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queryTables/queryTable1.xml" ContentType="application/vnd.openxmlformats-officedocument.spreadsheetml.queryTable+xml"/>
  <Override PartName="/xl/queryTables/queryTable2.xml" ContentType="application/vnd.openxmlformats-officedocument.spreadsheetml.queryTable+xml"/>
  <Override PartName="/xl/comments2.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2.xml" ContentType="application/vnd.openxmlformats-officedocument.spreadsheetml.table+xml"/>
  <Override PartName="/xl/queryTables/queryTable3.xml" ContentType="application/vnd.openxmlformats-officedocument.spreadsheetml.queryTable+xml"/>
  <Override PartName="/xl/tables/table3.xml" ContentType="application/vnd.openxmlformats-officedocument.spreadsheetml.table+xml"/>
  <Override PartName="/xl/queryTables/queryTable4.xml" ContentType="application/vnd.openxmlformats-officedocument.spreadsheetml.queryTable+xml"/>
  <Override PartName="/xl/tables/table4.xml" ContentType="application/vnd.openxmlformats-officedocument.spreadsheetml.table+xml"/>
  <Override PartName="/xl/queryTables/queryTable5.xml" ContentType="application/vnd.openxmlformats-officedocument.spreadsheetml.queryTable+xml"/>
  <Override PartName="/xl/tables/table5.xml" ContentType="application/vnd.openxmlformats-officedocument.spreadsheetml.table+xml"/>
  <Override PartName="/xl/queryTables/queryTable6.xml" ContentType="application/vnd.openxmlformats-officedocument.spreadsheetml.queryTable+xml"/>
  <Override PartName="/xl/tables/table6.xml" ContentType="application/vnd.openxmlformats-officedocument.spreadsheetml.table+xml"/>
  <Override PartName="/xl/queryTables/queryTable7.xml" ContentType="application/vnd.openxmlformats-officedocument.spreadsheetml.queryTable+xml"/>
  <Override PartName="/xl/tables/table7.xml" ContentType="application/vnd.openxmlformats-officedocument.spreadsheetml.table+xml"/>
  <Override PartName="/xl/queryTables/queryTable8.xml" ContentType="application/vnd.openxmlformats-officedocument.spreadsheetml.queryTable+xml"/>
  <Override PartName="/xl/tables/table8.xml" ContentType="application/vnd.openxmlformats-officedocument.spreadsheetml.table+xml"/>
  <Override PartName="/xl/queryTables/queryTable9.xml" ContentType="application/vnd.openxmlformats-officedocument.spreadsheetml.queryTable+xml"/>
  <Override PartName="/xl/tables/table9.xml" ContentType="application/vnd.openxmlformats-officedocument.spreadsheetml.table+xml"/>
  <Override PartName="/xl/queryTables/queryTable10.xml" ContentType="application/vnd.openxmlformats-officedocument.spreadsheetml.queryTable+xml"/>
  <Override PartName="/xl/tables/table10.xml" ContentType="application/vnd.openxmlformats-officedocument.spreadsheetml.table+xml"/>
  <Override PartName="/xl/queryTables/queryTable11.xml" ContentType="application/vnd.openxmlformats-officedocument.spreadsheetml.queryTable+xml"/>
  <Override PartName="/xl/tables/table11.xml" ContentType="application/vnd.openxmlformats-officedocument.spreadsheetml.table+xml"/>
  <Override PartName="/xl/queryTables/queryTable12.xml" ContentType="application/vnd.openxmlformats-officedocument.spreadsheetml.queryTable+xml"/>
  <Override PartName="/xl/tables/table12.xml" ContentType="application/vnd.openxmlformats-officedocument.spreadsheetml.table+xml"/>
  <Override PartName="/xl/queryTables/queryTable13.xml" ContentType="application/vnd.openxmlformats-officedocument.spreadsheetml.queryTable+xml"/>
  <Override PartName="/xl/tables/table13.xml" ContentType="application/vnd.openxmlformats-officedocument.spreadsheetml.table+xml"/>
  <Override PartName="/xl/queryTables/queryTable14.xml" ContentType="application/vnd.openxmlformats-officedocument.spreadsheetml.queryTable+xml"/>
  <Override PartName="/xl/tables/table14.xml" ContentType="application/vnd.openxmlformats-officedocument.spreadsheetml.table+xml"/>
  <Override PartName="/xl/queryTables/queryTable15.xml" ContentType="application/vnd.openxmlformats-officedocument.spreadsheetml.queryTable+xml"/>
  <Override PartName="/xl/tables/table15.xml" ContentType="application/vnd.openxmlformats-officedocument.spreadsheetml.table+xml"/>
  <Override PartName="/xl/queryTables/queryTable16.xml" ContentType="application/vnd.openxmlformats-officedocument.spreadsheetml.queryTable+xml"/>
  <Override PartName="/xl/tables/table16.xml" ContentType="application/vnd.openxmlformats-officedocument.spreadsheetml.table+xml"/>
  <Override PartName="/xl/queryTables/queryTable17.xml" ContentType="application/vnd.openxmlformats-officedocument.spreadsheetml.queryTable+xml"/>
  <Override PartName="/xl/tables/table17.xml" ContentType="application/vnd.openxmlformats-officedocument.spreadsheetml.table+xml"/>
  <Override PartName="/xl/queryTables/queryTable18.xml" ContentType="application/vnd.openxmlformats-officedocument.spreadsheetml.queryTable+xml"/>
  <Override PartName="/xl/queryTables/queryTable19.xml" ContentType="application/vnd.openxmlformats-officedocument.spreadsheetml.queryTable+xml"/>
  <Override PartName="/xl/comments3.xml" ContentType="application/vnd.openxmlformats-officedocument.spreadsheetml.comments+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166925"/>
  <mc:AlternateContent xmlns:mc="http://schemas.openxmlformats.org/markup-compatibility/2006">
    <mc:Choice Requires="x15">
      <x15ac:absPath xmlns:x15ac="http://schemas.microsoft.com/office/spreadsheetml/2010/11/ac" url="/Users/freedjoe/Documents/SIB/docs/"/>
    </mc:Choice>
  </mc:AlternateContent>
  <xr:revisionPtr revIDLastSave="0" documentId="13_ncr:1_{1470238B-F133-CD43-9D54-944D1BBAE085}" xr6:coauthVersionLast="47" xr6:coauthVersionMax="47" xr10:uidLastSave="{00000000-0000-0000-0000-000000000000}"/>
  <bookViews>
    <workbookView xWindow="0" yWindow="500" windowWidth="28800" windowHeight="15720" firstSheet="9" activeTab="19" xr2:uid="{00000000-000D-0000-FFFF-FFFF00000000}"/>
  </bookViews>
  <sheets>
    <sheet name="liste" sheetId="5" state="hidden" r:id="rId1"/>
    <sheet name="Alger" sheetId="1" state="hidden" r:id="rId2"/>
    <sheet name="Feuil2" sheetId="2" state="hidden" r:id="rId3"/>
    <sheet name="béchar" sheetId="6" state="hidden" r:id="rId4"/>
    <sheet name="CHELEF" sheetId="15" state="hidden" r:id="rId5"/>
    <sheet name="ouargla" sheetId="9" state="hidden" r:id="rId6"/>
    <sheet name="Annaba" sheetId="11" state="hidden" r:id="rId7"/>
    <sheet name="Oran" sheetId="13" state="hidden" r:id="rId8"/>
    <sheet name="détail des opérations" sheetId="21" r:id="rId9"/>
    <sheet name="récap-wila " sheetId="22" r:id="rId10"/>
    <sheet name="ministère  " sheetId="23" r:id="rId11"/>
    <sheet name="DRB d'Annaba" sheetId="26" r:id="rId12"/>
    <sheet name="DRB d'Alger" sheetId="25" r:id="rId13"/>
    <sheet name="Opérations" sheetId="24" r:id="rId14"/>
    <sheet name="Code + Sous Programmes" sheetId="39" r:id="rId15"/>
    <sheet name="Code + Programmes" sheetId="38" r:id="rId16"/>
    <sheet name="Code + Portefeuilles" sheetId="37" r:id="rId17"/>
    <sheet name="Structure par Activité" sheetId="36" r:id="rId18"/>
    <sheet name="Wilayas" sheetId="35" r:id="rId19"/>
    <sheet name="DRB de Chlef" sheetId="46" r:id="rId20"/>
    <sheet name="DRB d'Ouargla" sheetId="45" r:id="rId21"/>
    <sheet name="DRB de Bechar" sheetId="44" r:id="rId22"/>
    <sheet name="DRB d'Oran" sheetId="43" r:id="rId23"/>
    <sheet name="Situation DRBs" sheetId="42" r:id="rId24"/>
    <sheet name="Recap-Wil_Min" sheetId="41" r:id="rId25"/>
    <sheet name="Recap-Ministère" sheetId="34" r:id="rId26"/>
    <sheet name="Recap-Wilayas" sheetId="33" r:id="rId27"/>
    <sheet name="BD-GP" sheetId="4" state="hidden" r:id="rId28"/>
    <sheet name="récap-wila" sheetId="14" state="hidden" r:id="rId29"/>
    <sheet name="ministère" sheetId="20" state="hidden" r:id="rId30"/>
  </sheets>
  <externalReferences>
    <externalReference r:id="rId31"/>
    <externalReference r:id="rId32"/>
    <externalReference r:id="rId33"/>
    <externalReference r:id="rId34"/>
    <externalReference r:id="rId35"/>
    <externalReference r:id="rId36"/>
    <externalReference r:id="rId37"/>
    <externalReference r:id="rId38"/>
  </externalReferences>
  <definedNames>
    <definedName name="_xlnm._FilterDatabase" localSheetId="1" hidden="1">Alger!$A$3:$P$79</definedName>
    <definedName name="_xlnm._FilterDatabase" localSheetId="27" hidden="1">'BD-GP'!$A$3:$Q$842</definedName>
    <definedName name="_xlnm._FilterDatabase" localSheetId="3" hidden="1">béchar!$A$1:$S$93</definedName>
    <definedName name="_xlnm._FilterDatabase" localSheetId="4" hidden="1">CHELEF!$A$2:$T$56</definedName>
    <definedName name="_xlnm._FilterDatabase" localSheetId="8" hidden="1">'détail des opérations'!$A$3:$Q$765</definedName>
    <definedName name="_xlnm._FilterDatabase" localSheetId="2" hidden="1">Feuil2!$A$3:$J$77</definedName>
    <definedName name="_xlnm._FilterDatabase" localSheetId="10" hidden="1">'ministère  '!$F$3:$I$3</definedName>
    <definedName name="_xlnm._FilterDatabase" localSheetId="7" hidden="1">Oran!$A$2:$R$42</definedName>
    <definedName name="_xlnm._FilterDatabase" localSheetId="5" hidden="1">ouargla!$A$1:$U$263</definedName>
    <definedName name="Action" localSheetId="29">[1]liste!#REF!</definedName>
    <definedName name="Action" localSheetId="10">[1]liste!#REF!</definedName>
    <definedName name="Action">[1]liste!#REF!</definedName>
    <definedName name="_xlnm.Database" localSheetId="29">#REF!</definedName>
    <definedName name="_xlnm.Database" localSheetId="10">#REF!</definedName>
    <definedName name="_xlnm.Database">#REF!</definedName>
    <definedName name="ExternalData_1" localSheetId="13" hidden="1">Opérations!$A$1:$Q$763</definedName>
    <definedName name="ExternalData_1" localSheetId="24" hidden="1">'Recap-Wil_Min'!$A$1:$E$309</definedName>
    <definedName name="ExternalData_1" localSheetId="26" hidden="1">'Recap-Wilayas'!$A$1:$E$67</definedName>
    <definedName name="ExternalData_2" localSheetId="12" hidden="1">'DRB d''Alger'!$A$1:$P$77</definedName>
    <definedName name="ExternalData_2" localSheetId="25" hidden="1">'Recap-Ministère'!$A$1:$I$22</definedName>
    <definedName name="ExternalData_2" localSheetId="23" hidden="1">'Situation DRBs'!$A$1:$Q$840</definedName>
    <definedName name="ExternalData_3" localSheetId="11" hidden="1">'DRB d''Annaba'!$A$1:$W$106</definedName>
    <definedName name="ExternalData_3" localSheetId="22" hidden="1">'DRB d''Oran'!$A$1:$R$42</definedName>
    <definedName name="ExternalData_3" localSheetId="18" hidden="1">Wilayas!$A$1:$A$59</definedName>
    <definedName name="ExternalData_4" localSheetId="21" hidden="1">'DRB de Bechar'!$A$1:$V$146</definedName>
    <definedName name="ExternalData_4" localSheetId="17" hidden="1">'Structure par Activité'!$A$1:$C$480</definedName>
    <definedName name="ExternalData_5" localSheetId="16" hidden="1">'Code + Portefeuilles'!$A$1:$B$53</definedName>
    <definedName name="ExternalData_5" localSheetId="20" hidden="1">'DRB d''Ouargla'!$A$1:$U$263</definedName>
    <definedName name="ExternalData_6" localSheetId="15" hidden="1">'Code + Programmes'!$A$1:$B$480</definedName>
    <definedName name="ExternalData_6" localSheetId="19" hidden="1">'DRB de Chlef'!$A$1:$Y$111</definedName>
    <definedName name="ExternalData_7" localSheetId="14" hidden="1">'Code + Sous Programmes'!$A$1:$B$290</definedName>
    <definedName name="JR_PAGE_ANCHOR_0_1" localSheetId="29">#REF!</definedName>
    <definedName name="JR_PAGE_ANCHOR_0_1" localSheetId="10">#REF!</definedName>
    <definedName name="JR_PAGE_ANCHOR_0_1" localSheetId="7">'[2]strc pog'!#REF!</definedName>
    <definedName name="JR_PAGE_ANCHOR_0_1">#REF!</definedName>
    <definedName name="listee" localSheetId="29">[1]liste!#REF!</definedName>
    <definedName name="listee" localSheetId="10">[1]liste!#REF!</definedName>
    <definedName name="listee">[1]liste!#REF!</definedName>
    <definedName name="Pop_Dispersion">[3]POP!$A$378</definedName>
    <definedName name="Pop_Structure_commune">[3]POP!$A$182</definedName>
    <definedName name="_xlnm.Print_Area" localSheetId="1">Alger!$A$3:$P$79</definedName>
    <definedName name="_xlnm.Print_Area" localSheetId="27">'BD-GP'!$A$1:$Q$842</definedName>
    <definedName name="_xlnm.Print_Area" localSheetId="4">CHELEF!$A$2:$Q$44</definedName>
    <definedName name="_xlnm.Print_Area" localSheetId="8">'détail des opérations'!$A$1:$Q$765</definedName>
    <definedName name="_xlnm.Print_Area" localSheetId="2">Feuil2!$A$1:$J$77</definedName>
    <definedName name="_xlnm.Print_Area" localSheetId="10">'ministère  '!$A$1:$I$321</definedName>
    <definedName name="_xlnm.Print_Area" localSheetId="7">Oran!$A$2:$Q$4</definedName>
    <definedName name="_xlnm.Print_Area" localSheetId="5">ouargla!$A$1:$T$163</definedName>
    <definedName name="_xlnm.Print_Titles" localSheetId="27">'BD-GP'!$1:$3</definedName>
    <definedName name="_xlnm.Print_Titles" localSheetId="4">CHELEF!$2:$2</definedName>
    <definedName name="_xlnm.Print_Titles" localSheetId="8">'détail des opérations'!$1:$3</definedName>
    <definedName name="_xlnm.Print_Titles" localSheetId="2">Feuil2!$3:$3</definedName>
    <definedName name="_xlnm.Print_Titles" localSheetId="29">ministère!$1:$3</definedName>
    <definedName name="_xlnm.Print_Titles" localSheetId="10">'ministère  '!$1:$3</definedName>
    <definedName name="_xlnm.Print_Titles" localSheetId="7">Oran!$2:$2</definedName>
    <definedName name="_xlnm.Print_Titles" localSheetId="5">ouargla!$1:$1</definedName>
    <definedName name="résultat_231" localSheetId="7">Oran!#REF!</definedName>
    <definedName name="résultat_231" localSheetId="5">ouargla!#REF!</definedName>
    <definedName name="résultat.DB_262" localSheetId="27">'BD-GP'!$H$256:$J$257</definedName>
    <definedName name="résultat.DB_262" localSheetId="8">'détail des opérations'!$H$250:$J$251</definedName>
    <definedName name="résultat.DB_262" localSheetId="7">Oran!#REF!</definedName>
    <definedName name="résultat.DB_262" localSheetId="5">ouargla!$H$34:$S$35</definedName>
    <definedName name="Segment_Programmes">#N/A</definedName>
    <definedName name="Z_03A36084_54D6_405C_AACF_EB1EA66AFBE6_.wvu.FilterData" localSheetId="4" hidden="1">CHELEF!$D$2:$O$24</definedName>
    <definedName name="Z_03A36084_54D6_405C_AACF_EB1EA66AFBE6_.wvu.PrintArea" localSheetId="4" hidden="1">CHELEF!$D$2:$K$24</definedName>
    <definedName name="Z_3F5D7316_7B17_4334_AA53_C839AD92C256_.wvu.FilterData" localSheetId="4" hidden="1">CHELEF!$D$2:$O$24</definedName>
    <definedName name="Z_3F5D7316_7B17_4334_AA53_C839AD92C256_.wvu.PrintArea" localSheetId="4" hidden="1">CHELEF!$D$2:$K$24</definedName>
    <definedName name="Z_72E6B56C_A51D_4F40_84A5_F3A0FCD393EF_.wvu.FilterData" localSheetId="4" hidden="1">CHELEF!#REF!</definedName>
    <definedName name="Z_E86727D5_BE03_44E6_BD1E_DA6CF499F460_.wvu.Cols" localSheetId="4" hidden="1">CHELEF!$F:$F,CHELEF!$K:$K,CHELEF!#REF!,CHELEF!#REF!</definedName>
    <definedName name="Z_E86727D5_BE03_44E6_BD1E_DA6CF499F460_.wvu.FilterData" localSheetId="4" hidden="1">CHELEF!#REF!</definedName>
    <definedName name="Z_E86727D5_BE03_44E6_BD1E_DA6CF499F460_.wvu.PrintArea" localSheetId="4" hidden="1">CHELEF!$D$2:$O$13</definedName>
  </definedNames>
  <calcPr calcId="191029"/>
  <pivotCaches>
    <pivotCache cacheId="0" r:id="rId39"/>
    <pivotCache cacheId="12" r:id="rId40"/>
    <pivotCache cacheId="2" r:id="rId4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5" i="23" l="1"/>
  <c r="K765" i="21" l="1"/>
  <c r="L765" i="21"/>
  <c r="M765" i="21"/>
  <c r="N765" i="21" l="1"/>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 i="5"/>
  <c r="K40" i="15" l="1"/>
  <c r="U39" i="15"/>
  <c r="U38" i="15"/>
  <c r="N38" i="15"/>
  <c r="U37" i="15"/>
  <c r="N37" i="15"/>
  <c r="U36" i="15"/>
  <c r="N36" i="15"/>
  <c r="U35" i="15"/>
  <c r="N35" i="15"/>
  <c r="U34" i="15"/>
  <c r="N34" i="15"/>
  <c r="U33" i="15"/>
  <c r="N33" i="15"/>
  <c r="U32" i="15"/>
  <c r="N32" i="15"/>
  <c r="U31" i="15"/>
  <c r="N31" i="15"/>
  <c r="U30" i="15"/>
  <c r="N30" i="15"/>
  <c r="U29" i="15"/>
  <c r="N29" i="15"/>
  <c r="J94" i="11" l="1"/>
  <c r="J93" i="11"/>
  <c r="U234" i="9" l="1"/>
  <c r="U233" i="9"/>
  <c r="U232" i="9"/>
  <c r="U231" i="9"/>
  <c r="U230" i="9"/>
  <c r="R230" i="9"/>
  <c r="O230" i="9"/>
  <c r="U229" i="9"/>
  <c r="U228" i="9"/>
  <c r="L228" i="9"/>
  <c r="U227" i="9"/>
  <c r="L227" i="9"/>
  <c r="U226" i="9"/>
  <c r="U225" i="9"/>
  <c r="U224" i="9"/>
  <c r="L224" i="9"/>
  <c r="U223" i="9"/>
  <c r="U222" i="9"/>
  <c r="U221" i="9"/>
  <c r="U220" i="9"/>
  <c r="U219" i="9"/>
  <c r="U218" i="9"/>
  <c r="U217" i="9"/>
  <c r="U216" i="9"/>
  <c r="U215" i="9"/>
  <c r="U214" i="9"/>
  <c r="U213" i="9"/>
  <c r="U212" i="9"/>
  <c r="U211" i="9"/>
  <c r="U210" i="9"/>
  <c r="U209" i="9" s="1"/>
  <c r="U208" i="9" s="1"/>
  <c r="U207" i="9" s="1"/>
  <c r="R209" i="9"/>
  <c r="O209" i="9"/>
  <c r="O208" i="9" s="1"/>
  <c r="O207" i="9" s="1"/>
  <c r="L209" i="9"/>
  <c r="K209" i="9"/>
  <c r="K208" i="9" s="1"/>
  <c r="K207" i="9" s="1"/>
  <c r="J209" i="9"/>
  <c r="J208" i="9" s="1"/>
  <c r="J207" i="9" s="1"/>
  <c r="R208" i="9"/>
  <c r="R207" i="9" s="1"/>
  <c r="L208" i="9"/>
  <c r="L207" i="9" s="1"/>
  <c r="U206" i="9"/>
  <c r="U205" i="9"/>
  <c r="U204" i="9" s="1"/>
  <c r="U203" i="9" s="1"/>
  <c r="U202" i="9" s="1"/>
  <c r="R204" i="9"/>
  <c r="R203" i="9" s="1"/>
  <c r="R202" i="9" s="1"/>
  <c r="O204" i="9"/>
  <c r="O203" i="9" s="1"/>
  <c r="O202" i="9" s="1"/>
  <c r="L204" i="9"/>
  <c r="L203" i="9" s="1"/>
  <c r="L202" i="9" s="1"/>
  <c r="K204" i="9"/>
  <c r="K203" i="9" s="1"/>
  <c r="K202" i="9" s="1"/>
  <c r="J204" i="9"/>
  <c r="J203" i="9" s="1"/>
  <c r="J202" i="9" s="1"/>
  <c r="U201" i="9"/>
  <c r="U200" i="9"/>
  <c r="U199" i="9"/>
  <c r="K198" i="9"/>
  <c r="U198" i="9" s="1"/>
  <c r="K197" i="9"/>
  <c r="U197" i="9" s="1"/>
  <c r="U196" i="9"/>
  <c r="U195" i="9"/>
  <c r="U194" i="9"/>
  <c r="U193" i="9"/>
  <c r="U192" i="9"/>
  <c r="U191" i="9"/>
  <c r="U190" i="9"/>
  <c r="U189" i="9"/>
  <c r="U188" i="9"/>
  <c r="U187" i="9"/>
  <c r="U186" i="9"/>
  <c r="U185" i="9"/>
  <c r="U184" i="9"/>
  <c r="U183" i="9"/>
  <c r="U182" i="9"/>
  <c r="U181" i="9"/>
  <c r="U180" i="9"/>
  <c r="U179" i="9"/>
  <c r="U178" i="9"/>
  <c r="U177" i="9"/>
  <c r="U176" i="9"/>
  <c r="U175" i="9"/>
  <c r="U174" i="9"/>
  <c r="U173" i="9"/>
  <c r="U172" i="9"/>
  <c r="U171" i="9"/>
  <c r="U170" i="9"/>
  <c r="U169" i="9"/>
  <c r="U168" i="9"/>
  <c r="U167" i="9"/>
  <c r="U166" i="9"/>
  <c r="U165" i="9"/>
  <c r="U164" i="9"/>
  <c r="U163" i="9"/>
  <c r="U162" i="9"/>
  <c r="U161" i="9"/>
  <c r="U160" i="9"/>
  <c r="U159" i="9"/>
  <c r="U158" i="9"/>
  <c r="U157" i="9"/>
  <c r="U155" i="9"/>
  <c r="U154" i="9"/>
  <c r="R154" i="9"/>
  <c r="L154" i="9"/>
  <c r="U153" i="9"/>
  <c r="L153" i="9"/>
  <c r="U152" i="9"/>
  <c r="U151" i="9"/>
  <c r="K150" i="9"/>
  <c r="U150" i="9" s="1"/>
  <c r="K149" i="9"/>
  <c r="U149" i="9" s="1"/>
  <c r="U148" i="9"/>
  <c r="K147" i="9"/>
  <c r="U147" i="9" s="1"/>
  <c r="K146" i="9"/>
  <c r="U146" i="9" s="1"/>
  <c r="U145" i="9"/>
  <c r="O144" i="9"/>
  <c r="K144" i="9"/>
  <c r="U144" i="9" s="1"/>
  <c r="U143" i="9"/>
  <c r="K142" i="9"/>
  <c r="U142" i="9" s="1"/>
  <c r="K141" i="9"/>
  <c r="U141" i="9" s="1"/>
  <c r="K140" i="9"/>
  <c r="U140" i="9" s="1"/>
  <c r="K139" i="9"/>
  <c r="U139" i="9" s="1"/>
  <c r="K138" i="9"/>
  <c r="U138" i="9" s="1"/>
  <c r="K137" i="9"/>
  <c r="U137" i="9" s="1"/>
  <c r="U136" i="9"/>
  <c r="U135" i="9"/>
  <c r="K134" i="9"/>
  <c r="U134" i="9" s="1"/>
  <c r="K133" i="9"/>
  <c r="U133" i="9" s="1"/>
  <c r="K132" i="9"/>
  <c r="U132" i="9" s="1"/>
  <c r="K131" i="9"/>
  <c r="U131" i="9" s="1"/>
  <c r="K130" i="9"/>
  <c r="U130" i="9" s="1"/>
  <c r="K129" i="9"/>
  <c r="U129" i="9" s="1"/>
  <c r="U128" i="9"/>
  <c r="U127" i="9"/>
  <c r="U126" i="9"/>
  <c r="U125" i="9"/>
  <c r="U124" i="9"/>
  <c r="U123" i="9"/>
  <c r="U122" i="9"/>
  <c r="U121" i="9"/>
  <c r="U120" i="9"/>
  <c r="U119" i="9"/>
  <c r="U118" i="9"/>
  <c r="U117" i="9"/>
  <c r="U116" i="9"/>
  <c r="U115" i="9"/>
  <c r="U114" i="9"/>
  <c r="U113" i="9"/>
  <c r="U112" i="9"/>
  <c r="U111" i="9"/>
  <c r="U110" i="9"/>
  <c r="U109" i="9"/>
  <c r="U108" i="9"/>
  <c r="U107" i="9"/>
  <c r="O107" i="9"/>
  <c r="U106" i="9"/>
  <c r="U105" i="9"/>
  <c r="U104" i="9"/>
  <c r="U103" i="9"/>
  <c r="U102" i="9"/>
  <c r="U101" i="9"/>
  <c r="O101" i="9"/>
  <c r="U100" i="9"/>
  <c r="O100" i="9"/>
  <c r="U99" i="9"/>
  <c r="O99" i="9"/>
  <c r="U98" i="9"/>
  <c r="O98" i="9"/>
  <c r="U97" i="9"/>
  <c r="O97" i="9"/>
  <c r="U96" i="9"/>
  <c r="O96" i="9"/>
  <c r="U95" i="9"/>
  <c r="O95" i="9"/>
  <c r="U94" i="9"/>
  <c r="U93" i="9"/>
  <c r="U92" i="9"/>
  <c r="U91" i="9"/>
  <c r="U90" i="9"/>
  <c r="U89" i="9"/>
  <c r="O89" i="9"/>
  <c r="U88" i="9"/>
  <c r="U87" i="9"/>
  <c r="U86" i="9"/>
  <c r="U85" i="9"/>
  <c r="U82" i="9"/>
  <c r="U81" i="9"/>
  <c r="U80" i="9"/>
  <c r="U79" i="9"/>
  <c r="U78" i="9"/>
  <c r="U77" i="9"/>
  <c r="U76" i="9"/>
  <c r="U75" i="9"/>
  <c r="U74" i="9"/>
  <c r="U73" i="9"/>
  <c r="U72" i="9"/>
  <c r="U71" i="9"/>
  <c r="U70" i="9"/>
  <c r="U69" i="9"/>
  <c r="U68" i="9"/>
  <c r="U67" i="9"/>
  <c r="U66" i="9"/>
  <c r="U65" i="9"/>
  <c r="U64" i="9"/>
  <c r="U63" i="9"/>
  <c r="U62" i="9"/>
  <c r="U61" i="9"/>
  <c r="U60" i="9"/>
  <c r="U59" i="9"/>
  <c r="U58" i="9"/>
  <c r="U57" i="9"/>
  <c r="U56" i="9"/>
  <c r="U55" i="9"/>
  <c r="U54" i="9"/>
  <c r="U35" i="9"/>
  <c r="U34" i="9"/>
  <c r="U33" i="9"/>
  <c r="U32" i="9"/>
  <c r="U31" i="9"/>
  <c r="U30" i="9"/>
  <c r="U29" i="9"/>
  <c r="U28" i="9"/>
  <c r="U27" i="9"/>
  <c r="U26" i="9"/>
  <c r="U25" i="9"/>
  <c r="U24" i="9"/>
  <c r="U23" i="9"/>
  <c r="U22" i="9"/>
  <c r="U21" i="9"/>
  <c r="U20" i="9"/>
  <c r="U19" i="9"/>
  <c r="U18" i="9"/>
  <c r="U17" i="9"/>
  <c r="U16" i="9"/>
  <c r="U15" i="9"/>
  <c r="T14" i="9"/>
  <c r="R14" i="9"/>
  <c r="O14" i="9"/>
  <c r="L14" i="9"/>
  <c r="K14" i="9"/>
  <c r="J14" i="9"/>
  <c r="I14" i="9"/>
  <c r="U13" i="9"/>
  <c r="U14" i="9" s="1"/>
  <c r="U12" i="9"/>
  <c r="U11" i="9"/>
  <c r="U10" i="9"/>
  <c r="U8" i="9"/>
  <c r="U7" i="9"/>
  <c r="U6" i="9"/>
  <c r="T5" i="9"/>
  <c r="R5" i="9"/>
  <c r="O5" i="9"/>
  <c r="L5" i="9"/>
  <c r="K5" i="9"/>
  <c r="J5" i="9"/>
  <c r="I5" i="9"/>
  <c r="U4" i="9"/>
  <c r="U3" i="9"/>
  <c r="U2" i="9"/>
  <c r="U5" i="9" s="1"/>
  <c r="O2" i="6" l="1"/>
  <c r="O3" i="6"/>
  <c r="O4" i="6"/>
  <c r="O5" i="6"/>
  <c r="O6" i="6"/>
  <c r="O7" i="6"/>
  <c r="I8" i="6"/>
  <c r="J8" i="6"/>
  <c r="K8" i="6"/>
  <c r="L8" i="6"/>
  <c r="M8" i="6"/>
  <c r="N8" i="6"/>
  <c r="P8" i="6"/>
  <c r="Q8" i="6"/>
  <c r="O9" i="6"/>
  <c r="O10" i="6"/>
  <c r="O11" i="6"/>
  <c r="O12" i="6"/>
  <c r="O13" i="6"/>
  <c r="I14" i="6"/>
  <c r="J14" i="6"/>
  <c r="K14" i="6"/>
  <c r="L14" i="6"/>
  <c r="M14" i="6"/>
  <c r="N14" i="6"/>
  <c r="P14" i="6"/>
  <c r="Q14" i="6"/>
  <c r="O15" i="6"/>
  <c r="O16" i="6"/>
  <c r="L17" i="6"/>
  <c r="J18" i="6"/>
  <c r="J26" i="6" s="1"/>
  <c r="L19" i="6"/>
  <c r="L20" i="6"/>
  <c r="L21" i="6"/>
  <c r="L22" i="6"/>
  <c r="L23" i="6"/>
  <c r="L24" i="6"/>
  <c r="L25" i="6"/>
  <c r="I26" i="6"/>
  <c r="K26" i="6"/>
  <c r="M26" i="6"/>
  <c r="N26" i="6"/>
  <c r="P26" i="6"/>
  <c r="Q26" i="6"/>
  <c r="R26" i="6"/>
  <c r="S26" i="6"/>
  <c r="L27" i="6"/>
  <c r="L29" i="6"/>
  <c r="L30" i="6"/>
  <c r="L31" i="6"/>
  <c r="L32" i="6"/>
  <c r="L33" i="6"/>
  <c r="L34" i="6"/>
  <c r="L36" i="6"/>
  <c r="O36" i="6"/>
  <c r="L37" i="6"/>
  <c r="O37" i="6"/>
  <c r="L38" i="6"/>
  <c r="O38" i="6"/>
  <c r="L39" i="6"/>
  <c r="O39" i="6"/>
  <c r="I40" i="6"/>
  <c r="J40" i="6"/>
  <c r="K40" i="6"/>
  <c r="M40" i="6"/>
  <c r="N40" i="6"/>
  <c r="P40" i="6"/>
  <c r="Q40" i="6"/>
  <c r="L41" i="6"/>
  <c r="O41" i="6"/>
  <c r="L42" i="6"/>
  <c r="O42" i="6"/>
  <c r="L43" i="6"/>
  <c r="O43" i="6"/>
  <c r="I44" i="6"/>
  <c r="J44" i="6"/>
  <c r="K44" i="6"/>
  <c r="M44" i="6"/>
  <c r="N44" i="6"/>
  <c r="P44" i="6"/>
  <c r="Q44" i="6"/>
  <c r="R44" i="6"/>
  <c r="L45" i="6"/>
  <c r="O45" i="6"/>
  <c r="L46" i="6"/>
  <c r="O46" i="6"/>
  <c r="O47" i="6" s="1"/>
  <c r="I47" i="6"/>
  <c r="J47" i="6"/>
  <c r="K47" i="6"/>
  <c r="M47" i="6"/>
  <c r="N47" i="6"/>
  <c r="P47" i="6"/>
  <c r="Q47" i="6"/>
  <c r="L48" i="6"/>
  <c r="L50" i="6" s="1"/>
  <c r="O48" i="6"/>
  <c r="L49" i="6"/>
  <c r="O49" i="6"/>
  <c r="I50" i="6"/>
  <c r="J50" i="6"/>
  <c r="K50" i="6"/>
  <c r="M50" i="6"/>
  <c r="N50" i="6"/>
  <c r="P50" i="6"/>
  <c r="Q50" i="6"/>
  <c r="L51" i="6"/>
  <c r="O51" i="6"/>
  <c r="L52" i="6"/>
  <c r="O52" i="6"/>
  <c r="L53" i="6"/>
  <c r="O53" i="6"/>
  <c r="L54" i="6"/>
  <c r="O54" i="6"/>
  <c r="I55" i="6"/>
  <c r="J55" i="6"/>
  <c r="K55" i="6"/>
  <c r="M55" i="6"/>
  <c r="N55" i="6"/>
  <c r="P55" i="6"/>
  <c r="Q55" i="6"/>
  <c r="L56" i="6"/>
  <c r="O56" i="6"/>
  <c r="L57" i="6"/>
  <c r="O57" i="6"/>
  <c r="I58" i="6"/>
  <c r="J58" i="6"/>
  <c r="K58" i="6"/>
  <c r="M58" i="6"/>
  <c r="N58" i="6"/>
  <c r="P58" i="6"/>
  <c r="Q58" i="6"/>
  <c r="L59" i="6"/>
  <c r="L61" i="6" s="1"/>
  <c r="O59" i="6"/>
  <c r="O60" i="6"/>
  <c r="I61" i="6"/>
  <c r="J61" i="6"/>
  <c r="K61" i="6"/>
  <c r="M61" i="6"/>
  <c r="N61" i="6"/>
  <c r="P61" i="6"/>
  <c r="Q61" i="6"/>
  <c r="O62" i="6"/>
  <c r="Q62" i="6"/>
  <c r="O63" i="6"/>
  <c r="O64" i="6"/>
  <c r="O65" i="6"/>
  <c r="L66" i="6"/>
  <c r="L67" i="6" s="1"/>
  <c r="O66" i="6"/>
  <c r="O67" i="6" s="1"/>
  <c r="I67" i="6"/>
  <c r="J67" i="6"/>
  <c r="K67" i="6"/>
  <c r="M67" i="6"/>
  <c r="N67" i="6"/>
  <c r="P67" i="6"/>
  <c r="Q67" i="6"/>
  <c r="O68" i="6"/>
  <c r="O69" i="6"/>
  <c r="O70" i="6"/>
  <c r="I71" i="6"/>
  <c r="J71" i="6"/>
  <c r="K71" i="6"/>
  <c r="L71" i="6"/>
  <c r="M71" i="6"/>
  <c r="N71" i="6"/>
  <c r="P71" i="6"/>
  <c r="Q71" i="6"/>
  <c r="O72" i="6"/>
  <c r="O73" i="6"/>
  <c r="O74" i="6"/>
  <c r="O75" i="6"/>
  <c r="O76" i="6"/>
  <c r="O77" i="6"/>
  <c r="O78" i="6"/>
  <c r="I79" i="6"/>
  <c r="J79" i="6"/>
  <c r="K79" i="6"/>
  <c r="L79" i="6"/>
  <c r="M79" i="6"/>
  <c r="N79" i="6"/>
  <c r="P79" i="6"/>
  <c r="Q79" i="6"/>
  <c r="O80" i="6"/>
  <c r="O81" i="6"/>
  <c r="O82" i="6" s="1"/>
  <c r="I82" i="6"/>
  <c r="J82" i="6"/>
  <c r="K82" i="6"/>
  <c r="L82" i="6"/>
  <c r="M82" i="6"/>
  <c r="N82" i="6"/>
  <c r="P82" i="6"/>
  <c r="Q82" i="6"/>
  <c r="O83" i="6"/>
  <c r="O84" i="6"/>
  <c r="O85" i="6"/>
  <c r="O86" i="6" s="1"/>
  <c r="I86" i="6"/>
  <c r="J86" i="6"/>
  <c r="K86" i="6"/>
  <c r="L86" i="6"/>
  <c r="M86" i="6"/>
  <c r="N86" i="6"/>
  <c r="P86" i="6"/>
  <c r="O87" i="6"/>
  <c r="O88" i="6"/>
  <c r="O89" i="6"/>
  <c r="O90" i="6"/>
  <c r="I91" i="6"/>
  <c r="J91" i="6"/>
  <c r="K91" i="6"/>
  <c r="L91" i="6"/>
  <c r="M91" i="6"/>
  <c r="N91" i="6"/>
  <c r="P91" i="6"/>
  <c r="Q91" i="6"/>
  <c r="O92" i="6"/>
  <c r="J94" i="6"/>
  <c r="L94" i="6" s="1"/>
  <c r="O94" i="6"/>
  <c r="O95" i="6"/>
  <c r="O96" i="6"/>
  <c r="I97" i="6"/>
  <c r="J97" i="6"/>
  <c r="K97" i="6"/>
  <c r="L97" i="6"/>
  <c r="M97" i="6"/>
  <c r="N97" i="6"/>
  <c r="P97" i="6"/>
  <c r="Q97" i="6"/>
  <c r="O98" i="6"/>
  <c r="O99" i="6"/>
  <c r="O100" i="6"/>
  <c r="I101" i="6"/>
  <c r="J101" i="6"/>
  <c r="K101" i="6"/>
  <c r="L101" i="6"/>
  <c r="M101" i="6"/>
  <c r="N101" i="6"/>
  <c r="P101" i="6"/>
  <c r="Q101" i="6"/>
  <c r="O102" i="6"/>
  <c r="J103" i="6"/>
  <c r="L103" i="6" s="1"/>
  <c r="O103" i="6"/>
  <c r="O104" i="6"/>
  <c r="O105" i="6"/>
  <c r="O106" i="6"/>
  <c r="O107" i="6"/>
  <c r="I108" i="6"/>
  <c r="J108" i="6"/>
  <c r="K108" i="6"/>
  <c r="L108" i="6"/>
  <c r="M108" i="6"/>
  <c r="N108" i="6"/>
  <c r="P108" i="6"/>
  <c r="Q108" i="6"/>
  <c r="O113" i="6"/>
  <c r="O116" i="6" s="1"/>
  <c r="O114" i="6"/>
  <c r="O115" i="6"/>
  <c r="I116" i="6"/>
  <c r="J116" i="6"/>
  <c r="K116" i="6"/>
  <c r="L116" i="6"/>
  <c r="M116" i="6"/>
  <c r="N116" i="6"/>
  <c r="P116" i="6"/>
  <c r="Q116" i="6"/>
  <c r="O117" i="6"/>
  <c r="O118" i="6"/>
  <c r="O119" i="6"/>
  <c r="O120" i="6"/>
  <c r="O121" i="6"/>
  <c r="I122" i="6"/>
  <c r="J122" i="6"/>
  <c r="K122" i="6"/>
  <c r="L122" i="6"/>
  <c r="M122" i="6"/>
  <c r="N122" i="6"/>
  <c r="P122" i="6"/>
  <c r="Q122" i="6"/>
  <c r="R122" i="6"/>
  <c r="O123" i="6"/>
  <c r="O124" i="6"/>
  <c r="O125" i="6"/>
  <c r="O126" i="6" s="1"/>
  <c r="I126" i="6"/>
  <c r="J126" i="6"/>
  <c r="K126" i="6"/>
  <c r="L126" i="6"/>
  <c r="M126" i="6"/>
  <c r="N126" i="6"/>
  <c r="P126" i="6"/>
  <c r="Q126" i="6"/>
  <c r="O127" i="6"/>
  <c r="O129" i="6" s="1"/>
  <c r="O128" i="6"/>
  <c r="I129" i="6"/>
  <c r="J129" i="6"/>
  <c r="J131" i="6" s="1"/>
  <c r="K129" i="6"/>
  <c r="L129" i="6"/>
  <c r="M129" i="6"/>
  <c r="M131" i="6" s="1"/>
  <c r="N129" i="6"/>
  <c r="N131" i="6" s="1"/>
  <c r="P129" i="6"/>
  <c r="P131" i="6" s="1"/>
  <c r="Q129" i="6"/>
  <c r="Q131" i="6" s="1"/>
  <c r="O130" i="6"/>
  <c r="I131" i="6"/>
  <c r="K131" i="6"/>
  <c r="L131" i="6"/>
  <c r="O132" i="6"/>
  <c r="O133" i="6"/>
  <c r="O134" i="6"/>
  <c r="O135" i="6"/>
  <c r="O136" i="6"/>
  <c r="O137" i="6"/>
  <c r="O138" i="6"/>
  <c r="I139" i="6"/>
  <c r="J139" i="6"/>
  <c r="K139" i="6"/>
  <c r="L139" i="6"/>
  <c r="M139" i="6"/>
  <c r="N139" i="6"/>
  <c r="O139" i="6"/>
  <c r="P139" i="6"/>
  <c r="Q139" i="6"/>
  <c r="R139" i="6"/>
  <c r="O140" i="6"/>
  <c r="O141" i="6"/>
  <c r="I142" i="6"/>
  <c r="J142" i="6"/>
  <c r="K142" i="6"/>
  <c r="L142" i="6"/>
  <c r="M142" i="6"/>
  <c r="N142" i="6"/>
  <c r="O142" i="6"/>
  <c r="P142" i="6"/>
  <c r="Q142" i="6"/>
  <c r="O143" i="6"/>
  <c r="O144" i="6"/>
  <c r="O145" i="6"/>
  <c r="O97" i="6" l="1"/>
  <c r="L18" i="6"/>
  <c r="O44" i="6"/>
  <c r="L40" i="6"/>
  <c r="O14" i="6"/>
  <c r="L58" i="6"/>
  <c r="O8" i="6"/>
  <c r="O122" i="6"/>
  <c r="O131" i="6"/>
  <c r="O108" i="6"/>
  <c r="O91" i="6"/>
  <c r="O55" i="6"/>
  <c r="L55" i="6"/>
  <c r="O50" i="6"/>
  <c r="O40" i="6"/>
  <c r="O58" i="6"/>
  <c r="O71" i="6"/>
  <c r="L47" i="6"/>
  <c r="L26" i="6"/>
  <c r="L44" i="6"/>
  <c r="O79" i="6"/>
  <c r="O101" i="6"/>
  <c r="O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pc</author>
  </authors>
  <commentList>
    <comment ref="G44" authorId="0" shapeId="0" xr:uid="{00000000-0006-0000-0400-000001000000}">
      <text>
        <r>
          <rPr>
            <b/>
            <sz val="9"/>
            <color indexed="81"/>
            <rFont val="Tahoma"/>
            <family val="2"/>
          </rPr>
          <t>pc:</t>
        </r>
        <r>
          <rPr>
            <sz val="9"/>
            <color indexed="81"/>
            <rFont val="Tahoma"/>
            <family val="2"/>
          </rPr>
          <t xml:space="preserve">
</t>
        </r>
        <r>
          <rPr>
            <sz val="9"/>
            <color indexed="81"/>
            <rFont val="Arial"/>
            <family val="2"/>
          </rPr>
          <t>N°DP</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acer</author>
    <author>hakima chitti</author>
    <author>pc</author>
  </authors>
  <commentList>
    <comment ref="D463" authorId="0" shapeId="0" xr:uid="{00000000-0006-0000-0800-000001000000}">
      <text>
        <r>
          <rPr>
            <b/>
            <sz val="9"/>
            <color indexed="81"/>
            <rFont val="Tahoma"/>
            <family val="2"/>
          </rPr>
          <t>acer:</t>
        </r>
        <r>
          <rPr>
            <sz val="9"/>
            <color indexed="81"/>
            <rFont val="Tahoma"/>
            <family val="2"/>
          </rPr>
          <t xml:space="preserve">
6</t>
        </r>
      </text>
    </comment>
    <comment ref="D464" authorId="0" shapeId="0" xr:uid="{00000000-0006-0000-0800-000002000000}">
      <text>
        <r>
          <rPr>
            <b/>
            <sz val="9"/>
            <color indexed="81"/>
            <rFont val="Tahoma"/>
            <family val="2"/>
          </rPr>
          <t>acer:</t>
        </r>
        <r>
          <rPr>
            <sz val="9"/>
            <color indexed="81"/>
            <rFont val="Tahoma"/>
            <family val="2"/>
          </rPr>
          <t xml:space="preserve">
5</t>
        </r>
      </text>
    </comment>
    <comment ref="M467" authorId="1" shapeId="0" xr:uid="{00000000-0006-0000-0800-000003000000}">
      <text>
        <r>
          <rPr>
            <b/>
            <sz val="9"/>
            <color indexed="81"/>
            <rFont val="Tahoma"/>
            <family val="2"/>
          </rPr>
          <t>hakima chitti:</t>
        </r>
        <r>
          <rPr>
            <sz val="9"/>
            <color indexed="81"/>
            <rFont val="Tahoma"/>
            <family val="2"/>
          </rPr>
          <t xml:space="preserve">
961960335,45</t>
        </r>
      </text>
    </comment>
    <comment ref="D517" authorId="0" shapeId="0" xr:uid="{00000000-0006-0000-0800-000004000000}">
      <text>
        <r>
          <rPr>
            <b/>
            <sz val="9"/>
            <color indexed="81"/>
            <rFont val="Tahoma"/>
            <family val="2"/>
          </rPr>
          <t>acer:</t>
        </r>
        <r>
          <rPr>
            <sz val="9"/>
            <color indexed="81"/>
            <rFont val="Tahoma"/>
            <family val="2"/>
          </rPr>
          <t xml:space="preserve">
5</t>
        </r>
      </text>
    </comment>
    <comment ref="D518" authorId="0" shapeId="0" xr:uid="{00000000-0006-0000-0800-000005000000}">
      <text>
        <r>
          <rPr>
            <b/>
            <sz val="9"/>
            <color indexed="81"/>
            <rFont val="Tahoma"/>
            <family val="2"/>
          </rPr>
          <t>acer:</t>
        </r>
        <r>
          <rPr>
            <sz val="9"/>
            <color indexed="81"/>
            <rFont val="Tahoma"/>
            <family val="2"/>
          </rPr>
          <t xml:space="preserve">
6</t>
        </r>
      </text>
    </comment>
    <comment ref="D519" authorId="0" shapeId="0" xr:uid="{00000000-0006-0000-0800-000006000000}">
      <text>
        <r>
          <rPr>
            <b/>
            <sz val="9"/>
            <color indexed="81"/>
            <rFont val="Tahoma"/>
            <family val="2"/>
          </rPr>
          <t>acer:</t>
        </r>
        <r>
          <rPr>
            <sz val="9"/>
            <color indexed="81"/>
            <rFont val="Tahoma"/>
            <family val="2"/>
          </rPr>
          <t xml:space="preserve">
7</t>
        </r>
      </text>
    </comment>
    <comment ref="G611" authorId="2" shapeId="0" xr:uid="{00000000-0006-0000-0800-000007000000}">
      <text>
        <r>
          <rPr>
            <b/>
            <sz val="9"/>
            <color indexed="81"/>
            <rFont val="Tahoma"/>
            <family val="2"/>
          </rPr>
          <t>pc:</t>
        </r>
        <r>
          <rPr>
            <sz val="9"/>
            <color indexed="81"/>
            <rFont val="Tahoma"/>
            <family val="2"/>
          </rPr>
          <t xml:space="preserve">
</t>
        </r>
        <r>
          <rPr>
            <sz val="9"/>
            <color indexed="81"/>
            <rFont val="Arial"/>
            <family val="2"/>
          </rPr>
          <t>N°DP</t>
        </r>
      </text>
    </comment>
    <comment ref="D626" authorId="0" shapeId="0" xr:uid="{00000000-0006-0000-0800-000008000000}">
      <text>
        <r>
          <rPr>
            <b/>
            <sz val="9"/>
            <color indexed="81"/>
            <rFont val="Tahoma"/>
            <family val="2"/>
          </rPr>
          <t>acer:</t>
        </r>
        <r>
          <rPr>
            <sz val="9"/>
            <color indexed="81"/>
            <rFont val="Tahoma"/>
            <family val="2"/>
          </rPr>
          <t xml:space="preserve">
</t>
        </r>
      </text>
    </comment>
    <comment ref="D627" authorId="0" shapeId="0" xr:uid="{00000000-0006-0000-0800-000009000000}">
      <text>
        <r>
          <rPr>
            <b/>
            <sz val="9"/>
            <color indexed="81"/>
            <rFont val="Tahoma"/>
            <family val="2"/>
          </rPr>
          <t>acer:</t>
        </r>
        <r>
          <rPr>
            <sz val="9"/>
            <color indexed="81"/>
            <rFont val="Tahoma"/>
            <family val="2"/>
          </rPr>
          <t xml:space="preserve">
32 - GRANDE HYDRAULIQUE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acer</author>
    <author>hakima chitti</author>
    <author>pc</author>
  </authors>
  <commentList>
    <comment ref="D487" authorId="0" shapeId="0" xr:uid="{00000000-0006-0000-0B00-000001000000}">
      <text>
        <r>
          <rPr>
            <b/>
            <sz val="9"/>
            <color indexed="81"/>
            <rFont val="Tahoma"/>
            <family val="2"/>
          </rPr>
          <t>acer:</t>
        </r>
        <r>
          <rPr>
            <sz val="9"/>
            <color indexed="81"/>
            <rFont val="Tahoma"/>
            <family val="2"/>
          </rPr>
          <t xml:space="preserve">
6</t>
        </r>
      </text>
    </comment>
    <comment ref="D488" authorId="0" shapeId="0" xr:uid="{00000000-0006-0000-0B00-000002000000}">
      <text>
        <r>
          <rPr>
            <b/>
            <sz val="9"/>
            <color indexed="81"/>
            <rFont val="Tahoma"/>
            <family val="2"/>
          </rPr>
          <t>acer:</t>
        </r>
        <r>
          <rPr>
            <sz val="9"/>
            <color indexed="81"/>
            <rFont val="Tahoma"/>
            <family val="2"/>
          </rPr>
          <t xml:space="preserve">
5</t>
        </r>
      </text>
    </comment>
    <comment ref="M491" authorId="1" shapeId="0" xr:uid="{00000000-0006-0000-0B00-000003000000}">
      <text>
        <r>
          <rPr>
            <b/>
            <sz val="9"/>
            <color indexed="81"/>
            <rFont val="Tahoma"/>
            <family val="2"/>
          </rPr>
          <t>hakima chitti:</t>
        </r>
        <r>
          <rPr>
            <sz val="9"/>
            <color indexed="81"/>
            <rFont val="Tahoma"/>
            <family val="2"/>
          </rPr>
          <t xml:space="preserve">
961960335,45</t>
        </r>
      </text>
    </comment>
    <comment ref="D560" authorId="0" shapeId="0" xr:uid="{00000000-0006-0000-0B00-000004000000}">
      <text>
        <r>
          <rPr>
            <b/>
            <sz val="9"/>
            <color indexed="81"/>
            <rFont val="Tahoma"/>
            <family val="2"/>
          </rPr>
          <t>acer:</t>
        </r>
        <r>
          <rPr>
            <sz val="9"/>
            <color indexed="81"/>
            <rFont val="Tahoma"/>
            <family val="2"/>
          </rPr>
          <t xml:space="preserve">
5</t>
        </r>
      </text>
    </comment>
    <comment ref="D561" authorId="0" shapeId="0" xr:uid="{00000000-0006-0000-0B00-000005000000}">
      <text>
        <r>
          <rPr>
            <b/>
            <sz val="9"/>
            <color indexed="81"/>
            <rFont val="Tahoma"/>
            <family val="2"/>
          </rPr>
          <t>acer:</t>
        </r>
        <r>
          <rPr>
            <sz val="9"/>
            <color indexed="81"/>
            <rFont val="Tahoma"/>
            <family val="2"/>
          </rPr>
          <t xml:space="preserve">
6</t>
        </r>
      </text>
    </comment>
    <comment ref="D562" authorId="0" shapeId="0" xr:uid="{00000000-0006-0000-0B00-000006000000}">
      <text>
        <r>
          <rPr>
            <b/>
            <sz val="9"/>
            <color indexed="81"/>
            <rFont val="Tahoma"/>
            <family val="2"/>
          </rPr>
          <t>acer:</t>
        </r>
        <r>
          <rPr>
            <sz val="9"/>
            <color indexed="81"/>
            <rFont val="Tahoma"/>
            <family val="2"/>
          </rPr>
          <t xml:space="preserve">
7</t>
        </r>
      </text>
    </comment>
    <comment ref="G665" authorId="2" shapeId="0" xr:uid="{00000000-0006-0000-0B00-000007000000}">
      <text>
        <r>
          <rPr>
            <b/>
            <sz val="9"/>
            <color indexed="81"/>
            <rFont val="Tahoma"/>
            <family val="2"/>
          </rPr>
          <t>pc:</t>
        </r>
        <r>
          <rPr>
            <sz val="9"/>
            <color indexed="81"/>
            <rFont val="Tahoma"/>
            <family val="2"/>
          </rPr>
          <t xml:space="preserve">
</t>
        </r>
        <r>
          <rPr>
            <sz val="9"/>
            <color indexed="81"/>
            <rFont val="Arial"/>
            <family val="2"/>
          </rPr>
          <t>N°DP</t>
        </r>
      </text>
    </comment>
    <comment ref="D681" authorId="0" shapeId="0" xr:uid="{00000000-0006-0000-0B00-000008000000}">
      <text>
        <r>
          <rPr>
            <b/>
            <sz val="9"/>
            <color indexed="81"/>
            <rFont val="Tahoma"/>
            <family val="2"/>
          </rPr>
          <t>acer:</t>
        </r>
        <r>
          <rPr>
            <sz val="9"/>
            <color indexed="81"/>
            <rFont val="Tahoma"/>
            <family val="2"/>
          </rPr>
          <t xml:space="preserve">
</t>
        </r>
      </text>
    </comment>
    <comment ref="D682" authorId="0" shapeId="0" xr:uid="{00000000-0006-0000-0B00-000009000000}">
      <text>
        <r>
          <rPr>
            <b/>
            <sz val="9"/>
            <color indexed="81"/>
            <rFont val="Tahoma"/>
            <family val="2"/>
          </rPr>
          <t>acer:</t>
        </r>
        <r>
          <rPr>
            <sz val="9"/>
            <color indexed="81"/>
            <rFont val="Tahoma"/>
            <family val="2"/>
          </rPr>
          <t xml:space="preserve">
32 - GRANDE HYDRAULIQUE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340A83B-AB1E-3B41-80FC-AAF6448411F5}" keepAlive="1" name="Query - Code + Portefeuilles" description="Connection to the 'Code + Portefeuilles' query in the workbook." type="5" refreshedVersion="8" background="1" saveData="1">
    <dbPr connection="Provider=Microsoft.Mashup.OleDb.1;Data Source=$Workbook$;Location=&quot;Code + Portefeuilles&quot;;Extended Properties=&quot;&quot;" command="SELECT * FROM [Code + Portefeuilles]"/>
  </connection>
  <connection id="2" xr16:uid="{B4FBEDD3-6B71-834A-AC4A-4BF73B5A953C}" keepAlive="1" name="Query - Code + Programmes" description="Connection to the 'Code + Programmes' query in the workbook." type="5" refreshedVersion="8" background="1" saveData="1">
    <dbPr connection="Provider=Microsoft.Mashup.OleDb.1;Data Source=$Workbook$;Location=&quot;Code + Programmes&quot;;Extended Properties=&quot;&quot;" command="SELECT * FROM [Code + Programmes]"/>
  </connection>
  <connection id="3" xr16:uid="{6EA5D3E8-338A-DA4C-9BA2-FC9A95F138CD}" keepAlive="1" name="Query - Code + Sous Programmes" description="Connection to the 'Code + Sous Programmes' query in the workbook." type="5" refreshedVersion="8" background="1" saveData="1">
    <dbPr connection="Provider=Microsoft.Mashup.OleDb.1;Data Source=$Workbook$;Location=&quot;Code + Sous Programmes&quot;;Extended Properties=&quot;&quot;" command="SELECT * FROM [Code + Sous Programmes]"/>
  </connection>
  <connection id="4" xr16:uid="{CF839735-D6B3-C84F-BDCF-56FB2917FBBB}" keepAlive="1" name="Query - DRB d'Alger" description="Connection to the 'DRB d'Alger' query in the workbook." type="5" refreshedVersion="8" background="1" saveData="1">
    <dbPr connection="Provider=Microsoft.Mashup.OleDb.1;Data Source=$Workbook$;Location=&quot;DRB d'Alger&quot;;Extended Properties=&quot;&quot;" command="SELECT * FROM [DRB d'Alger]"/>
  </connection>
  <connection id="5" xr16:uid="{C78C9CA4-014E-034F-AA43-D7ACC89CD0C5}" keepAlive="1" name="Query - DRB d'Annaba" description="Connection to the 'DRB d'Annaba' query in the workbook." type="5" refreshedVersion="8" background="1" saveData="1">
    <dbPr connection="Provider=Microsoft.Mashup.OleDb.1;Data Source=$Workbook$;Location=&quot;DRB d'Annaba&quot;;Extended Properties=&quot;&quot;" command="SELECT * FROM [DRB d'Annaba]"/>
  </connection>
  <connection id="6" xr16:uid="{64288BC0-6BC3-CA4B-A288-EC24C8284AAD}" keepAlive="1" name="Query - DRB d'Oran(1)" description="Connection to the 'DRB d'Oran' query in the workbook." type="5" refreshedVersion="8" background="1" saveData="1">
    <dbPr connection="Provider=Microsoft.Mashup.OleDb.1;Data Source=$Workbook$;Location=&quot;DRB d'Oran&quot;;Extended Properties=&quot;&quot;" command="SELECT * FROM [DRB d'Oran]"/>
  </connection>
  <connection id="7" xr16:uid="{3115BA65-F958-F649-B9AF-FDA759D7E052}" keepAlive="1" name="Query - DRB d'Ouargla(1)" description="Connection to the 'DRB d'Ouargla' query in the workbook." type="5" refreshedVersion="8" background="1" saveData="1">
    <dbPr connection="Provider=Microsoft.Mashup.OleDb.1;Data Source=$Workbook$;Location=&quot;DRB d'Ouargla&quot;;Extended Properties=&quot;&quot;" command="SELECT * FROM [DRB d'Ouargla]"/>
  </connection>
  <connection id="8" xr16:uid="{3400A710-5887-6C43-B1D2-44A2F522637E}" keepAlive="1" name="Query - DRB de Bechar(1)" description="Connection to the 'DRB de Bechar' query in the workbook." type="5" refreshedVersion="8" background="1" saveData="1">
    <dbPr connection="Provider=Microsoft.Mashup.OleDb.1;Data Source=$Workbook$;Location=&quot;DRB de Bechar&quot;;Extended Properties=&quot;&quot;" command="SELECT * FROM [DRB de Bechar]"/>
  </connection>
  <connection id="9" xr16:uid="{8E0217AC-DA92-E74E-85B5-7C8377A6823C}" keepAlive="1" name="Query - DRB de Chlef(1)" description="Connection to the 'DRB de Chlef' query in the workbook." type="5" refreshedVersion="8" background="1" saveData="1">
    <dbPr connection="Provider=Microsoft.Mashup.OleDb.1;Data Source=$Workbook$;Location=&quot;DRB de Chlef&quot;;Extended Properties=&quot;&quot;" command="SELECT * FROM [DRB de Chlef]"/>
  </connection>
  <connection id="10" xr16:uid="{CE129FED-1977-C643-ACBE-00A10E43F913}" keepAlive="1" name="Query - Opérations" description="Connection to the 'Opérations' query in the workbook." type="5" refreshedVersion="8" background="1" saveData="1">
    <dbPr connection="Provider=Microsoft.Mashup.OleDb.1;Data Source=$Workbook$;Location=Opérations;Extended Properties=&quot;&quot;" command="SELECT * FROM [Opérations]"/>
  </connection>
  <connection id="11" xr16:uid="{8154C66D-C0A1-804D-A9DD-1D6C9885323C}" keepAlive="1" name="Query - Recap-Ministère" description="Connection to the 'Recap-Ministère' query in the workbook." type="5" refreshedVersion="8" background="1" saveData="1">
    <dbPr connection="Provider=Microsoft.Mashup.OleDb.1;Data Source=$Workbook$;Location=Recap-Ministère;Extended Properties=&quot;&quot;" command="SELECT * FROM [Recap-Ministère]"/>
  </connection>
  <connection id="12" xr16:uid="{E96DFC07-BBE6-8046-ACCB-B8555B26ED69}" keepAlive="1" name="Query - Recap-Wil/Min(1)" description="Connection to the 'Recap-Wil/Min' query in the workbook." type="5" refreshedVersion="8" background="1" saveData="1">
    <dbPr connection="Provider=Microsoft.Mashup.OleDb.1;Data Source=$Workbook$;Location=Recap-Wil/Min;Extended Properties=&quot;&quot;" command="SELECT * FROM [Recap-Wil/Min]"/>
  </connection>
  <connection id="13" xr16:uid="{67DF06F6-CA86-C84B-A5B8-5F28A8365C12}" keepAlive="1" name="Query - Recap-Wilayas" description="Connection to the 'Recap-Wilayas' query in the workbook." type="5" refreshedVersion="8" background="1" saveData="1">
    <dbPr connection="Provider=Microsoft.Mashup.OleDb.1;Data Source=$Workbook$;Location=Recap-Wilayas;Extended Properties=&quot;&quot;" command="SELECT * FROM [Recap-Wilayas]"/>
  </connection>
  <connection id="14" xr16:uid="{03DD2A72-7A28-0840-A9F2-D0FCAB49C3A1}" keepAlive="1" name="Query - Situation DRBs(1)" description="Connection to the 'Situation DRBs' query in the workbook." type="5" refreshedVersion="8" background="1" saveData="1">
    <dbPr connection="Provider=Microsoft.Mashup.OleDb.1;Data Source=$Workbook$;Location=&quot;Situation DRBs&quot;;Extended Properties=&quot;&quot;" command="SELECT * FROM [Situation DRBs]"/>
  </connection>
  <connection id="15" xr16:uid="{B5EABDDB-0CAA-194A-8BAC-008D7576A5D3}" keepAlive="1" name="Query - Structure par Activité" description="Connection to the 'Structure par Activité' query in the workbook." type="5" refreshedVersion="8" background="1" saveData="1">
    <dbPr connection="Provider=Microsoft.Mashup.OleDb.1;Data Source=$Workbook$;Location=&quot;Structure par Activité&quot;;Extended Properties=&quot;&quot;" command="SELECT * FROM [Structure par Activité]"/>
  </connection>
  <connection id="16" xr16:uid="{C97FDB60-2333-D34D-AB52-F88F3E0C2ADB}" keepAlive="1" name="Query - Wilayas" description="Connection to the 'Wilayas' query in the workbook." type="5" refreshedVersion="8" background="1" saveData="1">
    <dbPr connection="Provider=Microsoft.Mashup.OleDb.1;Data Source=$Workbook$;Location=Wilayas;Extended Properties=&quot;&quot;" command="SELECT * FROM [Wilayas]"/>
  </connection>
  <connection id="17" xr16:uid="{00000000-0015-0000-FFFF-FFFF00000000}" keepAlive="1" name="résultat281111412111" type="5" refreshedVersion="2" background="1" saveData="1">
    <dbPr connection="" command="" commandType="3"/>
  </connection>
  <connection id="18" xr16:uid="{00000000-0015-0000-FFFF-FFFF01000000}" keepAlive="1" name="résultat2811114121111" type="5" refreshedVersion="2" background="1" saveData="1">
    <dbPr connection="" command="" commandType="3"/>
  </connection>
  <connection id="19" xr16:uid="{00000000-0015-0000-FFFF-FFFF02000000}" keepAlive="1" name="résultat28111141211111" type="5" refreshedVersion="2" background="1" saveData="1">
    <dbPr connection="" command="" commandType="3"/>
  </connection>
</connections>
</file>

<file path=xl/sharedStrings.xml><?xml version="1.0" encoding="utf-8"?>
<sst xmlns="http://schemas.openxmlformats.org/spreadsheetml/2006/main" count="43671" uniqueCount="3620">
  <si>
    <t xml:space="preserve">Portefeuille de programme </t>
  </si>
  <si>
    <t xml:space="preserve">programme </t>
  </si>
  <si>
    <t>Commune</t>
  </si>
  <si>
    <t>Date d'inscription</t>
  </si>
  <si>
    <t>Date d’ODS</t>
  </si>
  <si>
    <t>Délais de réalis</t>
  </si>
  <si>
    <t>Date d'achèvement</t>
  </si>
  <si>
    <t>Taux FIN %</t>
  </si>
  <si>
    <t>Taux phys %</t>
  </si>
  <si>
    <t>Etat du Projet</t>
  </si>
  <si>
    <t>Observations</t>
  </si>
  <si>
    <t>051:Vie Estudiantine</t>
  </si>
  <si>
    <t>Ouled Fayet,El Djorf,Said Hamdine, Benknoun</t>
  </si>
  <si>
    <t>Achevée</t>
  </si>
  <si>
    <t>Travaux achevés</t>
  </si>
  <si>
    <t>024: Travaux Publics et des Infrastructures de Base</t>
  </si>
  <si>
    <t>090:Infrastructures Routières et autoroutières</t>
  </si>
  <si>
    <t>Baraki- Gué de constantine</t>
  </si>
  <si>
    <t>71 mois</t>
  </si>
  <si>
    <t>2ème tri 2024</t>
  </si>
  <si>
    <t>En cours</t>
  </si>
  <si>
    <t>projet achevé , reste aménagement des accès limitrophes .</t>
  </si>
  <si>
    <t>Sidi Abdallah</t>
  </si>
  <si>
    <t>DEC 2014</t>
  </si>
  <si>
    <t>005: Intérieur ,Des Collectivités Locales et de l'Aménagement du Territoire</t>
  </si>
  <si>
    <t>017:Sûreté Nationale</t>
  </si>
  <si>
    <t>ATW</t>
  </si>
  <si>
    <t>021: Habitat, Urbanisme et Ville</t>
  </si>
  <si>
    <t>079:Logement</t>
  </si>
  <si>
    <t>Ain Benian, Saoula et Beni Messous</t>
  </si>
  <si>
    <t>à l'arrêt</t>
  </si>
  <si>
    <t xml:space="preserve">014: Culture et des Arts </t>
  </si>
  <si>
    <t>57:Patrimoine culturel</t>
  </si>
  <si>
    <t>Casbah</t>
  </si>
  <si>
    <t>092:Infastructures Maritimes</t>
  </si>
  <si>
    <t>Hussein Dey - Belouazded</t>
  </si>
  <si>
    <t>101 mois</t>
  </si>
  <si>
    <t xml:space="preserve">Travaux achevés, reste apurement financier (avenant n°09 de réajustement au niveau de la commission sectorielle, levée de réserves en cours- avenant de réajustement pour prolongement de rejets en cours de préparation- demande de réévaluation de 1,5 milliard DA pour couvrir la situation n° 01 et définitive après validation du Monsieur le PM) . </t>
  </si>
  <si>
    <t>049:Enseignement et Formation Supérieurs</t>
  </si>
  <si>
    <t>051: Hydraulique</t>
  </si>
  <si>
    <t>096:Assainissement et protection du milieu naturel</t>
  </si>
  <si>
    <t>82 mois</t>
  </si>
  <si>
    <t>4ème tr 2023</t>
  </si>
  <si>
    <t>Mise en demeure N°02 publiée dans le journal Algérie Aujourd'hui le 21/01/2025.</t>
  </si>
  <si>
    <t xml:space="preserve">Libellé de l'opération / Numéro d'individualisation </t>
  </si>
  <si>
    <t xml:space="preserve">012: Enseignement Supérieur et Recherche Scientifique </t>
  </si>
  <si>
    <t>16-Alger</t>
  </si>
  <si>
    <t>wilaya</t>
  </si>
  <si>
    <t>Réalisation du dédoublement de la RN 23 sur 15 km entre Ain Osmane et Djedar</t>
  </si>
  <si>
    <t>Réalisation de la Station d'épuration (parachèvement des travaux )</t>
  </si>
  <si>
    <t xml:space="preserve"> Etude d’adaptation, suivi, contrôle et travaux de réalisation et équipement 08 centres de proximités pour stockage des céréales au niveau de la wilaya de Laghouat</t>
  </si>
  <si>
    <t>Réalisation de Mosquée Pole de Laghouat</t>
  </si>
  <si>
    <t>Réalisation et Équipement d'un hôpital Psychiatrique de 120 lits de Laghouat</t>
  </si>
  <si>
    <t>Réalisation et équipement d'un centre anti-cancer à Laghouat</t>
  </si>
  <si>
    <t>Étude, suivi ,et réalisation et équipement d'un Hôpital de 60 lits à Bellil Hassi R'mel</t>
  </si>
  <si>
    <t>Étude, suivi , réalisation et équipement d'un Hôpital de 60 lits à Ain Madhi</t>
  </si>
  <si>
    <t>03-Laghouat</t>
  </si>
  <si>
    <t>Oued Morra</t>
  </si>
  <si>
    <t>Laghouat/ Tadjmout</t>
  </si>
  <si>
    <t>Aflou</t>
  </si>
  <si>
    <t>Laghouat/ Aflou/ brida/oued morra/sidi makhlouf/gueltet sisi saad/ ben nacer ben chohra / tadjmout</t>
  </si>
  <si>
    <t>Laghouat</t>
  </si>
  <si>
    <t>Bellil Hassi R'mel</t>
  </si>
  <si>
    <t>Ain Madhi</t>
  </si>
  <si>
    <t>100% (réalisation)</t>
  </si>
  <si>
    <t>95% (équipement)</t>
  </si>
  <si>
    <t>85% (réalisation)</t>
  </si>
  <si>
    <t>Travaux en cours</t>
  </si>
  <si>
    <t>en cours l'achèvement minaret + coupole salle - d'ablution et VRD.</t>
  </si>
  <si>
    <t>Opération achevée</t>
  </si>
  <si>
    <t>Acquisition des accélérateurs en cours</t>
  </si>
  <si>
    <t xml:space="preserve">Travaux en cours </t>
  </si>
  <si>
    <t>Etude achevée travaux réalisation en cours</t>
  </si>
  <si>
    <t>Programme: Enseignement et Formation supérieur</t>
  </si>
  <si>
    <t>26-Médéa</t>
  </si>
  <si>
    <t>Viabilisation et aménagement du site universitaire Ouzera</t>
  </si>
  <si>
    <t xml:space="preserve">Etue d’adaptation, suivi, contrôle et travaux de réalisation et équipement de 12 centre de proximité pour le stockage intermédiaire des céréales au niveaux de la wilaya de Médéa  </t>
  </si>
  <si>
    <t xml:space="preserve">Programme: Agriculture et du Développement rural </t>
  </si>
  <si>
    <t>Réalisation du contournement nord de la ville de Médéa sur 11 kms</t>
  </si>
  <si>
    <t>Dédoublement de la RN18 entre Sidi Naamane et Beni Slimane sur 23 Km (Pk83 au PK 106)</t>
  </si>
  <si>
    <t>Programme:Infrastructures Routières et Autoroutières</t>
  </si>
  <si>
    <t>Etude, suivi, réalisation et équipement d'un complèxe mère et enfant à Médéa</t>
  </si>
  <si>
    <t>Réalisation et équipement d'un centre anti cancer de 120 lits</t>
  </si>
  <si>
    <t>Programme: Prévention et Soins</t>
  </si>
  <si>
    <t>Réalisation, équipement et exploitation de la station d'épuration des eaux ussées de la ville de Berrouaghia pour 100.000 eq/hab (y compris étude d'exécution)</t>
  </si>
  <si>
    <t>Programme: Assainissement et Protection du Millieu Naturel</t>
  </si>
  <si>
    <t>infrastructures routières et autoroutières</t>
  </si>
  <si>
    <t>Suivi et réalisation du dédoublement de la RN46 commune de Charef  vers Chef lieu  de la Wilaya de Djelfa du PK00 au PK60 sur 60Km (Wilaya Djelfa)</t>
  </si>
  <si>
    <t xml:space="preserve">En cours d'individualisation </t>
  </si>
  <si>
    <t>17-Djelfa</t>
  </si>
  <si>
    <t>Construction d'un barrage de Souk N'tleta</t>
  </si>
  <si>
    <t xml:space="preserve">Réalisation de la station de dessalement de l'eau de mer Tamdat Ougemoune de capacité 60 000 m3/j; </t>
  </si>
  <si>
    <t>15-Tizi Ouzou</t>
  </si>
  <si>
    <t>Le site est situé sur l'Oued Bouguedoura à 8 Km au sud de la ville Draa Ben Khedda ( commune de Tadmait )</t>
  </si>
  <si>
    <t xml:space="preserve">Le site est situé à Iflissen </t>
  </si>
  <si>
    <t xml:space="preserve">Tizi Ouzou </t>
  </si>
  <si>
    <t>OUED FALLI</t>
  </si>
  <si>
    <t xml:space="preserve">  /</t>
  </si>
  <si>
    <t>40 mois</t>
  </si>
  <si>
    <t>Délai initial : 08 mois </t>
  </si>
  <si>
    <t>72 Mois</t>
  </si>
  <si>
    <t xml:space="preserve">  Présence des habitations sur les sites des travaux ;
  AE insuffisante
 </t>
  </si>
  <si>
    <t>Construction et habitation (délogement) ; Réseaux divers: 93 (Lignes électriques , dont 01 de haute tension HT, Gaz ; Fibres Optiques etc.).</t>
  </si>
  <si>
    <t>Enseignement  et formation supérieurs</t>
  </si>
  <si>
    <t>35-Boumerdes</t>
  </si>
  <si>
    <t>Réalisation de 6.000 places pédagogiques à Boumerdes</t>
  </si>
  <si>
    <t>0</t>
  </si>
  <si>
    <t>Gelée</t>
  </si>
  <si>
    <t>Gelée par Décision N°5508 du 19/10/2015</t>
  </si>
  <si>
    <t>Réalisation de 4.000 places pédagogiques à Boumerdes</t>
  </si>
  <si>
    <t>70</t>
  </si>
  <si>
    <t>Etude, réalisation et équipement d'un établissement de prévention et réadaptation de 300 détenus à Issers</t>
  </si>
  <si>
    <t>Administration pénitentiare</t>
  </si>
  <si>
    <t>Approvisionnement en eau potable te Industrielle</t>
  </si>
  <si>
    <t>En Cours</t>
  </si>
  <si>
    <t>09 lots achevés, 01 lot en cours de réalisation.</t>
  </si>
  <si>
    <t>100</t>
  </si>
  <si>
    <t>Alimentation en eau potable de la zone Sud Est de la wilaya de Boumerdes à partir du système de dessalement d'eau de mer (SDEM) de cap Djinet</t>
  </si>
  <si>
    <t>Raccordement des systèmes d'AEP de la wilya de Boumerdes Dellys-Boudouaou-Hammadi au SPET.</t>
  </si>
  <si>
    <t>Prévention et soins</t>
  </si>
  <si>
    <t>Etude, suivi et réalisation d'un hopital de 60 lits à Baghlia</t>
  </si>
  <si>
    <t>Réalisation et équipement d'une maternité de 60 lits à Bordj-Ménaiel</t>
  </si>
  <si>
    <t>Réalisation d'un hopital général de 120 lits à Boudouaou</t>
  </si>
  <si>
    <t>Réalisation d'un hopital de 240 lits à Boumerdes</t>
  </si>
  <si>
    <t>Réalisation et équipement d'un complexe mère-enfant de 80 lits à Boumerdes</t>
  </si>
  <si>
    <t>Etude, suivi et réalisation d'un hopital de 120 lits à Khemis El khechna</t>
  </si>
  <si>
    <t xml:space="preserve">Non lancée </t>
  </si>
  <si>
    <t xml:space="preserve"> Dossier d'étude déposé  au niveau du ministère de la santé pour approbation</t>
  </si>
  <si>
    <t>80</t>
  </si>
  <si>
    <t>Non lancée</t>
  </si>
  <si>
    <t>Infrastructures routières et autoroutières</t>
  </si>
  <si>
    <t>Evitement de la ville de Boumerdes CW 146- RN 24 sur 10 Kms (lot route et lot ouvrage d'art)</t>
  </si>
  <si>
    <t>Dédoublement de la RN24 entre Figuier (Boumerdes) et Oued Issers sur 15 Kms</t>
  </si>
  <si>
    <t>Evitement de la ville de Boumerdes:lot route et lot ouvrages d'art sur 4,9 Kms</t>
  </si>
  <si>
    <t>90</t>
  </si>
  <si>
    <t xml:space="preserve">A clôturer </t>
  </si>
  <si>
    <t>Raccordement aval de la station de dessalement d’eau de mer cap djinet</t>
  </si>
  <si>
    <t xml:space="preserve">Etude et réalisation d'une station d'épuration du parc industriel de Larbaatche   </t>
  </si>
  <si>
    <t xml:space="preserve">Réalisation de la station d’Epuration des eaux usées des villes de Boudouaou,  Boudouaou El Bahri et Kherrouba
</t>
  </si>
  <si>
    <t>realisation de la station d'epuration du bassin versant de ouled haddadj</t>
  </si>
  <si>
    <t>La wilaya de Boumerdes</t>
  </si>
  <si>
    <t xml:space="preserve">parc industriel de Larbaatche   </t>
  </si>
  <si>
    <t xml:space="preserve">Boudouaou,  Boudouaou El Bahri et Kherrouba
</t>
  </si>
  <si>
    <t>ouled moussa ,ouled heddadj boudouaou</t>
  </si>
  <si>
    <t>10-Bouira</t>
  </si>
  <si>
    <t>Réalisation de l'évitement Est de la ville de Bouira sur 10 Kms</t>
  </si>
  <si>
    <t>Raccordement vers l'autoroute est-ouest, dédoublement de la route reliant l'échangeur Est de Bouira à la ville de Sour El Ghozlanesur 23 Kms</t>
  </si>
  <si>
    <t>Réalisation du dédoublement du CW127 entre RN5 et Sour El Ghozlane sur 08 Km du PK 0+000 au PK 08+000</t>
  </si>
  <si>
    <t>Réalisation du dédoublement de la RN8 entre Sour El Ghozlane et limite de wilaya de M'Sila sur 32 Km (1ere tranche sur 17 Km) (wilaya de bouira)</t>
  </si>
  <si>
    <t>EN COURS</t>
  </si>
  <si>
    <t>Programme 090: Infrastructures routières et autoroutières</t>
  </si>
  <si>
    <t>Programme 105: Prévention et Soins</t>
  </si>
  <si>
    <t xml:space="preserve">Réalisation et équipement d'un Hôpital 80 lits à Bordj Okhriss </t>
  </si>
  <si>
    <t>Suivi, Réalisation et équipement d'un hôpital 120 lits à Ain Bessem</t>
  </si>
  <si>
    <t>Suivi, réalisation et équipement d'un complexe mère et enfant (CME) à Bouira</t>
  </si>
  <si>
    <t>Réalisation et équipement d'un hôpital 120 lits à M'chedallah</t>
  </si>
  <si>
    <t>Programme 094: Approvisionnement en eau potable et industrielle</t>
  </si>
  <si>
    <t>Aménagement aval d'alimentation en eau potable du système du barrage Koudiat Acerdoune des centres de : Bouderbala, Kadiria,Aomar,Djebahia et Lakhdaria</t>
  </si>
  <si>
    <t>Réalisation des ouvrages de stockage à travers la wilaya y compris leurs raccordements</t>
  </si>
  <si>
    <t>Étude, réalisation et équipement de station d'épuration des eaux usées de la ville de Ain Bessem (y compris raccordement)</t>
  </si>
  <si>
    <t>Programme 096: Assainissement et protection du milieu naturel</t>
  </si>
  <si>
    <t xml:space="preserve">etude d'adaptation suivi, contrôle et travaux de realisation et equipement de 08 centres de proximite pour le stokage intermediare des cereales au niveau de la wilaya de bouira </t>
  </si>
  <si>
    <t>Developpement de l'agriculture</t>
  </si>
  <si>
    <t>Réalisation d'une zone industrielle à Oued El Berdi wilaya de Bouira sur 193 Ha (tranche 2)</t>
  </si>
  <si>
    <t>Réalisation d'une zone industrielle à Dirah,wilaya de Bouira sur 250 Ha</t>
  </si>
  <si>
    <t>Programme 074:Appoui a l'investissement</t>
  </si>
  <si>
    <t>09-Blida</t>
  </si>
  <si>
    <t>093: Mobilisation des ressources en eau et de sécurité hydrique</t>
  </si>
  <si>
    <t xml:space="preserve">       Réalisation, équipement, éléctrification et raccordement de 25 forages (6800 ml ) à travers les communes de : Grand Blida, Meftah, Larbaa, Bougara, Chebli, Soumaa, Béni Mered, Mouzaia, Oued El Alleug, Ouled Slama, Boufarik, El Affroun, Ben Khelil, Chiffa et Ain Romana (W Blida) </t>
  </si>
  <si>
    <t xml:space="preserve">   Réalisation de 07 sept forages y compris équipement et électrification au niveau de la wilaya de Blida .</t>
  </si>
  <si>
    <t>094 : Approvisionnement en eau potable et industrielle</t>
  </si>
  <si>
    <t xml:space="preserve">      Réalisation et interrconnection des systèmes d'adduction d'eau potable à travers les communes de : Meftah, Larbaa, Boufarik, Chebli Beni Tamou, Bouarfa, Chiffa, Mouzaia, Ain Romana et El Affroun sur linéaire de 9,5 Kms (W Blida )</t>
  </si>
  <si>
    <t>Réalisation de la station d'épuration des eaux usées des communes de Larbâa, Bougara et Ouled Slama y compris collecteurs (W, Blida)</t>
  </si>
  <si>
    <t>Réalisation de la station d'épuration des eaux usées de Meftah et le pole urbain de Safsaf y compris collecteurs (W, Blida)</t>
  </si>
  <si>
    <t>Réalisation de la station d'épuration de la ville nouvelle de Bouinan (wilaya de Blida)</t>
  </si>
  <si>
    <t>Programme 2025</t>
  </si>
  <si>
    <t>dégelée en date du 10/12/2020 (gestion ONA)</t>
  </si>
  <si>
    <t>090 :Infrastructures routières et auto routières</t>
  </si>
  <si>
    <t xml:space="preserve">
Réalisation de l'évitement de Meftah sur 17 Km avec l'accès au nouveau pôle urbain de Safsaf</t>
  </si>
  <si>
    <t xml:space="preserve"> Contrôle;suivi et réalisation du contournement Sud de la ville nouvelle de Bouinane entre pk 4+000 (Rn 29-CW 116 Sidi Sarhane )
</t>
  </si>
  <si>
    <t xml:space="preserve">   Réalisation, contrôle et suivi du dédoublement de la RN29 entre Bouinan et l'université de Blida y compris l'évitement de la ville Soumaa "linéaire 5,9 km" (W.Blida)</t>
  </si>
  <si>
    <t>041:Orientation  religieuse et culture islamique</t>
  </si>
  <si>
    <t xml:space="preserve">
Etude suivi réalisation et équipement d'une mosquée pole à Blida </t>
  </si>
  <si>
    <t>91 :Infrastructures routières et auto routières</t>
  </si>
  <si>
    <t>92 :Infrastructures routières et auto routières</t>
  </si>
  <si>
    <t>027: Santé</t>
  </si>
  <si>
    <t>105: Prévention et soins</t>
  </si>
  <si>
    <t xml:space="preserve">      Etude, suivi,Aménagement et extension du service des maladies infectieuses de L'EPH boufarik "Wilaya de blida "</t>
  </si>
  <si>
    <t>020: Agriculture et du Développement Rural</t>
  </si>
  <si>
    <t>076: AGRICULTURE ET DE DEVELOPPEMENT RURAL</t>
  </si>
  <si>
    <t xml:space="preserve">    Etude d'adaptation, suivi, contôle et travaux de réalisation et équipement de 06 centres de proximité pour le stockage intermédiaire des céréales au niveau de la wilay de Blida</t>
  </si>
  <si>
    <t>Assainissement et protection du milieu naturel</t>
  </si>
  <si>
    <t>019-Industrie</t>
  </si>
  <si>
    <t>006-Justice</t>
  </si>
  <si>
    <t>010-Affaires Religieuses et des Wakfs</t>
  </si>
  <si>
    <t>Étude et réalisation de nouvelles résidences universitaires 18 000 lits: (4000 lits à Ouled Fayet II; 4000 lits à El Alia; 4000 lits à El Djorf; 3000 lits à Said Hamdine; 3000 lits à Ziania) avec dépendances</t>
  </si>
  <si>
    <t>Radiale Oued Ouchaiah-liaison RN 38 -Benghazi</t>
  </si>
  <si>
    <t>Étude et réalisation résidences universitaires de 11.000 lits à Sidi Abdallah avec dépendances à sidi abdellah</t>
  </si>
  <si>
    <t>Sécurité publique au niveau de la capitale et réhabilitation du système de la vidéo surveillance</t>
  </si>
  <si>
    <t>Etude et réalisation de 5000 logements locatifs (y compris viabilisation et les réservations pour les locaux commerciaux)</t>
  </si>
  <si>
    <t>Etude, suivi, acquisition des biens immobiliers et des parcelles de terrains, travaux de restauration et de mise en valeur du secteur sauvegardé de la Casbah d’Alger (2ème tranche)</t>
  </si>
  <si>
    <t>Travaux de protection et d'aménagement de la bande côtière (promenade et plage de la baie d'Alger, 1ere tranche)- Etude et réalisation</t>
  </si>
  <si>
    <t>Réalisation de 20.000 places pédagogiques avec dépendances à Sidi Abdallah</t>
  </si>
  <si>
    <t>Aménagement de l'Oued El Harrach- Travaux et suivi</t>
  </si>
  <si>
    <t xml:space="preserve">Réalisation de la pénétrante autoroutière reliant la ville de Tizi Ouzou vers l’autoroute Est/Ouest sur 48 Kms dont 36 Kms dans la wilaya de Tizi Ouzou ; </t>
  </si>
  <si>
    <t xml:space="preserve">Etude d'adaptation, suivi et réalisation d'un CHU 500 lits à Tizi Ouzou; </t>
  </si>
  <si>
    <t>Travaux en cours, pour la mise à niveau de 1736 caméras, reste la 2ème tranche : travaux de mats, électricité et fibre optique en cours. Conformément à l'envoi émanant du MICLAT n° 11970 du 04/11/2024, un accord préalable pour réévaluer l'opération d'un montant de 1,5 milliard de DA au titre de l'exercice 2025, alors que la demande d'inscription de la nouvelle opération de vidéosurveillance d'un montant de 7,5 milliards DA na pas abouti pour 2025 avec possibilité d'étude de la demande dans le cadre des projets des lois de finances des années à venir ).</t>
  </si>
  <si>
    <t>3600 logts achevés,1000 logt Ain Benian à 54% (résiliation avec l'entreprise BATIGEC le 24/10/2019.reprise du cahier des charges après 3 AAO infructueux), 150 logt Saoula à 32 % (affaire en justice contentieux suite à une résiliation),250 logt Sidi Youcef à 44 % (résiliation avec l'entreprise BATIGEC le 29/09/2019 reprise des travaux avec l'entreprise SNC NAAS)</t>
  </si>
  <si>
    <t xml:space="preserve">Travaux en cours opération transférer à la DARQ </t>
  </si>
  <si>
    <t>Travaux achevés, projet réceptionné</t>
  </si>
  <si>
    <t>Mohammadia, El Harrach, Baraki, Sidi Moussa, Hussein Dey, Bourouba, Gué de Constantine, Saoula, Birtouta et Ouled Chebel.</t>
  </si>
  <si>
    <t>Réalisation de dédoublement de la RN 23 du PK 397 au PK 368 sur 29 Km à El Hadjeb (Laghouat)</t>
  </si>
  <si>
    <t>Travaux en cours (réévaluation accordée en 2025 avec un montant 150000000 da)</t>
  </si>
  <si>
    <t>Travaux achevés, Projet réceptionné le 19-06-2023</t>
  </si>
  <si>
    <t>Impact du projet Renforcement de l'AEP des communes côtières. Population touchée par le projet 190 000 habitants,</t>
  </si>
  <si>
    <t>Ce projet constitue un objectif stratégique qui assurera: Une distribution de soins spécialisés à l'échelon régional et placera la Wilaya de Tizi Ouzou en pôle médical d'excellence ;Des soins de haut niveau en matière des services de santé, basés sur les nouvelles techniques de chirurgie, de médecine et d'explorations ;Un meilleur accès de la population à des soins hautement spécialisés ;Accroitre la recherche médicale et privilégier davantage les spécialités innovantes ;</t>
  </si>
  <si>
    <t>Travaux à l'arrêt depuis le 29/08/2022, résiliation à l'amiable du marché est en cours.</t>
  </si>
  <si>
    <t>Travaux à l'arrêt depuis 22/03/2020, motif approbation de l'avenant n°05 auprès  de la commission sectorielle,</t>
  </si>
  <si>
    <t>Travaux  en voie d'achèvement                                               *aménagement extérieur en cours                   *rinçage des conduites en cours</t>
  </si>
  <si>
    <t>travaux  a l'arrêt (ODS d'arrêt)</t>
  </si>
  <si>
    <t xml:space="preserve"> projet attribué,  PDM en cours de la levée des réserves                                           Déclassement de l’assiette  en cours
</t>
  </si>
  <si>
    <t xml:space="preserve">CDC en cours de la levée des réserves                                           Déclassement de l’assiette  en cours
</t>
  </si>
  <si>
    <t>Total général</t>
  </si>
  <si>
    <t>en Milliers DA</t>
  </si>
  <si>
    <t>AE ACTUELLE</t>
  </si>
  <si>
    <t>Engagements cumulés</t>
  </si>
  <si>
    <t>Paiement cumulés</t>
  </si>
  <si>
    <t>Point de Situation sur les projets structurants relevant de la DRB D'Alger</t>
  </si>
  <si>
    <t xml:space="preserve">Etude suivi réalisation et équipement d'une mosquée pole à Blida </t>
  </si>
  <si>
    <t xml:space="preserve"> Contrôle;suivi et réalisation du contournement Sud de la ville nouvelle de Bouinane entre pk 4+000 (Rn 29-CW 116 Sidi Sarhane )</t>
  </si>
  <si>
    <t>Réalisation de l'évitement de Meftah sur 17 Km avec l'accès au nouveau pôle urbain de Safsaf</t>
  </si>
  <si>
    <t>Présence des habitations sur les sites des travaux ; AE insuffisante</t>
  </si>
  <si>
    <t xml:space="preserve">Etue d’adaptation, suivi, contrôle et travaux de réalisation et équipement de 12 centre de proximité pour le stockage intermédiaire des céréales au niveaux de la wilaya de Médéa 
</t>
  </si>
  <si>
    <t xml:space="preserve"> Dossier d'étude déposé 
au niveau du ministère de la santé pour approbation</t>
  </si>
  <si>
    <t>Travaux à l'arrêt depuis 22/03/2020, motif approbation de l'avenant n°05 auprès 
de la commission sectorielle,</t>
  </si>
  <si>
    <t>travaux 
a l'arrêt (ODS d'arrêt)</t>
  </si>
  <si>
    <t>Réalisation et interrconnection des systèmes d'adduction d'eau potable à travers les communes de : Meftah, Larbaa, Boufarik, Chebli Beni Tamou, Bouarfa, Chiffa, Mouzaia, Ain Romana et El Affroun sur linéaire de 9,5 Kms (W Blida )</t>
  </si>
  <si>
    <t xml:space="preserve"> Réalisation, équipement, éléctrification et raccordement de 25 forages (6800 ml ) à travers les communes de : Grand Blida, Meftah, Larbaa, Bougara, Chebli, Soumaa, Béni Mered, Mouzaia, Oued El Alleug, Ouled Slama, Boufarik, El Affroun, Ben Khelil, Chiffa et Ain Romana (W Blida) </t>
  </si>
  <si>
    <t xml:space="preserve">  Réalisation, contrôle et suivi du dédoublement de la RN29 entre Bouinan et l'université de Blida y compris l'évitement de la ville Soumaa "linéaire 5,9 km" (W.Blida)</t>
  </si>
  <si>
    <t xml:space="preserve"> Etude, suivi,Aménagement et extension du service des maladies infectieuses de L'EPH boufarik "Wilaya de blida "</t>
  </si>
  <si>
    <t xml:space="preserve"> Etude d'adaptation, suivi, contôle et travaux de réalisation et équipement de 06 centres de proximité pour le stockage intermédiaire des céréales au niveau de la wilay de Blida</t>
  </si>
  <si>
    <t xml:space="preserve">  Réalisation de 07 sept forages y compris équipement et électrification au niveau de la wilaya de Blida .</t>
  </si>
  <si>
    <t>Travaux 
en voie d'achèvement 
  *aménagement extérieur en cours *rinçage des conduites en cours</t>
  </si>
  <si>
    <t>CDC en cours de la levée des réserves 
 Déclassement de l’assiette 
en cours</t>
  </si>
  <si>
    <t xml:space="preserve"> projet attribué, 
PDM en cours de la levée des réserves 
 Déclassement de l’assiette 
en cours</t>
  </si>
  <si>
    <t>Suivi et réalisation du dédoublement de la RN46 commune de Charef vers Chef lieu de la Wilaya de Djelfa du PK00 au PK60 sur 60Km (Wilaya Djelfa)</t>
  </si>
  <si>
    <t xml:space="preserve">Etude et réalisation d'une station d'épuration du parc industriel de Larbaatche </t>
  </si>
  <si>
    <t>Réalisation de la station d’Epuration des eaux usées des villes de Boudouaou, Boudouaou El Bahri et Kherrouba</t>
  </si>
  <si>
    <t>Intitulé Sous programme</t>
  </si>
  <si>
    <t xml:space="preserve">Numéro d'individualisation </t>
  </si>
  <si>
    <t xml:space="preserve"> Intitulé Opération</t>
  </si>
  <si>
    <t>DRB</t>
  </si>
  <si>
    <t>Type programme</t>
  </si>
  <si>
    <t>Intitulé Programme</t>
  </si>
  <si>
    <t>AE initiale</t>
  </si>
  <si>
    <t>AE actuelle</t>
  </si>
  <si>
    <t>AE Engagée</t>
  </si>
  <si>
    <t>AE non engagée</t>
  </si>
  <si>
    <t>CP reportés</t>
  </si>
  <si>
    <t>CP notifiés en 2025</t>
  </si>
  <si>
    <t>Total CP</t>
  </si>
  <si>
    <t>CP consommés en 2025</t>
  </si>
  <si>
    <t>Dépenses cumulée</t>
  </si>
  <si>
    <t>Tx phys (%)</t>
  </si>
  <si>
    <t>Wilaya</t>
  </si>
  <si>
    <t>00-plusieurs wilayas</t>
  </si>
  <si>
    <t>01-Adrar</t>
  </si>
  <si>
    <t>02-Chlef</t>
  </si>
  <si>
    <t>04-Oum El Bouaghi</t>
  </si>
  <si>
    <t>05-Batna</t>
  </si>
  <si>
    <t>06-Beajaia</t>
  </si>
  <si>
    <t>07-Biskra</t>
  </si>
  <si>
    <t>08-Bechar</t>
  </si>
  <si>
    <t>11-Tamenrasset</t>
  </si>
  <si>
    <t>12-Tebessa</t>
  </si>
  <si>
    <t>13-Tlemcen</t>
  </si>
  <si>
    <t>14-Tiaret</t>
  </si>
  <si>
    <t>18-Jijel</t>
  </si>
  <si>
    <t>19-Setif</t>
  </si>
  <si>
    <t>20-Saida</t>
  </si>
  <si>
    <t>21-Skikda</t>
  </si>
  <si>
    <t>22-Sidi Bel Abbes</t>
  </si>
  <si>
    <t>23-Annaba</t>
  </si>
  <si>
    <t>24-Guelma</t>
  </si>
  <si>
    <t>25-Constantine</t>
  </si>
  <si>
    <t>26-Medea</t>
  </si>
  <si>
    <t>27-Mostaganem</t>
  </si>
  <si>
    <t>28-M'sila</t>
  </si>
  <si>
    <t>29-Mascara</t>
  </si>
  <si>
    <t>30-Ouargla</t>
  </si>
  <si>
    <t>31-Oran</t>
  </si>
  <si>
    <t>32-El bayadh</t>
  </si>
  <si>
    <t>33-Illizi</t>
  </si>
  <si>
    <t>34-Bordj Bou Arreridj</t>
  </si>
  <si>
    <t>36-El Tarf</t>
  </si>
  <si>
    <t>37-Tindouf</t>
  </si>
  <si>
    <t>38-Tissemsilt</t>
  </si>
  <si>
    <t>39-El Oued</t>
  </si>
  <si>
    <t>40-Khenechla</t>
  </si>
  <si>
    <t>41-Souk Ahras</t>
  </si>
  <si>
    <t>42-Tipaza</t>
  </si>
  <si>
    <t>43-Mila</t>
  </si>
  <si>
    <t>44-Ain Defla</t>
  </si>
  <si>
    <t>45-Naama</t>
  </si>
  <si>
    <t>46-Ain Temouchent</t>
  </si>
  <si>
    <t>47-Ghardaia</t>
  </si>
  <si>
    <t>48-Relizane</t>
  </si>
  <si>
    <t>49-Timimoun</t>
  </si>
  <si>
    <t>50-Bordj Badj Mokhtar</t>
  </si>
  <si>
    <t>51-Ouled Djellal</t>
  </si>
  <si>
    <t>52-Beni Abbes</t>
  </si>
  <si>
    <t>53-In Salah</t>
  </si>
  <si>
    <t>54-In Guezzam</t>
  </si>
  <si>
    <t>55-Tougourt</t>
  </si>
  <si>
    <t>56-Djanet</t>
  </si>
  <si>
    <t>57-El Maghair</t>
  </si>
  <si>
    <t>58-El Meniaa</t>
  </si>
  <si>
    <t>Alger</t>
  </si>
  <si>
    <t>béchar</t>
  </si>
  <si>
    <t>PSD</t>
  </si>
  <si>
    <t>Portefeuille de programme 006 : Justice</t>
  </si>
  <si>
    <t>N1.006.022.04.4837.000.037.07.004</t>
  </si>
  <si>
    <t>Portefeuille de programme 019 : Industrie et de la production pharmaceutique</t>
  </si>
  <si>
    <t>N1.019.074.01.4837.000.037.11.001</t>
  </si>
  <si>
    <t>Portefeuille de programme 021 : Habitat, de l'urbanisme et de la Ville</t>
  </si>
  <si>
    <t>S1.021.080.02.4837.000.037.18.013</t>
  </si>
  <si>
    <t>Travaux En cours</t>
  </si>
  <si>
    <t>Portefeuille de programme 024 :Travaux Publics, et Infrastructures de Base</t>
  </si>
  <si>
    <t>N1.024.090.01.4037.000.037.20.001</t>
  </si>
  <si>
    <t>N1.024.090.01.4037.000.037.13.025</t>
  </si>
  <si>
    <t xml:space="preserve">En cours </t>
  </si>
  <si>
    <t>N1.024.091.02.4037.000.037.21.043</t>
  </si>
  <si>
    <t xml:space="preserve">Portefeuille de programme027 : SANTE </t>
  </si>
  <si>
    <t>S1.027.105.01.4037.000.037.19.016</t>
  </si>
  <si>
    <t>marche de gré à gré déposé au ministère de la sante en date du 23/05/2024</t>
  </si>
  <si>
    <t>Portefeuille de programme 051 : hydraulique</t>
  </si>
  <si>
    <t>N1.051.094.01.4837.000.037.17.005</t>
  </si>
  <si>
    <t>Programme Complémentaire</t>
  </si>
  <si>
    <t>S1.021.080.02.4737.000.037.24.001</t>
  </si>
  <si>
    <t xml:space="preserve"> En cours</t>
  </si>
  <si>
    <t>S1.021.080.02.4737.000.037.24.002</t>
  </si>
  <si>
    <t>S1.021.080.02.4737.000.037.24.004</t>
  </si>
  <si>
    <t>S1.027.105.01.4737.000.037.24.001</t>
  </si>
  <si>
    <t xml:space="preserve">Portefeuille de programme 030 : Environnement et des énergies Renouvelables </t>
  </si>
  <si>
    <t>S1.030.114.01.4737.000.037.24.001</t>
  </si>
  <si>
    <t>Hydraulique</t>
  </si>
  <si>
    <t>Ministère des Travaux Publics et des infrastructures de Base</t>
  </si>
  <si>
    <t>S1.024.090.01.4050.000.050.23.001</t>
  </si>
  <si>
    <t>N1.024.090.01.4050.000.050.24.001</t>
  </si>
  <si>
    <t>S.1.024.090.01.4050.000.050.23.003</t>
  </si>
  <si>
    <t>N.1.024.090.01.4050.000.050.18.004</t>
  </si>
  <si>
    <t>Les procédures pour achever le projet en cours</t>
  </si>
  <si>
    <t>N.1.024.090.01.2050.000.050.24.001</t>
  </si>
  <si>
    <t>N / I</t>
  </si>
  <si>
    <t>Phase: Jugement des offres</t>
  </si>
  <si>
    <t>Marché BET en cours d'engagement</t>
  </si>
  <si>
    <t>Etude achevée- Chahier des charges Travaux de réalisation en cours de visa par la commission sectorielle</t>
  </si>
  <si>
    <t xml:space="preserve">Habitat, de l'urbanisme et de la ville </t>
  </si>
  <si>
    <t>Agriculture et du Développement Rural</t>
  </si>
  <si>
    <t>Agriculture et Développement Rural ( 076)</t>
  </si>
  <si>
    <t>Sous Programme 01: Développement de l'Agriculture</t>
  </si>
  <si>
    <t>S102007601474900004924001</t>
  </si>
  <si>
    <t>Etude d'adaptation, Suivi, Contrôle et travaux de réalisation et équipement de 09 centres de proximité pour le stockage intermédiaire des céréales au niveau de la wilaya de Timimoun</t>
  </si>
  <si>
    <t>ND</t>
  </si>
  <si>
    <t>Sous Programme 03: Développement de l'Agriculture</t>
  </si>
  <si>
    <t>NI</t>
  </si>
  <si>
    <t>Electrification agricole, destiné aus périmètres des cultures stratégiques "appui au développement des cultures stratégiques" W Timimoun</t>
  </si>
  <si>
    <t xml:space="preserve"> Agriculture et Développement Rural ( 076)</t>
  </si>
  <si>
    <t>Ouverture et aménagement de pistes agricoles sur 300km, destiné aux périmètres des cultures stratégiques "appui au développement des cultures stratégiques" W Timimoun</t>
  </si>
  <si>
    <t>Travaux publics</t>
  </si>
  <si>
    <t xml:space="preserve"> infrastructures routières et autoroutières ( 090)</t>
  </si>
  <si>
    <t>Sous Programme 01: développement des infrastructures routières</t>
  </si>
  <si>
    <t>N102409001204900004924001</t>
  </si>
  <si>
    <t>reconstruction de la RN118 du pk 172+000 au pk 192+000 sur 20 km (w,Timimoun)</t>
  </si>
  <si>
    <t xml:space="preserve"> justice</t>
  </si>
  <si>
    <t xml:space="preserve"> activité judiciaire  021</t>
  </si>
  <si>
    <t xml:space="preserve">sous programme  activité judiciaire ordinaire et administrative </t>
  </si>
  <si>
    <t>N100602101410700004924003</t>
  </si>
  <si>
    <t>suivi réalisation et équipement d'une cours de justice à Timimoun</t>
  </si>
  <si>
    <t>santé</t>
  </si>
  <si>
    <t xml:space="preserve"> prévenstion et soins</t>
  </si>
  <si>
    <t>sous programme prévenstion et soins</t>
  </si>
  <si>
    <t>S102710501484900004924001</t>
  </si>
  <si>
    <t>étude suivi et réalisation d'un hopital de 60 lits à Aougrout</t>
  </si>
  <si>
    <t>Habitat (021)</t>
  </si>
  <si>
    <t xml:space="preserve"> urbanisme (080)</t>
  </si>
  <si>
    <t>sous programme aménagement du foncier (02)</t>
  </si>
  <si>
    <t>N102108002204900004923001</t>
  </si>
  <si>
    <t>amélioration urbaine de l'ancien tissu urbain à travers la wilaya de timimoun-2023</t>
  </si>
  <si>
    <t xml:space="preserve"> Energies et mines</t>
  </si>
  <si>
    <t>Interconnexion RIN-PIAT ligne DTF 400KV Hassi R’mel-Timimoun</t>
  </si>
  <si>
    <t>EX -PSD</t>
  </si>
  <si>
    <t>Travaux Publics et Infrastructures de base</t>
  </si>
  <si>
    <t>NK5.521,3,262.132.12,01</t>
  </si>
  <si>
    <t>NE5.521,8,262.132.21,02</t>
  </si>
  <si>
    <t>N1.024.090.01.2032.000.032.24.003</t>
  </si>
  <si>
    <t>Non individualisée</t>
  </si>
  <si>
    <t>Santé</t>
  </si>
  <si>
    <t>NK5.731,1,262.132.10,01</t>
  </si>
  <si>
    <t>NK5.731,1,262.132.14.01</t>
  </si>
  <si>
    <t>Etude 100% réalisat 59%</t>
  </si>
  <si>
    <t>S1.027.105.01.4032.000.032.24.001</t>
  </si>
  <si>
    <t>A l'arrêt pourv résiliation BET</t>
  </si>
  <si>
    <t>Intérieur, Collectivités Locales et Aménagement du Territoire</t>
  </si>
  <si>
    <t>NF5.852,8,262.132.06,01</t>
  </si>
  <si>
    <t>Reste stand de tir</t>
  </si>
  <si>
    <t>N1.005.020.01.2032.000.032.24.002</t>
  </si>
  <si>
    <t>Industrie et de la Production pharmaceutique</t>
  </si>
  <si>
    <t>NE5.176.3.262.132.18.01</t>
  </si>
  <si>
    <t>Plusieurs lots sont à l'arrêt suite à des résiliation pour augmentation du prix du bitume</t>
  </si>
  <si>
    <t>NE5.176.3.262.132.18.02</t>
  </si>
  <si>
    <t>Habitat, Urbanisme et ville</t>
  </si>
  <si>
    <t>Enseignement Supérieur et Recherche Scientifique</t>
  </si>
  <si>
    <t>Reste hall téchnologique en voie de lancement</t>
  </si>
  <si>
    <t>Agricultre et Développement Rural</t>
  </si>
  <si>
    <t>AAO  en date 27/03/2025</t>
  </si>
  <si>
    <t>S1 020 076 01 4732 000 032 24 001</t>
  </si>
  <si>
    <t>6 centres en cours,  1 centre en cours de lancement</t>
  </si>
  <si>
    <t>PROGRAMME CENTRALISEE</t>
  </si>
  <si>
    <t>N1 024 090 02 2032 000 032 16 219</t>
  </si>
  <si>
    <t>N1 024 090 02 2032 000 032 17 196</t>
  </si>
  <si>
    <t>Ouverte</t>
  </si>
  <si>
    <t>TRANSPORT</t>
  </si>
  <si>
    <t>ENERGIE</t>
  </si>
  <si>
    <t>Phase lancement génie civil</t>
  </si>
  <si>
    <t xml:space="preserve">Zones concernées : Bordj El May- El Faraa – Dair El Hessiane – Oum Djrabiaa – Chaaba Beida et Lighen –   El Khodr  </t>
  </si>
  <si>
    <t>Agriculture et Développement Rural</t>
  </si>
  <si>
    <t>NI, Prog 2025</t>
  </si>
  <si>
    <t xml:space="preserve">les procédures administratives de lancement été entamées, ce projet nécessite l’insertion du suivi dans l’intitulé de l’opération pour une meilleure prise charge lors de son exécution </t>
  </si>
  <si>
    <t>procédures administratives lancées </t>
  </si>
  <si>
    <t>S102007601470100000124001</t>
  </si>
  <si>
    <t xml:space="preserve">en cours, ce projet nécessite un besoin en matières des crédits de paiement de l’ordre de 1418 millions de DA et une réévaluation de 400 millions de DA </t>
  </si>
  <si>
    <t xml:space="preserve"> Travaux publics et infrastructures de base</t>
  </si>
  <si>
    <t>N102409001200100000125001</t>
  </si>
  <si>
    <t>lancée</t>
  </si>
  <si>
    <t>N102409001200100000124002</t>
  </si>
  <si>
    <t>en cours</t>
  </si>
  <si>
    <t>001/FSDRS/WA/DPSB/2021</t>
  </si>
  <si>
    <t>001/FSDRS/WA/DPSP/2020</t>
  </si>
  <si>
    <t xml:space="preserve">N.E.5.522.3.262.101.22.01 </t>
  </si>
  <si>
    <t>N.F.5.521.2.262.101.06.02, N1 024 090 01 4001 000 001 06 032</t>
  </si>
  <si>
    <t>N.K.5.521.2.262.101.11.02 N1 024 090 01 4001 000 001 11 011</t>
  </si>
  <si>
    <t>N105109502200100000125001</t>
  </si>
  <si>
    <t>N.E.5.342.2.262.101.21.01</t>
  </si>
  <si>
    <t>Industrie</t>
  </si>
  <si>
    <t>N.E.5.176.3.262.101.18.01</t>
  </si>
  <si>
    <t>N.E.5.176.3.262.101.18.02</t>
  </si>
  <si>
    <t>002/FSDRS/WA/DPAT/2014, S1 019 074 01 4801 000 001 14 002</t>
  </si>
  <si>
    <t>016/FSDRS/WA/DPSB/2014</t>
  </si>
  <si>
    <t>Habitat Urbanisme et Ville</t>
  </si>
  <si>
    <t>026/FSDRS/WA/DPAT/2014</t>
  </si>
  <si>
    <t>004/FSDRS/WA/DPSB/2018, S1 021 080 02 4001 000 001 18 020</t>
  </si>
  <si>
    <t>005/FSDRS/WA/DPSB/2018, S1 021 080 02 4001 000 001 18 021</t>
  </si>
  <si>
    <t>Intérieur, collectivités locales et aménagement de territoire</t>
  </si>
  <si>
    <t>N.K.5.852.8.262.101.10.01, N1 005 017 02 4001 000 001 10 002</t>
  </si>
  <si>
    <t>010 : Affaires religieuses et des wakfs</t>
  </si>
  <si>
    <t>N1 010 041 04 4808 000 008 11 001</t>
  </si>
  <si>
    <t>019 : INDUSTRIE ET DE PRODUCTION PHARMACEUTIAUE</t>
  </si>
  <si>
    <t>N1 019 074 01 4808 000 008 18 004</t>
  </si>
  <si>
    <t>N1 019 074 01 4808 000 008 18 005</t>
  </si>
  <si>
    <t xml:space="preserve">027 : SANTE </t>
  </si>
  <si>
    <t>N1 027 105 01 4808 000 008 18 007</t>
  </si>
  <si>
    <t xml:space="preserve">Cahier des charges étude et suivi déposé au niveau  de la commission sectorielle ministère de la santé
Besoin en reevaluation de
25 000 000 000 DA </t>
  </si>
  <si>
    <t xml:space="preserve">28 : SANTE </t>
  </si>
  <si>
    <t>S1 027 105 01 4808 000 008 07 012</t>
  </si>
  <si>
    <t xml:space="preserve">29 : SANTE </t>
  </si>
  <si>
    <t>N1 027 105 01 4808 000 008 06 001</t>
  </si>
  <si>
    <t xml:space="preserve">30 : SANTE </t>
  </si>
  <si>
    <t>051 : HYDRAULIQUE</t>
  </si>
  <si>
    <t>N1 051 094 02 4808 000 008 22 008</t>
  </si>
  <si>
    <t>012 : Enseignement supérieur et de la recherche scientifique</t>
  </si>
  <si>
    <t>N1 012 049 01 4808 000 008 12 004</t>
  </si>
  <si>
    <t>PROG NEUF</t>
  </si>
  <si>
    <t>024 : TRAVAUX PUBLICS ET DES INFERASTRUCTEURES DE BASE</t>
  </si>
  <si>
    <t>/</t>
  </si>
  <si>
    <t xml:space="preserve">Cahier des charges  au niveau  de la commission sectorielle </t>
  </si>
  <si>
    <t>N1 051094 01 2008 000 008 24 001</t>
  </si>
  <si>
    <t xml:space="preserve">EN COUR </t>
  </si>
  <si>
    <t>Réquisition délivrée
 le 11/11/2024</t>
  </si>
  <si>
    <t>PROJETS DE MARCHES AU NIVEAU DES COMMISSIONS DES MARCHES COMPETENTES</t>
  </si>
  <si>
    <t>PSC</t>
  </si>
  <si>
    <t xml:space="preserve"> 020 : Agriculture et du développement rural</t>
  </si>
  <si>
    <t>021 : HABITAT , DE L'URBANISME ET DE LA VILLE</t>
  </si>
  <si>
    <t>GESTION TRANSFERER 
À  L'ANRIE</t>
  </si>
  <si>
    <t>Enseignement supérieur et de la recherche scientifique</t>
  </si>
  <si>
    <t>N1 012 049 01 4035 000 045 10 006</t>
  </si>
  <si>
    <t>N1 012 051 01 4845 000 045 10 005</t>
  </si>
  <si>
    <t>Habitat, de l'urbanisme et  de la ville</t>
  </si>
  <si>
    <t>S1 021 079 01 4001 000 045 13 001</t>
  </si>
  <si>
    <t>N1 021 080 02 4845 000 045 07 008</t>
  </si>
  <si>
    <t>N1 021 080 02 4845 000 045 08 009</t>
  </si>
  <si>
    <t>S1 021 080 02 4845 000 045 08 001</t>
  </si>
  <si>
    <t>S1 021 080 02 4845 000 045 20 004</t>
  </si>
  <si>
    <t>N1 051 093 01 4845 000 045 22 005</t>
  </si>
  <si>
    <t>Industrie et de la production pharmaceutique</t>
  </si>
  <si>
    <t>N1 019 074 01 4845 000 045 18 001</t>
  </si>
  <si>
    <t>Demande de fusionnement des deux tranche au niveau du MF pour régler le probléme de dépassement de l'AE</t>
  </si>
  <si>
    <t>N1 019 074 01 4845 000 045 18 002</t>
  </si>
  <si>
    <t>Justice</t>
  </si>
  <si>
    <t>N1 006 021 01 4045 000 045 10 001</t>
  </si>
  <si>
    <t>N1 006 022 04 4845 000 045 06 002</t>
  </si>
  <si>
    <t>S1 027 105 01 4845 000 045 07 021</t>
  </si>
  <si>
    <t>Travaux publics et des infrastructures de base</t>
  </si>
  <si>
    <t>N1 024 090 01 4045 000 045 12 004</t>
  </si>
  <si>
    <t>N1 024 090 01 4045 000 045 13 001</t>
  </si>
  <si>
    <t>N1 024 090 01 4045 000 045 21 003</t>
  </si>
  <si>
    <t xml:space="preserve"> Habitat, de l'urbanisme et  de la ville</t>
  </si>
  <si>
    <t>NE 5 721 3 145 225 30 19</t>
  </si>
  <si>
    <t xml:space="preserve"> Travaux Publics, de l’hydraulique et des infrastructures de base</t>
  </si>
  <si>
    <t>NE.5.521.2.214.045.01.03</t>
  </si>
  <si>
    <t>PN</t>
  </si>
  <si>
    <t>Agriculture et du développement rural</t>
  </si>
  <si>
    <t xml:space="preserve">
Etude d'adaptation  suivi  control et travaux de réalisation et équipement de 08 centres de proximité pour le stockage intermédiaire des céréales au niveau de la wilaya de Naâma</t>
  </si>
  <si>
    <t xml:space="preserve">08 centres en cours </t>
  </si>
  <si>
    <t>Électrification agricole, destiné aux périmètres des cultures stratégiques, "Appui au développement des cultures stratégiques», Wilaya de Nâama</t>
  </si>
  <si>
    <t>Réalisation de 2000 places pédagogiques à Naâma</t>
  </si>
  <si>
    <t>Réalisation de 1000 lits d'hébergement à Naâma</t>
  </si>
  <si>
    <t>suivi  réalisation et équipement d'une cour de justice à Naâma</t>
  </si>
  <si>
    <t>Reconstruction des 05 ouvrages d'art sur RN 06C Oued founassa avec raccordement de la routes</t>
  </si>
  <si>
    <t>Renforcement de la RN22 du PK 155 au PK 159, PK 180 au PK 195, PK 202 au PK 209 et PK 252 sur 31 Km (W Nâama)</t>
  </si>
  <si>
    <t>Portefeuille: Travaux Publics et des Infrastructures de base</t>
  </si>
  <si>
    <t>Programmes: Infrastructures Routiéres et autoroutiéres</t>
  </si>
  <si>
    <t xml:space="preserve">Entretien routiere </t>
  </si>
  <si>
    <t>Renforcement de la RN 06 DU PK 852+000 au PK 887+000 sur 35 Km</t>
  </si>
  <si>
    <t>Notifiée en 2025</t>
  </si>
  <si>
    <t>Déponses cumulée</t>
  </si>
  <si>
    <t>Sétif</t>
  </si>
  <si>
    <t>Ouargla</t>
  </si>
  <si>
    <t>Oran</t>
  </si>
  <si>
    <t>Annaba</t>
  </si>
  <si>
    <t>Observation</t>
  </si>
  <si>
    <t>Année de notification</t>
  </si>
  <si>
    <t>AE intiale</t>
  </si>
  <si>
    <t>AE Engageé cumule au 31/03/2025</t>
  </si>
  <si>
    <t>Dépanses Cumule 31/03/2025</t>
  </si>
  <si>
    <t>Taux Physique</t>
  </si>
  <si>
    <t>RAR Fin Mars 2025</t>
  </si>
  <si>
    <t>Portefuille: Intérieur, des collectivités locales et de l'aménagement du territoire.</t>
  </si>
  <si>
    <t>N.1.005.017.02.4830.000.030.21.001
Etude et réalisation d'un système de vidéosurveillance au Chef lieu de la wilaya</t>
  </si>
  <si>
    <t>réevaluée en 2025 Pou
AE=205.000.000DA</t>
  </si>
  <si>
    <t>Progrmme: Protection civile</t>
  </si>
  <si>
    <t xml:space="preserve">N.1.005.017.03.4830.000.030.06.020
 Etude et réalisation d'une école de police à Ouargla ( LFC 2006 ) </t>
  </si>
  <si>
    <t>en cours d'élaboration le CC de réalisation</t>
  </si>
  <si>
    <t xml:space="preserve">S.1.005.018.01.4830.000.030.12.002
Etude , réalisation et équipement d'une unité principale de la protection civil  à Hassi Messaoud </t>
  </si>
  <si>
    <t xml:space="preserve">En cours reévaluation en 2025 par une
AE= 720 000 000 </t>
  </si>
  <si>
    <t>Total Portefeuille: Intérieur, des collectivités locales et de l'aménagement du territoire.</t>
  </si>
  <si>
    <t>Total Portefeuille:Justice</t>
  </si>
  <si>
    <t>Programme: Administration pénitentiaire</t>
  </si>
  <si>
    <t>Sous-Programme: Soutien administratif (Activité Pénitenaire)</t>
  </si>
  <si>
    <t>N.1.006.021.01.4830.000.030.02.004
Etude et réalisation et équipement d'un centre régional d'archives (justice)</t>
  </si>
  <si>
    <t xml:space="preserve">reste equipement et réseau </t>
  </si>
  <si>
    <t>S.1.006.022.04.4830.000.030.06.002
Réalisation et équipement d'un établissement de prévention 300 places à Ouargla</t>
  </si>
  <si>
    <t>achevée</t>
  </si>
  <si>
    <t xml:space="preserve">S.1.006.022.04.4830.000.030.07.005
Réalisation et équipement d'un établissement de prévention de 300 détenus à Touggourt </t>
  </si>
  <si>
    <t>en instance décision DGB de transfert à wilaya de touggourt</t>
  </si>
  <si>
    <t xml:space="preserve"> Portefeuille: Enseignement supérieur et de la recherche scientifique</t>
  </si>
  <si>
    <t xml:space="preserve">N.1.012.049.01.4830.000.030.12.002
Suivi et réalisation de 3000 places pédagogiques </t>
  </si>
  <si>
    <t>gelée</t>
  </si>
  <si>
    <t>N.1.012.049.01.4830.000.030.11.003
Suivi et réalisation de 6000 places pédagogiques</t>
  </si>
  <si>
    <t xml:space="preserve">N.1.012.051.01.4830.000.030.12.002
Suivi et réalisation de 1500 lits d'hébergement </t>
  </si>
  <si>
    <t xml:space="preserve">Achevée </t>
  </si>
  <si>
    <t>N.1.012.051.01.4830.000.030.11.003
Suivi et réalisation de 3000 lits d'hébergement</t>
  </si>
  <si>
    <t>Total Portefeuille: Enseignement supérieur et de la recherche scientifique</t>
  </si>
  <si>
    <t xml:space="preserve"> Portefeuille: Jeunesse et des sports</t>
  </si>
  <si>
    <t>N.1.015.060.01.4830.000.030.10.002
Etude, réalisation et équipement d'une salle OMS de 3000 places à Ouargla ( Programme complémentaire 2010)</t>
  </si>
  <si>
    <t xml:space="preserve">Achevée réevalue en 2025 Pou une AE= 87 558 000 reste Equipement </t>
  </si>
  <si>
    <t>S.1.015.060.01.4830.000.030.06.003
Etude, réalisation et équipement d'une piscine olympique à Ouargla</t>
  </si>
  <si>
    <t>N.1.015.060.02.4830.000.030.10.004
 Etude réalisation et équipement de 04 stades de football à Rouissat, Temacine Megarine et Ain Beida ( Programme complémentaire 2010)</t>
  </si>
  <si>
    <t>En cours reste equipement</t>
  </si>
  <si>
    <t xml:space="preserve"> Portefeuille: Industrie et de la production pharmaceutique</t>
  </si>
  <si>
    <t>N.1.019.074.01.4830.000.030.15.003
Etude et réalisation d'une zone d'activité à Ain Beida</t>
  </si>
  <si>
    <t>N.1.019.074.01.4830.000.030.18.001
Réalisation d'une zone industrielle à Hassi benabdalah ( Tranche 1)</t>
  </si>
  <si>
    <t>N.1.019.074.01.4830.000.030.18.002
Réalisation d'une zone industrielle à Hassi benabdalah ( Tranche 2)</t>
  </si>
  <si>
    <t xml:space="preserve"> Portefeuille: Agriculture et du développement rural</t>
  </si>
  <si>
    <t>S.1.020.076.03.4830.000.030.14.007
 Développement du potentiel productif par l' amélioration des services ,sa modernisation et son extension ( 3 éme tranche )</t>
  </si>
  <si>
    <t>S.1.020.076.03.4830.000.030.13.005
Développement du potentiel productif par l' amélioration des services ,sa modernisation et son extension ( 2 éme tranche )</t>
  </si>
  <si>
    <t>S.1.020.076.03.4830.000.030.12.002
Développement du potentiel productif par l' amélioration des services ,sa modernisation et son extension ( 1ére tranche )</t>
  </si>
  <si>
    <t xml:space="preserve"> Portefeuille:Habitat, de l’urbanisme et de la ville</t>
  </si>
  <si>
    <t>S.1.021.079.01.4830.000.030.09.001
Réalisation de 430 logements publics locatifs</t>
  </si>
  <si>
    <t>a l'arrêt en justice contentieux
330 logts achevées , 100 logts à l'arrêt</t>
  </si>
  <si>
    <t xml:space="preserve">S.1.021.080.02.4830.000.030.18.002
Travaux de VRD des lotissements créés dans le cadre de développement de l'offre foncière publique dans les wilayas du Sud -prog .2018 </t>
  </si>
  <si>
    <t>N.1.021.080.02.4830.000.030.22.001
Travaux d'amenées en hors site au niveau de 51 sites d'habitat rural groupé ( 2392 lots) à travers les commnes de Ouargla , Rouissat , Sidi khouiled , Hassi ben abdallah , Ain beida et N'Goussa ( wilya de Ouargla )</t>
  </si>
  <si>
    <t>N.1.021.080.02.4830.000.030.22.006
 Travaux d'amenées en hors site au niveau de 19 lotissements urbains ( 4985 lots) à travers les commnes de Ouargla  et  de N'Goussa ( wilya de Ouargla )</t>
  </si>
  <si>
    <t xml:space="preserve"> Portefeuille: Santé</t>
  </si>
  <si>
    <t>S.1.027.105.01.4830.000.030.12.006
Etude d'adaptation, réalisation et équipement d'une maternité urbaine à Hassi Messaoud</t>
  </si>
  <si>
    <t>Procédures en cours (comité sectorielle</t>
  </si>
  <si>
    <t>N.1.027.105.01.4830.000.030.13.003
Réalisation d'un hôpital de 60 lits à Rouissat</t>
  </si>
  <si>
    <t>N.1.027.105.01.4830.000.030.18.004
 Etude ,suivi , réalisation et équipement d'un Centre Hospitalo-universitaire de 400 lits à Ouargla</t>
  </si>
  <si>
    <t xml:space="preserve">En cours
</t>
  </si>
  <si>
    <t xml:space="preserve"> Portefeuille: Hydraulique</t>
  </si>
  <si>
    <t>N.1.051.096.01.4830.000.030.22.006
Réalisation d'une système d'évacuation des eaux pour le nouveau pole Ain beida , wilaya de Ouargla ( 02 tations de refoulement ,01 station d'épuration d'une capacité de 35000 eq/h et 26,5 kms de conduites de refoulement )</t>
  </si>
  <si>
    <t xml:space="preserve">en cours d'achevement </t>
  </si>
  <si>
    <t>Portefeuille des programmes (021):  Ministère de l'habitat, de l'urbanisme et de la ville.</t>
  </si>
  <si>
    <t>Programme (80): Urbanisme et aménagement.</t>
  </si>
  <si>
    <t>S.Programme (02): Aménagement du foncier.</t>
  </si>
  <si>
    <t>NE5.721.3.268.583.22.02
N.1.021.080.02.4855.000.055.22.002.</t>
  </si>
  <si>
    <t>SE5.721.3.268.583.18.04
S.1.021.080.02.4855.000.055.18.004.</t>
  </si>
  <si>
    <t>Opération (commune) a été notifiée à la wilaya de Ouargla en 2018 et transférée (partiellement) à wilaya de Touggourt en date du 27/12/2023.</t>
  </si>
  <si>
    <t>Portefeuille des programmes (027): Ministère  de la santé.</t>
  </si>
  <si>
    <t>Programme (105): Prévention et soins.</t>
  </si>
  <si>
    <t>S.Programme (01): Prévention et soins.</t>
  </si>
  <si>
    <t>NK5.731.1.268.583.13.01
N.1.027.105.01.4855.000.055.13.003.</t>
  </si>
  <si>
    <t>Opération a été notifiée à la wilaya de Ouargla en 2013 et transférée à wilaya de Touggourt en Juin 2022.</t>
  </si>
  <si>
    <t>SF5.731.1.268.583.07.02
S.1.027.105.01.4855.000.055.07.009.</t>
  </si>
  <si>
    <t>Opération a été notifiée à la wilaya de Ouargla en 2013 et transférée à la wilaya de Touggourt en date du 23/10/2023.</t>
  </si>
  <si>
    <t xml:space="preserve">Portefeuille de programme : Justice  </t>
  </si>
  <si>
    <t>Programme : Administration pénitentiaire</t>
  </si>
  <si>
    <t>Sous-programme : Soutien administratif</t>
  </si>
  <si>
    <t>S1.006.022.04.4839.000.039.06.001</t>
  </si>
  <si>
    <t>Réalisation et équipement d'un établissement de rééducation de 500 places à El-Oued</t>
  </si>
  <si>
    <t>2006</t>
  </si>
  <si>
    <t>Opération Gelée</t>
  </si>
  <si>
    <t>S1.006.022.04.4839.000.039.07.002</t>
  </si>
  <si>
    <t>Réalisation et équipement d'un établissement de prévention de 300 détenus à Guemar</t>
  </si>
  <si>
    <t>2007</t>
  </si>
  <si>
    <t>Portefeuille de programme : Education Nationale</t>
  </si>
  <si>
    <t>Programme : Enseignement</t>
  </si>
  <si>
    <t>Sous-programme : Enseignement préparatoire et primaire</t>
  </si>
  <si>
    <t>N1.011.044.01.4839.000.039.10.001</t>
  </si>
  <si>
    <t>Etude, construction et équipement de 272 classes dont 40 groupes scolaires type 33B+5C+2D, 05 classes en extension et 40 logements d’astreinte.</t>
  </si>
  <si>
    <t xml:space="preserve">Portefeuille de programme : Enseignement Supérieur et Recherche Scientifique </t>
  </si>
  <si>
    <t>Programme : Enseignement et formation supérieurs</t>
  </si>
  <si>
    <t>Sous-programme : Premier et deuxième cycles d'enseignement</t>
  </si>
  <si>
    <t>N1.012.049.01.4839.000.039.11.001</t>
  </si>
  <si>
    <t>Réalisation de 6000 places pédagogiques</t>
  </si>
  <si>
    <t xml:space="preserve">Portefeuille de programme : Industrie et de la Production Pharmaceutique </t>
  </si>
  <si>
    <t>Programme : Appui à l'investissement</t>
  </si>
  <si>
    <t>Sous-programme : Promotion de l'investissement</t>
  </si>
  <si>
    <t>N1.019.074.01.4839.000.039.18.003</t>
  </si>
  <si>
    <t>Réalisation d’une Zone Industrielle à Guemar Wilaya d’EL-Oued (Tranche 2).</t>
  </si>
  <si>
    <t xml:space="preserve">En Cours </t>
  </si>
  <si>
    <t xml:space="preserve">Portefeuille de programme : Habitat, l'Urbanisme et de la Ville </t>
  </si>
  <si>
    <t>Programme : Logement</t>
  </si>
  <si>
    <t>Sous-programme : Logement public locatif</t>
  </si>
  <si>
    <t>C1.021.079.01.4839.000.039.14.001</t>
  </si>
  <si>
    <t>Etude et réalisation de 1000 logements LPL</t>
  </si>
  <si>
    <t>Programme : Urbanisme et aménagement</t>
  </si>
  <si>
    <t>Sous-programme : Aménagement du foncier</t>
  </si>
  <si>
    <t>N1.021.080.02.4839.000.039.22.001</t>
  </si>
  <si>
    <t>Travaux d'amenées en hors site au niveau de 07 lotissements urbains (4074 lots) à travers les communes de Guemar, Taghzout, Hassi khalifa, Debila, Ourmes, Reguiba et Bayada (wilaya d'El-Oued)</t>
  </si>
  <si>
    <t>C1.021.080.02.4839.000.039.18.002</t>
  </si>
  <si>
    <t>Travaux de VRD des lotissements créés dans le cadre de développement de l'offre foncière publique dans les wilayas du Sud - Programme 2018</t>
  </si>
  <si>
    <t>C1.021.080.02.4839.000.039.18.003</t>
  </si>
  <si>
    <t>Travaux de VRD de d'habitat rural groupé à travers les wilayas du Sud - Programme 2018</t>
  </si>
  <si>
    <t>C1.021.080.02.4839.000.039.20.004</t>
  </si>
  <si>
    <t xml:space="preserve">Etude, suivi et réalisation des travaux de VRD des lotissements créés dans le cadre de développement de l’offre foncière publique dans les wilayas </t>
  </si>
  <si>
    <t xml:space="preserve">Portefeuille de programme : Travaux publics et Infrastructures de Base </t>
  </si>
  <si>
    <t>Programme : Infrastructures routières et autoroutières</t>
  </si>
  <si>
    <t>Sous-programme : Développement des infrastructures routières</t>
  </si>
  <si>
    <t>N1.024.090.01.4039.000.039.17.001</t>
  </si>
  <si>
    <t>Dédoublement de RN 48 avec rectification du profil en travers de la chaussée existante entre Guemar et Stil sur 125 km (1ère tranche sur 35 km à partir de Guemar du PK 90+000 au PK 125 + 000)</t>
  </si>
  <si>
    <t xml:space="preserve">Portefeuille de programme : Santé </t>
  </si>
  <si>
    <t>Programme : Prévention et Soins</t>
  </si>
  <si>
    <t>Sous-programme : Prévention et Soins</t>
  </si>
  <si>
    <t>N1.027.105.01.4839.000.039.06.001</t>
  </si>
  <si>
    <t>Etude, suivi et réalisation d'un Hôpital 60 lits à Debila</t>
  </si>
  <si>
    <t>N1.027.105.01.4839.000.039.16.011</t>
  </si>
  <si>
    <t>Acquisition d'équipements au profit du CAC de El-Oued</t>
  </si>
  <si>
    <t>2016</t>
  </si>
  <si>
    <t>C1.027.105.01.4839.000.039.14.012</t>
  </si>
  <si>
    <t xml:space="preserve">Etude, réalisation et équipement d'un hôpital EHS Mère et Enfant à El-Oued  </t>
  </si>
  <si>
    <t>2014</t>
  </si>
  <si>
    <t xml:space="preserve"> Portefeuille de programme : 006 la Justice</t>
  </si>
  <si>
    <t>Programme : "022"Administration Pénitentiaire</t>
  </si>
  <si>
    <t>Sous Programme :" 04" Soutient Administratif</t>
  </si>
  <si>
    <t>Réalisation et équipement d'un établissement de prévention de 300 détenus à Djamaa
N.1.006.022.04.4857.000.057.22.002</t>
  </si>
  <si>
    <t>Réalisation d'un E,P  de 300 détenus à M'ghaier
N.1.006.022.04.4857.000.057.22.003</t>
  </si>
  <si>
    <t xml:space="preserve"> Portefeuille de programme : 024 Travaux Publics et des infrastructures de base</t>
  </si>
  <si>
    <t>Programme : "090"infrastructures routières et autoroutières</t>
  </si>
  <si>
    <t>Sous Programme :" 01" Développement des Infrastructures Routières</t>
  </si>
  <si>
    <t>Dédoublement de la R03 (1ére tranche sur 20km)
N.1.024.090.01.4057.000.057.22.001</t>
  </si>
  <si>
    <t xml:space="preserve"> Portefeuille de programme : 027 Santé</t>
  </si>
  <si>
    <t>Programme : "105" Prévention et Soins</t>
  </si>
  <si>
    <t>Sous Programme :" 01" Prévention et Soins</t>
  </si>
  <si>
    <t>Etude, réalisation et équipement d'un hôpital 120 lits à Djamaa
S.1.027.105.01.4857.000.057.22.001</t>
  </si>
  <si>
    <t>Portefeuille de programmes 006. Justice</t>
  </si>
  <si>
    <t>Programme 022. Administration pénitentiaire</t>
  </si>
  <si>
    <t>Sous Programme 04. Soutien administratif</t>
  </si>
  <si>
    <t>N.1.006.022.04.4007.000.007.04.001        N.D.5.853.3.262.107.04.01                                                  Réalisation d'un centre pénitentiaire pour mineurs</t>
  </si>
  <si>
    <t>S.1.006.022.04.4007.000.007.07.003  S.F.5.853.3.262.107.07.01                                                    Réalisation et équipement d'un établissement de prévention de 1000 détenus à Biskra</t>
  </si>
  <si>
    <t>Portefeuille de programmes 012. Enseignement supérieur et de la recherche</t>
  </si>
  <si>
    <t>Programme 049. Enseignement et formation supérieurs</t>
  </si>
  <si>
    <t>Sous Programme 01. 1er et 2ème cycles d’enseignement</t>
  </si>
  <si>
    <t>N.1.012.049.01.4006.000.007.11.004   N.K.5.621.2.262.107.11.01                                                            Suivi et réalisation de 6000 places pédagogiques</t>
  </si>
  <si>
    <t>4000 places achevée et fonctionnele. 2000 places en cours à 98%</t>
  </si>
  <si>
    <t>Programme 051. Vie estudiantine</t>
  </si>
  <si>
    <t>Sous Programme 01. Œuvres universitaires</t>
  </si>
  <si>
    <t>N.1.012.051.01.4005.000.007.11.007 N.K.5.621.5.262.107.11.01                                                                Suivi et réalisation de 3000 lits  d'hébergement</t>
  </si>
  <si>
    <t>Reste paiement de créances</t>
  </si>
  <si>
    <t>Portefeuille de programmes 014. Culture et des arts</t>
  </si>
  <si>
    <t>Programme 057. Patrimoine culturel</t>
  </si>
  <si>
    <t>Sous Programme 01. Protection, valorisation et exploitation du patrimoine culturel</t>
  </si>
  <si>
    <t>S.1.014.057.01.4807.000.007.14.002  FSDRS.75.262.107.14.01                                                                           Etude, réalisation et équipement d'un musée pluridisciplinaire à Biskra</t>
  </si>
  <si>
    <t>Evaluation B.E.T en cours</t>
  </si>
  <si>
    <t>Portefeuille de programmes 015. Sports</t>
  </si>
  <si>
    <t>Programme 060. Sports</t>
  </si>
  <si>
    <t>Sous Programme 01. Jeunes talents, sports d'élite et de haut niveau</t>
  </si>
  <si>
    <t>N.1.015.060.01.4006.000.007.06.005 N.F.5.742.8.262.107.06.12                                                    Etude, réalisation et équipement d'un centre de regroupement pour jeunes talents en football</t>
  </si>
  <si>
    <t>Portefeuille de programmes 019. Industrie</t>
  </si>
  <si>
    <t>Programme 074. Appui à l'investissement</t>
  </si>
  <si>
    <t>Sous Programme 01. Promotion de l'investissement</t>
  </si>
  <si>
    <t>N.1.019.074.01.4002.000.007.18.008  N.E.5.176.3.262.107.18.01                                    Réalisation d'une Zone Industrielle à Oumeche, wilaya de Biskra, (tranche 1)</t>
  </si>
  <si>
    <t>N.1.019.074.01.4002.000.007.18.009  N.E.5.176.3.262.107.18.02                                                   Réalisation d'une zone Industrielle à Oumeche, wilaya de Biskra, (tranche 2)</t>
  </si>
  <si>
    <t>S.1.019.074.01.4002.000.007.14.002  FSDRS.17.262.107.14.02                                                      Etude et aménagement de deux (02) nouvelles Zones d'activite (Communes de Tolga et Branis)</t>
  </si>
  <si>
    <t>Etude achevée. Travaux d'aménagement : choix entreprise en cours</t>
  </si>
  <si>
    <t>Portefeuille de programmes 024. Travaux publics et des infrastructures de base</t>
  </si>
  <si>
    <t>Programme 090. Infrastructures routières et autoroutières</t>
  </si>
  <si>
    <t>Sous Programme 01. Développement des infrastructures routières</t>
  </si>
  <si>
    <t>N.1.024.090.01.4007.000.007.21.004 N.E.5.521.2.262.107.21.02                                                  Réalisation du dédoublement de la RN83 sur 15km</t>
  </si>
  <si>
    <t>Reste indemnisation expropriation</t>
  </si>
  <si>
    <t>Portefeuille de programmes 027. Santé</t>
  </si>
  <si>
    <t>Programme 105. Prévention et soins</t>
  </si>
  <si>
    <t>Sous Programme 01. Prévention et soins</t>
  </si>
  <si>
    <t>N.1.027.105.01.4007.000.007.06.006 N.F.5.731.1.262.107.06.01                                                   Réalisation d'un hopital psychiatrique de 120 lits</t>
  </si>
  <si>
    <t>Hôpital achevée et fonctionnelle. Reste installation chauffage central en cours à 85%</t>
  </si>
  <si>
    <t>N.1.027.105.01.4007.000.007.10.010  N.K.5.731.3.262.107.10.01                                       Equipement de l'Hôpital de psychiatrie 120 lits</t>
  </si>
  <si>
    <t>Reste lot : Electro-ménager + buanderie (marché en cours d'engagement )</t>
  </si>
  <si>
    <t>N.1.027.105.01.4007.000.007.08.007 N.F.5.731.1.262.107.08.02                                                   Etude et réalisation d'un hôpital 60 lits à Elkantara</t>
  </si>
  <si>
    <t>Montant de la réevaluation 498.983.000 DA notifié en 2025</t>
  </si>
  <si>
    <t>N.1.027.105.01.4007.000.007.15.012 N.L.5.731.3.262.107.15.01            
Acquisition d'équipements médicaux de l'hôpital de 60 lits à El-Kantara</t>
  </si>
  <si>
    <t>Procédure en cours</t>
  </si>
  <si>
    <t>N.1.027.105.01.4007.000.007.15.013 N.L.5.731.3.262.107.15.02                         
Acquisition d'équipement collectif de l'hôpital de 60 lits à   El-Kantara</t>
  </si>
  <si>
    <t>N.1.027.105.01.4007.000.007.13.020 N.K.5.733.9.262.107.13.02                                                   Etude et suivi pour la Réalisation d'une maternite 80 lits à Bordj Ben Azzouz</t>
  </si>
  <si>
    <t xml:space="preserve">Etude achevée, Reste suivi  </t>
  </si>
  <si>
    <t>N.1.027.105.01.4007.000.007.14.017 N.K.5.733.1.262.107.14.01                                                   Réalisation et équipement d'une maternite 80 lits à Bordj Ben Azzouz</t>
  </si>
  <si>
    <t>Appel d'offre lancé</t>
  </si>
  <si>
    <t>S.1.027.105.01.4007.000.007.14.023  FSDRS.73.262.107.14.01                                                                   Etude, suivi, réalisation et equipement d'un hopital de 240 lits à Biskra (Remplacement de l'hopital Hakime Saadane)</t>
  </si>
  <si>
    <t xml:space="preserve">Montant de la réevaluation 4.983.000.000 DA notifié en 2025 </t>
  </si>
  <si>
    <t>S.1.027.105.01.4007.000.007.14.024  FSDRS.73.262.107.14.03                                                                       Etude, suivi, réalisation et equipement d'un hopital de 60 lits (Cardio-vasculaire) à Biskra</t>
  </si>
  <si>
    <t>Etude achevée. Réalisation : Appel d'offre lancé</t>
  </si>
  <si>
    <t>Programme 094. Approvisionnement en eau potable et industrielle</t>
  </si>
  <si>
    <t>Sous Programme 01. Adduction et réseaux de distribution en eau potable et industrielle</t>
  </si>
  <si>
    <t>N.1.051.094.01.4007.000.007.17.002 N.E.5.341.8.262.107.17.01                                                   Réalisation du système d'AEP du nouveau pôle Urbain Zhun Ouest-Biskra</t>
  </si>
  <si>
    <t>Portefeuille de programmes 051. Hydraulique</t>
  </si>
  <si>
    <t>Programme 096. Assainissement et protection du milieu naturel</t>
  </si>
  <si>
    <t>Sous Programme 01. Réseaux d'assainissement et système d'épuration</t>
  </si>
  <si>
    <t>N.1.051.096.01.4007.000.007.06.005 N.F.5.342.3.262.107.06.01                                                   Réalisation de STEP de Biskra</t>
  </si>
  <si>
    <t>N.1.051.096.01.4007.000.007.12.003 N.K.5.342.2.262.107.12.02                                           Réalisation et extension des collecteurs d'assainissement de dix (10) centres à travers la Wilaya</t>
  </si>
  <si>
    <t>Clôture en cours</t>
  </si>
  <si>
    <t>Portefeuille de programmes (021): Habitat, de l'urbanisme et de la ville</t>
  </si>
  <si>
    <t>Programme (080): Urbanisme et aménagement</t>
  </si>
  <si>
    <t>Sous Programme (02): Aménagement du foncier</t>
  </si>
  <si>
    <t>N.1.021.080.02.4851.000.051.22.001
      Travaux d’amenées  en hors site au niveau de deux lotissements urbains (3 137 lots) à travers les communes de Ouled Djellal et Sidi Khaled (wilaya  de Ouled Djellal)</t>
  </si>
  <si>
    <t>في طور الإنجاز</t>
  </si>
  <si>
    <t>Portefeuille de programmes (027): Santé</t>
  </si>
  <si>
    <t>Programme (105): Prévention et soins</t>
  </si>
  <si>
    <t>Sous Programme (01): Prévention et soins</t>
  </si>
  <si>
    <t>N.1.027.105.01.4851.000.051.23.001
            Etude, suivi et réalisation d'un complexe mère et enfant de 80 lits       à Ouled Djellal</t>
  </si>
  <si>
    <t>20%
( الدراسة )</t>
  </si>
  <si>
    <t>في طور الدراسة 
(العملية تحتاج الى إعادة التقييم)</t>
  </si>
  <si>
    <t>N.1.027.105.01.4851.000.051.24.002
Etude, suivi et réalisation d'un hôpital de 120 lits à Ouled Djellal</t>
  </si>
  <si>
    <t>70%
( الدراسة )</t>
  </si>
  <si>
    <t>Portefeuille de programmes (051): Hydraulique</t>
  </si>
  <si>
    <t>Programme (096): Assainissement et protection du milieu naturel</t>
  </si>
  <si>
    <t>Sous Programme (01): Réseaux d'assainissement et Système d'épuration</t>
  </si>
  <si>
    <t xml:space="preserve">N.1.051.096.01.4851.000.051.22.001
Réalisation de la STEP de Ouled Djellal et Sidi Khaled </t>
  </si>
  <si>
    <t xml:space="preserve">Ministère de l'hydraulique </t>
  </si>
  <si>
    <t xml:space="preserve">assainissement et protection du milieu naturel </t>
  </si>
  <si>
    <t xml:space="preserve">Réseaux d'assainissement et systèmes d'épuration </t>
  </si>
  <si>
    <t>Réalisation des collecteurs principaux à travers les communes de ghardaia ( sur 55.000 ml )                                                                                                               N1 051 096 01 4847 000 047 22 002</t>
  </si>
  <si>
    <t>Dédoublement du collecteur par la réalisation d'une galerie ovoidale sur 4.500ml N1 051 096 01 4847 000 047 22 003</t>
  </si>
  <si>
    <r>
      <t>Assainissement et protection contre les crues de la vallée du M'zab (2</t>
    </r>
    <r>
      <rPr>
        <vertAlign val="superscript"/>
        <sz val="13"/>
        <rFont val="Calibri"/>
        <family val="2"/>
        <scheme val="minor"/>
      </rPr>
      <t>ème</t>
    </r>
    <r>
      <rPr>
        <sz val="13"/>
        <rFont val="Calibri"/>
        <family val="2"/>
        <scheme val="minor"/>
      </rPr>
      <t xml:space="preserve"> tranche) N1 051 096 01 4847 000 047 22 001</t>
    </r>
  </si>
  <si>
    <t>Achevée, à cloturer</t>
  </si>
  <si>
    <t xml:space="preserve">Approvisionnement en eau potable et industrielle </t>
  </si>
  <si>
    <t>Adduction et réseaux de distribution en eau potable et industrielle</t>
  </si>
  <si>
    <t>Réalisation de ( 11 ) ouvrages de stockage à travers la wilaya d'une capacité de stockage globale de 15.500 M                                                                                 N1 051 094 01 4847 000 047 22 001</t>
  </si>
  <si>
    <t xml:space="preserve">Ministère du commerce et de la promotion des exportations </t>
  </si>
  <si>
    <t xml:space="preserve">admistratin generale </t>
  </si>
  <si>
    <t xml:space="preserve">Soutien Administratif </t>
  </si>
  <si>
    <t>Etude, réalisation et équipement d'une école de formation et de perfectionnement des agents de contrôle et de répression des fraudes à Ghardaïa                             N1 022 087 01 4847 000 047 09 001</t>
  </si>
  <si>
    <t>2009</t>
  </si>
  <si>
    <t xml:space="preserve">Ministère des travaux publics et des infrastructures de base </t>
  </si>
  <si>
    <t xml:space="preserve">infrastructures routières et autoroutières </t>
  </si>
  <si>
    <t>developpement des infrastructures routières</t>
  </si>
  <si>
    <t>Dédoublement de la RN01 entre Ghardaia et Berriane sur 32 kms ( entre PK538+000 et PK621 + 000 )                                                                                N1 024 090 01 4047 000 047 12 002</t>
  </si>
  <si>
    <t>2012</t>
  </si>
  <si>
    <t>Dédoublement de la RN 49 entre carrefour RN 1/ RN 49 et carrefour RN 49 / cw 201 (zelfana) sur 20 Km ( 1ere tranche )                                                                N1 024 090 01 4047 000 047 21 003</t>
  </si>
  <si>
    <t>2021</t>
  </si>
  <si>
    <t>Dédoublement de la RN1 entre Berriane et la limite de la wilaya de Laghouat  sur 18 Km. S1 024 090 01 4047 000 047 14 006</t>
  </si>
  <si>
    <t xml:space="preserve">Ministre de l'enseignement supérieur et de la recherche scientifique </t>
  </si>
  <si>
    <t xml:space="preserve">vie estudiantine </t>
  </si>
  <si>
    <t>ouevres universitères</t>
  </si>
  <si>
    <t>Suivi et réalisation de 1000 lits d'hébergement                                                       N1 012 051 01 4034 000 047 12 001</t>
  </si>
  <si>
    <t>Réalisation  de 2000 lits d'hébergement                                                                  N1 012 051 01 4034 000 047 11 004</t>
  </si>
  <si>
    <t xml:space="preserve">Ministère de l'intérieur et des collectivités locales et de l'aménagement du territoire </t>
  </si>
  <si>
    <t>sureté nationale</t>
  </si>
  <si>
    <t xml:space="preserve">sécurité, ordre public, prévention et intervention </t>
  </si>
  <si>
    <t>Etude et réalisation  d'une unité Républicaine de sécurité au chef lieu de la wilaya (URS)                                                                                                                       N1 005 017 02 4847 000 047 10 001</t>
  </si>
  <si>
    <t>2010</t>
  </si>
  <si>
    <t>Ministère de l'habitat, de l'urbanisme et de la ville</t>
  </si>
  <si>
    <t xml:space="preserve">urbanisme et aménagement </t>
  </si>
  <si>
    <t xml:space="preserve">aménagement du fonciér </t>
  </si>
  <si>
    <t>Maitrise de la situation sécuritaire dans la wilaya de Ghardaia, tranche complémentaire                                                                                                        S1 021 080 02 4847 000 047 10 001</t>
  </si>
  <si>
    <t>Travaux d'amenées en hors site ( y compris réalisation et équipement de reservoir, forages et chateau d'eau ) au niveau de lotissemnets urbains à travers la wilaya de Ghardaia                                                                                                                   N1 021 080 02 4847 000 047 22 009</t>
  </si>
  <si>
    <t>2022</t>
  </si>
  <si>
    <t>Travaux de réfection des VRD  des sites touchés par les intemperies et viabilisation sites habitat rural                                                                                 S1 021 080 02 4847 000 047 09 010</t>
  </si>
  <si>
    <t>Etude et réalisation d'un système de vidéosurveillance  dans la wilaya de Ghardaia S1 021 080 02 4847 000 047 14 012</t>
  </si>
  <si>
    <t>Etude, suivi et réalisation de travaux d’amélioration urbaine à travers les communes de la wilaya                                                                                              S1 021 080 02 4847 000 047 14 014</t>
  </si>
  <si>
    <t>Travaux de VRD des lotissements créés dans le cadre  de développement de l'offre foncière publique dans les wilaya du Sud                                                        S1 021 080 02 4847 000 047 18 015</t>
  </si>
  <si>
    <t>2018</t>
  </si>
  <si>
    <t>Etude, suivi et réalisation de travaux de VRD des lotissements  crées dans le cadrede développement de loffre fonciére publique dans les wilaya du  Sud - prog 2020.                                                                                                                           S1 021 080 02 4847 000 047 20 007</t>
  </si>
  <si>
    <t>2020</t>
  </si>
  <si>
    <t>Logement</t>
  </si>
  <si>
    <t>Logement public locatif</t>
  </si>
  <si>
    <t>Réalisation de 800 logements publics locatifs (LPL)                                                S1 021 079 01 4847 000 047 14 001</t>
  </si>
  <si>
    <t>Réhabilitation des logements au niveau des K’sour.                                                S1 021 079 01 4847 000 047 14 002</t>
  </si>
  <si>
    <t xml:space="preserve">Ministère de la justice, garde des sceaux </t>
  </si>
  <si>
    <t>Activité judiciaire</t>
  </si>
  <si>
    <t xml:space="preserve">Activité judiciaire ordinaire et administrative </t>
  </si>
  <si>
    <t>Etude, réalis et équipt d'un tribunal à Ghardaia                                                       N1 006 021 01 4047 000 047 08 002</t>
  </si>
  <si>
    <t>2008</t>
  </si>
  <si>
    <t xml:space="preserve">Administration pénitentiaire </t>
  </si>
  <si>
    <t xml:space="preserve">soutien administrative </t>
  </si>
  <si>
    <t>Réalisation  et équipement d'un  établissement de Rééducation de 500 détenus a Ghardaïa                                                                                                                    S1 006 022 04 4847 000 047 07 001</t>
  </si>
  <si>
    <t xml:space="preserve">Ministère de la santé </t>
  </si>
  <si>
    <t xml:space="preserve">Prévention et soins </t>
  </si>
  <si>
    <t>Réalisation et équipement d'un E H S  de  psychiatrie à Ghardaia                          S1 027 105 01 4045 000 047 07 003</t>
  </si>
  <si>
    <t>Réalisation et équipement d'un hôpital de 60 lits à  Berriane                                 S1 027 105 01 4045 000 047 06 001</t>
  </si>
  <si>
    <t>Réalisation et équipement d'un hôpital de 120 lits à Guerrara                                S1 027 105 01 4045 000 047 07 002</t>
  </si>
  <si>
    <t>Suiv, réalisation et équipement d’un hôpital 240 lits à Bounoura.                           S1 027 105 01 4847 000 047 14 015</t>
  </si>
  <si>
    <t>Achevée, équipement en cours</t>
  </si>
  <si>
    <t>005 : Intérieur, des Collectivités Locales et de l’Aménagement du Territoire</t>
  </si>
  <si>
    <t>017 : Sûreté nationale</t>
  </si>
  <si>
    <t>02 : Sécurité, ordre public, prévention et intervention</t>
  </si>
  <si>
    <t xml:space="preserve">  N1.005.017.02.4833.000.033.06.002                                                  Etude et réalisation d'une unité républicaine de sécurité à Illizi avec  04 logts et acquis de groupe électrogène</t>
  </si>
  <si>
    <t>020 : Administration générale</t>
  </si>
  <si>
    <t>01 : Soutien administratif et logistique</t>
  </si>
  <si>
    <t xml:space="preserve">S1.005.020.01.4833.000.033.14.001                                                           Etude, réalisation et équipement en climatisation (400) de 200 logements incessibles à travers la wilaya </t>
  </si>
  <si>
    <t>006 : Justice, garde des sceaux</t>
  </si>
  <si>
    <t>021 : Activité judiciaire</t>
  </si>
  <si>
    <t>01 : Activité judiciaire ordinaire et administrative</t>
  </si>
  <si>
    <t>N1.006.021.01.4833.000.033.08.002                                                    Etude , réalisation et équipement d'une Cour de justice à Illizi</t>
  </si>
  <si>
    <t>021 : Habitat, de l'Urbanisme et de la Ville</t>
  </si>
  <si>
    <t>079 : Logement</t>
  </si>
  <si>
    <t>01 : Logement public locatif</t>
  </si>
  <si>
    <t>S1.021.079.01.4833.000.033.14.002                                                     Etude et réalisation de 1450 logements destinés à la résorption de l'habitat précaire (RHP)</t>
  </si>
  <si>
    <t>080 : Urbanisme et aménagement</t>
  </si>
  <si>
    <t>02 : Aménagement du foncier</t>
  </si>
  <si>
    <t>S1.021.080.02.4020.000.033.18.004                                                        Travaux de  VRD de d'habitat rural  groupé à travers les wilayas du Sud</t>
  </si>
  <si>
    <t>024 : Travaux Publics et Infrastructures de Base</t>
  </si>
  <si>
    <t>090 : Infrastructures routières et autoroutières</t>
  </si>
  <si>
    <t>01 : Développement des infrastructures routières</t>
  </si>
  <si>
    <t>N1.024.090.01.4033.000.033.19.003                                                  Réalisation de la route BF15-BF15/03 DE Debdeb -Timeroualine sur 105 Kms</t>
  </si>
  <si>
    <t xml:space="preserve"> S1.024.090.01.4033.000.033.14.002                                                        Modernisation de la RN 54 entre  Bordj Omar Driss  vers Amguid sur 150 km</t>
  </si>
  <si>
    <t xml:space="preserve"> S1.024.090.01.4033.000.033.14.001                                                        Réalisation du CW N° 02 reliant Oued Samen-Bordj Omar driss sur 210 Km du PK 150 au PK 360</t>
  </si>
  <si>
    <t>02 : Entretien routier</t>
  </si>
  <si>
    <t xml:space="preserve"> S1.024.090.02.4033.000.033.07.008                                                   Elimination des obstacles à la circulation et balisage au niveau principales pistes</t>
  </si>
  <si>
    <t>091 : Infrastructures aéroportuaires</t>
  </si>
  <si>
    <t>01 : Développement des infrastructures aéroportuaires</t>
  </si>
  <si>
    <t>S1.024.091.01.4023.000.033.06.003                                                      Renforcement de l'Aérodrome d'Illizi</t>
  </si>
  <si>
    <t>027 : Santé</t>
  </si>
  <si>
    <t>105 : Prévention et soins</t>
  </si>
  <si>
    <t>01 : Prévention et soins</t>
  </si>
  <si>
    <t>N1.027.105.01.4033.000.033.08.005                                                      Etude et réalisation d'un Hôpital de 60 lits à Bordj Omar Idris</t>
  </si>
  <si>
    <t xml:space="preserve">N1.027.105.01.4033.000.033.08.006                                                           Etude et réalisation d'un Hôpital de 60 lits à In Amenas </t>
  </si>
  <si>
    <t>S1.027.105.01.4033.000.033.19.003                                                       Suivi et réalisation d'un  hôpital de 120 lits à Illizi</t>
  </si>
  <si>
    <t xml:space="preserve"> S1.027.105.01.4033.000.033.19.004                                                       Suivi et réalisation d'un  hôpital de 60 lits à Deb Deb</t>
  </si>
  <si>
    <t>051 : Hydraulique</t>
  </si>
  <si>
    <t>096 : Assainissement et protection du milieu naturel</t>
  </si>
  <si>
    <t>01 : Réseaux d'assainissement et système d'épuration</t>
  </si>
  <si>
    <t>N1.051.096.01.4833.000.033.12.002                                                     Réalisation du système d'épuration (lagunage) à Illizi</t>
  </si>
  <si>
    <t>Portefeuille de Programme  006  : Justice</t>
  </si>
  <si>
    <t>Programme  022 : Administration Pénitentiaire</t>
  </si>
  <si>
    <t>Sous Programme 4:Soutien administratif</t>
  </si>
  <si>
    <t>S1 006 022 04 4856 000 056 22 002                                       Etude, réalisation et équipement d'un établiss. de prévention de 300 détenus à Djanet</t>
  </si>
  <si>
    <t xml:space="preserve">Opération en Cours </t>
  </si>
  <si>
    <t>Portefeuille de Programme  021 : l'Habitat, de l'Urbanisme et de la ville</t>
  </si>
  <si>
    <t>Programme  079 : Logements</t>
  </si>
  <si>
    <t>Sous Programme 1: Logements publics locatifs</t>
  </si>
  <si>
    <t>N1 021 079 01 4856 000 056 23 001                                     Etude, Réalisation de 550 logements destinés à la résorption de l'habitat précaire (RHP) wilaya de Djanet.</t>
  </si>
  <si>
    <t>(Etude achevée) la réalisation Non Lancée  (AAO en cours )</t>
  </si>
  <si>
    <t>Programme  080 :Urbanisme et aménagement</t>
  </si>
  <si>
    <t>Sous Programme 2: Aménagement du foncier</t>
  </si>
  <si>
    <t>N1 021 080 02 4856 000 056 23 001                                         Etude, éclairage public et aménagement des axes principaux</t>
  </si>
  <si>
    <t>Portefeuille de Programme 027  :Santé</t>
  </si>
  <si>
    <t>Programme 105 : Prévention et Soins</t>
  </si>
  <si>
    <t>Sous Programme 1 :Prévention et Soins</t>
  </si>
  <si>
    <t>N1 027 105 01 4856 000 056 22 002                                          Suivi et réalisation d'un  hôpital de 120 lits à Djanet</t>
  </si>
  <si>
    <t>Portefeuille de Programme 051  : Hydrauliques</t>
  </si>
  <si>
    <t>Programme 096 :Assainissement et protection du milieu naturel</t>
  </si>
  <si>
    <t>Sous Programme 2: Protection des villes contre les inondations</t>
  </si>
  <si>
    <t>N1 051 096 02 4856 000 056 23 002                                         Aménagement de 06 Oueds à Djanet : Ifri , Tissouine, Beni ouesken, Aghoum, Tin Alkoume et Arikin (y /compris étude, suivi et travaux)</t>
  </si>
  <si>
    <t>Opération Non Lancée (AAO en cours )</t>
  </si>
  <si>
    <t>PEC PSD au 31/12/2022.</t>
  </si>
  <si>
    <t>l'Intérieur, des Collectivités locales, et de l'Aménagement du Territoire</t>
  </si>
  <si>
    <t>Administration Générale</t>
  </si>
  <si>
    <t xml:space="preserve">                     Soutient Administratif et logistique</t>
  </si>
  <si>
    <t>N1.005.020.01.4811.000.011.11.005</t>
  </si>
  <si>
    <t>Etude, réalisation et équipement de 300 logements d'astreinte (170 lgts à Tam - 50 logts à In Salah - 10 logts à In Amguel - 02 logts à Abalessa - 08 logts à Silet - 10 logts à Fouggaret Ezzoua - 10 logts à In Ghar - 10 logts à Idles - 10 logts à Tazrouk - 10 logts à In Guezzam - 10 logts à Tin Zaouatine)</t>
  </si>
  <si>
    <t>En cours / 298 logts réceptionnés  / 2 logts à Hirafouk (Idles) en cours</t>
  </si>
  <si>
    <t>Sûreté Nationale</t>
  </si>
  <si>
    <t>Sécurité, ordre public, prévention et intervention</t>
  </si>
  <si>
    <t>N1.005.017.02.4811.000.011.07.017</t>
  </si>
  <si>
    <t>Etude et réalisation d'un laboratoire régional de la police scientifique et technique à Tam</t>
  </si>
  <si>
    <t>En cours / Les gros œuvres achevés/ BET parachèvement suivi marché en voie de dépôt au CMW</t>
  </si>
  <si>
    <t>Administration Pénitentiaire</t>
  </si>
  <si>
    <t>Soutien administratif</t>
  </si>
  <si>
    <t>S1.006.022.04.4011.000.011.07.006</t>
  </si>
  <si>
    <t xml:space="preserve">Réalisation et équipement d'un établissement de prévention 500 places à Tamanrasset </t>
  </si>
  <si>
    <t>Achevée/(exploité) (équip. DAL)</t>
  </si>
  <si>
    <t>S1.006.022.04.4011.000.011.06.001</t>
  </si>
  <si>
    <t>Réalisation et équipement d'un établissement de prévention 300 places à In Salah</t>
  </si>
  <si>
    <t>En cours / Equipements (DAL)</t>
  </si>
  <si>
    <t>S1.006.022.04.4011.000.011.06.002</t>
  </si>
  <si>
    <t>Réalisation et équipement d'un établissement de prévention 300 places à In Guezzam</t>
  </si>
  <si>
    <t>l'Enseignement Supérieur et de la Recherche Scientifique</t>
  </si>
  <si>
    <t>Vie estudiantine</t>
  </si>
  <si>
    <t>Œuvres universitaires</t>
  </si>
  <si>
    <t>N1.012.051.01.4811.000.011.20.002</t>
  </si>
  <si>
    <t>Réalisation d’une résidence universitaire de 1000 Lits à Tamanrasset.</t>
  </si>
  <si>
    <t>En cours / Lot 01 et 06 Achevés / Lots de 02 à 09 et 11 à 16 en cours / Lot 10 "château infructuex</t>
  </si>
  <si>
    <t>Jeunesse et des Sports</t>
  </si>
  <si>
    <t>Sports</t>
  </si>
  <si>
    <t>Promotion du sport pour tous et en milieux éducatif et spécialisé</t>
  </si>
  <si>
    <t>Etude, réalisation et équipement de 05 piscines de proximité couvertes (Tamanrasset, Tinzaouatine, F.Ezzoua, In Guezzam et In Amguel)</t>
  </si>
  <si>
    <t>l'Habitat, de l'Urbanisme et de la Ville</t>
  </si>
  <si>
    <t>Urbanisme et aménagement</t>
  </si>
  <si>
    <t>Aménagement du foncier</t>
  </si>
  <si>
    <t>N1.021.080.02.4811.000.011.11.001</t>
  </si>
  <si>
    <t>Etude pour la création et viabilisation de 05 centres de vie sur l'axe de la RN 1 Carrefour Abalessa/Taman - Ouhagene - Molay Lahcene - Takareft et Imlaoulaouene et réalisation des travaux de viabilité</t>
  </si>
  <si>
    <t>En cours  / A Relancer</t>
  </si>
  <si>
    <t>S1.021.080.02.4811.000.011.18.006</t>
  </si>
  <si>
    <t>Travaux de VRD des lotissements créés dans le cadre de développement de l'offre foncière publique dans les wilayas du Sud- Prog.2018</t>
  </si>
  <si>
    <t>En cours / Travaux de VRD des lotissements en cours de réalisation</t>
  </si>
  <si>
    <t>Travaux Publics et des Infrastructures de Base</t>
  </si>
  <si>
    <t>Développement des infrastructures routières</t>
  </si>
  <si>
    <t>N1.024.090.01.4011.000.011.18.001</t>
  </si>
  <si>
    <t>Réalisation de la route Silet - Tin Zaouatine sur 367 Km (2 ère tranche sur 207 KM)</t>
  </si>
  <si>
    <t xml:space="preserve">En cours / Reste travaux de protection en cours  </t>
  </si>
  <si>
    <t>N1.024.090.01.4011.000.011.13.011</t>
  </si>
  <si>
    <t xml:space="preserve">Réalisation de la piste Tinzaouatine-In Guezzam sur 365 km </t>
  </si>
  <si>
    <t xml:space="preserve">En cours / reste achévement de lot n° 2 (Gabossa),  </t>
  </si>
  <si>
    <t>N1.024.090.01.4011.000.011.18.009</t>
  </si>
  <si>
    <t>Modernisation de la RN 01 sur 258 KM (1 ère tranche sur 150 KM)</t>
  </si>
  <si>
    <t>N1.024.090.01.4011.000.011.11.013</t>
  </si>
  <si>
    <t xml:space="preserve">Réalisation de la transsaharienne entre Silet Timiaouine sur 240 Km </t>
  </si>
  <si>
    <t>A clôturer</t>
  </si>
  <si>
    <t>N1.024.090.01.4011.000.011.17.015</t>
  </si>
  <si>
    <t>Réalisation de la piste reliant Hassi Tiguert à hassi Tirririne sur 495 km (2ème tranche)</t>
  </si>
  <si>
    <t>En cours / Relancé pour achèvement de 20 km travaux en cours (SARL MAZINE)</t>
  </si>
  <si>
    <t>N1.024.090.01.4011.000.011.18.018</t>
  </si>
  <si>
    <t>Modernisation de la RN 01 sur 114 KM entre Arak et la limite de la wilaya de Ghardaïa (1 ère tranche)</t>
  </si>
  <si>
    <t>N1.024.090.01.4011.000.011.21.005</t>
  </si>
  <si>
    <t>Réalisation de la RN 55 reliant Idles et Djanet (2éme tranche sur 84 Km)</t>
  </si>
  <si>
    <t>N1.024.090.01.4011.000.011.14.008</t>
  </si>
  <si>
    <t>Réalisation de la route reliant Idles et Djanet 100 Km</t>
  </si>
  <si>
    <t>N1.024.091.01.4008.000.011.21.001</t>
  </si>
  <si>
    <t>Etude et réalisation des voies de circulation au niveau de la piste d’atterrissage et ses annexes à Hassi Tiririne</t>
  </si>
  <si>
    <t>N1.024.090.01.4011.000.011.14.004</t>
  </si>
  <si>
    <t>Etude et réalisation de la piste Tamanrasset-In Azaoua sur 292 km (1ère tranche)</t>
  </si>
  <si>
    <t>N1.024.090.01.4011.000.011.14.002</t>
  </si>
  <si>
    <t>Réalisation de dédoublement de la RN01 avec échangeur entre Tamanrasset et l'Aéroport sur 12 Km</t>
  </si>
  <si>
    <t xml:space="preserve">En cours / Reste passerelle à côté de l’université( marché résilié en cours de lancement 3ème fois) </t>
  </si>
  <si>
    <t>N1.024.090.01.4011.000.011.18.007</t>
  </si>
  <si>
    <t>Réhabilitation de la piste reliant la RN 01 - In Eker - Tinraram sur 50 Kms, dans le cadre du programme de décontamination des sites nucléaires dans le sud algérien</t>
  </si>
  <si>
    <t>En cours / Travaux lot n°01 achevés / Reste travaux lots 02 et 03 après l'autorisation des services exploitants</t>
  </si>
  <si>
    <t>N1.024.090.02.4011.000.011.11.027</t>
  </si>
  <si>
    <t>Revêtement de la piste reliant Silet-Tin Zaouatine sur 367 Km (1 ère tranche)</t>
  </si>
  <si>
    <t>En cours / Reste reprofilage des chaussés en cours</t>
  </si>
  <si>
    <t>S1.027.105.01.4811.000.011.14.009</t>
  </si>
  <si>
    <t xml:space="preserve">Etude, réalisation et équipement d'un Hôpital 240 lits à Tamanrasset </t>
  </si>
  <si>
    <t xml:space="preserve">Realisation     :en cours de leve de reserve et la reception       /  équipements (  2eme avis d'appel  lance  )    /  équipements receptienne ( les lots 01-02-03-04-05-06-07-08-09-10-11-12-13-16-17-18-19-20-21-22-23)  /  ( lot  15)   en cours de livraison </t>
  </si>
  <si>
    <t>N1.027.105.01.4811.000.011.06.008</t>
  </si>
  <si>
    <t>Réalisation et équipement d'un l'hôpital psychiatrique de 120 lits à Tamanrasset</t>
  </si>
  <si>
    <t>Equipement  ( Une lot reste:  lot N°16  -  relancer le : 15/12/2024  )             / Réalisation :   les lots  N° 18 -19-20 Réceptionnés   /    Lot N° 21 : Relance et Attribue Le : 25/12/2024</t>
  </si>
  <si>
    <t>l'Hydraulique</t>
  </si>
  <si>
    <t>Approvisionnement en eau potable et industrielle</t>
  </si>
  <si>
    <t>Adduction et Réseaux de distribution en eau potable et industrielle</t>
  </si>
  <si>
    <t>N1.051.094.01.4811.000.011.22.005</t>
  </si>
  <si>
    <t>Alimentation en eau potable de Timoultine et Djabel Lahdidi (Wilaya de Tamanrasset)</t>
  </si>
  <si>
    <t>PORTEFEUILLE DE PROGRAMME : Intérieur des collectivités locales et de l'aménagement du territoire</t>
  </si>
  <si>
    <t>PROGRAMME ; Suréte Nationale</t>
  </si>
  <si>
    <t>SOUS PROGRAMME :  Sucurite , ordre public , prevention et entrvention</t>
  </si>
  <si>
    <t>N1.005.017.02.4853.000.053.22.005  Etude et réalisation d'une Unité Républicaine de Sécurité (URS) avec 04 logements à In Salah.</t>
  </si>
  <si>
    <t xml:space="preserve">Résiliation du contrat de réalisation En cours d'annonce de marché </t>
  </si>
  <si>
    <t>PORTEFEUILLE DE PROGRAMME : Santé</t>
  </si>
  <si>
    <t>PROGRAMME : Prévention et soins</t>
  </si>
  <si>
    <t>SOUS PROGRAMME :  Prévention et soins</t>
  </si>
  <si>
    <t>F1.027.105.01.4048.000.053.22.004                                  Etude , réalisation et équipement d'un hôpital de 120 lits à In Salah</t>
  </si>
  <si>
    <t xml:space="preserve">Achèvement des travaux en cours aménagement et equipement </t>
  </si>
  <si>
    <t xml:space="preserve"> Interieur, Collectivité Locale et Aménagement du Territoire</t>
  </si>
  <si>
    <t>Sureté Nationale</t>
  </si>
  <si>
    <t>Securité, Ordre Public, Prévention et Intervention</t>
  </si>
  <si>
    <t>N.1.005.017.02.4054.000.054.22.002 Etude et réalisation d'un poste frontalier mixte (DGSN-DGD) et acquisition d'un groupe électrogène à Tinzaouatine</t>
  </si>
  <si>
    <t>Etude en cours</t>
  </si>
  <si>
    <t>Travaux Publics et Infrastructures de Base</t>
  </si>
  <si>
    <t>Infrastructures Routières et Autoroutères</t>
  </si>
  <si>
    <t>Développement des Infrastructures Routières</t>
  </si>
  <si>
    <t>N.1.024.090.01.4054.000.054.22.001 Etude et ouverture de la piste Tirek-Bordj Badji Mokhtar sur 225 km</t>
  </si>
  <si>
    <t xml:space="preserve"> Infrastructures Aéroportuaire</t>
  </si>
  <si>
    <t>Développement des Infrastructures Aéroportuaire</t>
  </si>
  <si>
    <t>N.1.024.091.01.4054.000.054.22.001 Réalisation de la nouvelle piste d'atterrissage sur 3000x45 m et ses annexes à l'aérodrome de Tinzaoutine</t>
  </si>
  <si>
    <t>En cours de réalisation</t>
  </si>
  <si>
    <t>N.1.024.091.01.4054.000.054.22.002 Etude et réalisation d'une nouvelle piste d'atterrissage sur 08/26 sur 3200 x 45 m et ses annexes à l'aérodrome d'In Guezzam</t>
  </si>
  <si>
    <t>N.1.024.091.01.4054.000.054.22.003 Etude et réalisation des voies de circulation au niveau de la nouvelle piste d’atterrissage et ses annexes de l’aérodrome de Tinzaouatine</t>
  </si>
  <si>
    <t>N.1.027.105.01.4054.000.054.22.003 Etude, réalisation et équipement d'un Hôpital 60 lits à In Guezzam</t>
  </si>
  <si>
    <t>N.1.027.105.01.4054.000.054.22.004 Etude, réalisation et équipement d'un Hôpital 60 lits à Tin Zaouatine</t>
  </si>
  <si>
    <t>Approvisionnement en Eau Potable et Industrielle</t>
  </si>
  <si>
    <t>N.1.051.094.01.4854.000.054.22.001 Alimentation en eau potable Zone Abelkane, commune In Guezzam</t>
  </si>
  <si>
    <t>Lolf 2023-2025</t>
  </si>
  <si>
    <t>N.1.012.049.01.3003.000.030.24.001
Réalisation d'une école nationale supérieure (ENS)de 2000 place pédagogique à Ouargla</t>
  </si>
  <si>
    <t xml:space="preserve">réevaluée en 2025 pour  une AE= 560 000 000
</t>
  </si>
  <si>
    <t>N.1.020.076.01.4730.000.030.24.001
Etude d'adaptation , suivi , contrôle et travaux de réalisation et équipement de 09 centres de proximité pour le stockage intermédiaire des céréales au niveau de la wilaya de ouargla</t>
  </si>
  <si>
    <t>Programme complémentaire Gérée Par le Wali comme ordonnateur territoriale</t>
  </si>
  <si>
    <t>Electrification agricole, destiné aux périmetres des cultures strategiques, « Appui au développement des cultures stratégiques», W Ouargla</t>
  </si>
  <si>
    <t>En attente des actes de gestion  visés</t>
  </si>
  <si>
    <t xml:space="preserve"> Portefeuille: Travaux publics et des infrastructures de base</t>
  </si>
  <si>
    <t>N.1.024.090.01.2030.000.030.24.004
Modernisation de la RN 51 du PK 90 au PK 140 sur 50 Km (W Ouargla)</t>
  </si>
  <si>
    <t>Entretien des Routes Nationales -Exercice 2025 (W.Ouargla)</t>
  </si>
  <si>
    <t>Non lancé</t>
  </si>
  <si>
    <t>N.1.024.091.01.2020.000.030.24.002 Renforcement de la piste principale de l'aérodrome de Hassi Messaoud et ses annexes</t>
  </si>
  <si>
    <t>Portefeuille de programmes : Justice</t>
  </si>
  <si>
    <t>N.1.006.021.01.4113.000.055.23.001.</t>
  </si>
  <si>
    <r>
      <t>Etp retenue après 2</t>
    </r>
    <r>
      <rPr>
        <vertAlign val="superscript"/>
        <sz val="13"/>
        <rFont val="Calibri"/>
        <family val="2"/>
        <scheme val="minor"/>
      </rPr>
      <t>ème</t>
    </r>
    <r>
      <rPr>
        <sz val="13"/>
        <rFont val="Calibri"/>
        <family val="2"/>
        <scheme val="minor"/>
      </rPr>
      <t xml:space="preserve"> AAO, projet de marché à déposer au niveau du comité sectoriel des marchés publics.</t>
    </r>
  </si>
  <si>
    <t>Portefeuille de programmes : Agriculture et du Développement Rural</t>
  </si>
  <si>
    <t>Notifiée en 2025.
Opération confie à SONELGAZ de gré à gré (en phase d'étude afin d'établir les marchés).</t>
  </si>
  <si>
    <t>Portefeuille de programmes : Habitat, de l'Urbanisme et de la Ville</t>
  </si>
  <si>
    <t>N.1.021.080.02.2055.000.055.23.001.</t>
  </si>
  <si>
    <t>N.1.021.080.02.2055.000.055.24.004.</t>
  </si>
  <si>
    <t>Portefeuille de programmes : Travaux Publics et des infrastructures de base.</t>
  </si>
  <si>
    <t>N.1.024.090.01.2055.000.055.24.001.</t>
  </si>
  <si>
    <t>N.1.024.090.02.2055.000.055.25.001.</t>
  </si>
  <si>
    <r>
      <t>Notifiée en 2025.
AAO lancée en lots séparés: un lot attribué et le marché en cours d'élaboration, le 2</t>
    </r>
    <r>
      <rPr>
        <vertAlign val="superscript"/>
        <sz val="13"/>
        <rFont val="Calibri"/>
        <family val="2"/>
        <scheme val="minor"/>
      </rPr>
      <t>ème</t>
    </r>
    <r>
      <rPr>
        <sz val="13"/>
        <rFont val="Calibri"/>
        <family val="2"/>
        <scheme val="minor"/>
      </rPr>
      <t xml:space="preserve"> lot déclaré infructueux.</t>
    </r>
  </si>
  <si>
    <t>N1.024.090.01.2039.000.039.24.004</t>
  </si>
  <si>
    <t>Portefeuille de programme :  Agriculture et développement rural</t>
  </si>
  <si>
    <t>S1.020.076.01.4739.000.039.23.001</t>
  </si>
  <si>
    <t>Etude achevée</t>
  </si>
  <si>
    <t xml:space="preserve"> Réalisation d'une cour de justice a El- M'ghaier</t>
  </si>
  <si>
    <t>Non inscrite</t>
  </si>
  <si>
    <t xml:space="preserve"> Portefeuille de programme : 020 de l'Agriculture et du Développement Rural</t>
  </si>
  <si>
    <t>Etude d'adaptation, suivi, contrôle et travaux de réalisation et équipement de 04 centres de proximité pour le stockage intermédiaire des céréales au niveau de la wilaya d'el M'Ghaier
S.1.020.076.01.4757.000.057.23.001</t>
  </si>
  <si>
    <t xml:space="preserve"> En cours
 (Gestion de wilaya) 
</t>
  </si>
  <si>
    <t xml:space="preserve"> Portefeuille de programme  021 :Habitat, de l'Urbanisme et de la ville</t>
  </si>
  <si>
    <t>Amélioration urbaine de l'ancien tissu urbain à travers la wilaya d'El M'Ghair-2023
N.1.021.080.02.2057.000.057.23.001</t>
  </si>
  <si>
    <t>Dédoublement de la RN03 entre Oum Etoyour et El-M'Ghaier (Sidi Khellil) sur19km N.1.024.090.01.2057.000.057.23.003</t>
  </si>
  <si>
    <t>Dédoublement de RN03 entre Sidi khelil et tendla sur 23 km (W.El M’Ghair)
N.1.024.090.01.2057.000.057.24.001</t>
  </si>
  <si>
    <t>Portfeuille 020. Agriculture et du développement rural</t>
  </si>
  <si>
    <t>S.1.020.076.01.4707.000.007.23.001
Etude d'adaptation,suivi,contrôleet travaux de réalisation et equipement de 08 centres de proximité pour le stockage intermédiaire des céréales au niveau de la wilaya de Biskra</t>
  </si>
  <si>
    <t>Portfeuille 024. Travaux publics et des infrastructures de base</t>
  </si>
  <si>
    <t>N.1.024.090.01.2007.000.007.24.004
Réalisation du dédoublement de la RN83 sur 15km (W-Biskra)</t>
  </si>
  <si>
    <t>60</t>
  </si>
  <si>
    <t>N.1.024.090.01.2007.000.007.24.003
Réalisation du dédoublement de la RN03 sur 26 km du PK336 au PK 342 et du PK363 au PK383 (2éme tranche) ( W-Biskra)</t>
  </si>
  <si>
    <t>45</t>
  </si>
  <si>
    <t>N.1.024.090.01.2007.000.007.24.002
Réalisation du dédoublement de la RN 46 sur 25km entre PK 219 et PK 244 ( W-Biskra)</t>
  </si>
  <si>
    <t>Portfeuille 051. Hydraulique</t>
  </si>
  <si>
    <t>N.1.051.096.01.2007.000.007.24.001
Réalisation et rénovation des collecteurs principaux d'assainissement de la ville Biskra</t>
  </si>
  <si>
    <t>Portefeuille de programmes (006): Justice</t>
  </si>
  <si>
    <t>NI
Réalisation d'une cour de justice à Ouled Djellal</t>
  </si>
  <si>
    <t>في طور تحضير دفتر الشروط للإنجاز</t>
  </si>
  <si>
    <t>N.1.021.080.02.2051.000.051.23.001
Amélioration urbaine de l’ancien tissu urbain à travers la wilaya de Ouled Djellal-2023</t>
  </si>
  <si>
    <t>NI
Réalisation , équipement et électrification de 2200 MI de forages Albien pour l'irrigation des palmerais à travers les communes de Ouled Djellal , Sidi Khaled et Besbes ( W , Ouled Djellal )</t>
  </si>
  <si>
    <t xml:space="preserve">تم إيداع دفتر الشروط على مستوى اللجنة القطاعية للصفقات العمومية </t>
  </si>
  <si>
    <t>Ministère  des travaux publics et des infrastructures de base</t>
  </si>
  <si>
    <t>Renforcement de la RN 107 du PK 0+000 au PK24+000 sur  24 km                 Non individualisée</t>
  </si>
  <si>
    <t>2025</t>
  </si>
  <si>
    <t>Attribution provisoire en cours</t>
  </si>
  <si>
    <r>
      <t>Dédoublement de la RN1 " 1</t>
    </r>
    <r>
      <rPr>
        <vertAlign val="superscript"/>
        <sz val="13"/>
        <rFont val="Calibri"/>
        <family val="2"/>
        <scheme val="minor"/>
      </rPr>
      <t>ere</t>
    </r>
    <r>
      <rPr>
        <sz val="13"/>
        <rFont val="Calibri"/>
        <family val="2"/>
        <scheme val="minor"/>
      </rPr>
      <t xml:space="preserve"> tranche sur 10 Km " wilaya de ghardaia     N1 024 090 01 2047 000 047 24 003</t>
    </r>
  </si>
  <si>
    <t>2024</t>
  </si>
  <si>
    <t xml:space="preserve">Ministère  de l'Agriculture et du développement rural </t>
  </si>
  <si>
    <t>Electrification agricole,  destiné aux périmètres des cultures stratégiques,   « Appui au développement  des cultures stratégiques »,  W Ghardaia            Non individualisée</t>
  </si>
  <si>
    <t>Préparation du marché avec Sonalgaz</t>
  </si>
  <si>
    <t>Etude d'adaptation, suivi, contrôle et travaux de réalisation et équipement de 08 centres    de proximité pour le stockage intermédiaire des céréales au niveau de la wilaya de Ghardaia                                                                         S1 020 076 01 4747 000 047 23 001</t>
  </si>
  <si>
    <t>2023</t>
  </si>
  <si>
    <t>Habitat, de l'Urbanisme et de la Ville</t>
  </si>
  <si>
    <t>Etude, suivi et réalisation des travaux  de 04 lotissements sociaux (6956 lots ) crées dans le cadre du développement de l'offre fonciere publique dans les régions du sud à berriane, guerrara wilaya de ghardaia ( programme2024 )                                                                                                       N1 021 080 02 2047 000 047 24 001</t>
  </si>
  <si>
    <t>N1 024 090 01 2058 000 058 24 002</t>
  </si>
  <si>
    <t>S1.020.076.01.4758.000.058.24.001</t>
  </si>
  <si>
    <t>N1.024.090.01.2033.000.033.24.004 Achèvement de la réalisation du CW 02 Illizi - Oued Samen sur 45 Km du  PK 105 au PK 150 (w.d'Illizi)</t>
  </si>
  <si>
    <t>N1.024.090.01.2033.000.033.23.003  Aménagement et revetement des pistes au niveau de la wilaya d'Illizi sur 149 Km</t>
  </si>
  <si>
    <t>020 : Agriculture et du Développement Rural</t>
  </si>
  <si>
    <t>076 : Agriculture et développement rural</t>
  </si>
  <si>
    <t>03 : Développement rural et gestion équilibrée et durable des territoires</t>
  </si>
  <si>
    <t>Electrification agricole, destiné aux périmètres des cultures Stratégiques, "Appui au développement des cultures stratégique" W.Illizi</t>
  </si>
  <si>
    <t>Préparation de cahier des charges en cours</t>
  </si>
  <si>
    <t>N 1 021 080 02 2056 000 056 23 001  Amélioration urbaine de l'ancien tissu urbain à travers la wilaya de Djanet - 2023.</t>
  </si>
  <si>
    <t>Portefeuille de Programme  024  :Travaux Publics, Hydraulique et Infrastructures de Base</t>
  </si>
  <si>
    <t>N 1 024 090 01 2056 000 056 23 003 Aménagement et revêtement des pistes au niveau de la wilaya de Djanet  sur 90 km.</t>
  </si>
  <si>
    <t>N 1 024 090 01 2056 000 056 24 003  Etude pour la réalisation de la route reliant CW 501 et la route BF10-BF11 sur 88 km.</t>
  </si>
  <si>
    <t>Etude Achevée</t>
  </si>
  <si>
    <t>Réalisation de la route reliant CW 501 et la route BF10-BF11 sur 88 km.</t>
  </si>
  <si>
    <t>Cahiers des Charges  Lancée ouvarteur le 25/03/2025</t>
  </si>
  <si>
    <t>N 1 024 090 01 2056 000 056 24 004 Etude pour la réalisation de la route reliant Tin Merzouga et la route BF11-BF12 sur 65 km.</t>
  </si>
  <si>
    <t>Réalisation de la route reliant Tin Merzouga et la route BF11-BF12 sur 65 km.</t>
  </si>
  <si>
    <t>Cahiers des Charges  Lancée ouvarteur le 20/03/2025</t>
  </si>
  <si>
    <t>N 1 024 090 01 2056 000 056 24 005   Etude pour la réalisation de la route reliant BF10 et BF11 sur 155 km.</t>
  </si>
  <si>
    <t>Réalisation de la route reliant BF10 et BF11 sur 155 km.</t>
  </si>
  <si>
    <t>Cahiers des Charges  Lancée ouvarteur le 24/03/2025</t>
  </si>
  <si>
    <t>N 1 024 090 01 2056 000 056 24 006 Etude pour la réalisation de la route reliant BF11 et BF12 sur 110 km.</t>
  </si>
  <si>
    <t>Réalisation de la route reliant BF11 et BF12 sur 110 km.</t>
  </si>
  <si>
    <t>Cahiers des Charges  Lancée ouvarteur le 27/03/2025</t>
  </si>
  <si>
    <t>N1.051.094.01.2011.000.011.24.001</t>
  </si>
  <si>
    <t>Attribuée / individualisée</t>
  </si>
  <si>
    <t>AE 2023</t>
  </si>
  <si>
    <t>AE 2024</t>
  </si>
  <si>
    <t>N1.024.090.01.2011.000.011.23.005</t>
  </si>
  <si>
    <t xml:space="preserve">Marché engagé / Travaux en voie de lancement </t>
  </si>
  <si>
    <t>N1.024.090.02.2011.000.011.24.003</t>
  </si>
  <si>
    <t>N1.012.049.01.4001.000.011.23.001</t>
  </si>
  <si>
    <t>Portefeuille Agriculture et du développement rural</t>
  </si>
  <si>
    <t>Electrification agricole destiné aux périmétres des cultures stratégiques ( Appui au développement des cultures stratégiques) w in salah</t>
  </si>
  <si>
    <t>Préparation Cahier des charges</t>
  </si>
  <si>
    <t>Portefeuille de programmes : Habitat, de l'Urbanisme et de la ville</t>
  </si>
  <si>
    <t>Amélioratoin urbaine de l'ancien tissu urbain à travers la wilaya d'In Salah - 2023</t>
  </si>
  <si>
    <t>travaux en cours</t>
  </si>
  <si>
    <r>
      <t>Travaux publics et des infrastructures</t>
    </r>
    <r>
      <rPr>
        <vertAlign val="superscript"/>
        <sz val="13"/>
        <rFont val="Calibri"/>
        <family val="2"/>
        <scheme val="minor"/>
      </rPr>
      <t xml:space="preserve">
</t>
    </r>
    <r>
      <rPr>
        <sz val="13"/>
        <rFont val="Calibri"/>
        <family val="2"/>
        <scheme val="minor"/>
      </rPr>
      <t>base</t>
    </r>
  </si>
  <si>
    <t>Renforcement de la RN 52 Sur 30KM du PK
222+600 au PK 252+600</t>
  </si>
  <si>
    <t>Habitat, de l'urbanisme et de la ville</t>
  </si>
  <si>
    <t xml:space="preserve"> N1 021 080 02 2054 000 054 23 001 Amélioration urbaine de l'ancien tissu urbain à travers la wilaya d'In Guezzam - 2023</t>
  </si>
  <si>
    <t>N.1.024.090.01.2054.000.054.23.002 Réalisation de la route entre Tirek - Timiaouine, sur 71 Km ( W. In Guezzam)</t>
  </si>
  <si>
    <t>N.1.024.090.01.2054.000.054.24.003 Modernisation de la RN1 sur 40,5 kms du PK 2230+000 au PK 2270+500 (1er tranche) (W.In Guezzam)</t>
  </si>
  <si>
    <t xml:space="preserve">aménagement du foncier </t>
  </si>
  <si>
    <t>NK 5 721 2 262 027 16</t>
  </si>
  <si>
    <t xml:space="preserve">Travaux L'amélioration urbaine DOTATION 2013 </t>
  </si>
  <si>
    <t>NK 5 721 2 262 027 23</t>
  </si>
  <si>
    <t>VRD Primaires et secondaires</t>
  </si>
  <si>
    <t>NK 5 721 2 262 027 17</t>
  </si>
  <si>
    <r>
      <t>VRD Primaires et second   1</t>
    </r>
    <r>
      <rPr>
        <vertAlign val="superscript"/>
        <sz val="13"/>
        <rFont val="Calibri"/>
        <family val="2"/>
        <scheme val="minor"/>
      </rPr>
      <t>ère</t>
    </r>
    <r>
      <rPr>
        <sz val="13"/>
        <rFont val="Calibri"/>
        <family val="2"/>
        <scheme val="minor"/>
      </rPr>
      <t xml:space="preserve"> Tranche DOTATION 2015 </t>
    </r>
  </si>
  <si>
    <t>NE 5 721 3 262 027 31</t>
  </si>
  <si>
    <t>VRD Primaires et secondaires pour lotissements Sociaux</t>
  </si>
  <si>
    <t>Travaux Public et des infrastructures des bases</t>
  </si>
  <si>
    <t>Infrastructures routier et autoroutiers</t>
  </si>
  <si>
    <t>Dévloppement des Infrastructures routier</t>
  </si>
  <si>
    <t>NE5.521.3.214.011.01.04</t>
  </si>
  <si>
    <t xml:space="preserve">Modernisation de la RN 01 sur 570 km entre In Geuzzam et la limite de la wilaya de Ghardaïa(1 ère Tranche) </t>
  </si>
  <si>
    <t>NE5.521.3.214.011.01.03</t>
  </si>
  <si>
    <t>Etude, Rehabilitation et Réalisation des tronçons de voies d'acces aux unités militaires sur 560 km a travers les wilayas de Tamanrasset, Tebessa et Naama (y compris contrôle et suivi)</t>
  </si>
  <si>
    <t>HABITAT, DE L’URBANISME ET DE LA VILLE</t>
  </si>
  <si>
    <t xml:space="preserve"> Urbanism et Aménagement</t>
  </si>
  <si>
    <t xml:space="preserve"> Aménagement du foncier</t>
  </si>
  <si>
    <t>NE5.721.3.225.111.02
N1.021.080.02.2011.000.011.17.022</t>
  </si>
  <si>
    <t xml:space="preserve">VRD Primaires et secondaires à travers les Wilayas </t>
  </si>
  <si>
    <t>NE5.721.3.225.111.22
N1.021.080.02.2011.000.011.18.029</t>
  </si>
  <si>
    <t xml:space="preserve">VRD Primaires et secondaires à travers les Wilayas - Programme Additionnel 2018, 2eme Tranche- </t>
  </si>
  <si>
    <t>Habitat, Urbanisme et Ville</t>
  </si>
  <si>
    <t>Urbanisme et Aménagement</t>
  </si>
  <si>
    <t>Urbanisme</t>
  </si>
  <si>
    <t>N1.021.080.01.2053.000.053.20.005</t>
  </si>
  <si>
    <t>Etude et révision des PDEU, études des pos, étude générale et spécifique -1ère tranche-</t>
  </si>
  <si>
    <t>N1.021.080.01.2053.000.053.21.006</t>
  </si>
  <si>
    <t>Etude et révision des PDEU, études des pos, étude générale et spécifique, générale sismiques à travers les wilayas -programme 2021-</t>
  </si>
  <si>
    <t>N1.021.080.02.2053.000.053.21.042</t>
  </si>
  <si>
    <t>VRD primaires et secondaires à travers les wilaya -2ème tranche- programme 2021</t>
  </si>
  <si>
    <t>Equipements publics</t>
  </si>
  <si>
    <t>Equipements publics de l'éducation et de la formation</t>
  </si>
  <si>
    <t>NE5.623.4.262.027.399</t>
  </si>
  <si>
    <t>Etude, suivi et réalisation d'un école primaire type D au niveau du site des 860 logements LPL hai Djoualil, commune in salah, wilaya in salah -cité d'habitat intégrés, programme 2021</t>
  </si>
  <si>
    <t>Equipements publics de sécurité et de  santé</t>
  </si>
  <si>
    <t>NE5.733.5.262.027.78</t>
  </si>
  <si>
    <t>Réalisation d'une polyclinique au niveau des site d'habitat integrés, wilaya d'In Salah (cités d'habitat integrés -programme 2021)</t>
  </si>
  <si>
    <t>Travaux publics et infrastructures de base</t>
  </si>
  <si>
    <t>Infrastructures toutières et autoroutières</t>
  </si>
  <si>
    <t>Entretient routier</t>
  </si>
  <si>
    <t>N1.024.090.01.2053.000.053.21.087</t>
  </si>
  <si>
    <t>Modernisation de la RN n°01 sur 570 km, y compris un ouvrage d'art – première tranche.</t>
  </si>
  <si>
    <t xml:space="preserve">Travaux publics et Infrastructures de Base </t>
  </si>
  <si>
    <t>Entretien routier</t>
  </si>
  <si>
    <t>NE5.521.3.214.058.23.04</t>
  </si>
  <si>
    <t>Modernisation de la RN 01 sur 
570km y compris la réalisation
 d'ouvrage d'art (1er tranche)</t>
  </si>
  <si>
    <t>NL5.531.1.214.058.23.08</t>
  </si>
  <si>
    <t>PACE2016: Entretien Des Routes Nationales Remise à niveau des routes national</t>
  </si>
  <si>
    <t xml:space="preserve">Habitat, l'Urbanisme et de la Ville </t>
  </si>
  <si>
    <t>Ville et ville nouvelles</t>
  </si>
  <si>
    <t>N1 021 081 01 3006 000 058 14 013</t>
  </si>
  <si>
    <t>Projet de la ville nouvelle d'el-meniaa</t>
  </si>
  <si>
    <t>NE5,531,1,214,054,10</t>
  </si>
  <si>
    <t>Modernisation de la RN01 sur 570 km y compris la réalisation d'un ouvrage d'art (1 er tranche)</t>
  </si>
  <si>
    <t xml:space="preserve">024_Travaux publics et Infrastructures de Base </t>
  </si>
  <si>
    <t>090_Infrastructures routières et autoroutières</t>
  </si>
  <si>
    <t>01_Développement des infrastructures routières</t>
  </si>
  <si>
    <t>NF5.521.2.214.239.85</t>
  </si>
  <si>
    <t>Etude et réalisation de la route reliant Mih Nacer El-Borma (limite avec wilaya d'Ouargla) sur 200 kms</t>
  </si>
  <si>
    <t>NL5.521.2.214.239.01</t>
  </si>
  <si>
    <t>Revêtement de la piste reliant Douar El Ma à Bir Dher sur 150 km (W. El-Oued)</t>
  </si>
  <si>
    <t>NL5.521.2.214.239.02</t>
  </si>
  <si>
    <t>Etude et réalisation de la piste reliant Bir Dher à Bir Lahrech sur 65 kms (W. El-Oued</t>
  </si>
  <si>
    <t>015_Hydraulique</t>
  </si>
  <si>
    <t>090_Mobilisation des ressources en eau et de la sécurité hydrique</t>
  </si>
  <si>
    <t>01_Mobilisation des ressources en eau conventionnelles</t>
  </si>
  <si>
    <t>N1.051·093·01·2039·000·039·15·160</t>
  </si>
  <si>
    <t>Réalisation de12700 ML de forges profonds dans la wilaya d' EL Oued destinés à l'agriculture</t>
  </si>
  <si>
    <t>024  :Travaux Publics, Hydraulique et Infrastructures de Base</t>
  </si>
  <si>
    <t xml:space="preserve"> 090 : Infrastructures routiéres et autoroutiéres</t>
  </si>
  <si>
    <t>1: Développement des infrastructures routières</t>
  </si>
  <si>
    <t>N 1 024 090 01 2056 000 056 21 485</t>
  </si>
  <si>
    <t>Revétement de la  route Azzane - Col d'Anai sur 115 km.</t>
  </si>
  <si>
    <t>25  :Travaux Publics, Hydraulique et Infrastructures de Base</t>
  </si>
  <si>
    <t xml:space="preserve"> 91 : Infrastructures routiéres et autoroutiéres</t>
  </si>
  <si>
    <t>N 1 024 090 01 2056 000 056 21 484</t>
  </si>
  <si>
    <t>Revétement de la  route Takisset - Col d'Anai sur 115 km.</t>
  </si>
  <si>
    <t>NE 5 721 3 225 130 31</t>
  </si>
  <si>
    <t>Travaux des VRD  des lotissements crées dans le cadre de l'offre fonciére dans les régions du Sud et des Hauts plateaux -Programme 2019-</t>
  </si>
  <si>
    <t>NE 5 721 3 225 130 37</t>
  </si>
  <si>
    <t>VRD Primaires et secondaires à travers les Wilayas - Programme Additionnel 2020-</t>
  </si>
  <si>
    <t>NE 5 721 3 225 130 38</t>
  </si>
  <si>
    <t>Amélioration Urbaine au niveau des zones d'ombre - Programme 2021</t>
  </si>
  <si>
    <t>Développements des infrastructures aéroportuaires</t>
  </si>
  <si>
    <t>NF5.521.2.214.230.01.86</t>
  </si>
  <si>
    <t xml:space="preserve">
(N.1.024.090.01.2030.000.030.16.066)
réalisation de la rocarde longeant les frontière tunisiennes entre Bire Yaakoub et Bir El Guelta en passant par El Borma sur 250 KM et réhabilitation de la Rn53 entre PK 155 et PK237 en lot(W.Ouargla)</t>
  </si>
  <si>
    <t>NL5.521.2.214.230.01.03</t>
  </si>
  <si>
    <t xml:space="preserve">
(N.1.024.090.01.2030.000.030.16.067)
étude, ouverture de piste Bire Colas- Akfou (bornee frontaliere10) sur 53 KM et Bir Yaakoub vers la frontalier (borne frontalière 8) sur 6,4 KM (W.Ouargla )</t>
  </si>
  <si>
    <t>s</t>
  </si>
  <si>
    <t>Oum El Bouaghi</t>
  </si>
  <si>
    <t>Ain Defla</t>
  </si>
  <si>
    <t>Skikda</t>
  </si>
  <si>
    <t>Taux financier</t>
  </si>
  <si>
    <t>Identication du projet</t>
  </si>
  <si>
    <r>
      <t>Montant
(AP 10</t>
    </r>
    <r>
      <rPr>
        <b/>
        <vertAlign val="superscript"/>
        <sz val="13"/>
        <color theme="1"/>
        <rFont val="Calibri"/>
        <family val="2"/>
        <scheme val="minor"/>
      </rPr>
      <t>3</t>
    </r>
    <r>
      <rPr>
        <b/>
        <sz val="13"/>
        <color theme="1"/>
        <rFont val="Calibri"/>
        <family val="2"/>
        <scheme val="minor"/>
      </rPr>
      <t>)
DA</t>
    </r>
  </si>
  <si>
    <t xml:space="preserve">Engagement cumulées </t>
  </si>
  <si>
    <t>Paiements cumulés</t>
  </si>
  <si>
    <t>Taux d'avancement physique</t>
  </si>
  <si>
    <t>OBS</t>
  </si>
  <si>
    <t>N1 005 017 02 4823 000 023 11 008
Etude et réalisation d'un système de vidéosurveillance de la wilaya de Annaba</t>
  </si>
  <si>
    <t>N1 005 020 01 4823 000 023 08 006
Etude, réalisation et équipement d’un centre national de formation et de perfectionnement et de recyclage du personnel des collectivités locales à El Bouni, Annaba</t>
  </si>
  <si>
    <t>N1 006 021 01 4023 000 023 04 001
Etude, réalisation et équipement d'une cour de justice à Annaba</t>
  </si>
  <si>
    <t xml:space="preserve">Etude et taravaux de mise à niveau de la station d'épuration d'annaba y compris l'amélioration de la collecte des eaux usées et les infrastructures de transfert des eaux épurées vers le périmétre agricole de Bounamoussa et le complexe d'EL Hadjar (Wilaya d'Annaba) </t>
  </si>
  <si>
    <t>Travaux Publics</t>
  </si>
  <si>
    <t xml:space="preserve">N1 024 090 01 2023 000 023 24 003
Dédoublement de la RN21 entre El Hadjar et la limite de la wilaya de Guelma sur 18 Kms (1 ere Tranche) (W d'Annaba)
</t>
  </si>
  <si>
    <t>N1 024 090 01 4023 000 023 08 006
Etude et réalisation d'un chemin communal y compris les ouvrages d'art reliant Ras El Hamra à Oued Begrat sur 08 km Annaba et Seraidi.</t>
  </si>
  <si>
    <t>N1 024 091 01 4023 000 023 09 001
Etude et Réalisation d'un parking avion E pour la nouvelle aérogare de Annaba</t>
  </si>
  <si>
    <t>51,77%</t>
  </si>
  <si>
    <t xml:space="preserve">travaux publics </t>
  </si>
  <si>
    <t xml:space="preserve">Réalisation du dédoublement de la RN 16 entre la limite de la wilaya de Souk ahras et la limite de la wilaya de Tarf via l'autoroute Est/Ouest sur 42 Km </t>
  </si>
  <si>
    <r>
      <t xml:space="preserve"> suite à l'accord pour la réévaluation de l'opération  au titre de l'exercice 2025, un avis d'appel d'offre a été lancé .                                </t>
    </r>
    <r>
      <rPr>
        <u/>
        <sz val="13"/>
        <color theme="1"/>
        <rFont val="Calibri"/>
        <family val="2"/>
        <scheme val="minor"/>
      </rPr>
      <t>pour  l'achevement de la RN 16    lot 03</t>
    </r>
    <r>
      <rPr>
        <sz val="13"/>
        <color theme="1"/>
        <rFont val="Calibri"/>
        <family val="2"/>
        <scheme val="minor"/>
      </rPr>
      <t xml:space="preserve"> : attribution provisoire en cours  et                      </t>
    </r>
    <r>
      <rPr>
        <u/>
        <sz val="13"/>
        <color theme="1"/>
        <rFont val="Calibri"/>
        <family val="2"/>
        <scheme val="minor"/>
      </rPr>
      <t xml:space="preserve">   lot 01</t>
    </r>
    <r>
      <rPr>
        <sz val="13"/>
        <color theme="1"/>
        <rFont val="Calibri"/>
        <family val="2"/>
        <scheme val="minor"/>
      </rPr>
      <t xml:space="preserve"> : attribution provisoire en cours </t>
    </r>
  </si>
  <si>
    <t>Réalisation d'un viaduc sur RN 16 au PK 69+800(wilaya de guelma)</t>
  </si>
  <si>
    <t xml:space="preserve">marché en cours de visa au niveau de la  commission séctorielle des marchés publics des travaux publics </t>
  </si>
  <si>
    <t>Enseignement supérieur et recherche scientifique</t>
  </si>
  <si>
    <t>Etude et réalisation de 2000 places pédagogiques</t>
  </si>
  <si>
    <t>Suivi et réalisation de 2000 Lits d'hébergement à El-Tarf</t>
  </si>
  <si>
    <t>Suivi et réalisation d'un restaurant central à El-Tarf</t>
  </si>
  <si>
    <t>Etude et réalisation de 1500 lits</t>
  </si>
  <si>
    <t>Viabilisation et aménagement du pôle universitaire</t>
  </si>
  <si>
    <t>Suivi et réalisation de 4000 places pédagogiques à El-Tarf</t>
  </si>
  <si>
    <t>Agriculture et de dévlopement rural</t>
  </si>
  <si>
    <t>Etude d’adaptation, suivi control et travaux de réalisation et équipement de 03 centres de proximité pour le stockage intermédiaire des céréales au niveau de la wilaya d’EL Tarf</t>
  </si>
  <si>
    <t>Bouhadjar   80% Ain assel 70%,Ben mhidi 100%</t>
  </si>
  <si>
    <t>industrie</t>
  </si>
  <si>
    <t>Suivi et réalisation d’une zone industrielle à matrouha wilaya de EL Tarf  ( tranche 1 )</t>
  </si>
  <si>
    <t xml:space="preserve">Travaux publics </t>
  </si>
  <si>
    <t>Projet de réalisation de la line ferroviaire chibaita moukhtar .drean . chihani</t>
  </si>
  <si>
    <t xml:space="preserve">Hydraulique </t>
  </si>
  <si>
    <t>Réalisation de la station eau dessalement des eaux de mer</t>
  </si>
  <si>
    <t>400 millions de dollar</t>
  </si>
  <si>
    <t>Travaux de raccordement à Laval  de la station de dessalement d’eau de mer . D’EL TARF   lot 0 01 : SDEM ver ANNABA</t>
  </si>
  <si>
    <t>Travaux de raccordement à Laval  de la station de dessalement d’eau de mer . D’EL TARF Lot n 2 : SDEM ver RMC</t>
  </si>
  <si>
    <t xml:space="preserve">Travaux de raccordement à Laval  de la station de dessalement d’eau de mer . D’EL TARF LOT n 03-1 : RMC LAC DES OISEAUX VERS MEXA </t>
  </si>
  <si>
    <t>Travaux de raccordement à Laval  de la station de dessalement d’eau de mer . D’EL TARF LOT n 03-2: RMC MEXA –RV EL KALA</t>
  </si>
  <si>
    <t>Travaux de raccordement de la station de dessalement d’eau de mer .LOT n 04 : RMC LAC DES OISEAUX –RMC daghoussa</t>
  </si>
  <si>
    <t>Travaux de raccordement de la station de dessalement d’eau de mer .LOT n 05 : RMC daghoussa EL TARF Sud Drean</t>
  </si>
  <si>
    <t>Construction et mise en service du barrage boukhroufa ( bouteldja )</t>
  </si>
  <si>
    <t>Agriculture et Développement rural</t>
  </si>
  <si>
    <t>Etude et Réalisation de  1000 km de réseaux éléctriques basse tension et moyenne tension</t>
  </si>
  <si>
    <t>Agriculture et développement rural</t>
  </si>
  <si>
    <t>Réalisation d'une unité de stockage</t>
  </si>
  <si>
    <t>Etude, suivi et réalisation de 03 unités de stockages d'une capacité de 60.000 Qtx pour chacune soit un total de 180.000 Qtx</t>
  </si>
  <si>
    <t>Etude, suivi, aménagement et réalisation des pistes agricoles améliorées et aménagements des pistes existantes sur 520 km</t>
  </si>
  <si>
    <t>Electrification agricole sur 500 km</t>
  </si>
  <si>
    <t>5000 logements publics locatifs</t>
  </si>
  <si>
    <t>Suivi, réalisation et équipement d’une station d’épuration à Babar</t>
  </si>
  <si>
    <t xml:space="preserve">Assainissement et protection du milieu naturel </t>
  </si>
  <si>
    <t>Suivi, réalisation et équipement d’une station d’épuration à Chechar</t>
  </si>
  <si>
    <t>Travaux Publics et infrastructures de Base</t>
  </si>
  <si>
    <t>Réalisation et suivi du dédoublement de la RN 88 reliant Kais -limite de la wilaya de Batna sur 18 km.</t>
  </si>
  <si>
    <t>Etude réhabilitation et développement de la zone d’activité de BAGHAI</t>
  </si>
  <si>
    <t xml:space="preserve">Appui à l'investissement </t>
  </si>
  <si>
    <t>Etude, suivi et réalisation de cinq (05) mini zones d'activité (10 ha chacune) au niveau des communes de : Taouzianet, Remila, Chechar, El Ouldja et Djellal.</t>
  </si>
  <si>
    <t>Etude ,réalisation et réhabilitation des zones d’activité de Ain touila, M’toussa, El mahmel.   </t>
  </si>
  <si>
    <t>Etude, construction et Equipement d'un hopital Mére et Enfant à Khenchela</t>
  </si>
  <si>
    <t>Etude,construction et Equipement d'une urgence médicale chirurgicale à Khenchela</t>
  </si>
  <si>
    <t>Suivi et réalisation de 6 000 places pédagogiques.</t>
  </si>
  <si>
    <t>Enseignement et formation supérieurs</t>
  </si>
  <si>
    <t>Suivi et réalisation de 3000 lits d’hébergement</t>
  </si>
  <si>
    <t>Formation et Enseignement Professionnels</t>
  </si>
  <si>
    <t xml:space="preserve">Suivi, réalisation et équipement d’un institut national  spécialisé de formation professionnelle  (INSFP) 300 PF/120 lits à khenchela </t>
  </si>
  <si>
    <t>Formation Professionnelle</t>
  </si>
  <si>
    <t>Suivi, réalisation et équipement d’un institut d’enseignement professionnel (IEP) 1000 PF /300 lits à khenchela</t>
  </si>
  <si>
    <t>Enseignement Professionnel</t>
  </si>
  <si>
    <t xml:space="preserve">Etude, construction et équipement d'un Centre Régional de  regroupement des Equipes Nationales à Ain Silane </t>
  </si>
  <si>
    <t>Tourisme</t>
  </si>
  <si>
    <t>Suivi et travaux de viabilisation de la station climatique à Chelia</t>
  </si>
  <si>
    <t>Energie</t>
  </si>
  <si>
    <t>Centrale Electrique cycle combiné 1266,71 MW à Remila - Daira de kais</t>
  </si>
  <si>
    <t>Retard et difficulté dans la régularisation du foncier (Périmètre de sécurité, l'accès de la route menant à la centrale et la canal de rejets)</t>
  </si>
  <si>
    <t>Réalisation du barrage lazreg  (w . Khenchela)</t>
  </si>
  <si>
    <t>la maturation des plans d'executions</t>
  </si>
  <si>
    <t>Etude, réalisation et gestion de la STEP de la ville de Oum El Bouaghi</t>
  </si>
  <si>
    <t>DSA</t>
  </si>
  <si>
    <t>Travaux de raccordement en energie electrique pour les expoloitations agricoles</t>
  </si>
  <si>
    <t xml:space="preserve"> /</t>
  </si>
  <si>
    <t>Culture</t>
  </si>
  <si>
    <t>Réalisation et équipement d'une annexe de l'école régionale des Beaux arts à Oum El Bouaghi_x000D_,</t>
  </si>
  <si>
    <t xml:space="preserve">Enseignement Supérieur </t>
  </si>
  <si>
    <t xml:space="preserve">Réalisation de 500 lits d’hébergement en extension de la résidence universitaire d’Ain M’lila. _x000D_
</t>
  </si>
  <si>
    <t xml:space="preserve">Réalisation et équipement d'un hôpital 120 lits à Ain Fakroun_x000D_
</t>
  </si>
  <si>
    <t xml:space="preserve">Réalisation d'un hôpital 240 lits à Ain M'Lila_x000D_
</t>
  </si>
  <si>
    <t>Réalisation d'un hôpital 60 lits à Ain Kercha_x000D_</t>
  </si>
  <si>
    <t xml:space="preserve">Etude, réalisation et gestion de la station d'épuration de la ville de Ain Fakroun _x000D_
</t>
  </si>
  <si>
    <t>Renforcement RN 80 du PK 128+000 au PK 150+500 sur 22,5 Km.</t>
  </si>
  <si>
    <t>PME</t>
  </si>
  <si>
    <t xml:space="preserve">Etude, Réhabilitation et développement de la zone d'activités d'Oum El Bouaghi Est _x000D_
</t>
  </si>
  <si>
    <t xml:space="preserve">Etude, réalisation et équipement d'une piscine de proximité à Ain M'lila_x000D_
</t>
  </si>
  <si>
    <t xml:space="preserve">Réalisation et équipement d'un centre de regroupement sportif  à Zorg_x000D_
</t>
  </si>
  <si>
    <t>Réalisation d'une zone industrielle à Ouled Gacem, wilaya d'Oum El Bouaghi sur 399,85 ha._x000D_</t>
  </si>
  <si>
    <t>Etude et construction d'un centre des brulés</t>
  </si>
  <si>
    <t>Opération à l'arrêt</t>
  </si>
  <si>
    <t>Réalisation et équipement d'un Hôpital 60 lits à Oum Toub (1ère tranche) (W.Skikda)</t>
  </si>
  <si>
    <t xml:space="preserve">
Phase ouverture des plis après le 3ème appel d'offres </t>
  </si>
  <si>
    <t>Etude et suivi pour la réalisation d'un hôpital 240 lits à Skikda</t>
  </si>
  <si>
    <t>Phase analyse des offres après un 1er avis infructueux</t>
  </si>
  <si>
    <t>Etude et suivi pour la réalisation d'un hôpital 120 lits à Collo, Wilaya de Skikda</t>
  </si>
  <si>
    <t xml:space="preserve">
Réalisation de la station d’épuration du groupement urbain de FILFILA</t>
  </si>
  <si>
    <t xml:space="preserve">La STEP est mise en régime et sera en exploitation (par l'entreprise) pendant deux (02) ans apres la reception provisoire </t>
  </si>
  <si>
    <t>Réalisation d'une zone industrielle à M'daourouch, wilaya souk ahras</t>
  </si>
  <si>
    <t>Reste travaux de pose des couches GB+BB+ETP réclament la hausse des prix +ETP est mise en demeure pour la deuxieme fois</t>
  </si>
  <si>
    <t>Etude et réalisation d'un centre frontalier mixte (DGSN - DGD) avec (05) logements de fonction et acquisition d'un groupe électrogène à Ouled-Moumen</t>
  </si>
  <si>
    <t>Etude et réalisation d'une Unité Républicaine de Sécurité (U.R.S) à Souk-Ahras</t>
  </si>
  <si>
    <t>تم الإعلان عن طلب عروض بعد تعديل دفتر الشروط  لإنجاز الوحدة الجمهورية في 07 حصص</t>
  </si>
  <si>
    <t>Suivi et réalisation de 6000 places pédagogiques</t>
  </si>
  <si>
    <t>Réalisation d'un hôpital de 120 lits à M'Daourouch</t>
  </si>
  <si>
    <t>Etude d'adaptation, suivi et réalisation d'un hôpital 120 lits en remplacement de l'ancienne structure à Sedrata</t>
  </si>
  <si>
    <t>Etude, suivi et réalisation d'un hôpital de 120 lits à Souk-Ahras</t>
  </si>
  <si>
    <t>Etude d'adaptation,suivi et réalisation d'un hôpital de 60 lits à Heddada</t>
  </si>
  <si>
    <t xml:space="preserve">Agriculture et développement rural </t>
  </si>
  <si>
    <t xml:space="preserve">Etude d'adaptation , suivi, cntrole  et travaux de réalisation et équipement de 08 centres de proximité pour le stockage intermédiaire des céréales au niveau de la wilaya de Tébessa </t>
  </si>
  <si>
    <t>pogramme 2023 En cours pour les 8 centres</t>
  </si>
  <si>
    <t>Réalisation Hopital 60 litsà Negrine</t>
  </si>
  <si>
    <t xml:space="preserve"> PEC-PSD                                  Non lancée,  lancement subordoné à l'achèvement de l'étude ,</t>
  </si>
  <si>
    <t>N 1 027 105 01 4012 000 012 08 004                           ETUDE ET REALISATION D'UN HÖPITAL 60 LITS EL OGLA</t>
  </si>
  <si>
    <t>PEC-PSD En cours</t>
  </si>
  <si>
    <t>N 1 027 105 01 4012 000 012 06 005                                REALISATION D'UN HOPITAL GENERAL  120 LITS A TEBESSA</t>
  </si>
  <si>
    <t xml:space="preserve">N 1 051 094 01 2012 000 012 24 003                                Travaux de renforcement de l'alimentation en eau potable de la ville de chéria à partir du champ captant d'El Malabiod (W-Tébessa)
</t>
  </si>
  <si>
    <t xml:space="preserve">pogramme 2023                travaux de réalisation en cours </t>
  </si>
  <si>
    <t xml:space="preserve"> N 1 051 094 01 2012 000 012 24 014                          Réalisation d’une conduite transfert d’eau potable à partir du barrage OULGET MELLEGUE  vers la commune d’ EL OUENZA y compris stockage ,équipement , amenée d’énergie et suivi
</t>
  </si>
  <si>
    <t>pogramme 2024                travaux de réalisation en cours</t>
  </si>
  <si>
    <t>Raccordement des Rejets des  eaux usées vers la STEP de la ville de Tébessa, Y compris la Réalisation de deux Stations de relevages</t>
  </si>
  <si>
    <t>pogramme 2024                *Marchés de réalisation au niveau du CMW pour approbation pour les 05 premiers lots et les deux derniers lots ont été déclarés infructueuses 
" demande de réévaluation de l'opération "</t>
  </si>
  <si>
    <t xml:space="preserve"> Travaux Publics</t>
  </si>
  <si>
    <t>Modernisation de la RN 88 sur 27.5 Kms du PK 183 au PK 210+500 (entre Ouenza– El-Aouinet) (W.Tébessa)</t>
  </si>
  <si>
    <t>Programme 2024</t>
  </si>
  <si>
    <t>Habitat et Urbanisme</t>
  </si>
  <si>
    <t>Etude, suivi et réalisation des travaux de VRD primaires et secondaires à travers la Wilaya de Tébessa -Programme 2024-</t>
  </si>
  <si>
    <t xml:space="preserve">programme 2024 en cours </t>
  </si>
  <si>
    <t>S 1 021 080 02 4812 000 012 18 003                               Suivi et réalisation des travaux de VRD des lotissements créés dans le cadre de développement de l'offre foncière publique dans les wilayas des hauts plateaux - prog,2018 - wilaya de Tébessa</t>
  </si>
  <si>
    <t xml:space="preserve">PEC-PSD                   en cours </t>
  </si>
  <si>
    <t>S 1 021 080 02 4812 000 012 14 009                             Résorption du déficit en VRD à travers les communes de la wilaya (1ère tranche)</t>
  </si>
  <si>
    <t xml:space="preserve">PEC-PSD                    en cours </t>
  </si>
  <si>
    <t xml:space="preserve">Haitat et urbanisme </t>
  </si>
  <si>
    <t>S 1 021 079 02 4812 000 012 14 001                              Etude et réalisation de 1.000 logements publics locatifs</t>
  </si>
  <si>
    <t xml:space="preserve">  PEC-PSD  Achevée</t>
  </si>
  <si>
    <t>PC 721 2 262 112 14 02                                                      VRD DES LOTISSMENTS SOCIAUX</t>
  </si>
  <si>
    <t xml:space="preserve"> PEC-PSD                  en cours </t>
  </si>
  <si>
    <t>Ifrastructures  administratives (sureté nationale)</t>
  </si>
  <si>
    <t>S1 005 017 02 4812 000 012 06 015                                  ETUDE, REALISATION ET EQUIPEMENT D'UN POSTE FRONTALIER MIXTE POLICE - DOUANE A EL-MERIDJ</t>
  </si>
  <si>
    <t xml:space="preserve">PEC-PSD                    Etude en cours </t>
  </si>
  <si>
    <t>Electrification rurale</t>
  </si>
  <si>
    <t>Programme complémentaire centralisé géré par SONELGAZ</t>
  </si>
  <si>
    <t>Raccordement des agglomérations secondaires et quartiers et lotissement sociaux en Gaz naturel QLS/Gaz</t>
  </si>
  <si>
    <t>Electricité pour les zones d'ombre</t>
  </si>
  <si>
    <t>Gaz naturel  pour les zones d'ombre</t>
  </si>
  <si>
    <t>N</t>
  </si>
  <si>
    <t>Communes
bénéficiaires</t>
  </si>
  <si>
    <t>Maitre d'ouvrage</t>
  </si>
  <si>
    <t>PROJET PAR LOT</t>
  </si>
  <si>
    <t>Entreprise(s) chargée(s) de réalisation</t>
  </si>
  <si>
    <t>Impacts du projet</t>
  </si>
  <si>
    <t>Délais de réalisation</t>
  </si>
  <si>
    <t>Date livraison 
(prévisionnelle)</t>
  </si>
  <si>
    <t>Emplois directs prévus</t>
  </si>
  <si>
    <t>Emplois indirects prévus</t>
  </si>
  <si>
    <t>Contraintes rencontrés</t>
  </si>
  <si>
    <t>Mesures proposées par la wilaya pour lever les contraintes</t>
  </si>
  <si>
    <t>W.ANNABA</t>
  </si>
  <si>
    <t>DEP</t>
  </si>
  <si>
    <t>1- les zone du système de vidéosurveillance
2- Extension du système de vidéosurveillance
3- Extension les zone du système de vidéosurveillance
4- Raccordement en energie electrique des camera de survillance</t>
  </si>
  <si>
    <t>1- S.A.D.E.G
2- EPIC-ERSV
3- EPW AM-UR
4- EPE-SPA ALGERIE TELECOM</t>
  </si>
  <si>
    <t>Sécurité, ordre public, prévention et intervention pour la wilaya d'annaba</t>
  </si>
  <si>
    <t>24 mois</t>
  </si>
  <si>
    <t>EL BOUNI</t>
  </si>
  <si>
    <t>DAL</t>
  </si>
  <si>
    <t>1- LOT ESPACE VERT
2- LOT TERRAINS DES SPORT
3- Reste à   Réaliser Bloc N°05  : l’Auditorium capacité  845 places, corps d’état secondaires
4- Reste à Réaliser Bloc 07 hébergement R+9 avec cage d'escalier (type A)</t>
  </si>
  <si>
    <t>1- yaala sofiane
2- sidrati khalifa
3- ETPBH MENDOUCHE LAMRI</t>
  </si>
  <si>
    <t xml:space="preserve">formé et recyclage du personnel des collectivités locales </t>
  </si>
  <si>
    <t>18 mois</t>
  </si>
  <si>
    <t>ANNABA</t>
  </si>
  <si>
    <t>1- realisation du rest a realiser  cour de justice a annaba</t>
  </si>
  <si>
    <t>1- ETPBH MENDOUCHE LAMRI</t>
  </si>
  <si>
    <t>une cour de justice à Annaba</t>
  </si>
  <si>
    <t>EL HADJAR</t>
  </si>
  <si>
    <t>DRE</t>
  </si>
  <si>
    <t>1-Travaux de réalisation des systèmes de traitementvtertiaire et d'une station de pompage pour la production d'eau industrielle pour le complexe Sider et agricole pour le périmetre agricole de Bounamoussa
2- travaux de transfert et d'adduction des eaux traitées au profit du complexe Sider avec ouvrages de réception</t>
  </si>
  <si>
    <t>1- EURL POWER HYDRAULIQUE 
2- EURL TGCTP</t>
  </si>
  <si>
    <t>la protection contre l innondation</t>
  </si>
  <si>
    <t>2 ans</t>
  </si>
  <si>
    <t>EL hadjar- Ain Berda</t>
  </si>
  <si>
    <t>DTP</t>
  </si>
  <si>
    <t xml:space="preserve"> lot 01: Réalisation d'une passerelle au pk 7+580</t>
  </si>
  <si>
    <t>EURL E,T,P,B,H,S Bouzida</t>
  </si>
  <si>
    <t>3 mois</t>
  </si>
  <si>
    <t xml:space="preserve"> lot 02: Réalisation d'une passerelle au pk 13+950</t>
  </si>
  <si>
    <t>Entreprise publique Economique Societe par Actions SAPTA</t>
  </si>
  <si>
    <t>Lot 03: Réalisation d'une passerelle au pk 17+200</t>
  </si>
  <si>
    <t>Lot 01: Realisation d'un chemin communal reliant RAS EL Hamra a oued Begrat ( accés sud)</t>
  </si>
  <si>
    <t xml:space="preserve">ETP: BEN ZAMIA </t>
  </si>
  <si>
    <t>11 mois</t>
  </si>
  <si>
    <t xml:space="preserve">Lot 2 : Réalisation d'un chemin communal y compris les ouvrages d'art reliant Ras el hamra à Oued Begrat sur 06 km </t>
  </si>
  <si>
    <t>ETP : Groupement  GRTOB ( ALTRO / SAPTA)</t>
  </si>
  <si>
    <t xml:space="preserve">27 mois </t>
  </si>
  <si>
    <t>parachevement de la réalisation d'un chemin communal reliant Ras el hamra à Oued Begrat sur 06 km ( rest à réaliser du lot 02)</t>
  </si>
  <si>
    <t>ETP : SARL ETPH BENATTIA</t>
  </si>
  <si>
    <t>14mois</t>
  </si>
  <si>
    <t xml:space="preserve"> EL BOUNI </t>
  </si>
  <si>
    <t xml:space="preserve">DTP </t>
  </si>
  <si>
    <t xml:space="preserve">lots 01: Travaux de réhabilitation </t>
  </si>
  <si>
    <t>Groupement abrantina - ALTRO</t>
  </si>
  <si>
    <t xml:space="preserve">lots 02: Travaux d'extention </t>
  </si>
  <si>
    <t>Lavantina ingenieria y construccion , S,L ( LIC)</t>
  </si>
  <si>
    <t>34 mois</t>
  </si>
  <si>
    <t>lot03 : parachevement de l'extension du parkinge avion E</t>
  </si>
  <si>
    <t xml:space="preserve">Groupement star route seghir abd elmadjid </t>
  </si>
  <si>
    <t>7 mois</t>
  </si>
  <si>
    <t xml:space="preserve">BOUCHEGOUF MDJEZ SAFA AIN TAHMMIMIN BOUCHEGOUF AIN BEN BAIDA  OUED FRAGHA </t>
  </si>
  <si>
    <r>
      <rPr>
        <u/>
        <sz val="13"/>
        <color theme="1"/>
        <rFont val="Calibri"/>
        <family val="2"/>
        <scheme val="minor"/>
      </rPr>
      <t xml:space="preserve">lot 01 </t>
    </r>
    <r>
      <rPr>
        <sz val="13"/>
        <color theme="1"/>
        <rFont val="Calibri"/>
        <family val="2"/>
        <scheme val="minor"/>
      </rPr>
      <t xml:space="preserve">: SARL GTR EL DJAZIRA EL ARABIA       </t>
    </r>
    <r>
      <rPr>
        <u/>
        <sz val="13"/>
        <color theme="1"/>
        <rFont val="Calibri"/>
        <family val="2"/>
        <scheme val="minor"/>
      </rPr>
      <t>lot 02:</t>
    </r>
    <r>
      <rPr>
        <sz val="13"/>
        <color theme="1"/>
        <rFont val="Calibri"/>
        <family val="2"/>
        <scheme val="minor"/>
      </rPr>
      <t xml:space="preserve"> TRENTERAP  Lot 02: EPTER SUD -EST -BATNA - lot 03: SARL GTR EL DJAZIRA EL ARABIA    </t>
    </r>
  </si>
  <si>
    <t xml:space="preserve">améliorer le niveau de service de la route et assurer l'accés rapide à l'autouroute EST -OUEST et assurer la continuité du dédoublement de la RN 16 et eviter l'empietement des deux cimetiéres et la traversée de la zone de glissement </t>
  </si>
  <si>
    <t xml:space="preserve">22 mois </t>
  </si>
  <si>
    <t xml:space="preserve">1 er trimestre 2027                    </t>
  </si>
  <si>
    <t xml:space="preserve">_ présence des différents réseaux dans l'emprise du projet                _ difficulté d'approvisionement  en matériaux de remblais          
_ opposition des proprétaires des terrains touchés </t>
  </si>
  <si>
    <t xml:space="preserve">_ Toutes les mesures ont été prises pour la prise en charge des déplacements des réseaux 
   _  Octroi des autorisations d'exploitation des gites d'emprunt au profit des entreprises    _  enquete parcellaire en cours pour l'indemnisation des proprétaires </t>
  </si>
  <si>
    <t xml:space="preserve"> AIN TAHMMIMIN </t>
  </si>
  <si>
    <t>ENGOA   ALGER</t>
  </si>
  <si>
    <t>20 mois</t>
  </si>
  <si>
    <t>1er trimestre 2027</t>
  </si>
  <si>
    <t>EL TARF</t>
  </si>
  <si>
    <t>equipement publique</t>
  </si>
  <si>
    <t>Création d’un nouveau pole</t>
  </si>
  <si>
    <t>EURL TALIAA,GROUPEMENT HITECH ,</t>
  </si>
  <si>
    <t>24 MOIS</t>
  </si>
  <si>
    <t>bouzergui soufiane</t>
  </si>
  <si>
    <t>ami kheiredine , chloufi mounir</t>
  </si>
  <si>
    <t>15 mois</t>
  </si>
  <si>
    <t xml:space="preserve">Insuffisance d’ AE </t>
  </si>
  <si>
    <t xml:space="preserve"> ( demande de réévaluation )  1,958,025,000,00</t>
  </si>
  <si>
    <t xml:space="preserve">Bouhadjar  ain assel , Ben mhidi </t>
  </si>
  <si>
    <t xml:space="preserve">bouzergui soufiane,batimital , ami kheiredine </t>
  </si>
  <si>
    <t xml:space="preserve">augmentation de stockage </t>
  </si>
  <si>
    <t>6 mois</t>
  </si>
  <si>
    <t>Insuffisance d’ AE</t>
  </si>
  <si>
    <t>Demande de réévaluation d’un montant 222 106 716 da</t>
  </si>
  <si>
    <t>Urbanisme , de l'architecture et de construction</t>
  </si>
  <si>
    <t>ETP maizi mohamed redha , dida, moundir nabil</t>
  </si>
  <si>
    <t>Création pole industrielle Encouragement de l’investissement privé              Création de richesse</t>
  </si>
  <si>
    <t>2 t 2025</t>
  </si>
  <si>
    <t>Demande de réévaluation d’un montant 318.606.000 da</t>
  </si>
  <si>
    <t>chibaita moukhtar .drean . chihani</t>
  </si>
  <si>
    <t>ANESRIF</t>
  </si>
  <si>
    <t>Cosider OA      INFRAFER , INFRARAIL , ENGOA , GCB,SERO EST</t>
  </si>
  <si>
    <t>La ligne ferroviaire miniére est à partir du port d'annaba jusqua' au gisement de blede hadba sur un finéaire total de 422 km traversant les territoire de cinq wilayas annaba el tarf geulma souk ahras et tebessa l'objectif principal de ce projet et d'augmenter la capacité de cette ligne miniére actuellement de l'ordre de 03 millions de tonnes pour un besoin future en premiére phase de l'onrdre de 13,5 million de tonnes /an a l'horizon 2027 et ce par rapport aux implantations industrielles et economiques existantes et future notamment le gisement de phosphate de bledhadba ppi et la mineral de fer prévenant des gisements de boukhadra et ouenza</t>
  </si>
  <si>
    <t>30 mois</t>
  </si>
  <si>
    <t>L’existence de 70 construction des EAC terrain privé ( relogement de 43 familles –démolition de 54 construction libration du couloir</t>
  </si>
  <si>
    <t>relogement de 43 familles –démolition de 54 construction libration du couloir</t>
  </si>
  <si>
    <t>W-EL TARF ,Geulma ,Annaba , Skikda</t>
  </si>
  <si>
    <t>société Miah EL tarf</t>
  </si>
  <si>
    <t>Groupement SARPI spa  et ENAC spa</t>
  </si>
  <si>
    <t>Renforcé et sécurisé le complexe hydraulique et besoin en eau de wilaya</t>
  </si>
  <si>
    <t>25 mois</t>
  </si>
  <si>
    <t>Wilaya ANNABA</t>
  </si>
  <si>
    <t>ADE</t>
  </si>
  <si>
    <t>COSIDER</t>
  </si>
  <si>
    <t xml:space="preserve">Alimentation en eau potable quatre wilaya Annaba, EL tarf , Geulma , et skikda </t>
  </si>
  <si>
    <t>14 MOIS</t>
  </si>
  <si>
    <t>FIN décembre 2024</t>
  </si>
  <si>
    <t>Groupe Gerhyd</t>
  </si>
  <si>
    <t>Cheffia,lac des oiseaux , bouteldja, berrihanne , el tarf ,geurgour ,zitouna</t>
  </si>
  <si>
    <t>eurl eatah</t>
  </si>
  <si>
    <t>Remonter des eaux de la nappe intempérie et impraticabilité de terrain</t>
  </si>
  <si>
    <t>Les autorité ont facilité  des terrains l’obtention nécessaire à l’installation  de centrales à béton et de bases de vie</t>
  </si>
  <si>
    <t>el kala ,ain el assel , bougous , el Aioun , Raml essougue</t>
  </si>
  <si>
    <t>SARL ETHIPE</t>
  </si>
  <si>
    <t>9 MOIS</t>
  </si>
  <si>
    <t>sidi kaci, ben m'hidi ,dréan , echatt , Besbes</t>
  </si>
  <si>
    <t>ERL STRAPHYD</t>
  </si>
  <si>
    <t>Janivier 2025</t>
  </si>
  <si>
    <t>Remonter des eaux de la nappe intempérie et impraticabilité de terrain demande traversé de ADA  DTP  il n'ya pas de réponse</t>
  </si>
  <si>
    <t>Les autorités ont facilité l’obtention des terrains nécessaires à l’inhalation de centrales à béton et de bases de vie</t>
  </si>
  <si>
    <t>Dagoussa , dréan sud</t>
  </si>
  <si>
    <t>HYDRO AMENAGEMENT</t>
  </si>
  <si>
    <t>12 MOIS</t>
  </si>
  <si>
    <t>Nnovembre 2025</t>
  </si>
  <si>
    <t>bouteldja</t>
  </si>
  <si>
    <t>ANBT</t>
  </si>
  <si>
    <t>Groupement Nurol / gesi TP TRUC / ALGERIE</t>
  </si>
  <si>
    <t>Assurer alimentation AEP + Irrigation agricole</t>
  </si>
  <si>
    <t>118 Mois marché + avent 11</t>
  </si>
  <si>
    <t>Fin 2025</t>
  </si>
  <si>
    <t>Travaux à l'arrét</t>
  </si>
  <si>
    <t xml:space="preserve">Confit ntre les deux membres du groupement. ( le groupement nurol gesi TP à refusé de signer RODS de reprise des travaux à partir 29/11/2023 pour motif non paiement des créances des situations causée par le manque de couverture de AE </t>
  </si>
  <si>
    <t>Attente du l’approbatif de réévaluation</t>
  </si>
  <si>
    <t>Oppositions des agriculteurs</t>
  </si>
  <si>
    <t>* Oppositions des agriculteurs contre le tracé des pistes traversent leurs terres agricoles
* problème de la disponibilité de la matière TUFF</t>
  </si>
  <si>
    <t>* Terrain rocheux
* Opposition des citoyens à la traversée du réseau gazier
* Résiliation du contrat avec le bureau d'études</t>
  </si>
  <si>
    <t>* Terrain rocheux
* Résiliation du Marché avec l'entreprise et relancement de procédure
* Insuffisance de l’enveloppe financière</t>
  </si>
  <si>
    <t>* Opposition des citoyens
* Résiliation du Marché avec l'entreprise et relancement de procédure
* Résiliation du contrat avec le bureau d'études</t>
  </si>
  <si>
    <t>* Insuffisance de l’enveloppe financière</t>
  </si>
  <si>
    <t>* Insuffisance de l’enveloppe financière
* Réévaluation notifié au titre de l'année 2025 pour un montant de 200 Millions DA</t>
  </si>
  <si>
    <t xml:space="preserve">* Résiliation du Marché avec l'entreprise et relancement de procédure pour 2000/6000 PP </t>
  </si>
  <si>
    <t>* stabilisation des terrains</t>
  </si>
  <si>
    <t>ONA</t>
  </si>
  <si>
    <t>Groupement Hydro-traitement (Algerie)/EFACEC (Portugal)</t>
  </si>
  <si>
    <t xml:space="preserve"> réutilisation des eaux usées à des fins agricoles 120 Ha ,protection de l'environnement , lutte contre les MTH</t>
  </si>
  <si>
    <t>46 mois</t>
  </si>
  <si>
    <t>fin 2025</t>
  </si>
  <si>
    <t>500</t>
  </si>
  <si>
    <t>Difficultés financières, situation juridique</t>
  </si>
  <si>
    <t>Arret des travaux depuis le15/06/2022</t>
  </si>
  <si>
    <t>sonelgaz</t>
  </si>
  <si>
    <t>prise en charge 940 exploitations agricoles +creation d'emplois + develloper l'industrie agro-alimentaire</t>
  </si>
  <si>
    <t>Opositions des agriculteurs 
Consultations declarées infrictueusements</t>
  </si>
  <si>
    <t>Lever des oppositions locales</t>
  </si>
  <si>
    <t>OUM EL BOUAGHI</t>
  </si>
  <si>
    <t>Nasri Mohamed Fouzi (Administration + Ateliers + Amphi théâtre  R+2 (gros œuvres) ) / Aboud Abd Elouahab (Travaux secondaires pour l'administration + les ateliers et l'amphi théâtre  + VRD + aménagement)</t>
  </si>
  <si>
    <t>prise en charge des jeunes artistes</t>
  </si>
  <si>
    <t>manque AP pour equipement</t>
  </si>
  <si>
    <t>demande de réevation de 20 millions lors des travaux d'arbitrages</t>
  </si>
  <si>
    <t>AIN M'LILA</t>
  </si>
  <si>
    <t>Barrah Abd Rahmane OEB</t>
  </si>
  <si>
    <t>prise en charge des etudiants en matière d'hebergement</t>
  </si>
  <si>
    <t>AIN FAKROUNE</t>
  </si>
  <si>
    <t>Hamel Ali Constantine</t>
  </si>
  <si>
    <t>Prise en charge sanitaire de la population</t>
  </si>
  <si>
    <t>Travaux en cours pour Lot n 01
les 03 lots du RAR projet des marchés au niveau de CMS pour etude 
Réevaluation accordée</t>
  </si>
  <si>
    <t>EURL Ababsa et associes</t>
  </si>
  <si>
    <t>Achevée,receptionné,  reste logement de fonction</t>
  </si>
  <si>
    <t>AIN KERCHA</t>
  </si>
  <si>
    <t>SARL Mohamed El Hachemi Ain M'lila</t>
  </si>
  <si>
    <t>procedures administratives (appel d'offre)</t>
  </si>
  <si>
    <t xml:space="preserve"> réutilisation des eaux usées à des fins agricoles 100 Ha ,protection de l'environnement , lutte contre les MTH</t>
  </si>
  <si>
    <t>probleme de distraction de terrain agricole</t>
  </si>
  <si>
    <t>dossier de disctraction à transmis au ministère de l'agriculture</t>
  </si>
  <si>
    <t>SOTROB</t>
  </si>
  <si>
    <t>Amélioration circulation et diminution des accidens de la route</t>
  </si>
  <si>
    <t>8 mois</t>
  </si>
  <si>
    <t>EPTR SUD EST Batna</t>
  </si>
  <si>
    <t>DUAC</t>
  </si>
  <si>
    <t>189 lots /unites de productions et de stokage</t>
  </si>
  <si>
    <t>Travaux Amenés electrique et Gaz non achevés par Sonelgaz</t>
  </si>
  <si>
    <t>Plusieurs réunions au niveau du secretariat Général de la wilaya avec Sonelgaz</t>
  </si>
  <si>
    <t>CETGTP</t>
  </si>
  <si>
    <t>Yahi Chakib</t>
  </si>
  <si>
    <t>Ben Sahli</t>
  </si>
  <si>
    <t>Adnane Hassanine</t>
  </si>
  <si>
    <t>Algégie Télécom</t>
  </si>
  <si>
    <t>DJS</t>
  </si>
  <si>
    <t>EPE d'individus mobilier et construction métalique (Ex Elm Tebessa)</t>
  </si>
  <si>
    <t>Prise en charge des clubs sportifs</t>
  </si>
  <si>
    <t xml:space="preserve">demande de réevation </t>
  </si>
  <si>
    <t>ZORG</t>
  </si>
  <si>
    <t xml:space="preserve">Lot N° 01 Maconst Sud Adrar et Chibane Rachid Ain Beida après résiliation (Bloc d'hébergement  + bloc pédagogique + Administration + bloc de récupération et soins) / Faraj Elkamassi Lot N°02 Complexe sportif (salle de sport + piscine + salle de musculation) / Lot N° 04 Berhail Mourad (Mur de clôture + loge de gardien + voie d'accès   </t>
  </si>
  <si>
    <t>Prise en charge des clubs sportifs et d'elites / 22 Ha</t>
  </si>
  <si>
    <t>p</t>
  </si>
  <si>
    <t>OULED GACEM</t>
  </si>
  <si>
    <t xml:space="preserve">Zone A+B:  SNCاغزر امقران و AFRO-TP Batna         Zone C:ش ذ م م etp hm مخلوفي يعقوب سطيف      zone D+E: ش ذ م م الاخوة غربي باتنة    ZONE F:سايغي محمد علي  الجزائر   ZONE G+H:EURLللاشغال العمومية خنشلة                       </t>
  </si>
  <si>
    <t>création 83 unites de productions</t>
  </si>
  <si>
    <t>Oppositions des occupants</t>
  </si>
  <si>
    <t>Les mesures d'indemnisation des occupants pour libérer l'assiette ont été prises par les services de la wilaya.</t>
  </si>
  <si>
    <t>Direction des Equipements Publics</t>
  </si>
  <si>
    <t>SPA TRAVOCOVIA</t>
  </si>
  <si>
    <t>Assurer une meileure prise en charge des brulés
Améliorer les indicateurs de santé
Réduire les évacuations sur d'autres Wilayas</t>
  </si>
  <si>
    <t>32 mois</t>
  </si>
  <si>
    <t>ETP et ETB hors délais</t>
  </si>
  <si>
    <t>Au niveau du ministère de la santé (CNM compétente)</t>
  </si>
  <si>
    <t>Oum Toub</t>
  </si>
  <si>
    <t>A.O le 10/12/2023
Ouverture le 31/12/2023
Montant du marché  après l'analyse des plis est : 
2 307 719 335,26 DA
Jugement subordonné à la réévaluation</t>
  </si>
  <si>
    <t>Assurer une meileure prise en charge de la population de la Daira d'Oum Toub
Réduction des délais de prise en charge des malades
Réduire les évacuations sur les CHU de Constantine et Annaba 
Désenclaver la région sur le plan sanitaire</t>
  </si>
  <si>
    <t>-</t>
  </si>
  <si>
    <t>notifiée en 2023 
(MF/2023/DI/494 du 14/08/2023)
(action déconcentrée 2023)</t>
  </si>
  <si>
    <t>Renforcement des infrastructures médicales
Assurer une meilleure couverture sanitaire</t>
  </si>
  <si>
    <t>Collo</t>
  </si>
  <si>
    <t xml:space="preserve">Renforcement des infrastructures médicales
Réduction des délais de prise en charge des malades
Réduire les évacuations sur les autres structures </t>
  </si>
  <si>
    <t>Skikda
FIL FILA</t>
  </si>
  <si>
    <t>Direction des Ressources en eau</t>
  </si>
  <si>
    <t>Power Hydraulique</t>
  </si>
  <si>
    <t xml:space="preserve"> - Collecte des eaux usées des groupements urbains (la nouvelle ville de bouzaaroura, Fil-Fila , Salah Chebel, Ben M'hidi et la ZET), 
 -  Elimination des rejets directs sur mer et chaabet, préservation de la nappe phréatique.
Population touchée: 30 000 hab</t>
  </si>
  <si>
    <t>36 mois et 15 jours (réalisation)
+ 24 mois (exploitation)</t>
  </si>
  <si>
    <t>Projet réceptionné le 31/12/2024</t>
  </si>
  <si>
    <t>01</t>
  </si>
  <si>
    <t>M'daourouch</t>
  </si>
  <si>
    <t xml:space="preserve">SARL MECELTI Yacine </t>
  </si>
  <si>
    <t>assainissement trottoirs+voirie + AEP</t>
  </si>
  <si>
    <t xml:space="preserve"> 06 mois</t>
  </si>
  <si>
    <t>Insuffisance de l’autorisation d’engagement de l’opération portant réalisation d'une zone industrielle à M'daourouch, wilaya                  Souk Ahras</t>
  </si>
  <si>
    <t>02</t>
  </si>
  <si>
    <t>Ouled-Moumen</t>
  </si>
  <si>
    <t>Lot N°01 et 02 : AFFIF ZAKIA</t>
  </si>
  <si>
    <t>تحسين ظروف إستقبال المسافرين إلى داخل و خارج الوطن</t>
  </si>
  <si>
    <t>Lot n°01: مستلم</t>
  </si>
  <si>
    <t>جوان 2026</t>
  </si>
  <si>
    <t>03</t>
  </si>
  <si>
    <t>Souk-Ahras</t>
  </si>
  <si>
    <t>Lot N°04:Nedjeh Ammar</t>
  </si>
  <si>
    <t>تعزيز الأمن و الإستقرار على مستوى المنطقة</t>
  </si>
  <si>
    <t xml:space="preserve">18 شهر </t>
  </si>
  <si>
    <t>04</t>
  </si>
  <si>
    <t xml:space="preserve">SINOHYDRO
( CHINE) </t>
  </si>
  <si>
    <t>UNIVERSITE  SOUK-AHRAS</t>
  </si>
  <si>
    <t>3000/6000 tuliser
3000/6000 juin 2025</t>
  </si>
  <si>
    <t>05</t>
  </si>
  <si>
    <t>EURL Touati Abdelkader</t>
  </si>
  <si>
    <t>Rapprocher la santé du citoyen</t>
  </si>
  <si>
    <t>06</t>
  </si>
  <si>
    <t>Sedrata</t>
  </si>
  <si>
    <t>ETB Ben Rahel abedelkrim</t>
  </si>
  <si>
    <t>07</t>
  </si>
  <si>
    <t xml:space="preserve">groupement sari mouldi </t>
  </si>
  <si>
    <t>Manque l’extrait de DPIC (réévaluation 2024) de l’opération portant Etude, suivi et réalisation d'un hôpital de 120 lits à Souk Ahras </t>
  </si>
  <si>
    <t>08</t>
  </si>
  <si>
    <t>Heddada</t>
  </si>
  <si>
    <t>EURL HYPROMAX</t>
  </si>
  <si>
    <t>36 mois</t>
  </si>
  <si>
    <t xml:space="preserve">Tébessa - Bir El Ater - Bir d Hab - El Ogla - El Malabiod – Chéria - Ferkane </t>
  </si>
  <si>
    <t>Directeur des équipements publics(DEP)</t>
  </si>
  <si>
    <t xml:space="preserve"> ETB: Prayem gérant Chorfi Tahar pour le lot N°01 
 ETB: SPA Frame Metal gérant Mechri Souhila pour le lot N°02
 ETB: SPA Divendus gérant Seddiki Hadj Yassine pour le lot N°03
 ETB: BH Bifouh Moussa  pour le lot N°04
 ETB: SPA Frame Metal gérant Mechri Souhila pour le lot N°05
 ETB: SARL Samet et ses fils gérant Samet Tahar pour le lot N°06
 ETB: Groupement des entreprises Ben Chanouf Abdel Hafid gérant  + Eyett El Hadj Kaled pour le lot N°07
ETB: Groupement des entreprises Ben Chanouf Abdel Hafid gérant  + Eyett El Hadj Kaled pour le lot N°08
</t>
  </si>
  <si>
    <t xml:space="preserve">-Renforcement des capacités de stockage.
-Promouvoir La filière céréalière.
</t>
  </si>
  <si>
    <t>08 mois</t>
  </si>
  <si>
    <t>Negrine</t>
  </si>
  <si>
    <t>-Amélioration de la couverture sanitaire
-Amélioration des services et des conditions d’accueil de malades</t>
  </si>
  <si>
    <t>EL OGLA</t>
  </si>
  <si>
    <t>Directeur de la santé</t>
  </si>
  <si>
    <t>*  Djaradi Zoubir Tébessa  * Slimani El Ouerdi Tébessa * Rachech Noredine Tébessa             * Boussahia Abdenoure Tébessa             *  Manad djalal Tébessa             * Younsi yassine Tébessa            * ETP rabhalah samir tébessa</t>
  </si>
  <si>
    <t>33 mois</t>
  </si>
  <si>
    <t>TEBESSA</t>
  </si>
  <si>
    <t xml:space="preserve">*Boulahbal Youcef Tébessa *Massar Tahar Tébessa        *Azaz Mabrouk Tébessa    * Slama Ismahane Tébessa    * Hamdadou Ridha Tébessa   * Achouri Ibrahim Tébessa   * Belamadi Salim Tébessa    * Messai Badis Tébessa </t>
  </si>
  <si>
    <t>Montant insufisant  pour prendre en charge le bloc opératoire et l'impact de la transformation d'un hopital psychiatrique à  un hopital général</t>
  </si>
  <si>
    <t>Demande de réévaluation introduite au niveau du Ministère de la santé pour prendre en charge le bloc opératoire et l'impact de la transformation d'un hopital psychiatrique à  un hopital général</t>
  </si>
  <si>
    <t xml:space="preserve">chéria </t>
  </si>
  <si>
    <t>Directeur Des Ressources En Eau  (DRE)</t>
  </si>
  <si>
    <t>* ETP, FARES ABD EL HAKIM-
BIR EL ATER
* ETP, DJARAMO AMOR Khenchella        * ETP, BOUSBIA EL AYECH HACEN-
EL OUED
*  ETP, DJARAMO AMOR-Khenchella               * ETP, GHARBI RIDA- BRIKA</t>
  </si>
  <si>
    <t>Amélioration de l’approvisionnement de la commune de Chéria en eau potable et amélioration de la fréquence horaire de distribution</t>
  </si>
  <si>
    <t>12 mois</t>
  </si>
  <si>
    <t>Mars 2025</t>
  </si>
  <si>
    <t>EL OUENZA</t>
  </si>
  <si>
    <t>Directeur Des Ressources En Eau (DRE)</t>
  </si>
  <si>
    <t>*ETP, BOUSBIA EL AYECH HACEN- 
EL OUED       * ETP M’ZAHDIA NABIL –SOUK AHRAS    * ETP- EL KMINE MORAD Khenchella * ETP HYDRO-TASSILI- Khenchella   * ETP NASRAT ALI EL OUED,</t>
  </si>
  <si>
    <t>Amélioration de l’approvisionnement de la commune d’El ouenza en eau potable et amélioration de la fréquence horaire de distribution</t>
  </si>
  <si>
    <t>04 mois</t>
  </si>
  <si>
    <t>Mars 2026</t>
  </si>
  <si>
    <t xml:space="preserve">* indisponibilité des équipements hydromécaniques " pompes "
* Terrain rocheux très dur  
</t>
  </si>
  <si>
    <t>Tébessa-Hammamet Morssot et Boulhafdyr et BirD’heb</t>
  </si>
  <si>
    <t xml:space="preserve">*Marchés de réalisation au niveau du CMW pour approbation pour les 05 premiers lots et les deux derniers lots ont été déclarés infructueuses </t>
  </si>
  <si>
    <t xml:space="preserve">*augmentation de la capacité de traitement de STEP de la ville de Tébessa, lutte contre les maladies transmissibles par voie hydrique et protection des eaux souterraines de la nappe stratégique Tébessa-Hammamet Morssot contre la contamination.
* augmentation de la superficie de terres irriguées par l'utilisation des eaux usées épurées.
</t>
  </si>
  <si>
    <t>07 mois</t>
  </si>
  <si>
    <t>Ouenza– El-Aouinet</t>
  </si>
  <si>
    <t>Directeur des Travaux Publics (DTP)</t>
  </si>
  <si>
    <t>SARL SOTRAMA
 -Tébessa-
EPTR SUD EST -Batna-
EURL Boughazala
 -El Oued-</t>
  </si>
  <si>
    <t>* Amélioration de la Sécurité Routière
* Réduction du Temps de Trajet
* Amélioration du Confort des Usagers</t>
  </si>
  <si>
    <t>Juin 2025</t>
  </si>
  <si>
    <t xml:space="preserve">Pénurie de matériaux utilisés dans la construction des remblais et de corps couches de la chaussée, en particulier en ce qui concerne les matériaux TVN, GNT et TVC, </t>
  </si>
  <si>
    <t>Les dossiers concernant les autorisations d'exploitation ont été déposés auprès des autorités compétentes, l'autorisation a été accordée   et le problème a été résolu</t>
  </si>
  <si>
    <t>Boulhef dyr- tebessa</t>
  </si>
  <si>
    <t>Directeur de l'urbanisme(DUAC)</t>
  </si>
  <si>
    <t>Tagoug-A- ZARIATA -SOTRAMA</t>
  </si>
  <si>
    <t>création de nouveaux noyaux urbains</t>
  </si>
  <si>
    <t>13 mois</t>
  </si>
  <si>
    <t>remblais en grande masse</t>
  </si>
  <si>
    <t>volontariat</t>
  </si>
  <si>
    <t>Tebessa, Cheria, Thlidjen, Ouanza, Aouinett,Kouif,Bir Ater,Bir Dheb,Negrine ,Ferkane,Gueriguer,El Hammamet,Oum Ali</t>
  </si>
  <si>
    <t>Sotrama,Isra, Boughrara, Younssi,Bohlal, Djedaoune, Batymide,TayamouneMenzer,Laychaoui,Nawres</t>
  </si>
  <si>
    <t>Création des Lotissements</t>
  </si>
  <si>
    <t>12Mois</t>
  </si>
  <si>
    <t>Oposition des citoyens,Remblai grand masse ,Construction illicite</t>
  </si>
  <si>
    <t xml:space="preserve">Volontariat,,et resolution des probleme d'oposition avec les citoyens </t>
  </si>
  <si>
    <t>Tebessa</t>
  </si>
  <si>
    <t>BOUHLEL</t>
  </si>
  <si>
    <t>amélioration urbaine des sites anciens et amélioration  du cadre de vie de la population</t>
  </si>
  <si>
    <t>06 mois</t>
  </si>
  <si>
    <t xml:space="preserve"> BOULHEF- DYR</t>
  </si>
  <si>
    <t>Directeur du logement</t>
  </si>
  <si>
    <t xml:space="preserve">ETP ACHI SALIM BATNA
SARL SOTRAMA TEBESSA
</t>
  </si>
  <si>
    <t>27 MOIS</t>
  </si>
  <si>
    <t>Mai 2025</t>
  </si>
  <si>
    <t xml:space="preserve">Bir el ater – Cheria - El kouif - El Ouenza – Negrine – 
Safsaf El Ouesra - Tébessa
</t>
  </si>
  <si>
    <t xml:space="preserve"> SARL soal tphf  Houam abdelKader
 Mesnadi belgacem
 Allala  lazhar
 Allala soufiane
 DJEDAOUNE MOHAMED
 slimi mohammed
 RAR  brahmi kamel
 Djadoune mohammed
 Belmadi salim
 Harrache abdelhaffid
 AIT IDIR  FAOUZI
 Laychaoui abdellatif soltane
 Bouakkaz khaled
 SARL tayamoune
 Harrache abdelhafid
 Laadjal seifeddine
 SARL BAMA INVEST 
 SARL Tayamoune
 Djadoune mohammed
 SARL B,CO,REAL 
 SARL el kahina
</t>
  </si>
  <si>
    <t>amélioration  du cadre de vie de la population</t>
  </si>
  <si>
    <t>5 mois</t>
  </si>
  <si>
    <t>Avril 2025</t>
  </si>
  <si>
    <t xml:space="preserve"> </t>
  </si>
  <si>
    <t>EL-MERIDJ</t>
  </si>
  <si>
    <t xml:space="preserve">Directeur de l'administration locale(DAL) </t>
  </si>
  <si>
    <t>Etude en cours ( BET Djouini Med Taha)</t>
  </si>
  <si>
    <t>projet stratégique s'inscrivant dans le cadre du développement économique dans les zones frontalières(coopération bilatéral Algéro-Tunisienne)</t>
  </si>
  <si>
    <t>Montant insufisant   pour prendre en charge l'impact de la modification de l'aspect en poste  commercial</t>
  </si>
  <si>
    <t>demande de réévaluation  d'un montant de 1 605 000 000 DA introduite au niveau du Ministère de l'intérieur et des collectivités locales suite au dégel de l'opération  pour prendre en charge l'impact de la modification de l'aspect en poste  commercial</t>
  </si>
  <si>
    <t>A travers les communes de  la wilaya</t>
  </si>
  <si>
    <t>Ministère de l'énergie et des mines</t>
  </si>
  <si>
    <t>SONELGAZ</t>
  </si>
  <si>
    <t xml:space="preserve">Amélioration du niveau de vie des citoyens </t>
  </si>
  <si>
    <t xml:space="preserve">- Retard dans l’octroi des autorisations par les APC.
- Retard de transmission des plans par les APC
- Les
Oppositions répétées aux travaux par les citoyens
</t>
  </si>
  <si>
    <t xml:space="preserve">- Plusieurs écrits transmis aux APC pour les transmissions des plans et les autorisations.
-Programmation Des sorties sur sites pour étudier et résoudre les oppositions
</t>
  </si>
  <si>
    <t>Code</t>
  </si>
  <si>
    <t>Structure par Activité</t>
  </si>
  <si>
    <t>001</t>
  </si>
  <si>
    <r>
      <rPr>
        <sz val="12"/>
        <color rgb="FF000000"/>
        <rFont val="Times New Roman"/>
        <family val="1"/>
      </rPr>
      <t>Présidence de la République</t>
    </r>
  </si>
  <si>
    <r>
      <rPr>
        <sz val="12"/>
        <color rgb="FF000000"/>
        <rFont val="Times New Roman"/>
        <family val="1"/>
      </rPr>
      <t>Activité de la Présidence de la République</t>
    </r>
  </si>
  <si>
    <r>
      <rPr>
        <sz val="12"/>
        <color rgb="FF000000"/>
        <rFont val="Times New Roman"/>
        <family val="1"/>
      </rPr>
      <t>Supervision de l'Activité Présidentielle</t>
    </r>
  </si>
  <si>
    <r>
      <rPr>
        <sz val="12"/>
        <color rgb="FF000000"/>
        <rFont val="Times New Roman"/>
        <family val="1"/>
      </rPr>
      <t>Sécurité et Protection</t>
    </r>
  </si>
  <si>
    <r>
      <rPr>
        <sz val="12"/>
        <color rgb="FF000000"/>
        <rFont val="Times New Roman"/>
        <family val="1"/>
      </rPr>
      <t>Archives et Mémoire Nationale</t>
    </r>
  </si>
  <si>
    <t>002</t>
  </si>
  <si>
    <r>
      <rPr>
        <sz val="12"/>
        <color rgb="FF000000"/>
        <rFont val="Times New Roman"/>
        <family val="1"/>
      </rPr>
      <t>Coordination de l'Activité Juridique et Gouvernementale</t>
    </r>
  </si>
  <si>
    <t>003</t>
  </si>
  <si>
    <r>
      <rPr>
        <sz val="12"/>
        <color rgb="FF000000"/>
        <rFont val="Times New Roman"/>
        <family val="1"/>
      </rPr>
      <t>Médiation de la République</t>
    </r>
  </si>
  <si>
    <t>004</t>
  </si>
  <si>
    <r>
      <rPr>
        <sz val="12"/>
        <color rgb="FF000000"/>
        <rFont val="Times New Roman"/>
        <family val="1"/>
      </rPr>
      <t>Promotion de la langue amazighe</t>
    </r>
  </si>
  <si>
    <t>005</t>
  </si>
  <si>
    <r>
      <rPr>
        <sz val="12"/>
        <color rgb="FF000000"/>
        <rFont val="Times New Roman"/>
        <family val="1"/>
      </rPr>
      <t>Administration Générale</t>
    </r>
  </si>
  <si>
    <r>
      <rPr>
        <sz val="12"/>
        <color rgb="FF000000"/>
        <rFont val="Times New Roman"/>
        <family val="1"/>
      </rPr>
      <t>Soutien Technique</t>
    </r>
  </si>
  <si>
    <r>
      <rPr>
        <sz val="12"/>
        <color rgb="FF000000"/>
        <rFont val="Times New Roman"/>
        <family val="1"/>
      </rPr>
      <t>Soutien Administratif</t>
    </r>
  </si>
  <si>
    <r>
      <rPr>
        <sz val="12"/>
        <color rgb="FF000000"/>
        <rFont val="Times New Roman"/>
        <family val="1"/>
      </rPr>
      <t>Services du Premier Ministre</t>
    </r>
  </si>
  <si>
    <t>006</t>
  </si>
  <si>
    <r>
      <rPr>
        <sz val="12"/>
        <color rgb="FF000000"/>
        <rFont val="Times New Roman"/>
        <family val="1"/>
      </rPr>
      <t>Activité du Premier Ministre</t>
    </r>
  </si>
  <si>
    <r>
      <rPr>
        <sz val="12"/>
        <color rgb="FF000000"/>
        <rFont val="Times New Roman"/>
        <family val="1"/>
      </rPr>
      <t>Gestion, coordination et suivi de l’activité du gouvernement</t>
    </r>
  </si>
  <si>
    <r>
      <rPr>
        <sz val="12"/>
        <color rgb="FF000000"/>
        <rFont val="Times New Roman"/>
        <family val="1"/>
      </rPr>
      <t>Soutien technique</t>
    </r>
  </si>
  <si>
    <t>008</t>
  </si>
  <si>
    <r>
      <rPr>
        <sz val="12"/>
        <color rgb="FF000000"/>
        <rFont val="Times New Roman"/>
        <family val="1"/>
      </rPr>
      <t>Fonction publique et réforme administrative</t>
    </r>
  </si>
  <si>
    <r>
      <rPr>
        <sz val="12"/>
        <color rgb="FF000000"/>
        <rFont val="Times New Roman"/>
        <family val="1"/>
      </rPr>
      <t>Fonction publique</t>
    </r>
  </si>
  <si>
    <r>
      <rPr>
        <sz val="12"/>
        <color rgb="FF000000"/>
        <rFont val="Times New Roman"/>
        <family val="1"/>
      </rPr>
      <t>Réforme administrative</t>
    </r>
  </si>
  <si>
    <r>
      <rPr>
        <sz val="12"/>
        <color rgb="FF000000"/>
        <rFont val="Times New Roman"/>
        <family val="1"/>
      </rPr>
      <t>Soutien administratif</t>
    </r>
  </si>
  <si>
    <r>
      <rPr>
        <sz val="12"/>
        <color rgb="FF000000"/>
        <rFont val="Times New Roman"/>
        <family val="1"/>
      </rPr>
      <t>Défense Nationale</t>
    </r>
  </si>
  <si>
    <t>009</t>
  </si>
  <si>
    <t>00</t>
  </si>
  <si>
    <t>010</t>
  </si>
  <si>
    <r>
      <rPr>
        <sz val="12"/>
        <color rgb="FF000000"/>
        <rFont val="Times New Roman"/>
        <family val="1"/>
      </rPr>
      <t>Logistique et soutien multiforme</t>
    </r>
  </si>
  <si>
    <t>011</t>
  </si>
  <si>
    <r>
      <rPr>
        <sz val="12"/>
        <color rgb="FF000000"/>
        <rFont val="Times New Roman"/>
        <family val="1"/>
      </rPr>
      <t>Administration générale</t>
    </r>
  </si>
  <si>
    <r>
      <rPr>
        <sz val="12"/>
        <color rgb="FF000000"/>
        <rFont val="Times New Roman"/>
        <family val="1"/>
      </rPr>
      <t>Affaires Etrangères, Communauté Nationale à l'Etranger et Affaires Africaines</t>
    </r>
  </si>
  <si>
    <t>012</t>
  </si>
  <si>
    <r>
      <rPr>
        <sz val="12"/>
        <color rgb="FF000000"/>
        <rFont val="Times New Roman"/>
        <family val="1"/>
      </rPr>
      <t>Activité diplomatique et consulaire</t>
    </r>
  </si>
  <si>
    <r>
      <rPr>
        <sz val="12"/>
        <color rgb="FF000000"/>
        <rFont val="Times New Roman"/>
        <family val="1"/>
      </rPr>
      <t>Diplomatie et relations extérieures</t>
    </r>
  </si>
  <si>
    <r>
      <rPr>
        <sz val="12"/>
        <color rgb="FF000000"/>
        <rFont val="Times New Roman"/>
        <family val="1"/>
      </rPr>
      <t>Affaires consulaires et communauté nationale à l'étranger</t>
    </r>
  </si>
  <si>
    <t>013</t>
  </si>
  <si>
    <r>
      <rPr>
        <sz val="12"/>
        <color rgb="FF000000"/>
        <rFont val="Times New Roman"/>
        <family val="1"/>
      </rPr>
      <t>Gestion du ministère</t>
    </r>
  </si>
  <si>
    <r>
      <rPr>
        <sz val="12"/>
        <color rgb="FF000000"/>
        <rFont val="Times New Roman"/>
        <family val="1"/>
      </rPr>
      <t>Intérieur, Collectivités Locales et Aménagement du Territoire</t>
    </r>
  </si>
  <si>
    <t>014</t>
  </si>
  <si>
    <r>
      <rPr>
        <sz val="12"/>
        <color rgb="FF000000"/>
        <rFont val="Times New Roman"/>
        <family val="1"/>
      </rPr>
      <t>Libertés publiques et circulation des personnes et des biens</t>
    </r>
  </si>
  <si>
    <r>
      <rPr>
        <sz val="12"/>
        <color rgb="FF000000"/>
        <rFont val="Times New Roman"/>
        <family val="1"/>
      </rPr>
      <t>Mouvement associatif et vie politique</t>
    </r>
  </si>
  <si>
    <r>
      <rPr>
        <sz val="12"/>
        <color rgb="FF000000"/>
        <rFont val="Times New Roman"/>
        <family val="1"/>
      </rPr>
      <t>Etat de circulation des personnes et des biens</t>
    </r>
  </si>
  <si>
    <r>
      <rPr>
        <sz val="12"/>
        <color rgb="FF000000"/>
        <rFont val="Times New Roman"/>
        <family val="1"/>
      </rPr>
      <t>Identité, titres et documents sécurisés</t>
    </r>
  </si>
  <si>
    <r>
      <rPr>
        <sz val="12"/>
        <color rgb="FF000000"/>
        <rFont val="Times New Roman"/>
        <family val="1"/>
      </rPr>
      <t>Numérisation du service public</t>
    </r>
  </si>
  <si>
    <t>015</t>
  </si>
  <si>
    <r>
      <rPr>
        <sz val="12"/>
        <color rgb="FF000000"/>
        <rFont val="Times New Roman"/>
        <family val="1"/>
      </rPr>
      <t>Soutien aux Collectivités locales</t>
    </r>
  </si>
  <si>
    <r>
      <rPr>
        <sz val="12"/>
        <color rgb="FF000000"/>
        <rFont val="Times New Roman"/>
        <family val="1"/>
      </rPr>
      <t>Missions dévolues aux collectivités locales</t>
    </r>
  </si>
  <si>
    <r>
      <rPr>
        <sz val="12"/>
        <color rgb="FF000000"/>
        <rFont val="Times New Roman"/>
        <family val="1"/>
      </rPr>
      <t>Appui au développement socio-économique des collectivités locales</t>
    </r>
  </si>
  <si>
    <t>016</t>
  </si>
  <si>
    <r>
      <rPr>
        <sz val="12"/>
        <color rgb="FF000000"/>
        <rFont val="Times New Roman"/>
        <family val="1"/>
      </rPr>
      <t>Aménagement du Territoire</t>
    </r>
  </si>
  <si>
    <r>
      <rPr>
        <sz val="12"/>
        <color rgb="FF000000"/>
        <rFont val="Times New Roman"/>
        <family val="1"/>
      </rPr>
      <t>Instruments de l'aménagement du territoire</t>
    </r>
  </si>
  <si>
    <r>
      <rPr>
        <sz val="12"/>
        <color rgb="FF000000"/>
        <rFont val="Times New Roman"/>
        <family val="1"/>
      </rPr>
      <t>Développement  et Attractivité du Territoire</t>
    </r>
  </si>
  <si>
    <t>017</t>
  </si>
  <si>
    <r>
      <rPr>
        <sz val="12"/>
        <color rgb="FF000000"/>
        <rFont val="Times New Roman"/>
        <family val="1"/>
      </rPr>
      <t>Sûreté Nationale</t>
    </r>
  </si>
  <si>
    <r>
      <rPr>
        <sz val="12"/>
        <color rgb="FF000000"/>
        <rFont val="Times New Roman"/>
        <family val="1"/>
      </rPr>
      <t>Soutien administratif et logistique central et régional</t>
    </r>
  </si>
  <si>
    <r>
      <rPr>
        <sz val="12"/>
        <color rgb="FF000000"/>
        <rFont val="Times New Roman"/>
        <family val="1"/>
      </rPr>
      <t>Sécurité, ordre public, prévention  et intervention</t>
    </r>
  </si>
  <si>
    <r>
      <rPr>
        <sz val="12"/>
        <color rgb="FF000000"/>
        <rFont val="Times New Roman"/>
        <family val="1"/>
      </rPr>
      <t>Activités socio-professionnelles</t>
    </r>
  </si>
  <si>
    <t>018</t>
  </si>
  <si>
    <r>
      <rPr>
        <sz val="12"/>
        <color rgb="FF000000"/>
        <rFont val="Times New Roman"/>
        <family val="1"/>
      </rPr>
      <t>Protection Civile</t>
    </r>
  </si>
  <si>
    <r>
      <rPr>
        <sz val="12"/>
        <color rgb="FF000000"/>
        <rFont val="Times New Roman"/>
        <family val="1"/>
      </rPr>
      <t>Intervention et Prévention</t>
    </r>
  </si>
  <si>
    <r>
      <rPr>
        <sz val="12"/>
        <color rgb="FF000000"/>
        <rFont val="Times New Roman"/>
        <family val="1"/>
      </rPr>
      <t>Soutien administratif et logistique</t>
    </r>
  </si>
  <si>
    <t>019</t>
  </si>
  <si>
    <r>
      <rPr>
        <sz val="12"/>
        <color rgb="FF000000"/>
        <rFont val="Times New Roman"/>
        <family val="1"/>
      </rPr>
      <t>Transmissions Nationales</t>
    </r>
  </si>
  <si>
    <r>
      <rPr>
        <sz val="12"/>
        <color rgb="FF000000"/>
        <rFont val="Times New Roman"/>
        <family val="1"/>
      </rPr>
      <t>Réseaux des transmissions</t>
    </r>
  </si>
  <si>
    <t>020</t>
  </si>
  <si>
    <r>
      <rPr>
        <sz val="12"/>
        <color rgb="FF000000"/>
        <rFont val="Times New Roman"/>
        <family val="1"/>
      </rPr>
      <t>Soutient Administratif et logistique</t>
    </r>
  </si>
  <si>
    <r>
      <rPr>
        <sz val="12"/>
        <color rgb="FF000000"/>
        <rFont val="Times New Roman"/>
        <family val="1"/>
      </rPr>
      <t>Risques majeurs</t>
    </r>
  </si>
  <si>
    <r>
      <rPr>
        <sz val="12"/>
        <color rgb="FF000000"/>
        <rFont val="Times New Roman"/>
        <family val="1"/>
      </rPr>
      <t>Sécurité routière</t>
    </r>
  </si>
  <si>
    <r>
      <rPr>
        <sz val="12"/>
        <color rgb="FF000000"/>
        <rFont val="Times New Roman"/>
        <family val="1"/>
      </rPr>
      <t>Justice</t>
    </r>
  </si>
  <si>
    <t>021</t>
  </si>
  <si>
    <r>
      <rPr>
        <sz val="12"/>
        <color rgb="FF000000"/>
        <rFont val="Times New Roman"/>
        <family val="1"/>
      </rPr>
      <t>Activité judiciaire</t>
    </r>
  </si>
  <si>
    <r>
      <rPr>
        <sz val="12"/>
        <color rgb="FF000000"/>
        <rFont val="Times New Roman"/>
        <family val="1"/>
      </rPr>
      <t>Activité judiciaire ordinaire et administrative</t>
    </r>
  </si>
  <si>
    <r>
      <rPr>
        <sz val="12"/>
        <color rgb="FF000000"/>
        <rFont val="Times New Roman"/>
        <family val="1"/>
      </rPr>
      <t xml:space="preserve">Compte de la pension alimentaire </t>
    </r>
  </si>
  <si>
    <t>022</t>
  </si>
  <si>
    <r>
      <rPr>
        <sz val="12"/>
        <color rgb="FF000000"/>
        <rFont val="Times New Roman"/>
        <family val="1"/>
      </rPr>
      <t>Administration pénitentiaire</t>
    </r>
  </si>
  <si>
    <r>
      <rPr>
        <sz val="12"/>
        <color rgb="FF000000"/>
        <rFont val="Times New Roman"/>
        <family val="1"/>
      </rPr>
      <t>Conditions de détention</t>
    </r>
  </si>
  <si>
    <r>
      <rPr>
        <sz val="12"/>
        <color rgb="FF000000"/>
        <rFont val="Times New Roman"/>
        <family val="1"/>
      </rPr>
      <t>Réinsertion sociale</t>
    </r>
  </si>
  <si>
    <r>
      <rPr>
        <sz val="12"/>
        <color rgb="FF000000"/>
        <rFont val="Times New Roman"/>
        <family val="1"/>
      </rPr>
      <t>Sécurité</t>
    </r>
  </si>
  <si>
    <t>023</t>
  </si>
  <si>
    <r>
      <rPr>
        <sz val="12"/>
        <color rgb="FF000000"/>
        <rFont val="Times New Roman"/>
        <family val="1"/>
      </rPr>
      <t>Répression de la corruption</t>
    </r>
  </si>
  <si>
    <r>
      <rPr>
        <sz val="12"/>
        <color rgb="FF000000"/>
        <rFont val="Times New Roman"/>
        <family val="1"/>
      </rPr>
      <t>Stratégie, Appui technique et administratif</t>
    </r>
  </si>
  <si>
    <r>
      <rPr>
        <sz val="12"/>
        <color rgb="FF000000"/>
        <rFont val="Times New Roman"/>
        <family val="1"/>
      </rPr>
      <t>Investigations et recherches</t>
    </r>
  </si>
  <si>
    <t>024</t>
  </si>
  <si>
    <t>007</t>
  </si>
  <si>
    <r>
      <rPr>
        <sz val="12"/>
        <color rgb="FF000000"/>
        <rFont val="Times New Roman"/>
        <family val="1"/>
      </rPr>
      <t>Finances</t>
    </r>
  </si>
  <si>
    <t>025</t>
  </si>
  <si>
    <r>
      <rPr>
        <sz val="12"/>
        <color rgb="FF000000"/>
        <rFont val="Times New Roman"/>
        <family val="1"/>
      </rPr>
      <t>Trésor et gestion comptable</t>
    </r>
  </si>
  <si>
    <r>
      <rPr>
        <sz val="12"/>
        <color rgb="FF000000"/>
        <rFont val="Times New Roman"/>
        <family val="1"/>
      </rPr>
      <t>Gestion financière de l'Etat</t>
    </r>
  </si>
  <si>
    <r>
      <rPr>
        <sz val="12"/>
        <color rgb="FF000000"/>
        <rFont val="Times New Roman"/>
        <family val="1"/>
      </rPr>
      <t>Modernisation des systèmes d'information et instruments de paiement</t>
    </r>
  </si>
  <si>
    <r>
      <rPr>
        <sz val="12"/>
        <color rgb="FF000000"/>
        <rFont val="Times New Roman"/>
        <family val="1"/>
      </rPr>
      <t>Gestion comptable des opérations du trésor</t>
    </r>
  </si>
  <si>
    <r>
      <rPr>
        <sz val="12"/>
        <color rgb="FF000000"/>
        <rFont val="Times New Roman"/>
        <family val="1"/>
      </rPr>
      <t>Gestion des moyens et soutien administratif</t>
    </r>
  </si>
  <si>
    <t>026</t>
  </si>
  <si>
    <r>
      <rPr>
        <sz val="12"/>
        <color rgb="FF000000"/>
        <rFont val="Times New Roman"/>
        <family val="1"/>
      </rPr>
      <t>Impôts</t>
    </r>
  </si>
  <si>
    <r>
      <rPr>
        <sz val="12"/>
        <color rgb="FF000000"/>
        <rFont val="Times New Roman"/>
        <family val="1"/>
      </rPr>
      <t>Assiette, recouvrement et Contrôle fiscal</t>
    </r>
  </si>
  <si>
    <t>027</t>
  </si>
  <si>
    <r>
      <rPr>
        <sz val="12"/>
        <color rgb="FF000000"/>
        <rFont val="Times New Roman"/>
        <family val="1"/>
      </rPr>
      <t>Budget</t>
    </r>
  </si>
  <si>
    <r>
      <rPr>
        <sz val="12"/>
        <color rgb="FF000000"/>
        <rFont val="Times New Roman"/>
        <family val="1"/>
      </rPr>
      <t>Elaboration et suivi du budget</t>
    </r>
  </si>
  <si>
    <r>
      <rPr>
        <sz val="12"/>
        <color rgb="FF000000"/>
        <rFont val="Times New Roman"/>
        <family val="1"/>
      </rPr>
      <t>Contrôle de la dépense</t>
    </r>
  </si>
  <si>
    <t>028</t>
  </si>
  <si>
    <r>
      <rPr>
        <sz val="12"/>
        <color rgb="FF000000"/>
        <rFont val="Times New Roman"/>
        <family val="1"/>
      </rPr>
      <t>Domaine national</t>
    </r>
  </si>
  <si>
    <r>
      <rPr>
        <sz val="12"/>
        <color rgb="FF000000"/>
        <rFont val="Times New Roman"/>
        <family val="1"/>
      </rPr>
      <t>Gestion des Operations domaniales</t>
    </r>
  </si>
  <si>
    <r>
      <rPr>
        <sz val="12"/>
        <color rgb="FF000000"/>
        <rFont val="Times New Roman"/>
        <family val="1"/>
      </rPr>
      <t>Conservation et cadastre</t>
    </r>
  </si>
  <si>
    <t>029</t>
  </si>
  <si>
    <r>
      <rPr>
        <sz val="12"/>
        <color rgb="FF000000"/>
        <rFont val="Times New Roman"/>
        <family val="1"/>
      </rPr>
      <t>Douanes</t>
    </r>
  </si>
  <si>
    <r>
      <rPr>
        <sz val="12"/>
        <color rgb="FF000000"/>
        <rFont val="Times New Roman"/>
        <family val="1"/>
      </rPr>
      <t>Recouvrement douanier</t>
    </r>
  </si>
  <si>
    <r>
      <rPr>
        <sz val="12"/>
        <color rgb="FF000000"/>
        <rFont val="Times New Roman"/>
        <family val="1"/>
      </rPr>
      <t>Contrôles et Protection de l’Economie  nationale</t>
    </r>
  </si>
  <si>
    <t>030</t>
  </si>
  <si>
    <r>
      <rPr>
        <sz val="12"/>
        <color rgb="FF000000"/>
        <rFont val="Times New Roman"/>
        <family val="1"/>
      </rPr>
      <t>Inspection des finances</t>
    </r>
  </si>
  <si>
    <r>
      <rPr>
        <sz val="12"/>
        <color rgb="FF000000"/>
        <rFont val="Times New Roman"/>
        <family val="1"/>
      </rPr>
      <t>Contrôle administratif des finances publiques  et des capitaux marchands de l'Etat</t>
    </r>
  </si>
  <si>
    <t>031</t>
  </si>
  <si>
    <r>
      <rPr>
        <sz val="12"/>
        <color rgb="FF000000"/>
        <rFont val="Times New Roman"/>
        <family val="1"/>
      </rPr>
      <t>Gestion du Ministère</t>
    </r>
  </si>
  <si>
    <t>700</t>
  </si>
  <si>
    <r>
      <rPr>
        <sz val="12"/>
        <color rgb="FF000000"/>
        <rFont val="Times New Roman"/>
        <family val="1"/>
      </rPr>
      <t>Crédits non assignés</t>
    </r>
  </si>
  <si>
    <r>
      <rPr>
        <sz val="12"/>
        <color rgb="FF000000"/>
        <rFont val="Times New Roman"/>
        <family val="1"/>
      </rPr>
      <t>Energie, Mines et Energies Renouvelables</t>
    </r>
  </si>
  <si>
    <t>032</t>
  </si>
  <si>
    <r>
      <rPr>
        <sz val="12"/>
        <color rgb="FF000000"/>
        <rFont val="Times New Roman"/>
        <family val="1"/>
      </rPr>
      <t>Electricité, gaz et énergies nouvelles</t>
    </r>
  </si>
  <si>
    <r>
      <rPr>
        <sz val="12"/>
        <color rgb="FF000000"/>
        <rFont val="Times New Roman"/>
        <family val="1"/>
      </rPr>
      <t>Electrification</t>
    </r>
  </si>
  <si>
    <r>
      <rPr>
        <sz val="12"/>
        <color rgb="FF000000"/>
        <rFont val="Times New Roman"/>
        <family val="1"/>
      </rPr>
      <t>Distribution publique du gaz</t>
    </r>
  </si>
  <si>
    <r>
      <rPr>
        <sz val="12"/>
        <color rgb="FF000000"/>
        <rFont val="Times New Roman"/>
        <family val="1"/>
      </rPr>
      <t>Programme spéciaux de l'électricité et du gaz</t>
    </r>
  </si>
  <si>
    <r>
      <rPr>
        <sz val="12"/>
        <color rgb="FF000000"/>
        <rFont val="Times New Roman"/>
        <family val="1"/>
      </rPr>
      <t>Energies nouvelles</t>
    </r>
  </si>
  <si>
    <r>
      <rPr>
        <sz val="12"/>
        <color rgb="FF000000"/>
        <rFont val="Times New Roman"/>
        <family val="1"/>
      </rPr>
      <t>Soutien de l'Etat à la facturation de l'électricité</t>
    </r>
  </si>
  <si>
    <t>033</t>
  </si>
  <si>
    <r>
      <rPr>
        <sz val="12"/>
        <color rgb="FF000000"/>
        <rFont val="Times New Roman"/>
        <family val="1"/>
      </rPr>
      <t>Mines</t>
    </r>
  </si>
  <si>
    <r>
      <rPr>
        <sz val="12"/>
        <color rgb="FF000000"/>
        <rFont val="Times New Roman"/>
        <family val="1"/>
      </rPr>
      <t>Mines et carrières</t>
    </r>
  </si>
  <si>
    <r>
      <rPr>
        <sz val="12"/>
        <color rgb="FF000000"/>
        <rFont val="Times New Roman"/>
        <family val="1"/>
      </rPr>
      <t>Ressources Minières</t>
    </r>
  </si>
  <si>
    <r>
      <rPr>
        <sz val="12"/>
        <color rgb="FF000000"/>
        <rFont val="Times New Roman"/>
        <family val="1"/>
      </rPr>
      <t>Développement minier</t>
    </r>
  </si>
  <si>
    <t>034</t>
  </si>
  <si>
    <r>
      <rPr>
        <sz val="12"/>
        <color rgb="FF000000"/>
        <rFont val="Times New Roman"/>
        <family val="1"/>
      </rPr>
      <t>Compensation au titre du dessalement de l'eau de mer</t>
    </r>
  </si>
  <si>
    <t>035</t>
  </si>
  <si>
    <r>
      <rPr>
        <sz val="12"/>
        <color rgb="FF000000"/>
        <rFont val="Times New Roman"/>
        <family val="1"/>
      </rPr>
      <t>Maitrise de l'Energie et Energies Renouvelables</t>
    </r>
  </si>
  <si>
    <r>
      <rPr>
        <sz val="12"/>
        <color rgb="FF000000"/>
        <rFont val="Times New Roman"/>
        <family val="1"/>
      </rPr>
      <t>Maitrise de l'Energie</t>
    </r>
  </si>
  <si>
    <r>
      <rPr>
        <sz val="12"/>
        <color rgb="FF000000"/>
        <rFont val="Times New Roman"/>
        <family val="1"/>
      </rPr>
      <t>Energies Renouvelables</t>
    </r>
  </si>
  <si>
    <t>036</t>
  </si>
  <si>
    <r>
      <rPr>
        <sz val="12"/>
        <color rgb="FF000000"/>
        <rFont val="Times New Roman"/>
        <family val="1"/>
      </rPr>
      <t>Moudjahidine et Ayants Droits</t>
    </r>
  </si>
  <si>
    <t>037</t>
  </si>
  <si>
    <r>
      <rPr>
        <sz val="12"/>
        <color rgb="FF000000"/>
        <rFont val="Times New Roman"/>
        <family val="1"/>
      </rPr>
      <t>Patrimoine historique et culturel</t>
    </r>
  </si>
  <si>
    <r>
      <rPr>
        <sz val="12"/>
        <color rgb="FF000000"/>
        <rFont val="Times New Roman"/>
        <family val="1"/>
      </rPr>
      <t>Protection des symboles et des hauts -fait historique</t>
    </r>
  </si>
  <si>
    <r>
      <rPr>
        <sz val="12"/>
        <color rgb="FF000000"/>
        <rFont val="Times New Roman"/>
        <family val="1"/>
      </rPr>
      <t>Recherche historique et suivi des activités muséales</t>
    </r>
  </si>
  <si>
    <t>038</t>
  </si>
  <si>
    <r>
      <rPr>
        <sz val="12"/>
        <color rgb="FF000000"/>
        <rFont val="Times New Roman"/>
        <family val="1"/>
      </rPr>
      <t>Pensions</t>
    </r>
  </si>
  <si>
    <r>
      <rPr>
        <sz val="12"/>
        <color rgb="FF000000"/>
        <rFont val="Times New Roman"/>
        <family val="1"/>
      </rPr>
      <t>Invalides et recours</t>
    </r>
  </si>
  <si>
    <r>
      <rPr>
        <sz val="12"/>
        <color rgb="FF000000"/>
        <rFont val="Times New Roman"/>
        <family val="1"/>
      </rPr>
      <t>Ayants droit</t>
    </r>
  </si>
  <si>
    <t>039</t>
  </si>
  <si>
    <r>
      <rPr>
        <sz val="12"/>
        <color rgb="FF000000"/>
        <rFont val="Times New Roman"/>
        <family val="1"/>
      </rPr>
      <t>Protection sociale</t>
    </r>
  </si>
  <si>
    <r>
      <rPr>
        <sz val="12"/>
        <color rgb="FF000000"/>
        <rFont val="Times New Roman"/>
        <family val="1"/>
      </rPr>
      <t>Santé des Moudjahidine et ayants droit</t>
    </r>
  </si>
  <si>
    <r>
      <rPr>
        <sz val="12"/>
        <color rgb="FF000000"/>
        <rFont val="Times New Roman"/>
        <family val="1"/>
      </rPr>
      <t>Promotion sociale</t>
    </r>
  </si>
  <si>
    <t>040</t>
  </si>
  <si>
    <r>
      <rPr>
        <sz val="12"/>
        <color rgb="FF000000"/>
        <rFont val="Times New Roman"/>
        <family val="1"/>
      </rPr>
      <t>Affaires Religieuses et Wakfs</t>
    </r>
  </si>
  <si>
    <t>041</t>
  </si>
  <si>
    <r>
      <rPr>
        <sz val="12"/>
        <color rgb="FF000000"/>
        <rFont val="Times New Roman"/>
        <family val="1"/>
      </rPr>
      <t>Orientation religieuses et culture islamique</t>
    </r>
  </si>
  <si>
    <r>
      <rPr>
        <sz val="12"/>
        <color rgb="FF000000"/>
        <rFont val="Times New Roman"/>
        <family val="1"/>
      </rPr>
      <t>Orientation religieuses</t>
    </r>
  </si>
  <si>
    <r>
      <rPr>
        <sz val="12"/>
        <color rgb="FF000000"/>
        <rFont val="Times New Roman"/>
        <family val="1"/>
      </rPr>
      <t>Culture islamique</t>
    </r>
  </si>
  <si>
    <r>
      <rPr>
        <sz val="12"/>
        <color rgb="FF000000"/>
        <rFont val="Times New Roman"/>
        <family val="1"/>
      </rPr>
      <t>Communication et coopération</t>
    </r>
  </si>
  <si>
    <r>
      <rPr>
        <sz val="12"/>
        <color rgb="FF000000"/>
        <rFont val="Times New Roman"/>
        <family val="1"/>
      </rPr>
      <t>Lieux de cultes</t>
    </r>
  </si>
  <si>
    <t>042</t>
  </si>
  <si>
    <r>
      <rPr>
        <sz val="12"/>
        <color rgb="FF000000"/>
        <rFont val="Times New Roman"/>
        <family val="1"/>
      </rPr>
      <t>Formation et enseignement coranique</t>
    </r>
  </si>
  <si>
    <r>
      <rPr>
        <sz val="12"/>
        <color rgb="FF000000"/>
        <rFont val="Times New Roman"/>
        <family val="1"/>
      </rPr>
      <t>Formation et évaluation et recherche</t>
    </r>
  </si>
  <si>
    <r>
      <rPr>
        <sz val="12"/>
        <color rgb="FF000000"/>
        <rFont val="Times New Roman"/>
        <family val="1"/>
      </rPr>
      <t>Enseignement coranique</t>
    </r>
  </si>
  <si>
    <t>043</t>
  </si>
  <si>
    <r>
      <rPr>
        <sz val="12"/>
        <color rgb="FF000000"/>
        <rFont val="Times New Roman"/>
        <family val="1"/>
      </rPr>
      <t>Education Nationale</t>
    </r>
  </si>
  <si>
    <t>044</t>
  </si>
  <si>
    <r>
      <rPr>
        <sz val="12"/>
        <color rgb="FF000000"/>
        <rFont val="Times New Roman"/>
        <family val="1"/>
      </rPr>
      <t>Enseignement</t>
    </r>
  </si>
  <si>
    <r>
      <rPr>
        <sz val="12"/>
        <color rgb="FF000000"/>
        <rFont val="Times New Roman"/>
        <family val="1"/>
      </rPr>
      <t>Enseignement préparatoire et primaire</t>
    </r>
  </si>
  <si>
    <r>
      <rPr>
        <sz val="12"/>
        <color rgb="FF000000"/>
        <rFont val="Times New Roman"/>
        <family val="1"/>
      </rPr>
      <t>Enseignement moyen normal et spécifique et à distance</t>
    </r>
  </si>
  <si>
    <r>
      <rPr>
        <sz val="12"/>
        <color rgb="FF000000"/>
        <rFont val="Times New Roman"/>
        <family val="1"/>
      </rPr>
      <t>Enseignement secondaire normal, spécifique et à distance</t>
    </r>
  </si>
  <si>
    <t>046</t>
  </si>
  <si>
    <r>
      <rPr>
        <sz val="12"/>
        <color rgb="FF000000"/>
        <rFont val="Times New Roman"/>
        <family val="1"/>
      </rPr>
      <t>Formation</t>
    </r>
  </si>
  <si>
    <r>
      <rPr>
        <sz val="12"/>
        <color rgb="FF000000"/>
        <rFont val="Times New Roman"/>
        <family val="1"/>
      </rPr>
      <t>Formation en cours d’emploi et Spécialisée</t>
    </r>
  </si>
  <si>
    <t>047</t>
  </si>
  <si>
    <r>
      <rPr>
        <sz val="12"/>
        <color rgb="FF000000"/>
        <rFont val="Times New Roman"/>
        <family val="1"/>
      </rPr>
      <t>Vie scolaire et transferts sociaux</t>
    </r>
  </si>
  <si>
    <r>
      <rPr>
        <sz val="12"/>
        <color rgb="FF000000"/>
        <rFont val="Times New Roman"/>
        <family val="1"/>
      </rPr>
      <t>Vie scolaire</t>
    </r>
  </si>
  <si>
    <r>
      <rPr>
        <sz val="12"/>
        <color rgb="FF000000"/>
        <rFont val="Times New Roman"/>
        <family val="1"/>
      </rPr>
      <t>Transferts sociaux</t>
    </r>
  </si>
  <si>
    <t>048</t>
  </si>
  <si>
    <r>
      <rPr>
        <sz val="12"/>
        <color rgb="FF000000"/>
        <rFont val="Times New Roman"/>
        <family val="1"/>
      </rPr>
      <t>Enseignement Supérieur et  Recherche Scientifique</t>
    </r>
  </si>
  <si>
    <t>049</t>
  </si>
  <si>
    <r>
      <rPr>
        <sz val="12"/>
        <color rgb="FF000000"/>
        <rFont val="Times New Roman"/>
        <family val="1"/>
      </rPr>
      <t>Enseignement et formation supérieurs</t>
    </r>
  </si>
  <si>
    <r>
      <rPr>
        <sz val="12"/>
        <color rgb="FF000000"/>
        <rFont val="Times New Roman"/>
        <family val="1"/>
      </rPr>
      <t>1er et 2ème cycles d’enseignement</t>
    </r>
  </si>
  <si>
    <r>
      <rPr>
        <sz val="12"/>
        <color rgb="FF000000"/>
        <rFont val="Times New Roman"/>
        <family val="1"/>
      </rPr>
      <t>Formation au 3ème  cycle</t>
    </r>
  </si>
  <si>
    <t>050</t>
  </si>
  <si>
    <r>
      <rPr>
        <sz val="12"/>
        <color rgb="FF000000"/>
        <rFont val="Times New Roman"/>
        <family val="1"/>
      </rPr>
      <t>Recherche scientifique et développement technologique</t>
    </r>
  </si>
  <si>
    <r>
      <rPr>
        <sz val="12"/>
        <color rgb="FF000000"/>
        <rFont val="Times New Roman"/>
        <family val="1"/>
      </rPr>
      <t>Soutien administratif à la recherche et gestion des finances</t>
    </r>
  </si>
  <si>
    <r>
      <rPr>
        <sz val="12"/>
        <color rgb="FF000000"/>
        <rFont val="Times New Roman"/>
        <family val="1"/>
      </rPr>
      <t>Recherche et développement</t>
    </r>
  </si>
  <si>
    <r>
      <rPr>
        <sz val="12"/>
        <color rgb="FF000000"/>
        <rFont val="Times New Roman"/>
        <family val="1"/>
      </rPr>
      <t>Innovation technologique</t>
    </r>
  </si>
  <si>
    <t>051</t>
  </si>
  <si>
    <r>
      <rPr>
        <sz val="12"/>
        <color rgb="FF000000"/>
        <rFont val="Times New Roman"/>
        <family val="1"/>
      </rPr>
      <t>Vie estudiantine</t>
    </r>
  </si>
  <si>
    <r>
      <rPr>
        <sz val="12"/>
        <color rgb="FF000000"/>
        <rFont val="Times New Roman"/>
        <family val="1"/>
      </rPr>
      <t>Œuvres universitaires</t>
    </r>
  </si>
  <si>
    <r>
      <rPr>
        <sz val="12"/>
        <color rgb="FF000000"/>
        <rFont val="Times New Roman"/>
        <family val="1"/>
      </rPr>
      <t>Conditions de vie des étudiants</t>
    </r>
  </si>
  <si>
    <t>052</t>
  </si>
  <si>
    <r>
      <rPr>
        <sz val="12"/>
        <color rgb="FF000000"/>
        <rFont val="Times New Roman"/>
        <family val="1"/>
      </rPr>
      <t>Formation et Enseignement Professionnels</t>
    </r>
  </si>
  <si>
    <t>053</t>
  </si>
  <si>
    <r>
      <rPr>
        <sz val="12"/>
        <color rgb="FF000000"/>
        <rFont val="Times New Roman"/>
        <family val="1"/>
      </rPr>
      <t>Formation Professionnelle</t>
    </r>
  </si>
  <si>
    <r>
      <rPr>
        <sz val="12"/>
        <color rgb="FF000000"/>
        <rFont val="Times New Roman"/>
        <family val="1"/>
      </rPr>
      <t>Formation Professionnelle initiale</t>
    </r>
  </si>
  <si>
    <r>
      <rPr>
        <sz val="12"/>
        <color rgb="FF000000"/>
        <rFont val="Times New Roman"/>
        <family val="1"/>
      </rPr>
      <t>Formation professionnelle continue et à distance</t>
    </r>
  </si>
  <si>
    <r>
      <rPr>
        <sz val="12"/>
        <color rgb="FF000000"/>
        <rFont val="Times New Roman"/>
        <family val="1"/>
      </rPr>
      <t>Ingénierie pédagogique de la Formation Professionnelle</t>
    </r>
  </si>
  <si>
    <t>054</t>
  </si>
  <si>
    <r>
      <rPr>
        <sz val="12"/>
        <color rgb="FF000000"/>
        <rFont val="Times New Roman"/>
        <family val="1"/>
      </rPr>
      <t>Enseignement Professionnel</t>
    </r>
  </si>
  <si>
    <r>
      <rPr>
        <sz val="12"/>
        <color rgb="FF000000"/>
        <rFont val="Times New Roman"/>
        <family val="1"/>
      </rPr>
      <t>Ingénierie pédagogique de l’Enseignement Professionnel</t>
    </r>
  </si>
  <si>
    <t>055</t>
  </si>
  <si>
    <r>
      <rPr>
        <sz val="12"/>
        <color rgb="FF000000"/>
        <rFont val="Times New Roman"/>
        <family val="1"/>
      </rPr>
      <t>Culture et Arts</t>
    </r>
  </si>
  <si>
    <t>056</t>
  </si>
  <si>
    <r>
      <rPr>
        <sz val="12"/>
        <color rgb="FF000000"/>
        <rFont val="Times New Roman"/>
        <family val="1"/>
      </rPr>
      <t>Arts et Lettres</t>
    </r>
  </si>
  <si>
    <r>
      <rPr>
        <sz val="12"/>
        <color rgb="FF000000"/>
        <rFont val="Times New Roman"/>
        <family val="1"/>
      </rPr>
      <t>Livre et lecture publique</t>
    </r>
  </si>
  <si>
    <r>
      <rPr>
        <sz val="12"/>
        <color rgb="FF000000"/>
        <rFont val="Times New Roman"/>
        <family val="1"/>
      </rPr>
      <t>Création et diffusion du produit culturel  et artistique</t>
    </r>
  </si>
  <si>
    <t>057</t>
  </si>
  <si>
    <r>
      <rPr>
        <sz val="12"/>
        <color rgb="FF000000"/>
        <rFont val="Times New Roman"/>
        <family val="1"/>
      </rPr>
      <t>Patrimoine culturel</t>
    </r>
  </si>
  <si>
    <r>
      <rPr>
        <sz val="12"/>
        <color rgb="FF000000"/>
        <rFont val="Times New Roman"/>
        <family val="1"/>
      </rPr>
      <t>Protection, valorisation et exploitation du patrimoine culturel</t>
    </r>
  </si>
  <si>
    <r>
      <rPr>
        <sz val="12"/>
        <color rgb="FF000000"/>
        <rFont val="Times New Roman"/>
        <family val="1"/>
      </rPr>
      <t>Restauration du patrimoine culturel</t>
    </r>
  </si>
  <si>
    <t>058</t>
  </si>
  <si>
    <r>
      <rPr>
        <sz val="12"/>
        <color rgb="FF000000"/>
        <rFont val="Times New Roman"/>
        <family val="1"/>
      </rPr>
      <t>Sports</t>
    </r>
  </si>
  <si>
    <t>060</t>
  </si>
  <si>
    <r>
      <rPr>
        <sz val="12"/>
        <color rgb="FF000000"/>
        <rFont val="Times New Roman"/>
        <family val="1"/>
      </rPr>
      <t>Jeunes talents, sports de l'elite et de haut niveau</t>
    </r>
  </si>
  <si>
    <r>
      <rPr>
        <sz val="12"/>
        <color rgb="FF000000"/>
        <rFont val="Times New Roman"/>
        <family val="1"/>
      </rPr>
      <t>Promotion du sport pour tous et en milieux educatif et spécialisé</t>
    </r>
  </si>
  <si>
    <r>
      <rPr>
        <sz val="12"/>
        <color rgb="FF000000"/>
        <rFont val="Times New Roman"/>
        <family val="1"/>
      </rPr>
      <t>Vie associative, établissements sportifs et l'éthique sportive</t>
    </r>
  </si>
  <si>
    <t>061</t>
  </si>
  <si>
    <r>
      <rPr>
        <sz val="12"/>
        <color rgb="FF000000"/>
        <rFont val="Times New Roman"/>
        <family val="1"/>
      </rPr>
      <t>Gestion du Ministere</t>
    </r>
  </si>
  <si>
    <r>
      <rPr>
        <sz val="12"/>
        <color rgb="FF000000"/>
        <rFont val="Times New Roman"/>
        <family val="1"/>
      </rPr>
      <t>Poste et Télécommunications</t>
    </r>
  </si>
  <si>
    <t>065</t>
  </si>
  <si>
    <r>
      <rPr>
        <sz val="12"/>
        <color rgb="FF000000"/>
        <rFont val="Times New Roman"/>
        <family val="1"/>
      </rPr>
      <t>Développement des services postaux</t>
    </r>
  </si>
  <si>
    <r>
      <rPr>
        <sz val="12"/>
        <color rgb="FF000000"/>
        <rFont val="Times New Roman"/>
        <family val="1"/>
      </rPr>
      <t>Développement de l'activité postale</t>
    </r>
  </si>
  <si>
    <r>
      <rPr>
        <sz val="12"/>
        <color rgb="FF000000"/>
        <rFont val="Times New Roman"/>
        <family val="1"/>
      </rPr>
      <t>Développement des services financiers postaux</t>
    </r>
  </si>
  <si>
    <t>066</t>
  </si>
  <si>
    <r>
      <rPr>
        <sz val="12"/>
        <color rgb="FF000000"/>
        <rFont val="Times New Roman"/>
        <family val="1"/>
      </rPr>
      <t>Développement des télécommunications</t>
    </r>
  </si>
  <si>
    <r>
      <rPr>
        <sz val="12"/>
        <color rgb="FF000000"/>
        <rFont val="Times New Roman"/>
        <family val="1"/>
      </rPr>
      <t>Développement et la sécurisation des infrastructures des Technologies de l'Information et de la Communication (TIC)</t>
    </r>
  </si>
  <si>
    <r>
      <rPr>
        <sz val="12"/>
        <color rgb="FF000000"/>
        <rFont val="Times New Roman"/>
        <family val="1"/>
      </rPr>
      <t>Développement des activités liées à la radiocommunication et des équipements sensibles des télécommunications</t>
    </r>
  </si>
  <si>
    <t>067</t>
  </si>
  <si>
    <r>
      <rPr>
        <sz val="12"/>
        <color rgb="FF000000"/>
        <rFont val="Times New Roman"/>
        <family val="1"/>
      </rPr>
      <t>Edification de la société algérienne  de l'information</t>
    </r>
  </si>
  <si>
    <r>
      <rPr>
        <sz val="12"/>
        <color rgb="FF000000"/>
        <rFont val="Times New Roman"/>
        <family val="1"/>
      </rPr>
      <t>Développement et promotion du contenu national, des services en ligne et généralisation des usages</t>
    </r>
  </si>
  <si>
    <r>
      <rPr>
        <sz val="12"/>
        <color rgb="FF000000"/>
        <rFont val="Times New Roman"/>
        <family val="1"/>
      </rPr>
      <t>Mise en place et la promotion d'un environnement de confiance pour l’utilisation des nouvelles technologies</t>
    </r>
  </si>
  <si>
    <t>068</t>
  </si>
  <si>
    <r>
      <rPr>
        <sz val="12"/>
        <color rgb="FF000000"/>
        <rFont val="Times New Roman"/>
        <family val="1"/>
      </rPr>
      <t>Solidarité Nationale, Famille et Condition de la Femme</t>
    </r>
  </si>
  <si>
    <t>069</t>
  </si>
  <si>
    <r>
      <rPr>
        <sz val="12"/>
        <color rgb="FF000000"/>
        <rFont val="Times New Roman"/>
        <family val="1"/>
      </rPr>
      <t>Personnes aux besoins spécifiques</t>
    </r>
  </si>
  <si>
    <r>
      <rPr>
        <sz val="12"/>
        <color rgb="FF000000"/>
        <rFont val="Times New Roman"/>
        <family val="1"/>
      </rPr>
      <t>Protection et insertion des personnes aux besoins spécifiques</t>
    </r>
  </si>
  <si>
    <r>
      <rPr>
        <sz val="12"/>
        <color rgb="FF000000"/>
        <rFont val="Times New Roman"/>
        <family val="1"/>
      </rPr>
      <t>Education et enseignement spécialisé des personnes aux besoins spécifiques</t>
    </r>
  </si>
  <si>
    <t>070</t>
  </si>
  <si>
    <r>
      <rPr>
        <sz val="12"/>
        <color rgb="FF000000"/>
        <rFont val="Times New Roman"/>
        <family val="1"/>
      </rPr>
      <t>Famille et condition de la femme</t>
    </r>
  </si>
  <si>
    <r>
      <rPr>
        <sz val="12"/>
        <color rgb="FF000000"/>
        <rFont val="Times New Roman"/>
        <family val="1"/>
      </rPr>
      <t>Protection et promotion de la Famille et de la femme</t>
    </r>
  </si>
  <si>
    <r>
      <rPr>
        <sz val="12"/>
        <color rgb="FF000000"/>
        <rFont val="Times New Roman"/>
        <family val="1"/>
      </rPr>
      <t>Protection de l'enfance et des personnes âgées</t>
    </r>
  </si>
  <si>
    <t>071</t>
  </si>
  <si>
    <r>
      <rPr>
        <sz val="12"/>
        <color rgb="FF000000"/>
        <rFont val="Times New Roman"/>
        <family val="1"/>
      </rPr>
      <t>Développement social et Action humanitaire</t>
    </r>
  </si>
  <si>
    <r>
      <rPr>
        <sz val="12"/>
        <color rgb="FF000000"/>
        <rFont val="Times New Roman"/>
        <family val="1"/>
      </rPr>
      <t>Développement social</t>
    </r>
  </si>
  <si>
    <r>
      <rPr>
        <sz val="12"/>
        <color rgb="FF000000"/>
        <rFont val="Times New Roman"/>
        <family val="1"/>
      </rPr>
      <t>Mouvement associatif et Action humanitaire</t>
    </r>
  </si>
  <si>
    <t>072</t>
  </si>
  <si>
    <r>
      <rPr>
        <sz val="12"/>
        <color rgb="FF000000"/>
        <rFont val="Times New Roman"/>
        <family val="1"/>
      </rPr>
      <t>Industrie et Production Pharmaceutique</t>
    </r>
  </si>
  <si>
    <t>073</t>
  </si>
  <si>
    <r>
      <rPr>
        <sz val="12"/>
        <color rgb="FF000000"/>
        <rFont val="Times New Roman"/>
        <family val="1"/>
      </rPr>
      <t>Compétitivité et Développement Industriels</t>
    </r>
  </si>
  <si>
    <r>
      <rPr>
        <sz val="12"/>
        <color rgb="FF000000"/>
        <rFont val="Times New Roman"/>
        <family val="1"/>
      </rPr>
      <t>Compétitivité Industrielle</t>
    </r>
  </si>
  <si>
    <r>
      <rPr>
        <sz val="12"/>
        <color rgb="FF000000"/>
        <rFont val="Times New Roman"/>
        <family val="1"/>
      </rPr>
      <t>Développement Industriel</t>
    </r>
  </si>
  <si>
    <t>074</t>
  </si>
  <si>
    <r>
      <rPr>
        <sz val="12"/>
        <color rgb="FF000000"/>
        <rFont val="Times New Roman"/>
        <family val="1"/>
      </rPr>
      <t>Appui à l'investissement</t>
    </r>
  </si>
  <si>
    <r>
      <rPr>
        <sz val="12"/>
        <color rgb="FF000000"/>
        <rFont val="Times New Roman"/>
        <family val="1"/>
      </rPr>
      <t>Promotion de l'Investissement</t>
    </r>
  </si>
  <si>
    <r>
      <rPr>
        <sz val="12"/>
        <color rgb="FF000000"/>
        <rFont val="Times New Roman"/>
        <family val="1"/>
      </rPr>
      <t>Appui à la PME</t>
    </r>
  </si>
  <si>
    <t>121</t>
  </si>
  <si>
    <r>
      <rPr>
        <sz val="12"/>
        <color rgb="FF000000"/>
        <rFont val="Times New Roman"/>
        <family val="1"/>
      </rPr>
      <t>Développement et Promotion de l'Industrie Pharmaceutique en Algerie</t>
    </r>
  </si>
  <si>
    <t>075</t>
  </si>
  <si>
    <r>
      <rPr>
        <sz val="12"/>
        <color rgb="FF000000"/>
        <rFont val="Times New Roman"/>
        <family val="1"/>
      </rPr>
      <t>Agriculture, Développement Rural et Pêche</t>
    </r>
  </si>
  <si>
    <t>076</t>
  </si>
  <si>
    <r>
      <rPr>
        <sz val="12"/>
        <color rgb="FF000000"/>
        <rFont val="Times New Roman"/>
        <family val="1"/>
      </rPr>
      <t>Agriculture et Développement Rural</t>
    </r>
  </si>
  <si>
    <r>
      <rPr>
        <sz val="12"/>
        <color rgb="FF000000"/>
        <rFont val="Times New Roman"/>
        <family val="1"/>
      </rPr>
      <t>Développement de l'agriculture</t>
    </r>
  </si>
  <si>
    <r>
      <rPr>
        <sz val="12"/>
        <color rgb="FF000000"/>
        <rFont val="Times New Roman"/>
        <family val="1"/>
      </rPr>
      <t>Sécurité et qualité sanitaires des aliments</t>
    </r>
  </si>
  <si>
    <r>
      <rPr>
        <sz val="12"/>
        <color rgb="FF000000"/>
        <rFont val="Times New Roman"/>
        <family val="1"/>
      </rPr>
      <t>Développement rural et gestion équilibrée et durable des territoires</t>
    </r>
  </si>
  <si>
    <t>077</t>
  </si>
  <si>
    <r>
      <rPr>
        <sz val="12"/>
        <color rgb="FF000000"/>
        <rFont val="Times New Roman"/>
        <family val="1"/>
      </rPr>
      <t>Forêts</t>
    </r>
  </si>
  <si>
    <r>
      <rPr>
        <sz val="12"/>
        <color rgb="FF000000"/>
        <rFont val="Times New Roman"/>
        <family val="1"/>
      </rPr>
      <t>Gestion et soutien</t>
    </r>
  </si>
  <si>
    <r>
      <rPr>
        <sz val="12"/>
        <color rgb="FF000000"/>
        <rFont val="Times New Roman"/>
        <family val="1"/>
      </rPr>
      <t>Gestion durable et conservation du patrimoine</t>
    </r>
  </si>
  <si>
    <t>117</t>
  </si>
  <si>
    <r>
      <rPr>
        <sz val="12"/>
        <color rgb="FF000000"/>
        <rFont val="Times New Roman"/>
        <family val="1"/>
      </rPr>
      <t>Pêche maritime</t>
    </r>
  </si>
  <si>
    <r>
      <rPr>
        <sz val="12"/>
        <color rgb="FF000000"/>
        <rFont val="Times New Roman"/>
        <family val="1"/>
      </rPr>
      <t>Développement des activités et des infrastructures liées à la Pêche</t>
    </r>
  </si>
  <si>
    <t>118</t>
  </si>
  <si>
    <r>
      <rPr>
        <sz val="12"/>
        <color rgb="FF000000"/>
        <rFont val="Times New Roman"/>
        <family val="1"/>
      </rPr>
      <t>Aquaculture</t>
    </r>
  </si>
  <si>
    <r>
      <rPr>
        <sz val="12"/>
        <color rgb="FF000000"/>
        <rFont val="Times New Roman"/>
        <family val="1"/>
      </rPr>
      <t>Développement des activités et des infrastructures liées à l'Aquaculture</t>
    </r>
  </si>
  <si>
    <t>119</t>
  </si>
  <si>
    <r>
      <rPr>
        <sz val="12"/>
        <color rgb="FF000000"/>
        <rFont val="Times New Roman"/>
        <family val="1"/>
      </rPr>
      <t>Contrôle des actvités et de la qualité des produits de la pêche et de l'aquaculture</t>
    </r>
  </si>
  <si>
    <r>
      <rPr>
        <sz val="12"/>
        <color rgb="FF000000"/>
        <rFont val="Times New Roman"/>
        <family val="1"/>
      </rPr>
      <t>Contrôle des activités de la Pêche et de l'aquaculture et de la salubrité des milieux et des produits halieutiques</t>
    </r>
  </si>
  <si>
    <t>078</t>
  </si>
  <si>
    <r>
      <rPr>
        <sz val="12"/>
        <color rgb="FF000000"/>
        <rFont val="Times New Roman"/>
        <family val="1"/>
      </rPr>
      <t>Gestion, intervention et soutien</t>
    </r>
  </si>
  <si>
    <r>
      <rPr>
        <sz val="12"/>
        <color rgb="FF000000"/>
        <rFont val="Times New Roman"/>
        <family val="1"/>
      </rPr>
      <t>Habitat, Urbanisme et Ville</t>
    </r>
  </si>
  <si>
    <t>079</t>
  </si>
  <si>
    <r>
      <rPr>
        <sz val="12"/>
        <color rgb="FF000000"/>
        <rFont val="Times New Roman"/>
        <family val="1"/>
      </rPr>
      <t>Logement</t>
    </r>
  </si>
  <si>
    <r>
      <rPr>
        <sz val="12"/>
        <color rgb="FF000000"/>
        <rFont val="Times New Roman"/>
        <family val="1"/>
      </rPr>
      <t>Logement public locatif</t>
    </r>
  </si>
  <si>
    <r>
      <rPr>
        <sz val="12"/>
        <color rgb="FF000000"/>
        <rFont val="Times New Roman"/>
        <family val="1"/>
      </rPr>
      <t>Aides aux logement</t>
    </r>
  </si>
  <si>
    <t>080</t>
  </si>
  <si>
    <r>
      <rPr>
        <sz val="12"/>
        <color rgb="FF000000"/>
        <rFont val="Times New Roman"/>
        <family val="1"/>
      </rPr>
      <t>Urbanisme et aménagement</t>
    </r>
  </si>
  <si>
    <r>
      <rPr>
        <sz val="12"/>
        <color rgb="FF000000"/>
        <rFont val="Times New Roman"/>
        <family val="1"/>
      </rPr>
      <t>Urbanisme</t>
    </r>
  </si>
  <si>
    <r>
      <rPr>
        <sz val="12"/>
        <color rgb="FF000000"/>
        <rFont val="Times New Roman"/>
        <family val="1"/>
      </rPr>
      <t>Aménagement du foncier</t>
    </r>
  </si>
  <si>
    <t>081</t>
  </si>
  <si>
    <r>
      <rPr>
        <sz val="12"/>
        <color rgb="FF000000"/>
        <rFont val="Times New Roman"/>
        <family val="1"/>
      </rPr>
      <t>Villes et Villes nouvelles</t>
    </r>
  </si>
  <si>
    <t>082</t>
  </si>
  <si>
    <r>
      <rPr>
        <sz val="12"/>
        <color rgb="FF000000"/>
        <rFont val="Times New Roman"/>
        <family val="1"/>
      </rPr>
      <t>Equipements publics</t>
    </r>
  </si>
  <si>
    <r>
      <rPr>
        <sz val="12"/>
        <color rgb="FF000000"/>
        <rFont val="Times New Roman"/>
        <family val="1"/>
      </rPr>
      <t>Équipements publics de l'éducation et de la formation</t>
    </r>
  </si>
  <si>
    <r>
      <rPr>
        <sz val="12"/>
        <color rgb="FF000000"/>
        <rFont val="Times New Roman"/>
        <family val="1"/>
      </rPr>
      <t>Équipements publics de sécurité et de santé</t>
    </r>
  </si>
  <si>
    <r>
      <rPr>
        <sz val="12"/>
        <color rgb="FF000000"/>
        <rFont val="Times New Roman"/>
        <family val="1"/>
      </rPr>
      <t>Autres publics équipements publics</t>
    </r>
  </si>
  <si>
    <t>083</t>
  </si>
  <si>
    <r>
      <rPr>
        <sz val="12"/>
        <color rgb="FF000000"/>
        <rFont val="Times New Roman"/>
        <family val="1"/>
      </rPr>
      <t>Commerce Intérieur et Régulation du Marché National</t>
    </r>
  </si>
  <si>
    <t>084</t>
  </si>
  <si>
    <r>
      <rPr>
        <sz val="12"/>
        <color rgb="FF000000"/>
        <rFont val="Times New Roman"/>
        <family val="1"/>
      </rPr>
      <t>Régulation et Promotion de la Concurrence</t>
    </r>
  </si>
  <si>
    <r>
      <rPr>
        <sz val="12"/>
        <color rgb="FF000000"/>
        <rFont val="Times New Roman"/>
        <family val="1"/>
      </rPr>
      <t>Régulation des Marchés</t>
    </r>
  </si>
  <si>
    <r>
      <rPr>
        <sz val="12"/>
        <color rgb="FF000000"/>
        <rFont val="Times New Roman"/>
        <family val="1"/>
      </rPr>
      <t>Organisation des Activités Commerciales</t>
    </r>
  </si>
  <si>
    <t>085</t>
  </si>
  <si>
    <r>
      <rPr>
        <sz val="12"/>
        <color rgb="FF000000"/>
        <rFont val="Times New Roman"/>
        <family val="1"/>
      </rPr>
      <t>Protection du Consommateur</t>
    </r>
  </si>
  <si>
    <r>
      <rPr>
        <sz val="12"/>
        <color rgb="FF000000"/>
        <rFont val="Times New Roman"/>
        <family val="1"/>
      </rPr>
      <t>Analyse et contrôle de la qualité</t>
    </r>
  </si>
  <si>
    <r>
      <rPr>
        <sz val="12"/>
        <color rgb="FF000000"/>
        <rFont val="Times New Roman"/>
        <family val="1"/>
      </rPr>
      <t>Contrôle des Pratiques Commerciales</t>
    </r>
  </si>
  <si>
    <t>087</t>
  </si>
  <si>
    <r>
      <rPr>
        <sz val="12"/>
        <color rgb="FF000000"/>
        <rFont val="Times New Roman"/>
        <family val="1"/>
      </rPr>
      <t>Communication</t>
    </r>
  </si>
  <si>
    <t>088</t>
  </si>
  <si>
    <r>
      <rPr>
        <sz val="12"/>
        <color rgb="FF000000"/>
        <rFont val="Times New Roman"/>
        <family val="1"/>
      </rPr>
      <t>Médias et Communication institutionnelle</t>
    </r>
  </si>
  <si>
    <r>
      <rPr>
        <sz val="12"/>
        <color rgb="FF000000"/>
        <rFont val="Times New Roman"/>
        <family val="1"/>
      </rPr>
      <t>Médias</t>
    </r>
  </si>
  <si>
    <r>
      <rPr>
        <sz val="12"/>
        <color rgb="FF000000"/>
        <rFont val="Times New Roman"/>
        <family val="1"/>
      </rPr>
      <t>Communication Institutionnelle</t>
    </r>
  </si>
  <si>
    <t>089</t>
  </si>
  <si>
    <r>
      <rPr>
        <sz val="12"/>
        <color rgb="FF000000"/>
        <rFont val="Times New Roman"/>
        <family val="1"/>
      </rPr>
      <t>Gestion Du Ministère</t>
    </r>
  </si>
  <si>
    <r>
      <rPr>
        <sz val="12"/>
        <color rgb="FF000000"/>
        <rFont val="Times New Roman"/>
        <family val="1"/>
      </rPr>
      <t>Travaux Publics et Infrastructures de Base</t>
    </r>
  </si>
  <si>
    <t>090</t>
  </si>
  <si>
    <r>
      <rPr>
        <sz val="12"/>
        <color rgb="FF000000"/>
        <rFont val="Times New Roman"/>
        <family val="1"/>
      </rPr>
      <t>Infrastructures routières et autoroutières</t>
    </r>
  </si>
  <si>
    <r>
      <rPr>
        <sz val="12"/>
        <color rgb="FF000000"/>
        <rFont val="Times New Roman"/>
        <family val="1"/>
      </rPr>
      <t>Développement des infrastructures routiéres</t>
    </r>
  </si>
  <si>
    <r>
      <rPr>
        <sz val="12"/>
        <color rgb="FF000000"/>
        <rFont val="Times New Roman"/>
        <family val="1"/>
      </rPr>
      <t>Entretien routier</t>
    </r>
  </si>
  <si>
    <r>
      <rPr>
        <sz val="12"/>
        <color rgb="FF000000"/>
        <rFont val="Times New Roman"/>
        <family val="1"/>
      </rPr>
      <t>Développement et entretien des autoroutes</t>
    </r>
  </si>
  <si>
    <t>091</t>
  </si>
  <si>
    <r>
      <rPr>
        <sz val="12"/>
        <color rgb="FF000000"/>
        <rFont val="Times New Roman"/>
        <family val="1"/>
      </rPr>
      <t>Infrastructures aéroportuaires</t>
    </r>
  </si>
  <si>
    <r>
      <rPr>
        <sz val="12"/>
        <color rgb="FF000000"/>
        <rFont val="Times New Roman"/>
        <family val="1"/>
      </rPr>
      <t>Développements des infrastructures aéroportuaires</t>
    </r>
  </si>
  <si>
    <r>
      <rPr>
        <sz val="12"/>
        <color rgb="FF000000"/>
        <rFont val="Times New Roman"/>
        <family val="1"/>
      </rPr>
      <t>Maintenances des infrastructures aéroportuaires</t>
    </r>
  </si>
  <si>
    <t>092</t>
  </si>
  <si>
    <r>
      <rPr>
        <sz val="12"/>
        <color rgb="FF000000"/>
        <rFont val="Times New Roman"/>
        <family val="1"/>
      </rPr>
      <t>Infrastructures maritimes</t>
    </r>
  </si>
  <si>
    <r>
      <rPr>
        <sz val="12"/>
        <color rgb="FF000000"/>
        <rFont val="Times New Roman"/>
        <family val="1"/>
      </rPr>
      <t>Développement des infrastructures maritimes</t>
    </r>
  </si>
  <si>
    <r>
      <rPr>
        <sz val="12"/>
        <color rgb="FF000000"/>
        <rFont val="Times New Roman"/>
        <family val="1"/>
      </rPr>
      <t>Maintenance des infrastructures maritimes et signalisation</t>
    </r>
  </si>
  <si>
    <t>142</t>
  </si>
  <si>
    <r>
      <rPr>
        <sz val="12"/>
        <color rgb="FF000000"/>
        <rFont val="Times New Roman"/>
        <family val="1"/>
      </rPr>
      <t>Infrastructures ferroviaires et transports guidés</t>
    </r>
  </si>
  <si>
    <r>
      <rPr>
        <sz val="12"/>
        <color rgb="FF000000"/>
        <rFont val="Times New Roman"/>
        <family val="1"/>
      </rPr>
      <t>Développement des Infrastructures Ferroviaires</t>
    </r>
  </si>
  <si>
    <r>
      <rPr>
        <sz val="12"/>
        <color rgb="FF000000"/>
        <rFont val="Times New Roman"/>
        <family val="1"/>
      </rPr>
      <t>Développement des infrastructures de transports guidés</t>
    </r>
  </si>
  <si>
    <t>097</t>
  </si>
  <si>
    <r>
      <rPr>
        <sz val="12"/>
        <color rgb="FF000000"/>
        <rFont val="Times New Roman"/>
        <family val="1"/>
      </rPr>
      <t>Transports</t>
    </r>
  </si>
  <si>
    <t>098</t>
  </si>
  <si>
    <r>
      <rPr>
        <sz val="12"/>
        <color rgb="FF000000"/>
        <rFont val="Times New Roman"/>
        <family val="1"/>
      </rPr>
      <t>Mobilité et logistique</t>
    </r>
  </si>
  <si>
    <r>
      <rPr>
        <sz val="12"/>
        <color rgb="FF000000"/>
        <rFont val="Times New Roman"/>
        <family val="1"/>
      </rPr>
      <t>Transports routiers et logistique</t>
    </r>
  </si>
  <si>
    <r>
      <rPr>
        <sz val="12"/>
        <color rgb="FF000000"/>
        <rFont val="Times New Roman"/>
        <family val="1"/>
      </rPr>
      <t>Transports ferroviaires et guidés</t>
    </r>
  </si>
  <si>
    <t>099</t>
  </si>
  <si>
    <r>
      <rPr>
        <sz val="12"/>
        <color rgb="FF000000"/>
        <rFont val="Times New Roman"/>
        <family val="1"/>
      </rPr>
      <t>Marine marchande et ports</t>
    </r>
  </si>
  <si>
    <r>
      <rPr>
        <sz val="12"/>
        <color rgb="FF000000"/>
        <rFont val="Times New Roman"/>
        <family val="1"/>
      </rPr>
      <t>Marine marchande</t>
    </r>
  </si>
  <si>
    <r>
      <rPr>
        <sz val="12"/>
        <color rgb="FF000000"/>
        <rFont val="Times New Roman"/>
        <family val="1"/>
      </rPr>
      <t>Ports</t>
    </r>
  </si>
  <si>
    <r>
      <rPr>
        <sz val="12"/>
        <color rgb="FF000000"/>
        <rFont val="Times New Roman"/>
        <family val="1"/>
      </rPr>
      <t>Aéronautique et météorologie</t>
    </r>
  </si>
  <si>
    <r>
      <rPr>
        <sz val="12"/>
        <color rgb="FF000000"/>
        <rFont val="Times New Roman"/>
        <family val="1"/>
      </rPr>
      <t>Aéronautique</t>
    </r>
  </si>
  <si>
    <r>
      <rPr>
        <sz val="12"/>
        <color rgb="FF000000"/>
        <rFont val="Times New Roman"/>
        <family val="1"/>
      </rPr>
      <t>Météorologie</t>
    </r>
  </si>
  <si>
    <t>101</t>
  </si>
  <si>
    <r>
      <rPr>
        <sz val="12"/>
        <color rgb="FF000000"/>
        <rFont val="Times New Roman"/>
        <family val="1"/>
      </rPr>
      <t>Tourisme et Artisanat</t>
    </r>
  </si>
  <si>
    <t>102</t>
  </si>
  <si>
    <r>
      <rPr>
        <sz val="12"/>
        <color rgb="FF000000"/>
        <rFont val="Times New Roman"/>
        <family val="1"/>
      </rPr>
      <t>Tourisme</t>
    </r>
  </si>
  <si>
    <r>
      <rPr>
        <sz val="12"/>
        <color rgb="FF000000"/>
        <rFont val="Times New Roman"/>
        <family val="1"/>
      </rPr>
      <t>Politique et promotion du  tourisme</t>
    </r>
  </si>
  <si>
    <r>
      <rPr>
        <sz val="12"/>
        <color rgb="FF000000"/>
        <rFont val="Times New Roman"/>
        <family val="1"/>
      </rPr>
      <t>Soutien aux projets touristiques</t>
    </r>
  </si>
  <si>
    <t>103</t>
  </si>
  <si>
    <r>
      <rPr>
        <sz val="12"/>
        <color rgb="FF000000"/>
        <rFont val="Times New Roman"/>
        <family val="1"/>
      </rPr>
      <t>Artisanat et métiers</t>
    </r>
  </si>
  <si>
    <r>
      <rPr>
        <sz val="12"/>
        <color rgb="FF000000"/>
        <rFont val="Times New Roman"/>
        <family val="1"/>
      </rPr>
      <t>Pilotage et encadrement du développement de l’artisanat et des métiers</t>
    </r>
  </si>
  <si>
    <r>
      <rPr>
        <sz val="12"/>
        <color rgb="FF000000"/>
        <rFont val="Times New Roman"/>
        <family val="1"/>
      </rPr>
      <t>Promotion et amélioration des performances des acteurs</t>
    </r>
  </si>
  <si>
    <t>104</t>
  </si>
  <si>
    <r>
      <rPr>
        <sz val="12"/>
        <color rgb="FF000000"/>
        <rFont val="Times New Roman"/>
        <family val="1"/>
      </rPr>
      <t>Santé</t>
    </r>
  </si>
  <si>
    <t>105</t>
  </si>
  <si>
    <r>
      <rPr>
        <sz val="12"/>
        <color rgb="FF000000"/>
        <rFont val="Times New Roman"/>
        <family val="1"/>
      </rPr>
      <t>Prévention et soins</t>
    </r>
  </si>
  <si>
    <t>106</t>
  </si>
  <si>
    <r>
      <rPr>
        <sz val="12"/>
        <color rgb="FF000000"/>
        <rFont val="Times New Roman"/>
        <family val="1"/>
      </rPr>
      <t>Formation dans le domaine de la santé</t>
    </r>
  </si>
  <si>
    <r>
      <rPr>
        <sz val="12"/>
        <color rgb="FF000000"/>
        <rFont val="Times New Roman"/>
        <family val="1"/>
      </rPr>
      <t>Formation et renforcement des compétences</t>
    </r>
  </si>
  <si>
    <t>107</t>
  </si>
  <si>
    <r>
      <rPr>
        <sz val="12"/>
        <color rgb="FF000000"/>
        <rFont val="Times New Roman"/>
        <family val="1"/>
      </rPr>
      <t>Travail, Emploi et Sécurité Sociale</t>
    </r>
  </si>
  <si>
    <t>108</t>
  </si>
  <si>
    <r>
      <rPr>
        <sz val="12"/>
        <color rgb="FF000000"/>
        <rFont val="Times New Roman"/>
        <family val="1"/>
      </rPr>
      <t>Inspection Générale du Travail</t>
    </r>
  </si>
  <si>
    <r>
      <rPr>
        <sz val="12"/>
        <color rgb="FF000000"/>
        <rFont val="Times New Roman"/>
        <family val="1"/>
      </rPr>
      <t>Gestion administrative et financière</t>
    </r>
  </si>
  <si>
    <r>
      <rPr>
        <sz val="12"/>
        <color rgb="FF000000"/>
        <rFont val="Times New Roman"/>
        <family val="1"/>
      </rPr>
      <t>Contrôle de l’application des dispositions  législatives et réglementaires du travail</t>
    </r>
  </si>
  <si>
    <t>109</t>
  </si>
  <si>
    <r>
      <rPr>
        <sz val="12"/>
        <color rgb="FF000000"/>
        <rFont val="Times New Roman"/>
        <family val="1"/>
      </rPr>
      <t>Soutien et promotion de l’emploi</t>
    </r>
  </si>
  <si>
    <r>
      <rPr>
        <sz val="12"/>
        <color rgb="FF000000"/>
        <rFont val="Times New Roman"/>
        <family val="1"/>
      </rPr>
      <t>Accès au marché  de l’emploi</t>
    </r>
  </si>
  <si>
    <r>
      <rPr>
        <sz val="12"/>
        <color rgb="FF000000"/>
        <rFont val="Times New Roman"/>
        <family val="1"/>
      </rPr>
      <t>Dispositif d’emploi</t>
    </r>
  </si>
  <si>
    <t>110</t>
  </si>
  <si>
    <r>
      <rPr>
        <sz val="12"/>
        <color rgb="FF000000"/>
        <rFont val="Times New Roman"/>
        <family val="1"/>
      </rPr>
      <t>Système de protection sociale</t>
    </r>
  </si>
  <si>
    <r>
      <rPr>
        <sz val="12"/>
        <color rgb="FF000000"/>
        <rFont val="Times New Roman"/>
        <family val="1"/>
      </rPr>
      <t>Mise en œuvre de la politique de sécurité sociale</t>
    </r>
  </si>
  <si>
    <r>
      <rPr>
        <sz val="12"/>
        <color rgb="FF000000"/>
        <rFont val="Times New Roman"/>
        <family val="1"/>
      </rPr>
      <t>Soutien au système de sécurité sociale</t>
    </r>
  </si>
  <si>
    <t>111</t>
  </si>
  <si>
    <r>
      <rPr>
        <sz val="12"/>
        <color rgb="FF000000"/>
        <rFont val="Times New Roman"/>
        <family val="1"/>
      </rPr>
      <t>Relations avec le Parlement</t>
    </r>
  </si>
  <si>
    <t>112</t>
  </si>
  <si>
    <r>
      <rPr>
        <sz val="12"/>
        <color rgb="FF000000"/>
        <rFont val="Times New Roman"/>
        <family val="1"/>
      </rPr>
      <t>Renforcement des relations entre le Gouvernement et le Parlement</t>
    </r>
  </si>
  <si>
    <r>
      <rPr>
        <sz val="12"/>
        <color rgb="FF000000"/>
        <rFont val="Times New Roman"/>
        <family val="1"/>
      </rPr>
      <t>Suivi du travail Parlementaire</t>
    </r>
  </si>
  <si>
    <r>
      <rPr>
        <sz val="12"/>
        <color rgb="FF000000"/>
        <rFont val="Times New Roman"/>
        <family val="1"/>
      </rPr>
      <t>Etude de textes législatifs et règlementaires</t>
    </r>
  </si>
  <si>
    <t>113</t>
  </si>
  <si>
    <r>
      <rPr>
        <sz val="12"/>
        <color rgb="FF000000"/>
        <rFont val="Times New Roman"/>
        <family val="1"/>
      </rPr>
      <t>Environnement et Qualité de la Vie</t>
    </r>
  </si>
  <si>
    <t>114</t>
  </si>
  <si>
    <r>
      <rPr>
        <sz val="12"/>
        <color rgb="FF000000"/>
        <rFont val="Times New Roman"/>
        <family val="1"/>
      </rPr>
      <t>Environnement et développement durable</t>
    </r>
  </si>
  <si>
    <r>
      <rPr>
        <sz val="12"/>
        <color rgb="FF000000"/>
        <rFont val="Times New Roman"/>
        <family val="1"/>
      </rPr>
      <t>Environnement urbain et industriel</t>
    </r>
  </si>
  <si>
    <r>
      <rPr>
        <sz val="12"/>
        <color rgb="FF000000"/>
        <rFont val="Times New Roman"/>
        <family val="1"/>
      </rPr>
      <t>Biodiversité et changement climatique</t>
    </r>
  </si>
  <si>
    <r>
      <rPr>
        <sz val="12"/>
        <color rgb="FF000000"/>
        <rFont val="Times New Roman"/>
        <family val="1"/>
      </rPr>
      <t>Education et sensibilisation environnementale</t>
    </r>
  </si>
  <si>
    <t>116</t>
  </si>
  <si>
    <r>
      <rPr>
        <sz val="12"/>
        <color rgb="FF000000"/>
        <rFont val="Times New Roman"/>
        <family val="1"/>
      </rPr>
      <t>Economie de la Connaissance, Start-up et Micro-Entreprises</t>
    </r>
  </si>
  <si>
    <t>123</t>
  </si>
  <si>
    <r>
      <rPr>
        <sz val="12"/>
        <color rgb="FF000000"/>
        <rFont val="Times New Roman"/>
        <family val="1"/>
      </rPr>
      <t>Promotion de l'économie de la connaissance, des startup et de l'entrepreneuriat</t>
    </r>
  </si>
  <si>
    <r>
      <rPr>
        <sz val="12"/>
        <color rgb="FF000000"/>
        <rFont val="Times New Roman"/>
        <family val="1"/>
      </rPr>
      <t>Promotion  de l'Economie de la Connaissance et des Startup</t>
    </r>
  </si>
  <si>
    <r>
      <rPr>
        <sz val="12"/>
        <color rgb="FF000000"/>
        <rFont val="Times New Roman"/>
        <family val="1"/>
      </rPr>
      <t>Promotion de l'Entrepreneuriat et de la créativité</t>
    </r>
  </si>
  <si>
    <t>124</t>
  </si>
  <si>
    <r>
      <rPr>
        <sz val="12"/>
        <color rgb="FF000000"/>
        <rFont val="Times New Roman"/>
        <family val="1"/>
      </rPr>
      <t>Hydraulique</t>
    </r>
  </si>
  <si>
    <t>093</t>
  </si>
  <si>
    <r>
      <rPr>
        <sz val="12"/>
        <color rgb="FF000000"/>
        <rFont val="Times New Roman"/>
        <family val="1"/>
      </rPr>
      <t>Mobilisation des ressources en eau et de la sécurité hydrique</t>
    </r>
  </si>
  <si>
    <r>
      <rPr>
        <sz val="12"/>
        <color rgb="FF000000"/>
        <rFont val="Times New Roman"/>
        <family val="1"/>
      </rPr>
      <t>Mobilisation des ressources en  eau Conventionnelles</t>
    </r>
  </si>
  <si>
    <r>
      <rPr>
        <sz val="12"/>
        <color rgb="FF000000"/>
        <rFont val="Times New Roman"/>
        <family val="1"/>
      </rPr>
      <t>Eau non conventionnelle</t>
    </r>
  </si>
  <si>
    <t>094</t>
  </si>
  <si>
    <r>
      <rPr>
        <sz val="12"/>
        <color rgb="FF000000"/>
        <rFont val="Times New Roman"/>
        <family val="1"/>
      </rPr>
      <t>Approvisionnement en eau potable et industrielle</t>
    </r>
  </si>
  <si>
    <r>
      <rPr>
        <sz val="12"/>
        <color rgb="FF000000"/>
        <rFont val="Times New Roman"/>
        <family val="1"/>
      </rPr>
      <t>Adduction et Réseaux de distribution en eau potable et industrielle</t>
    </r>
  </si>
  <si>
    <t>095</t>
  </si>
  <si>
    <r>
      <rPr>
        <sz val="12"/>
        <color rgb="FF000000"/>
        <rFont val="Times New Roman"/>
        <family val="1"/>
      </rPr>
      <t>Hydraulique agricole</t>
    </r>
  </si>
  <si>
    <r>
      <rPr>
        <sz val="12"/>
        <color rgb="FF000000"/>
        <rFont val="Times New Roman"/>
        <family val="1"/>
      </rPr>
      <t>Périmètres irrigués</t>
    </r>
  </si>
  <si>
    <r>
      <rPr>
        <sz val="12"/>
        <color rgb="FF000000"/>
        <rFont val="Times New Roman"/>
        <family val="1"/>
      </rPr>
      <t>Petite et moyenne hydraulique</t>
    </r>
  </si>
  <si>
    <t>096</t>
  </si>
  <si>
    <r>
      <rPr>
        <sz val="12"/>
        <color rgb="FF000000"/>
        <rFont val="Times New Roman"/>
        <family val="1"/>
      </rPr>
      <t>Assainissement et protection du milieu naturel</t>
    </r>
  </si>
  <si>
    <r>
      <rPr>
        <sz val="12"/>
        <color rgb="FF000000"/>
        <rFont val="Times New Roman"/>
        <family val="1"/>
      </rPr>
      <t>Réseaux d'assainissement et Systeme d'épuration</t>
    </r>
  </si>
  <si>
    <r>
      <rPr>
        <sz val="12"/>
        <color rgb="FF000000"/>
        <rFont val="Times New Roman"/>
        <family val="1"/>
      </rPr>
      <t>Protection des villes contre les inondations</t>
    </r>
  </si>
  <si>
    <t>143</t>
  </si>
  <si>
    <r>
      <rPr>
        <sz val="12"/>
        <color rgb="FF000000"/>
        <rFont val="Times New Roman"/>
        <family val="1"/>
      </rPr>
      <t>Jeunesse</t>
    </r>
  </si>
  <si>
    <t>059</t>
  </si>
  <si>
    <r>
      <rPr>
        <sz val="12"/>
        <color rgb="FF000000"/>
        <rFont val="Times New Roman"/>
        <family val="1"/>
      </rPr>
      <t>Promotion de l'animation socio-educative</t>
    </r>
  </si>
  <si>
    <r>
      <rPr>
        <sz val="12"/>
        <color rgb="FF000000"/>
        <rFont val="Times New Roman"/>
        <family val="1"/>
      </rPr>
      <t>Partenariat et établissements de jeunes</t>
    </r>
  </si>
  <si>
    <r>
      <rPr>
        <sz val="12"/>
        <color rgb="FF000000"/>
        <rFont val="Times New Roman"/>
        <family val="1"/>
      </rPr>
      <t>Tourisme et loisirs de jeunes</t>
    </r>
  </si>
  <si>
    <t>144</t>
  </si>
  <si>
    <r>
      <rPr>
        <sz val="12"/>
        <color rgb="FF000000"/>
        <rFont val="Times New Roman"/>
        <family val="1"/>
      </rPr>
      <t>Commerce Extérieur et Promotion des Exportations</t>
    </r>
  </si>
  <si>
    <t>086</t>
  </si>
  <si>
    <r>
      <rPr>
        <sz val="12"/>
        <color rgb="FF000000"/>
        <rFont val="Times New Roman"/>
        <family val="1"/>
      </rPr>
      <t>Encadrement des Echanges Commerciaux et Promotion des Exportations</t>
    </r>
  </si>
  <si>
    <r>
      <rPr>
        <sz val="12"/>
        <color rgb="FF000000"/>
        <rFont val="Times New Roman"/>
        <family val="1"/>
      </rPr>
      <t>Echanges Commerciaux</t>
    </r>
  </si>
  <si>
    <r>
      <rPr>
        <sz val="12"/>
        <color rgb="FF000000"/>
        <rFont val="Times New Roman"/>
        <family val="1"/>
      </rPr>
      <t>Promotion des Exportations hors Hydrocarbures</t>
    </r>
  </si>
  <si>
    <t>145</t>
  </si>
  <si>
    <r>
      <rPr>
        <sz val="12"/>
        <color rgb="FF000000"/>
        <rFont val="Times New Roman"/>
        <family val="1"/>
      </rPr>
      <t>S/Total Portefeuilles de Programmes 'Ministères'</t>
    </r>
  </si>
  <si>
    <r>
      <rPr>
        <sz val="12"/>
        <color rgb="FF000000"/>
        <rFont val="Times New Roman"/>
        <family val="1"/>
      </rPr>
      <t>Assemblée  Populaire  Nationale</t>
    </r>
  </si>
  <si>
    <t>125</t>
  </si>
  <si>
    <r>
      <rPr>
        <sz val="12"/>
        <color rgb="FF000000"/>
        <rFont val="Times New Roman"/>
        <family val="1"/>
      </rPr>
      <t>Législation et contrôle de l'Action du Gouvernement.</t>
    </r>
  </si>
  <si>
    <t>501</t>
  </si>
  <si>
    <r>
      <rPr>
        <sz val="12"/>
        <color rgb="FF000000"/>
        <rFont val="Times New Roman"/>
        <family val="1"/>
      </rPr>
      <t>Conseil de la Nation</t>
    </r>
  </si>
  <si>
    <t>126</t>
  </si>
  <si>
    <t>505</t>
  </si>
  <si>
    <r>
      <rPr>
        <sz val="12"/>
        <color rgb="FF000000"/>
        <rFont val="Times New Roman"/>
        <family val="1"/>
      </rPr>
      <t>Cour Constitutionnelle</t>
    </r>
  </si>
  <si>
    <t>130</t>
  </si>
  <si>
    <r>
      <rPr>
        <sz val="12"/>
        <color rgb="FF000000"/>
        <rFont val="Times New Roman"/>
        <family val="1"/>
      </rPr>
      <t>S/Total Portefeuilles de Dotations</t>
    </r>
  </si>
  <si>
    <t>502</t>
  </si>
  <si>
    <r>
      <rPr>
        <sz val="12"/>
        <color rgb="FF000000"/>
        <rFont val="Times New Roman"/>
        <family val="1"/>
      </rPr>
      <t>Cour Suprême</t>
    </r>
  </si>
  <si>
    <t>127</t>
  </si>
  <si>
    <r>
      <rPr>
        <sz val="12"/>
        <color rgb="FF000000"/>
        <rFont val="Times New Roman"/>
        <family val="1"/>
      </rPr>
      <t>Contrôle et évaluation des décisions judiciaires et l'unification de la jurisprudence</t>
    </r>
  </si>
  <si>
    <t>503</t>
  </si>
  <si>
    <r>
      <rPr>
        <sz val="12"/>
        <color rgb="FF000000"/>
        <rFont val="Times New Roman"/>
        <family val="1"/>
      </rPr>
      <t>Conseil d'Etat</t>
    </r>
  </si>
  <si>
    <t>128</t>
  </si>
  <si>
    <r>
      <rPr>
        <sz val="12"/>
        <color rgb="FF000000"/>
        <rFont val="Times New Roman"/>
        <family val="1"/>
      </rPr>
      <t>Régulation de l'activité des juridictions administratives et compétences consultatives</t>
    </r>
  </si>
  <si>
    <t>504</t>
  </si>
  <si>
    <r>
      <rPr>
        <sz val="12"/>
        <color rgb="FF000000"/>
        <rFont val="Times New Roman"/>
        <family val="1"/>
      </rPr>
      <t>Conseil Supérieur de la Magistrature</t>
    </r>
  </si>
  <si>
    <t>129</t>
  </si>
  <si>
    <r>
      <rPr>
        <sz val="12"/>
        <color rgb="FF000000"/>
        <rFont val="Times New Roman"/>
        <family val="1"/>
      </rPr>
      <t>Indépendance de la justice</t>
    </r>
  </si>
  <si>
    <r>
      <rPr>
        <sz val="12"/>
        <color rgb="FF000000"/>
        <rFont val="Times New Roman"/>
        <family val="1"/>
      </rPr>
      <t>Gestion des sessions du Conseil</t>
    </r>
  </si>
  <si>
    <t>506</t>
  </si>
  <si>
    <r>
      <rPr>
        <sz val="12"/>
        <color rgb="FF000000"/>
        <rFont val="Times New Roman"/>
        <family val="1"/>
      </rPr>
      <t>Cour des Comptes</t>
    </r>
  </si>
  <si>
    <t>131</t>
  </si>
  <si>
    <r>
      <rPr>
        <sz val="12"/>
        <color rgb="FF000000"/>
        <rFont val="Times New Roman"/>
        <family val="1"/>
      </rPr>
      <t>Contrôle du patrimoine et des fonds publics</t>
    </r>
  </si>
  <si>
    <r>
      <rPr>
        <sz val="12"/>
        <color rgb="FF000000"/>
        <rFont val="Times New Roman"/>
        <family val="1"/>
      </rPr>
      <t>Vérification et jugement des comptes de gestion.</t>
    </r>
  </si>
  <si>
    <r>
      <rPr>
        <sz val="12"/>
        <color rgb="FF000000"/>
        <rFont val="Times New Roman"/>
        <family val="1"/>
      </rPr>
      <t>Contrôle de la qualité de gestion, de l’exécution de la loi de Finances et l’évaluation des programmes publics</t>
    </r>
  </si>
  <si>
    <r>
      <rPr>
        <sz val="12"/>
        <color rgb="FF000000"/>
        <rFont val="Times New Roman"/>
        <family val="1"/>
      </rPr>
      <t>Administration et  générale</t>
    </r>
  </si>
  <si>
    <t>507</t>
  </si>
  <si>
    <r>
      <rPr>
        <sz val="12"/>
        <color rgb="FF000000"/>
        <rFont val="Times New Roman"/>
        <family val="1"/>
      </rPr>
      <t>Haute Autorité de Transparence, de Prévention et de Lutte Contre la Corruption</t>
    </r>
  </si>
  <si>
    <t>132</t>
  </si>
  <si>
    <r>
      <rPr>
        <sz val="12"/>
        <color rgb="FF000000"/>
        <rFont val="Times New Roman"/>
        <family val="1"/>
      </rPr>
      <t>Prévention et lutte contre la corruption</t>
    </r>
  </si>
  <si>
    <r>
      <rPr>
        <sz val="12"/>
        <color rgb="FF000000"/>
        <rFont val="Times New Roman"/>
        <family val="1"/>
      </rPr>
      <t>Formation, sensibilisation, prévention et lutte contre la corruption</t>
    </r>
  </si>
  <si>
    <t>508</t>
  </si>
  <si>
    <r>
      <rPr>
        <sz val="12"/>
        <color rgb="FF000000"/>
        <rFont val="Times New Roman"/>
        <family val="1"/>
      </rPr>
      <t>Autorité Nationale Indépendante des Elections</t>
    </r>
  </si>
  <si>
    <t>133</t>
  </si>
  <si>
    <r>
      <rPr>
        <sz val="12"/>
        <color rgb="FF000000"/>
        <rFont val="Times New Roman"/>
        <family val="1"/>
      </rPr>
      <t>Préparation, organisation, gestion et supervision de l'ensemble des opérations éléctorales et référendaires</t>
    </r>
  </si>
  <si>
    <r>
      <rPr>
        <sz val="12"/>
        <color rgb="FF000000"/>
        <rFont val="Times New Roman"/>
        <family val="1"/>
      </rPr>
      <t>Préparation de l'ensemble des opérations éléctorales et référendaires</t>
    </r>
  </si>
  <si>
    <r>
      <rPr>
        <sz val="12"/>
        <color rgb="FF000000"/>
        <rFont val="Times New Roman"/>
        <family val="1"/>
      </rPr>
      <t>Organisation, gestion et supervision de l'ensemble des opérations éléctorales et référendaires</t>
    </r>
  </si>
  <si>
    <r>
      <rPr>
        <sz val="12"/>
        <color rgb="FF000000"/>
        <rFont val="Times New Roman"/>
        <family val="1"/>
      </rPr>
      <t>Révision ordinaire des listes électorales</t>
    </r>
  </si>
  <si>
    <t>509</t>
  </si>
  <si>
    <r>
      <rPr>
        <sz val="12"/>
        <color rgb="FF000000"/>
        <rFont val="Times New Roman"/>
        <family val="1"/>
      </rPr>
      <t>Conseil National Economique, Social et Environnemental</t>
    </r>
  </si>
  <si>
    <t>134</t>
  </si>
  <si>
    <r>
      <rPr>
        <sz val="12"/>
        <color rgb="FF000000"/>
        <rFont val="Times New Roman"/>
        <family val="1"/>
      </rPr>
      <t>Dialogue ,  concertation et évaluation dans le domaine Economique, Social et Environnemental</t>
    </r>
  </si>
  <si>
    <r>
      <rPr>
        <sz val="12"/>
        <color rgb="FF000000"/>
        <rFont val="Times New Roman"/>
        <family val="1"/>
      </rPr>
      <t>Avis , recommandations et   élaboration des rapports et des études</t>
    </r>
  </si>
  <si>
    <t>510</t>
  </si>
  <si>
    <r>
      <rPr>
        <sz val="12"/>
        <color rgb="FF000000"/>
        <rFont val="Times New Roman"/>
        <family val="1"/>
      </rPr>
      <t>Haut Conseil Islamique</t>
    </r>
  </si>
  <si>
    <t>135</t>
  </si>
  <si>
    <r>
      <rPr>
        <sz val="12"/>
        <color rgb="FF000000"/>
        <rFont val="Times New Roman"/>
        <family val="1"/>
      </rPr>
      <t>Promotion des prescriptions religieuses islamiques</t>
    </r>
  </si>
  <si>
    <r>
      <rPr>
        <sz val="12"/>
        <color rgb="FF000000"/>
        <rFont val="Times New Roman"/>
        <family val="1"/>
      </rPr>
      <t>Encouragement et  promotion de l'ijtihad</t>
    </r>
  </si>
  <si>
    <t>511</t>
  </si>
  <si>
    <r>
      <rPr>
        <sz val="12"/>
        <color rgb="FF000000"/>
        <rFont val="Times New Roman"/>
        <family val="1"/>
      </rPr>
      <t>Haut Conseil de la Langue Arabe</t>
    </r>
  </si>
  <si>
    <t>136</t>
  </si>
  <si>
    <r>
      <rPr>
        <sz val="12"/>
        <color rgb="FF000000"/>
        <rFont val="Times New Roman"/>
        <family val="1"/>
      </rPr>
      <t>Promotion et généralisation de la langue arabe</t>
    </r>
  </si>
  <si>
    <r>
      <rPr>
        <sz val="12"/>
        <color rgb="FF000000"/>
        <rFont val="Times New Roman"/>
        <family val="1"/>
      </rPr>
      <t>Activités du Haut Conseil de la Langue Arabe</t>
    </r>
  </si>
  <si>
    <t>512</t>
  </si>
  <si>
    <r>
      <rPr>
        <sz val="12"/>
        <color rgb="FF000000"/>
        <rFont val="Times New Roman"/>
        <family val="1"/>
      </rPr>
      <t>Conseil National des Droits de l'Homme</t>
    </r>
  </si>
  <si>
    <t>137</t>
  </si>
  <si>
    <r>
      <rPr>
        <sz val="12"/>
        <color rgb="FF000000"/>
        <rFont val="Times New Roman"/>
        <family val="1"/>
      </rPr>
      <t>Droits de l'Homme</t>
    </r>
  </si>
  <si>
    <r>
      <rPr>
        <sz val="12"/>
        <color rgb="FF000000"/>
        <rFont val="Times New Roman"/>
        <family val="1"/>
      </rPr>
      <t>Promotion et protection des droits de l’homme</t>
    </r>
  </si>
  <si>
    <t>513</t>
  </si>
  <si>
    <r>
      <rPr>
        <sz val="12"/>
        <color rgb="FF000000"/>
        <rFont val="Times New Roman"/>
        <family val="1"/>
      </rPr>
      <t>Académie Algérienne des Sciences et des Technologies</t>
    </r>
  </si>
  <si>
    <t>138</t>
  </si>
  <si>
    <r>
      <rPr>
        <sz val="12"/>
        <color rgb="FF000000"/>
        <rFont val="Times New Roman"/>
        <family val="1"/>
      </rPr>
      <t>Promouvoir le développement national durable par les sciences et les technologies</t>
    </r>
  </si>
  <si>
    <r>
      <rPr>
        <sz val="12"/>
        <color rgb="FF000000"/>
        <rFont val="Times New Roman"/>
        <family val="1"/>
      </rPr>
      <t>La consultation et l'expertise dans le domaine des sciences et des technologies</t>
    </r>
  </si>
  <si>
    <t>514</t>
  </si>
  <si>
    <r>
      <rPr>
        <sz val="12"/>
        <color rgb="FF000000"/>
        <rFont val="Times New Roman"/>
        <family val="1"/>
      </rPr>
      <t>Conseil National de la Recherche Scientifique et des Technologies</t>
    </r>
  </si>
  <si>
    <t>139</t>
  </si>
  <si>
    <r>
      <rPr>
        <sz val="12"/>
        <color rgb="FF000000"/>
        <rFont val="Times New Roman"/>
        <family val="1"/>
      </rPr>
      <t>Développement de la recherche scientifique et technologique</t>
    </r>
  </si>
  <si>
    <r>
      <rPr>
        <sz val="12"/>
        <color rgb="FF000000"/>
        <rFont val="Times New Roman"/>
        <family val="1"/>
      </rPr>
      <t>Activité du Conseil</t>
    </r>
  </si>
  <si>
    <t>515</t>
  </si>
  <si>
    <r>
      <rPr>
        <sz val="12"/>
        <color rgb="FF000000"/>
        <rFont val="Times New Roman"/>
        <family val="1"/>
      </rPr>
      <t>Observatoire National de la Société Civile</t>
    </r>
  </si>
  <si>
    <t>140</t>
  </si>
  <si>
    <r>
      <rPr>
        <sz val="12"/>
        <color rgb="FF000000"/>
        <rFont val="Times New Roman"/>
        <family val="1"/>
      </rPr>
      <t>Promotion de la société civile.</t>
    </r>
  </si>
  <si>
    <r>
      <rPr>
        <sz val="12"/>
        <color rgb="FF000000"/>
        <rFont val="Times New Roman"/>
        <family val="1"/>
      </rPr>
      <t>Promotion de l'Action de la société civile</t>
    </r>
  </si>
  <si>
    <t>516</t>
  </si>
  <si>
    <r>
      <rPr>
        <sz val="12"/>
        <color rgb="FF000000"/>
        <rFont val="Times New Roman"/>
        <family val="1"/>
      </rPr>
      <t>Conseil Superieur de la Jeunesse</t>
    </r>
  </si>
  <si>
    <t>141</t>
  </si>
  <si>
    <r>
      <rPr>
        <sz val="12"/>
        <color rgb="FF000000"/>
        <rFont val="Times New Roman"/>
        <family val="1"/>
      </rPr>
      <t>Promotion  de la jeunesse</t>
    </r>
  </si>
  <si>
    <r>
      <rPr>
        <sz val="12"/>
        <color rgb="FF000000"/>
        <rFont val="Times New Roman"/>
        <family val="1"/>
      </rPr>
      <t>Activités du Conseil</t>
    </r>
  </si>
  <si>
    <r>
      <rPr>
        <sz val="12"/>
        <color rgb="FF000000"/>
        <rFont val="Times New Roman"/>
        <family val="1"/>
      </rPr>
      <t>S/Total Portefeuilles de Programmes 'Institutions'</t>
    </r>
  </si>
  <si>
    <r>
      <rPr>
        <sz val="12"/>
        <color rgb="FF000000"/>
        <rFont val="Times New Roman"/>
        <family val="1"/>
      </rPr>
      <t>Total Général</t>
    </r>
  </si>
  <si>
    <t>AE Engageé cumule</t>
  </si>
  <si>
    <t xml:space="preserve">Paiements cumulés </t>
  </si>
  <si>
    <t>CP 2025</t>
  </si>
  <si>
    <t>Réév 2025</t>
  </si>
  <si>
    <t xml:space="preserve">NK5.523.2.262.010.44
</t>
  </si>
  <si>
    <t>réalisation de la ligne ferroviaire reliant Hassi Mefsoukh et Mostaganem
N° de l’opération</t>
  </si>
  <si>
    <t>Affaires Religieuses et des Wakfs</t>
  </si>
  <si>
    <t>Suivi, réalisation et équipement d’une mosquée pôle à Mascara</t>
  </si>
  <si>
    <t>Enseignement Supérieur et de la Recherche Scientifique</t>
  </si>
  <si>
    <t>Suivi et réalisation de 6.000 places pédagogiques y compris une salle OMS, un terrain de football, une piscine semi-olympique et un théâtre de verdure à Mascara</t>
  </si>
  <si>
    <t>Jeunesse et Sports</t>
  </si>
  <si>
    <t xml:space="preserve">Suivi, réalisation et équipement d’un vélodrome à Mascara  </t>
  </si>
  <si>
    <t>Industrie Et De La Production Pharmaceutique</t>
  </si>
  <si>
    <t>Suivi et réalisation d’une zone industrielle 98 H à Oggaz, wilaya de Mascara (tranche 2)</t>
  </si>
  <si>
    <t>T3</t>
  </si>
  <si>
    <t>Etude d’adaptation, suivi , contrôle et travaux de réalisation et équipement de 09 centres de proximité pour le stockage intermédiaire des céréales au niveau de la wilaya de Mascarad’engagement :  DA</t>
  </si>
  <si>
    <t>Réalisation d'une pénétrante reliant l'autoroute - oust a Mascara sur 43 km</t>
  </si>
  <si>
    <t xml:space="preserve">59 000 000 000 </t>
  </si>
  <si>
    <t>Dédoublement de la RN4 sur 12 Km entre Sidi Daouad et Zeghloul</t>
  </si>
  <si>
    <t>1 500 000 000</t>
  </si>
  <si>
    <t>Etude et réalisation d'un établissement hospitalier spécialisé en urgences médicaux chirurgicales à Bouhanifia</t>
  </si>
  <si>
    <t>Suivi et réalisation d’un hôpital de 120 lits à Mascara</t>
  </si>
  <si>
    <t>Réalisation d'une station d'épuration des eaux usées pour la ville de Mohammadia y compris collecteur de rejet</t>
  </si>
  <si>
    <t>Etude , suivi et travaux de mise à niveau de deux (02) stations de lagunage aérés de la ville de Hacine et bouhnifia  y compris l’amélioration et réhabilitation de la collecte des rejets et intégration d’un système de traitement tertiaire (w. Mascara)</t>
  </si>
  <si>
    <t>Alimentation en Eau Potable de la commune de Mascara et du couloir Mohammadia - Sig à partir du Transfert MAO</t>
  </si>
  <si>
    <t>Confortement du Barrage Chorfa</t>
  </si>
  <si>
    <t>Transfert à partir du Barrage de Bouhanifia vers la retenue du Barrage de Fergoug</t>
  </si>
  <si>
    <t xml:space="preserve">infrastructure de base </t>
  </si>
  <si>
    <t>(routes et pénétrantes) :</t>
  </si>
  <si>
    <t>Réalisation Du Redoublement De La Rn06 (Carrefour Ain El Hadjar A Temetlas)</t>
  </si>
  <si>
    <t>Education et santé</t>
  </si>
  <si>
    <t xml:space="preserve">Etude, Réalisation Et Equipement De 2000 Places Pédagogiques </t>
  </si>
  <si>
    <t xml:space="preserve">Etude, Realisation Et Equipement D'Une Residence Universitaire De 1000 Lits A Saida </t>
  </si>
  <si>
    <t>1 642 759 000</t>
  </si>
  <si>
    <t xml:space="preserve">Suivi Et Réalisation De 2000 Places Pédagogiques </t>
  </si>
  <si>
    <t>Viabilisation Et Aménagement Du Nouveau Pôle Universitaire (2 Eme Tranche</t>
  </si>
  <si>
    <t>Développement rural et industrie</t>
  </si>
  <si>
    <t>Réalisation D'une Zone industriel/e A Sidi Ahmed (Sur 100 Ha) Wilaya De Saida (Tranche 1) »</t>
  </si>
  <si>
    <t>Réalisation D'une Zone lndustrielle A Sidi Ahmed (Sur 100 Ha) Wilaya De Saida (Tranche 2</t>
  </si>
  <si>
    <t>Enseignement supérieur et de la recherche scientifique </t>
  </si>
  <si>
    <t>Étude et réalisation de 8000 lits d'hébergement type standard et de 4280 lits améliorés (Villages méditerranéen)</t>
  </si>
  <si>
    <t xml:space="preserve">Jeunesse et des sports </t>
  </si>
  <si>
    <t>Réalisation et équipement de la 2éme tranche stade OMS (40000) places à Oran</t>
  </si>
  <si>
    <t>11 980 255</t>
  </si>
  <si>
    <t xml:space="preserve">Travaux publics et infrastructures de base </t>
  </si>
  <si>
    <t>Réalisation de la deuxième rocade d'Oran sur 21 KMs</t>
  </si>
  <si>
    <t>Extension du terminal à conteneurs du port d'Oran</t>
  </si>
  <si>
    <t>Étude, réalisation et équipement d’un établissement pénitentiaire pour 300 détenus à Ras El Ma</t>
  </si>
  <si>
    <t>jeunesse et des sports </t>
  </si>
  <si>
    <t>Étude, réalisation et équipement d'un centre régional des équipes nationales à Sidi Bel Abbes».</t>
  </si>
  <si>
    <t>industrie </t>
  </si>
  <si>
    <t>d’une zone industrielle à Ras El Ma.</t>
  </si>
  <si>
    <t>agriculture</t>
  </si>
  <si>
    <t>Étude, réalisation et équipement d'un centre de formation et de vulgarisation agricole à Sidi Bel Abbes</t>
  </si>
  <si>
    <t>travaux publics </t>
  </si>
  <si>
    <t>Aménagement du carrefour prolongement boulevard Guermouche Med - rocade Sud avec réalisation d'un ouvrage d'art sous voie ferré</t>
  </si>
  <si>
    <t>l’équipement d’un centre anti cancer à Sidi Bel Abbes</t>
  </si>
  <si>
    <t>l’hydraulique</t>
  </si>
  <si>
    <t>Protection du barrage de SARNO contre le déversement des eaux usées de la localité Dlahim</t>
  </si>
  <si>
    <t>Réalisation de 9.000 ML de forages y compris abris, électrification, équipement et raccordement aux réseaux existants à travers la wilaya</t>
  </si>
  <si>
    <t>Réalisation de transfert Sidi Bel Abbes vers les localités Nord de la wilaya</t>
  </si>
  <si>
    <t>Transfert des eaux de CHOTT CHERGUI vers les communes des Daïras de Telagh et Merine</t>
  </si>
  <si>
    <t>Réhabilitation de 03 stations de pompage du système de transfert des eaux du barrage de Sidi Abdelli vers Sidi Bel Abbes</t>
  </si>
  <si>
    <t>Réalisation de deux réservoirs d'une capacité de 20.000 M³ chacun au niveau du groupement urbain de Sidi Bel Abbes et leur raccordement au réseau existant</t>
  </si>
  <si>
    <t>Réalisation du dédoublement de la route nationale 7 sur 60km entre Maghnia et Marsat Ben M’hidi </t>
  </si>
  <si>
    <t>Portefeuille de programmes</t>
  </si>
  <si>
    <t>Programmes</t>
  </si>
  <si>
    <t>Sous-Programme</t>
  </si>
  <si>
    <t>Intitulé de l'opération</t>
  </si>
  <si>
    <t>N° de l'opération</t>
  </si>
  <si>
    <t>AE
Initiale</t>
  </si>
  <si>
    <t>AE
Actuelle</t>
  </si>
  <si>
    <t>Engagements
cumulés</t>
  </si>
  <si>
    <t>Cons.
Cumulées</t>
  </si>
  <si>
    <t>Taux
Fin</t>
  </si>
  <si>
    <t>Taux
Phys</t>
  </si>
  <si>
    <t>Date             d' individua.</t>
  </si>
  <si>
    <t xml:space="preserve">Nbre d'op. </t>
  </si>
  <si>
    <t>Localité</t>
  </si>
  <si>
    <t>PEC</t>
  </si>
  <si>
    <t>CHLEF</t>
  </si>
  <si>
    <t>Ex-PSD 31/12/2022</t>
  </si>
  <si>
    <t>011- Education nationale</t>
  </si>
  <si>
    <t>044- Enseignement</t>
  </si>
  <si>
    <t>01- Enseignement préparatoire et primaire</t>
  </si>
  <si>
    <t>Etude, construction et équipement de.70 groupes scolaires (16A1,16B1,17C1,21D1)+ 70 LOGTS ET 105 salles de classes en extension (remplacement du préfa) (programme de reconstruction).</t>
  </si>
  <si>
    <t>NF562342621020605</t>
  </si>
  <si>
    <t>*Travaux achevés
*Opération à clôturer</t>
  </si>
  <si>
    <t>02- Enseignement moyen normal et spécifique et a distance</t>
  </si>
  <si>
    <t xml:space="preserve">Etude, réalisation et équipement de 10 EF 8B6+ 2B5 </t>
  </si>
  <si>
    <t>NF562322621020603</t>
  </si>
  <si>
    <t>Dossier de clôture au niveau Trésor</t>
  </si>
  <si>
    <t>Etude, construction et équipement de 04 CEM (Oued Fodda, Boukader,El Karimia,Sidi Abderrahmane )</t>
  </si>
  <si>
    <t>NK562322621021305</t>
  </si>
  <si>
    <t>Travaux achevés,
Réévaluation accordé en 2025 (15 266 000 DA), avenant visé par CMW</t>
  </si>
  <si>
    <t>03- Enseignement secondaire normal, spécifique et a distance</t>
  </si>
  <si>
    <t>Etude, réalisation et équipement de 04 lycées (1000/300) (programme de reconstruction).</t>
  </si>
  <si>
    <t>NF562282621020605</t>
  </si>
  <si>
    <t>Etude, réalisation et équipement de 07 lycées (05 *800/200 R ET 2*1000/300 INT) avec installations sportives (LFC).</t>
  </si>
  <si>
    <t>NF562212621020606</t>
  </si>
  <si>
    <t>* Travaux achevés
*Opération à clôturer</t>
  </si>
  <si>
    <t>012- Enseignement supérieur et de la recherche scientifique</t>
  </si>
  <si>
    <t>049- Enseignement et formation supérieurs</t>
  </si>
  <si>
    <t>01- Premier et deuxième cycles d’enseignement</t>
  </si>
  <si>
    <t xml:space="preserve">Réalisation de 6000 places pédagogique à Chlef   </t>
  </si>
  <si>
    <t>NK562122621021101</t>
  </si>
  <si>
    <t>Travaux achevés (reste paiement des créances du  ETB chinoise (Problème de change de devis)</t>
  </si>
  <si>
    <t>051- Vie estudiantine</t>
  </si>
  <si>
    <t>01- Œuvres universitaires</t>
  </si>
  <si>
    <t xml:space="preserve">Suivi et réalisation de 2000 Lits d'hébergement </t>
  </si>
  <si>
    <t>NK562152621021102</t>
  </si>
  <si>
    <t xml:space="preserve">Suivi et réalisation  de 2000 places pédagogiques y compris bibliothèque de faculté </t>
  </si>
  <si>
    <t>NK562122621021201</t>
  </si>
  <si>
    <t>*Opération gelée
* Décision après la réunion des travaux d'assainissement:  proposition de maintenir l'opération avec changement d'intitulé pour supprimer la bibliothèque de faculté</t>
  </si>
  <si>
    <t>Etude et réalisation 2000 p.p en remplacement du préfabriqué</t>
  </si>
  <si>
    <t>NK562122621021301</t>
  </si>
  <si>
    <t>Achevée (reste paiement des créances du  ETB chinoise (Problème de change de devis)</t>
  </si>
  <si>
    <t>019- Industrie et de la production pharmaceutique</t>
  </si>
  <si>
    <t>074- Appui à l'investissement</t>
  </si>
  <si>
    <t>01- Promotion de l'Investissement</t>
  </si>
  <si>
    <t xml:space="preserve">Suivi et réalisation d'une zone industrielle à Boukadir 2, Wilaya de Chlef  </t>
  </si>
  <si>
    <t>NE517632621021801</t>
  </si>
  <si>
    <t xml:space="preserve">* Travaux achevés dans le cadre du marché
*  A.A.O pour  réalisation des travaux d'achèvement (voirie (GB+BB)+Trottoirs) pour les grands axes  lancé le 27/02/2025 (Ouverture des plis le 19/03/2025) de finalisation pour le reliquat resrant 701 000 000,00DA
* Nécéssite réévaluation d'un montant de 
1 361 551 097,06  pour prise en charge des travaux restants ( voiries et trottoir)
* Reste raccordement des différents réseaux non inscrits et non entamés pour l'ensemble des secteurs (travaux public, DRE, energie et Fibre optique)
* Raccordement de l'inergie gazière et électrique subordonné au bilan énergitique demandé par les futurs promoteurs
</t>
  </si>
  <si>
    <t xml:space="preserve">Suivi et réalisation d'une zone industrielle à Oued Sly (Tranche 2) </t>
  </si>
  <si>
    <t>NE517632621021803</t>
  </si>
  <si>
    <t>* Travaux à l'arrêt 17/12/2024 problème de Tuf (opposition + différence de niveau très importante entre les voiries et les lots projetés)
* Travaux en cours pour le lot D ( voire , AEP , Assainissement)  (65%)
* Le terrain d'assiette de la zone de Oued Sly présente une forte pente variant entre 5 à 20m entre les voirie projetées et les lots réservés aux investisseurs d'une nature importante de tuf d'environ 1,6 millions m3 qui nécessité une opération d'extraction et évacuation (500.000.000,00 DA)</t>
  </si>
  <si>
    <t>Indemnisation au titre de l’opération d’expropriation pour cause d’utilité publique de la zone industrielle de Boukadir</t>
  </si>
  <si>
    <t>NK557512621021304</t>
  </si>
  <si>
    <t xml:space="preserve">Opération d'indemnisation en cours
* ( 22 dossiers au niveau du tribunal administratif) en attendant le nouveau rapport d'évaluation </t>
  </si>
  <si>
    <t>021- Habitat, de l’ubanisme et de la ville</t>
  </si>
  <si>
    <t>080- Urbanisme et aménagement</t>
  </si>
  <si>
    <t>02- Aménagement du foncier</t>
  </si>
  <si>
    <t>Résorption des déficits en VRD</t>
  </si>
  <si>
    <t>NF572122621020801</t>
  </si>
  <si>
    <t>*Etude achevée et réceptionnée
*Opération à clôturer</t>
  </si>
  <si>
    <t>024- Travaux  publics et des infrastructures de base</t>
  </si>
  <si>
    <t>091- Infrastructures aéroportuaires</t>
  </si>
  <si>
    <t>01- Développements des infrastructures aéroportuaires</t>
  </si>
  <si>
    <t xml:space="preserve">Etude et réalisation d'un aérodrome à Chlef.  </t>
  </si>
  <si>
    <t>ND552782621020201</t>
  </si>
  <si>
    <t>Lot 01: Projet en voie d'achévement sur le 2éme bouts bétonnés( Reste fossé bétonés)</t>
  </si>
  <si>
    <t>090- Infrastructures routières et autoroutières</t>
  </si>
  <si>
    <t>01- Développement des infrastructures routières</t>
  </si>
  <si>
    <t>NK552232621021001</t>
  </si>
  <si>
    <t>* Travaux achevés
* Dossier de clôture au niveau du Trésor</t>
  </si>
  <si>
    <t>027- Santé</t>
  </si>
  <si>
    <t>105- Prévention et soins</t>
  </si>
  <si>
    <t>01- Prévention et soins</t>
  </si>
  <si>
    <t>Etude complémentaire, suivi, réalisation et équipement d'un centre Anticancéreux à Chlef.</t>
  </si>
  <si>
    <t>NF573382621020801</t>
  </si>
  <si>
    <t>Travaux en cours 
Dépassement des délais contractuels des travaux
Equipements (marchés visés)</t>
  </si>
  <si>
    <t xml:space="preserve">Etude, réalisation et équipement d'un hôpital mère et enfant   </t>
  </si>
  <si>
    <t>NK573112621021301</t>
  </si>
  <si>
    <t>Travaux en cours 
* Réévaluation accordée en 2025
(584 944 000 DA)</t>
  </si>
  <si>
    <t xml:space="preserve">Acquisition d'accélérateurs et accessoires de radiothérapie au profit du CAC Chlef  . </t>
  </si>
  <si>
    <t>NE573132621022202</t>
  </si>
  <si>
    <t xml:space="preserve">* Approbation CC le 22/11/2023, AAO le 01/2024, ouverture des plis le 18/03/2024
* lot n° 1 : Acquisition des accélérateurs: attribution le 05/09/2024 délais 7 mois, ODS le 30/09/2024
, lot n° 2 : (Acquisition d’un scanner-simulateur): ODS n°1 le 18/12/2024.
* lot n° 3 (Equipements de radio physique), lot n° 4 (Solution complète de curiethérapie hdr (infructueux) : Evaluation en cours </t>
  </si>
  <si>
    <t>Etude et réalisation d'un hôpital de 60 lits à Ain-Merane.</t>
  </si>
  <si>
    <t>NF573112621020801</t>
  </si>
  <si>
    <t>051- Hydraulique</t>
  </si>
  <si>
    <t>096- Assainissement et protection du milieu naturel</t>
  </si>
  <si>
    <t>01- Réseaux d’assainissement et systemes d'épuration</t>
  </si>
  <si>
    <t>Réalisation de la STEP de Chettia y compris collecteurs</t>
  </si>
  <si>
    <t>NK534292621021302</t>
  </si>
  <si>
    <t>* Gestion ONA
*Travaux en cours (Problème avec l'entreprise partie équipement)</t>
  </si>
  <si>
    <t>094- Approvisionnement en eau potable et industrielle</t>
  </si>
  <si>
    <t>01- Adduction et   Réseaux de distribution en eau potable et industrielle</t>
  </si>
  <si>
    <t>Alimentation en eau potable des zones rurales et éparses de la wilaya à partir de la SDEM de Tenés</t>
  </si>
  <si>
    <t>NL534122621021601</t>
  </si>
  <si>
    <t>Travaux achevés, reste paiement et clôture de l'opération</t>
  </si>
  <si>
    <t>Transfert de la station de dessalement d’eau de mer de Mainis vers la commune d’Oued Goussine</t>
  </si>
  <si>
    <t>NE534142621021801</t>
  </si>
  <si>
    <t>ODS d'arrêt le 30/10/2019, ODS de reprise transmis à l'entreprise FOREMHYD le 13/10/2024 pour signature.</t>
  </si>
  <si>
    <t>Programme 2023</t>
  </si>
  <si>
    <t>020- Agriculture et du Développement Rural</t>
  </si>
  <si>
    <t>076- Agriculture et développement rural</t>
  </si>
  <si>
    <t>01- Développement de l'agriculture</t>
  </si>
  <si>
    <t>Etude d'adaptation, suivi, contrôle et travaux de réalisation et équipement de 10 centres de proximité pour le stockage intermédiaire des céréales au niveau de la wilaya de chlef</t>
  </si>
  <si>
    <t>S1 020 076 01 4702 000 002 24 001</t>
  </si>
  <si>
    <t>Travaux en cours
ODS le 28/10/2024, délai 8 mois</t>
  </si>
  <si>
    <t>021-Habitat, de l'urbanisme et  de la ville</t>
  </si>
  <si>
    <t>Etude, suivi et réalisation de travaux de VRD primaires et secondaires à travers la wilaya de Chlef</t>
  </si>
  <si>
    <t>N1 021 080 02 2002 000 002 24 002</t>
  </si>
  <si>
    <t>024-Travaux publics et des infrastructures de base</t>
  </si>
  <si>
    <t xml:space="preserve"> 01- Développement des Infrastructures routières</t>
  </si>
  <si>
    <t xml:space="preserve">
réalisation de l'évitement Ouest de la ville de Ténès reliant RN 11-RN 19 en passant par la localité de flita sur 12 Kms</t>
  </si>
  <si>
    <t>N1 024 090 01 2002 000 002 24 004</t>
  </si>
  <si>
    <t>051-Hydraulique</t>
  </si>
  <si>
    <t>01- Réseaux d'assainissement et Système d'épuration</t>
  </si>
  <si>
    <t>Etude et réalisation d'un traitement tertiaire au niveau de la station d'épuration des eaux usées de Chlef y compris l'amélioration de collecte des eaux usées et les infrastructures de transfert des eaux épurées à partir de la station d'épuration de Chlef vers le grand périmètre d'irrigation (GPI) du moyen Cheliff</t>
  </si>
  <si>
    <t xml:space="preserve">Rejet des 03 marchés par CMW, lancement d'une nouvelle procédure, étude en cours, attente visa CTH  </t>
  </si>
  <si>
    <t>Habitat</t>
  </si>
  <si>
    <t>N 1 021 080 02 4844 000 044 14 003
NK5.721.8.262.144.14.01
Résorption du déficit en VRD à travers les communes  de la wilaya</t>
  </si>
  <si>
    <t>04/06/2015</t>
  </si>
  <si>
    <t xml:space="preserve">N 1 015 060 01 4031 000 044 14 001
NK5.742.2.262.144.14.15
Etude, réalisation et équipement d'un stades OMS 10 000 places à Ain Defla </t>
  </si>
  <si>
    <t>Etude d'adaptation           en cours</t>
  </si>
  <si>
    <t>14/05/2014</t>
  </si>
  <si>
    <t>N 1 024 090 01 4044 000 044 18 001
NE5.521.3.262.144.18.01
Travaux de modernisation de la RN65 sur 20 Km (Tacheta-Souk Lethnine)</t>
  </si>
  <si>
    <t>Reste un lot            en cours</t>
  </si>
  <si>
    <t>28/12/2018</t>
  </si>
  <si>
    <t>Tacheta</t>
  </si>
  <si>
    <t>Interieur</t>
  </si>
  <si>
    <t>N 1 005 020 01 4844 000 044 14 002
NK5.831.2.262.144.14.01
Réalisation d'un siège de wilaya à Ain Defla</t>
  </si>
  <si>
    <t>31/12/2014</t>
  </si>
  <si>
    <t>N 1 027 105 01 4043 000 044 08 001
NF5.731.1.262.144.08.01
Etude, réalisation  et équipement d'un hôpital de 240 lits</t>
  </si>
  <si>
    <t>Equipement en cours</t>
  </si>
  <si>
    <t>14/03/2008</t>
  </si>
  <si>
    <t xml:space="preserve"> Ain Defla</t>
  </si>
  <si>
    <t>Agriculture</t>
  </si>
  <si>
    <t>S 1 020 076 01 4744 000 044 23 001
Etude d'adaptation, suivi, contrôle et travaux de réalisation et équipement de 11 centres de proximité pour le stockage intermédiare des cériales au niveau de la wilaya de Ain Defla</t>
  </si>
  <si>
    <t>15/05/2024</t>
  </si>
  <si>
    <t>Ain Defla 
Djelida
 Bourached 
 El Amra
 Rouina 
 El Abadia
 B- E- Khaled 
Ain Lechièkh
 Djendel (03 sites)</t>
  </si>
  <si>
    <t>N 1 006 022 04 4844 000 044 06 001
NF5.853.3.262.144.06.01
Réalisation d'un EP (1000) détenus à Ain Defla</t>
  </si>
  <si>
    <t>12/03/2006</t>
  </si>
  <si>
    <t>Ens-Sup</t>
  </si>
  <si>
    <t>N 1 012 051 01 4032 000 044 11 002
NK5.621.5.262.144.11.01
Suivi et réalisation de 3.000 lits d'hébergement à Ain-Soltane</t>
  </si>
  <si>
    <t>03/03/2011</t>
  </si>
  <si>
    <t>Ain soltane</t>
  </si>
  <si>
    <t>N 1 012 049 01 4034 000 044 12 004
NK5.621.3.262.144.12.01
Suivi et réalisation de 2000 places pédagogiques</t>
  </si>
  <si>
    <t>11/03/2012</t>
  </si>
  <si>
    <t>Khemis Miliana</t>
  </si>
  <si>
    <t>N 1 012 051 01 4032 000 044 12 003
NK5.621.5.262.144.12.01
Suivi et réalisation de 1000 lits d'hébergement -Ain-Soltane</t>
  </si>
  <si>
    <t>Réalisation  de la STEP de Relizane</t>
  </si>
  <si>
    <t>NF5 342 3 262.148 06 01</t>
  </si>
  <si>
    <t>المشروع في طورالإنتهاء</t>
  </si>
  <si>
    <t>Etude et Réalisation d'une station d'épuration à Oued Rhiou</t>
  </si>
  <si>
    <t xml:space="preserve">NK 5 342 3 262 148 13 01 </t>
  </si>
  <si>
    <t>ADDUCTION D'EAU DESSALEE DESSRVANT LA WILAYA DE RELIZANE  A PARTIR DU RESERVOIR 10 000 M3 PROJETE A MOSTAGANEM</t>
  </si>
  <si>
    <t>NK 5 323  2 262 068 02</t>
  </si>
  <si>
    <t>Réalisation d'un passage inférieur au niveau de l'intersection du CW 13 et de la déviation poids lourd</t>
  </si>
  <si>
    <t>مشروع ممول من طرف الصندوق الوطني للطرق والطرقات السريعة وأنجز ماديا وماليا</t>
  </si>
  <si>
    <t>Portefeuille 010: Affaires Religieuses et Wakfs</t>
  </si>
  <si>
    <t>Suivi, réalisation et équipement d'une mosquée pôle à Relizane</t>
  </si>
  <si>
    <t>NK5 762 8 262.148 11 02</t>
  </si>
  <si>
    <t xml:space="preserve">المشروع في طورالإنجاز </t>
  </si>
  <si>
    <t>Portefeuille 006 : Justice</t>
  </si>
  <si>
    <t xml:space="preserve">Réalisation d'un centre pénitenciaire de 300 détenu à Sidi Moussa_x000D_
</t>
  </si>
  <si>
    <t>N1.006.022.04.4042.000.042.04.001</t>
  </si>
  <si>
    <t>En Cours, travaux relancés (en cours), marchés visés : mur de clôture + mur de soutènement + éclairage extérieur,  : chauffage (procédures relancés), travaux sont en cours :
-CES / VRD / ELECTRICTE / UNE PARTIE DU MUR DE RONDE  et climatisation projet réévalué en 2022</t>
  </si>
  <si>
    <t>Portefeuille 007 : Finances</t>
  </si>
  <si>
    <t xml:space="preserve">Etude, réalisation et équipement d'une Ecole Nationale de Trésor à Tipasa_x000D_
</t>
  </si>
  <si>
    <t>N1.007.025.04.4023.000.042.09.001</t>
  </si>
  <si>
    <t xml:space="preserve"> Suivi, réalisation et équipement d'une mosquée pôle à Tipasa _x000D_
</t>
  </si>
  <si>
    <t>N.1.010.041.04.4014.000.042.11.002</t>
  </si>
  <si>
    <t>Portefeuille 015 : Jeunesse et des Sports</t>
  </si>
  <si>
    <t xml:space="preserve"> Etude réalisation et équipement d'un stade de football de 10 000 places à Cherchell_x000D_</t>
  </si>
  <si>
    <t>N.1.015.060.01.4030.000.042.10.006</t>
  </si>
  <si>
    <t xml:space="preserve"> Suivi, réalisation et équipement d'un centre de regroupement à Fouka _x000D_
</t>
  </si>
  <si>
    <t>N.1.015.060.01.4030.000.042.11.008</t>
  </si>
  <si>
    <t xml:space="preserve"> Travaux de mise à niveau ,extension et équipement du stade de Koléa (2è Tranche)_x000D_
</t>
  </si>
  <si>
    <t>N.1.015.060.01.4030.000.042.11.009</t>
  </si>
  <si>
    <t>Portefeuille 021 : Habitat, Urbanisme et Ville</t>
  </si>
  <si>
    <t xml:space="preserve"> Amélioration urbaine et travaux VRD au niveau des Ahouaches et zones secondaires ._x000D_</t>
  </si>
  <si>
    <t>N.1.021.080.02.4001.000.042.14.001</t>
  </si>
  <si>
    <t>Réhabilitation et amélioration urbaine des vieux quartiers de Cherchell, Koléa, Gouraya , Tipasa, Hadjout et Fouka_x000D_</t>
  </si>
  <si>
    <t>N.1.021.080.02.4001.000.042.14.002</t>
  </si>
  <si>
    <t>Portefeuille 051 : Hydraulique</t>
  </si>
  <si>
    <t xml:space="preserve"> Réalisation de six (6) réservoirs d'une capacités de 2 000 m3 chaqu'un au daira de Damous ,Gouraya, Cherchell ,Sidi Amar y compris le système d'adduction et de distribution _x000D_</t>
  </si>
  <si>
    <t>N1.051.094.01.4842.000.042.14.010</t>
  </si>
  <si>
    <t xml:space="preserve">   Opération en cours  :                                                 * 01 projet Achevée                                                      * 04 projets : travaux  en cours         * 01 projet procedure administratif en cour aprés la résiliation de la première Entreprise ( zone d'ombre)</t>
  </si>
  <si>
    <t>Réalisation d'une station d'épuration à Menaceur y compris système de collecte pour la protection du barrage de Boukerdane_x000D_</t>
  </si>
  <si>
    <t>N1.051.096.01.4842.000.042.18.008</t>
  </si>
  <si>
    <t>Opération en cours 
-STEP Mencaceur : à l'arret 
-Système de collecte : travaux en cours
* Demande de réévaluation pour prise en charge partie conditionnelle (500 MDA) rejeté par le MF/DGB en date du 24/03/2024: : services DGB resaisis en date du 19/05/2024</t>
  </si>
  <si>
    <t>Portefeuille 027 : Santé</t>
  </si>
  <si>
    <t>Etude d'adaptation et réalisation et équipement d'un hôpital 60 lits à Bou-Ismail_x000D_</t>
  </si>
  <si>
    <t>N.1.027.105.01.4041.000.042.13.016</t>
  </si>
  <si>
    <t>Portefeuille 024 :Travaux publics et des infrastructures de Base</t>
  </si>
  <si>
    <t xml:space="preserve">évitement de la ville de Koléa </t>
  </si>
  <si>
    <t>N1.024.090.01.4042.000.042.11.003</t>
  </si>
  <si>
    <t xml:space="preserve"> Réhabilitation de la RN11 sur plusieurs sections_x000D_</t>
  </si>
  <si>
    <t>N1.024.090.02.4042.000.042.10.038</t>
  </si>
  <si>
    <t>N1.020.076.01.4738.000.038.23.001
Etude d'adaptation, suivi, contrôle et travaux de réalisation et équipement de 09 centres de proximité pour le stockage intermédiaire des céréales au niveau de la Wilaya de Tissemsilt(Décision n° MF/2023/DI/911 du 21/12/2023)</t>
  </si>
  <si>
    <t>Etude 100%
réalisation 20%</t>
  </si>
  <si>
    <t>décision de couverture financiére élaborée le 19/02/2024
décision d'individualisation N°001 élaborée le 09/07/2024
(RESPONSABLE D'ACTION: MONSIEUR LE WALI)</t>
  </si>
  <si>
    <t>N.1.021.080.02.2038.000.038.24.001
Etude, suivi et réalisation de travaux de VRD primaires et secondaires à travers la wilaya de Tissemsilt - Programme 2024</t>
  </si>
  <si>
    <t>Acquisition des équipements au profit de l'hopital 60 lits à Lardjem (W/ Tissemsilt)</t>
  </si>
  <si>
    <t>32 - GRANDE HYDRAULIQUE</t>
  </si>
  <si>
    <t>REALISATION DES COLLECTEURS PRINCIPAUX D'ASSAINISSEMENT Y COMPRIS SYSTEME EPURATOIRE A BENI CHAIB</t>
  </si>
  <si>
    <t>OULED BESSEM-AMMARI-SIDI LANTRI-SIDI SLIMANE-YOUSSOUFIA-M'GUISBA-TISSEMSILT (ROUTE HAMADIA-ROUTE BOUGARA)- BBN-BORDJ EMIR AEK- BENI CHAIB</t>
  </si>
  <si>
    <t xml:space="preserve">LA MISE A NIVEAU ET MODERNISATION DE LA STATION DE TRAITEMENT DE DEUR DEUR , LES STATIONS DE POMPAGE BOUGARA, KHEMISTI ET  DEUR DEUR </t>
  </si>
  <si>
    <t>KHEMISTI-BOUGARA- TEH</t>
  </si>
  <si>
    <t xml:space="preserve"> 52 - INFRASTRUCTURES ROUTIERES</t>
  </si>
  <si>
    <t>RN14: RECTIFICATION ET RENFORCEMENT DU PK.88+000 AU PK.118+000 SUR 30 KMS</t>
  </si>
  <si>
    <t>TISSEMSILT-LAYOUNE-KHEMISTI</t>
  </si>
  <si>
    <t>RECONSTRUCTION DES CHEMINS DE WILAYA</t>
  </si>
  <si>
    <t>TISSEMSILT-KHEMISTI-AMMARI</t>
  </si>
  <si>
    <t xml:space="preserve">ENTRETIEN DES CHEMINS COMMUNAUX  </t>
  </si>
  <si>
    <t>TISSEMSILT-BBN-LARDJEM-B/EMIR AEK-B/CHAIB-LARBAA-TEH-TAMELLAHET-KHEMISTI</t>
  </si>
  <si>
    <t xml:space="preserve">RENFORCEMENT DES CHEMINS DE WILAYA SUR 98 KMS (CW15 sur 22 Km du PK 09+000 au PK 31.+000, CW 06 SUR 26 KMS DU PK 15+000 AU PK 41+000, CW 05 SUR 07 KMS DU PK 17+000 AU PK 24+000 , CW19 SUR 23 KMS DU PK0+000 AU PK23+000, CW84 SUR 10 KMS DU PK0+000 AU PK10+000,CW 21 SUR 10 KMS DU PK 21+000 AU PK 31+000) </t>
  </si>
  <si>
    <t>O/BESSEM-B/CHAIB-S/ABED-B/LAHCENE-S/SLIMANE-LAAYOUNE-B EMIR AEK-MELAAB</t>
  </si>
  <si>
    <t>REALISATION DE L'EVITEMENT DES VILLES DE KHEMISTI  ET LAAYOUNE SUR 12 KM</t>
  </si>
  <si>
    <t>KHEMISTI -LAAYOUNE</t>
  </si>
  <si>
    <t>ENTRETIEN DES CHEMINS DE WILAYA</t>
  </si>
  <si>
    <t>PROGRAMME COMPLEMENTAIRE</t>
  </si>
  <si>
    <t xml:space="preserve"> A TRAVERS LA WILAYA</t>
  </si>
  <si>
    <t>ENTRETIEN DES CHEMINS COMMUNAUX</t>
  </si>
  <si>
    <t>REALISATION DU DEDOUBLEMENT DE LA RN14 ENTRE TISSEMSILT ET LIMITE WILAYA AVEC TIARET SUR 08 KMS AVEC CONSTRUCTION D'UN ECHANGEUR</t>
  </si>
  <si>
    <t>TISSEMSILT</t>
  </si>
  <si>
    <t>SUIVI ET REALISATION DU DEDOUBLEMENT DE LA RN120 ENTRE LAAYOUNE ET LA LIMITE DE LA WILAYA DE DJELFA SUR 22 KMS</t>
  </si>
  <si>
    <t xml:space="preserve">LAAYOUNE </t>
  </si>
  <si>
    <t>INFRASTRUCTURES ADMINISTRATIVES</t>
  </si>
  <si>
    <t>ETUDE, REALISATION ET EQUIPEMENT D'UNE COUR DE JUSTICE</t>
  </si>
  <si>
    <t xml:space="preserve">ETUDE, REALISATION ET EQUIPEMENT D'UN ETABLISSEMENT PENITENTIAIRE DE 300 DETENUS </t>
  </si>
  <si>
    <t>LAAYOUNE</t>
  </si>
  <si>
    <t>ETUDE ET REALISATION D'UNE UNITE REPUBLICAINE DE SECURITE AVEC 04 LOGTS D'ASTREINTE ET ACQUISITION D'UN GROUPE ELECTROGENE</t>
  </si>
  <si>
    <t>ETUDE, REALISATION ET EQUIPEMENT D'UNE CITE ADMINISTRATIVE A TISSEMSILT</t>
  </si>
  <si>
    <t>ETUDE 90%</t>
  </si>
  <si>
    <t>64 - ENSEIGNEMENT SUPERIEUR</t>
  </si>
  <si>
    <t>SUIVI ET REALISATION DE 2000 LITS  D'HEBERGEMENT</t>
  </si>
  <si>
    <t>65 - ENSEIGNEMENT SUPERIEUR</t>
  </si>
  <si>
    <t>SUIVI ET REALISATION DE 4000 PLACES PEDAGOGIQUES</t>
  </si>
  <si>
    <t>66 - ENSEIGNEMENT SUPERIEUR</t>
  </si>
  <si>
    <t>SUIVI ET REALISATION DE 1000 LITS D’HEBERGEMENT  </t>
  </si>
  <si>
    <t>OPERATION GELEE
A MAINTENIR</t>
  </si>
  <si>
    <t xml:space="preserve"> Santé</t>
  </si>
  <si>
    <t>ETUDE ET REALISATION D'UN HOPITAL DE 60 LITS</t>
  </si>
  <si>
    <t>LARDJEM</t>
  </si>
  <si>
    <t>SUIVI , RÉALISATION ET ÉQUIPEMENT D'UN HÔPITAL 240 LITS À TISSEMSILT</t>
  </si>
  <si>
    <t>ETUDE, SUIVI ET REHABILITATION DE 22 STADES COMMUNAUX</t>
  </si>
  <si>
    <t>A TRAVERS LA WILAYA</t>
  </si>
  <si>
    <t>TRAVAUX DE VOIRIE ET RÉSEAUX DIVERS ( VRD)</t>
  </si>
  <si>
    <t>TISSEMSILT
O/BESSEM
KHEMISTI
LAAYOUNE
THENIET EH
BORDJ E- AEK
YOUSSOUFIA
AMMARI
S/ ABED
MAACEM
B/ BOUNAAMA
BENI LAHCEN
S/ SLIMANE
B/ CHAIB
LAZHARIA
BOUCAID
LARBAA
LARDJEM
TAMELLAHET
MELAAB
SIDI LANTRI
S/BOUTOUCHENT</t>
  </si>
  <si>
    <t xml:space="preserve">TRAVAUX DE VRD DE L'HABITAT RURAL GROUPÉ À TRAVERS LES WILAYAS DES HAUTS PLATEAUX -PROG 2018 </t>
  </si>
  <si>
    <t>Etude,réalisation et équipement d'un centre national de formation des personnels des colléctivités locales à Tiaret.</t>
  </si>
  <si>
    <t>NF5.651.8.262.114.08.01
N.1.005.020.01.4814.000.014.08.001</t>
  </si>
  <si>
    <t>Achevée, reste paiement et Equip par la DAL</t>
  </si>
  <si>
    <t>_x000D_Réalisation d'un siège de wilaya à Tiaret</t>
  </si>
  <si>
    <t xml:space="preserve">NI
</t>
  </si>
  <si>
    <t>Opération gelée, Dde levée de gel introduite le 19/04/2023 sous le n°262 au niv. du MF/DGB et MICLAT/SG</t>
  </si>
  <si>
    <t>Etude, réalisation et équipement d'un tribunal à Frenda.</t>
  </si>
  <si>
    <t>NF5.853.2.262.114.08.01
N.1.006.021.01.4014.000.014.08.004</t>
  </si>
  <si>
    <t>travaux achevés, la partie "Equip-DAL, Dde réév arbit 2025 (50 000)</t>
  </si>
  <si>
    <t>Etude, réalisation et équipement d'un établissement pénitentiaire (300) détenus à Frenda.</t>
  </si>
  <si>
    <t>NF5.853.3.262.114.06.01
N.1.006.022.04.4814.000.014.06.001</t>
  </si>
  <si>
    <t>reste lot aspect de sécurité+signal d'appel, déc. chang. Int. pour ajouter la partie "équip" n° MF/2024/DM/202 du 04/03/2024</t>
  </si>
  <si>
    <t>Réalisation et équipement d'un établissement pénitentiaire 300 détenus à Sougueur.</t>
  </si>
  <si>
    <t>SF5.853.3.262.114.07.01
S.1.006.022.04.4814.000.014.07.004</t>
  </si>
  <si>
    <t>reste lo aspect de sécurité+signal d'appel</t>
  </si>
  <si>
    <t>NK5.621.8.262.114.11.01
N.1.012.049.01.4012.000.014.11.002</t>
  </si>
  <si>
    <t>6000 pp achevée dont 2000 pp (reste engag et paiement Av de clôt ETB, Dde réév arbit 2025 (82 000)</t>
  </si>
  <si>
    <t>Suivi et réalisation de 3000 lits d'hébergement (Karman)</t>
  </si>
  <si>
    <t>NK5.621.5.262.114.11.01
N.1.012.051.01.4011.000.014.11.003</t>
  </si>
  <si>
    <t>Achevée, reste paiement BET et ETB</t>
  </si>
  <si>
    <t>Etude,Suivi et Viabilisation de la zône industrielle de Tiaret</t>
  </si>
  <si>
    <t>SF5.175.3.262.114.13.01
S.1.019.074.01.4814.000.014.13.004</t>
  </si>
  <si>
    <t>Branchement électricité en cours</t>
  </si>
  <si>
    <t>Réalisation d'une zone industrielle à Ain Bouchekif wilaya de Tiaret (1ère Tranche) sur 318 ha.</t>
  </si>
  <si>
    <t>NE5.176.3.262.114.18.02
N.1.019.074.01.4814.000.014.18.005</t>
  </si>
  <si>
    <t>Réalisation d'une zone industrielle à Zaaroura wilaya de Tiaret (1ère Tranche) sur 327 ha.</t>
  </si>
  <si>
    <t>NE5.176.3.262.114.18.01
N.1.019.074.01.4814.000.014.18.007</t>
  </si>
  <si>
    <t>Réalisation d'une zone industrielle à Ain bouchekif wilaya de Tiaret (2° Tranche) sur 318 ha</t>
  </si>
  <si>
    <t>NE5.176.3.262.114.18.04
N.1.019.074.01.4814.000.014.18.006</t>
  </si>
  <si>
    <t>Réalisation d'une zone industrielle à Zaaroura wilaya de Tiaret (2° Tranche) sur 327 ha</t>
  </si>
  <si>
    <t>NE5.176.3.262.114.18.03
N.1.019.074.01.4814.000.014.18.008</t>
  </si>
  <si>
    <t>Résorption du déficit en VRD (2 ème tranche).</t>
  </si>
  <si>
    <t>NF5.721.3.262.114.08.03
N.1.021.080.02.4814.000.014.08.008</t>
  </si>
  <si>
    <t>Achevée non contentieuse</t>
  </si>
  <si>
    <t>VRD primaire et secondaires POS N°01 zône Nord Est (commune de Tiaret)</t>
  </si>
  <si>
    <t>NF5.721.3.262.114.09.01
N.1.021.080.02.4814.000.014.09.003</t>
  </si>
  <si>
    <t>Travaux en voie d'achèvement</t>
  </si>
  <si>
    <t>Travaux de VRD de l'habitat rural groupé à travers les wilayas des hauts plateaux (Prog. 2018)</t>
  </si>
  <si>
    <t>SF5.721.8.262.114.18.02
S.1.021.080.02.4814.000.014.18.009</t>
  </si>
  <si>
    <t>Réalisation d'un centrale de vente (2°tranche) à Tiaret</t>
  </si>
  <si>
    <t>SF5.567.2.262.114.07.01
S.1.022.084.01.4814.000.014.07.002</t>
  </si>
  <si>
    <t>Achevée, Dde réév arbit 2025 (51 000)</t>
  </si>
  <si>
    <t>Réalisation évitement Sud de Tiaret sur 6 Kms</t>
  </si>
  <si>
    <t>NF5.521.4.262.114.06.01
N.1.024.090.01.4814.000.014.06.002</t>
  </si>
  <si>
    <t>Achevée contentieuse</t>
  </si>
  <si>
    <t>Modernisation du CW01 entre Rahouia et limite Wilaya de Tissemsilt sur 20 Km</t>
  </si>
  <si>
    <t>NK5.522.3.262.114.10.01
N.1.024.090.01.4814.000.014.10.004</t>
  </si>
  <si>
    <t>Evitement Est ville de Tiaret sur 8 Kms</t>
  </si>
  <si>
    <t>SF5.521.8.262.114.07.12
S.1.024.090.01.4814.000.014.07.003</t>
  </si>
  <si>
    <t>Clôturée le 05/03/2024</t>
  </si>
  <si>
    <t>Réalisation de trois échangeurs sur l'évitement (sud-est)de la ville de Tiaret.</t>
  </si>
  <si>
    <t xml:space="preserve">Op gelée jusqu' au 09/05/2023, relancée conformément à l’envoi n°8438/MF/DGB/DRBCMP/DRBEJ/2021 du 07/12/2021 de Mr le DGB à Mr le wali de M’sila. </t>
  </si>
  <si>
    <t>Réalisation d'une route reliant Z'malet Emir AEK et Nadhoura sur 42 km</t>
  </si>
  <si>
    <t>NE5.522.2.262.114.22.01
N.1.024.090.01.4814.000.014.22.005</t>
  </si>
  <si>
    <t>_x000D_Réalisation et équipement d'un centre anti-cancer à Tiaret</t>
  </si>
  <si>
    <t>NF5.732.1.262.114.08.01
N.1.027.105.01.4814.000.014.08.011</t>
  </si>
  <si>
    <t>Travaux en cours, Dde réév arbit 2025 (8 200 000)</t>
  </si>
  <si>
    <t>_x000D_Etude et réalisation d'un complexe "Mère et enfant" de 60 lits à Tiaret.</t>
  </si>
  <si>
    <t>NF5.733.8.262.114.06.01
N.1.027.105.01.4814.000.014.06.017</t>
  </si>
  <si>
    <t>Achevée, reste paiement ETB</t>
  </si>
  <si>
    <t>Etude, réalisation et équipement d'un hôpital 120 lits à Sougueur</t>
  </si>
  <si>
    <t>SF5.731.1.262.114.07.01
S.1.027.105.01.4814.000.014.07.009</t>
  </si>
  <si>
    <t>_x000D_Réalisation d'un établissement hospitalier spécialisé en brûlés à Tiaret</t>
  </si>
  <si>
    <t>NK5.732.1.262.114.11.01
N.1.027.105.01.4814.000.014.11.014</t>
  </si>
  <si>
    <t>Etude, suivi, réalisation et équipement d'un hôpital 60 lits à Takhmaret.</t>
  </si>
  <si>
    <t>SF5.731.9.262.114.19.01
S.1.027.105.01.4814.000.014.19.010</t>
  </si>
  <si>
    <t>Etude achevée, trav en cours, Dde réév arbit 2025 (1 670 000)</t>
  </si>
  <si>
    <t>Suivi et réalisation d'un hopital de 120 lits à Ksar Chellala Tiaret</t>
  </si>
  <si>
    <t>NE5.731.1.262.114.22.01
N.1.027.105.01.4814.000.014.22.005</t>
  </si>
  <si>
    <t>trav en cours, Dde réév arbit 2025 (600 000)</t>
  </si>
  <si>
    <t>Renforcement de la capacité de stockage à Tiaret, Sougueur, Frenda et Ksar Chellala y compris raccordement.</t>
  </si>
  <si>
    <t>SF5.341.4.262.114.13.01
S.1.051.094.01.4814.000.014.13.008</t>
  </si>
  <si>
    <t>Achèvement du renforcement de l'alimentation en eau potable des localités de Frenda, Ain Kermes, Medrissa, Madna, Sidi Abderahmane et Rosfa à partir de la nappe du chott chergui.</t>
  </si>
  <si>
    <t>NL5.341.2.262.114.15.01
N.1.051.094.01.4814.000.014.15.002</t>
  </si>
  <si>
    <t>Réalisation d'une station d'épuration à Frenda y compris collecteur de raccordement</t>
  </si>
  <si>
    <t>NK5.342.1.262.114.10.01
N.1.051.096.01.4814.000.014.10.003</t>
  </si>
  <si>
    <t>DRB/wilaya</t>
  </si>
  <si>
    <t>Nombre opération</t>
  </si>
  <si>
    <t xml:space="preserve"> Dépenses cumulée </t>
  </si>
  <si>
    <t xml:space="preserve"> AE Engagée</t>
  </si>
  <si>
    <t xml:space="preserve"> AE actuelle</t>
  </si>
  <si>
    <t>020  Programme: Administration Générale</t>
  </si>
  <si>
    <t>01 Soutient Administratif et logistique</t>
  </si>
  <si>
    <t>N.1.005.020.01.4818.000.018.09.008 Suivi,réalisation et équipement d'un siège de Wilaya à Jijel</t>
  </si>
  <si>
    <t xml:space="preserve">En cours, travaux en cours, </t>
  </si>
  <si>
    <t>021  Programme: Activité judiciaire</t>
  </si>
  <si>
    <t>01 activité judiciaire ordinaire et administrative</t>
  </si>
  <si>
    <t>N.1.006.021.01.4018.000.018.08.001 Etude,réalisation et équipement d'une cour de justice à Jijel</t>
  </si>
  <si>
    <t>En cours, Travaux achevée; lot  équipement transfère à la DAL (50%), nécessite réévaluation: 120 millions DA</t>
  </si>
  <si>
    <t>049  Programme: Enseignement et formation supérieurs</t>
  </si>
  <si>
    <t>01 Premier et deuxième cycles d'enseignement</t>
  </si>
  <si>
    <t>N.1.012.049.01.4015.000.018.10.001 Etude pour la réalisation de 6000 places pédagogiques à El Aouana</t>
  </si>
  <si>
    <t>En cours,  relier a l'achèvement des travaux de réalisation</t>
  </si>
  <si>
    <t>N.1.012.049.01.4015.000.018.10.009 Etude et réalisation d'une bibliothèque centrale 1000 pp à El Aouana</t>
  </si>
  <si>
    <t>N.1.012.049.01.4015.000.018.11.002 Suivi et réalisation de 4.000 places pédagogiques à El Aouana</t>
  </si>
  <si>
    <t>En cours, 3000 pp travaux  avancés à 95%,annexes travaux   en cours, pour les 1000 pp travaux en cours</t>
  </si>
  <si>
    <t>051  Programme: Vie estudiantine</t>
  </si>
  <si>
    <t>01 Œuvres universitaires</t>
  </si>
  <si>
    <t>N.1.012.051.01.4014.000.018.19.006 Etude ,suivi et réalisation d'un restaurant central 800 places à  EL Aouana</t>
  </si>
  <si>
    <t>En cours, lot N° 01 En cours; Lot N° 02  l'attribution subordonné a la réévaluation (demande de réévaluation : 106 Millions DA)</t>
  </si>
  <si>
    <t>056  Programme: Arts et lettre</t>
  </si>
  <si>
    <t>02 Création et diffusion du produit culturel</t>
  </si>
  <si>
    <t>C.1.014.056.02.4818.000.018.07.011 Réalisation et équipement d'un théâtre en plein air 4500 places -Jijel (Prog,Compl)</t>
  </si>
  <si>
    <t>En cours,  reste équipement (reste les dernières situations dans les cadres des avenants de clôtures)</t>
  </si>
  <si>
    <t>N.1.014.056.02.4818.000.018.10.012 Etude, réalisation et équipement d'un théâtre régional à Jijel</t>
  </si>
  <si>
    <t>En cours, reste  Lot: équipement  transféré à la DUAC au 12/02/2024,  reste lots: 02, 03 et 04</t>
  </si>
  <si>
    <t>060  Programme: Sports</t>
  </si>
  <si>
    <t>01 Jeunes talents, sports de l'Elite et de haut niveau</t>
  </si>
  <si>
    <t xml:space="preserve">C.1.015.060.01.4013.000.018.07.001 Etude , réalisation et équipement d'une salle OMS 3000 places à Jijel </t>
  </si>
  <si>
    <t>C.1.015.060.01.4013.000.018.07.005  Extension du stade OMS à Jijel de 20000 places à 40000 places (Prog,Compl)</t>
  </si>
  <si>
    <t>En cours, projet réceptionné, attribution provisoire du lot: écran d'affichage fait, marché en cours d'élaboration</t>
  </si>
  <si>
    <t>074  Programme: Appui à l'investissement</t>
  </si>
  <si>
    <t>01 Promotion de l'investissement</t>
  </si>
  <si>
    <t>N.1.019.074.01.4818.000.018.18.003 Réalisation d'une Zone Industrielle à Bellara,Wilaya de Jijel sur 523 Ha,(Tranche 1)</t>
  </si>
  <si>
    <t>En cours, nouveau Lot lancée (Achèvement des voies)</t>
  </si>
  <si>
    <t>N.1.019.074.01.4818.000.018.18.004 Réalisation d'une Zone Industrielle à Bellara,Wilaya de Jijel,(Tranche 2)</t>
  </si>
  <si>
    <t>En cours, paiement des factures en cours,  nécessite réévaluation: 70 Millions DA</t>
  </si>
  <si>
    <t>090  Programme: Infrastructures routières et autoroutières</t>
  </si>
  <si>
    <t>01 Développement des infrastructures routières</t>
  </si>
  <si>
    <t>N.1.024.090.01.4018.000.018.07.023 Dédoublement RN 43 sur 44 km (El Achouat - El Milia) y comp - ouvrage d'art</t>
  </si>
  <si>
    <t xml:space="preserve">En cours, reste à réalisé  :
Réalisation d'éclairage publics: travaux en cours </t>
  </si>
  <si>
    <t>N.1.024.090.01.4018.000.018.08.002 Etude et réalisation , viaduc sur RN 43 au niveau grottes ghar El Baz ,y compris la réhabilitation du réseau d'éclairage public su la RN 43 (W de jijel)</t>
  </si>
  <si>
    <t>En cours,  Réhabilitation de l'éclairage public sur la RN 43</t>
  </si>
  <si>
    <t>092  Programme: Infrastructures maritimes</t>
  </si>
  <si>
    <t>01 Développement des infrastructures maritimes</t>
  </si>
  <si>
    <t>N.1.024.092.01.4006.000.018.06.004 Réalisation port de pêche et plaisance à El Aouana</t>
  </si>
  <si>
    <t>N.1.024.092.01.4006.000.018.13.001 Réalisation des travaux de protection du front de mer à jijel</t>
  </si>
  <si>
    <t>En cours, Reste le lancement d'un nouveau lot pour l'achèvement des travaux sur 200 Ml (2 ème AAO lancé)</t>
  </si>
  <si>
    <t>099  Programme: Marine marchande et ports</t>
  </si>
  <si>
    <t xml:space="preserve">01 Marine marchande </t>
  </si>
  <si>
    <t>N.1.025.099.01.4818.000.018.11.001 Etude pour la réalisation  de la gare maritime de Djen Djen</t>
  </si>
  <si>
    <t>En cours, BET désigné attribution le 15/10/2024</t>
  </si>
  <si>
    <t>102  Programme: Tourisme</t>
  </si>
  <si>
    <t>02 Soutien aux projets touristiques</t>
  </si>
  <si>
    <t>N.1.026.102.02.4818.000.018.18.003 Travaux de viabilisation et mise à niveau de la zone d'expansion touristique à Tassoust (ouverture d'une piste d'accès aménagée de manière sommaire ,terrassements simplifiés, réseau d'assainissement) sur 391 Ha</t>
  </si>
  <si>
    <t>En cours, ETB désignée</t>
  </si>
  <si>
    <t>N.1.026.102.02.4818.000.018.19.004 Travaux de viabilisation et mise à niveau de zone d'expansion touristique à Adouane Ali (ouverture d'une piste d'accès aménagée de manière sommaire ,terrassements simplifiés, réseau d'assainissement) sur 116 Ha</t>
  </si>
  <si>
    <t>En cours, attribution provisoire en cours</t>
  </si>
  <si>
    <t>N.1.026.102.02.4818.000.018.19.005 Travaux de viabilisation et mise à niveau de zone d'expansion touristique à Casino (ouverture d'une piste d'accès aménagée de manière sommaire ,terrassements simplifiés, réseau d'assainissement) sur 73 Ha</t>
  </si>
  <si>
    <t>105  Programme: Prévention et soins</t>
  </si>
  <si>
    <t>01 Prévention et soins</t>
  </si>
  <si>
    <t>N.1.027.105.01.4018.000.018.08.001   Etude et réalisation , Hôpital 60 lits à Ziama</t>
  </si>
  <si>
    <t>En cours, relancement des travaux avec nouveau BET et ETB  (reste à réaliser)</t>
  </si>
  <si>
    <t>N.1.027.105.01.4018.000.018.10.002 Etude, réalisation d'un hôpital de 240 lits à Jijel</t>
  </si>
  <si>
    <t xml:space="preserve"> En cours, Travaux en cours </t>
  </si>
  <si>
    <t>N.1.027.105.01.4018.000.018.12.015 Etude pour la réalisation d'un hôpital de 240 lits TAHER</t>
  </si>
  <si>
    <t>En cours,  marché BETen cours d'élaboration</t>
  </si>
  <si>
    <t>N.1.027.105.01.4018.000.018.14.003 Etude ,Suivi,réalisation et équipement d'un hôpital 60 lits à Belghimouz (commune El Ancer)</t>
  </si>
  <si>
    <t>En cours, Choix BET en cours  après annulation de la procédure  pour la 3eme fois</t>
  </si>
  <si>
    <t xml:space="preserve">094  Programme: Approvisionnement en eau potable et industrielle </t>
  </si>
  <si>
    <t>01 Adduction en eau potable et industrielle</t>
  </si>
  <si>
    <t>N.1.051.094.01.4818.000.018.11.003 Réalisation de l'alimentation en eau potable de Taher et des agglomérations environnantes à partir du barrage d'El Agrem.</t>
  </si>
  <si>
    <t>En cours, Lots 1,2,4 et 5 achevés
lot 3 : indemnisation des citoyens en cours pour l'achèvement des travaux</t>
  </si>
  <si>
    <t xml:space="preserve">N.1.051.094.01.4818.000.018.13.010 Etude et réalisation des réseaux d'alimentation en eau potable des agglomération à travers la wilaya </t>
  </si>
  <si>
    <t>:</t>
  </si>
  <si>
    <t>prog</t>
  </si>
  <si>
    <t>sp</t>
  </si>
  <si>
    <t>001:Présidence de la République</t>
  </si>
  <si>
    <t>002:Services du Premier Ministre</t>
  </si>
  <si>
    <t>003:Défense Nationale</t>
  </si>
  <si>
    <t>004:Affaires Etrangères, Communauté Nationale à l'Etranger et Affaires Africaines</t>
  </si>
  <si>
    <t>005:Intérieur, Collectivités Locales et Aménagement du Territoire</t>
  </si>
  <si>
    <t>006:Justice</t>
  </si>
  <si>
    <t>007:Finances</t>
  </si>
  <si>
    <t>008:Energie, Mines et Energies Renouvelables</t>
  </si>
  <si>
    <t>009:Moudjahidine et Ayants Droits</t>
  </si>
  <si>
    <t>010:Affaires Religieuses et Wakfs</t>
  </si>
  <si>
    <t>011:Education Nationale</t>
  </si>
  <si>
    <t>012:Enseignement Supérieur et  Recherche Scientifique</t>
  </si>
  <si>
    <t>013:Formation et Enseignement Professionnels</t>
  </si>
  <si>
    <t>014:Culture et Arts</t>
  </si>
  <si>
    <t>015:Sports</t>
  </si>
  <si>
    <t>017:Poste et Télécommunications</t>
  </si>
  <si>
    <t>018:Solidarité Nationale, Famille et Condition de la Femme</t>
  </si>
  <si>
    <t>019:Industrie et Production Pharmaceutique</t>
  </si>
  <si>
    <t>020:Agriculture, Développement Rural et Pêche</t>
  </si>
  <si>
    <t>021:Habitat, Urbanisme et Ville</t>
  </si>
  <si>
    <t>022:Commerce Intérieur et Régulation du Marché National</t>
  </si>
  <si>
    <t>023:Communication</t>
  </si>
  <si>
    <t>024:Travaux Publics et Infrastructures de Base</t>
  </si>
  <si>
    <t>025:Transports</t>
  </si>
  <si>
    <t>026:Tourisme et Artisanat</t>
  </si>
  <si>
    <t>027:Santé</t>
  </si>
  <si>
    <t>028:Travail, Emploi et Sécurité Sociale</t>
  </si>
  <si>
    <t>029:Relations avec le Parlement</t>
  </si>
  <si>
    <t>030:Environnement et Qualité de la Vie</t>
  </si>
  <si>
    <t>033:Economie de la Connaissance, Start-up et Micro-Entreprises</t>
  </si>
  <si>
    <t>051:Hydraulique</t>
  </si>
  <si>
    <t>052:Jeunesse</t>
  </si>
  <si>
    <t>053:Commerce Extérieur et Promotion des Exportations</t>
  </si>
  <si>
    <t>:S/Total Portefeuilles de Programmes 'Ministères'</t>
  </si>
  <si>
    <t>500:Assemblée  Populaire  Nationale</t>
  </si>
  <si>
    <t>501:Conseil de la Nation</t>
  </si>
  <si>
    <t>505:Cour Constitutionnelle</t>
  </si>
  <si>
    <t>:S/Total Portefeuilles de Dotations</t>
  </si>
  <si>
    <t>502:Cour Suprême</t>
  </si>
  <si>
    <t>503:Conseil d'Etat</t>
  </si>
  <si>
    <t>504:Conseil Supérieur de la Magistrature</t>
  </si>
  <si>
    <t>506:Cour des Comptes</t>
  </si>
  <si>
    <t>507:Haute Autorité de Transparence, de Prévention et de Lutte Contre la Corruption</t>
  </si>
  <si>
    <t>508:Autorité Nationale Indépendante des Elections</t>
  </si>
  <si>
    <t>509:Conseil National Economique, Social et Environnemental</t>
  </si>
  <si>
    <t>510:Haut Conseil Islamique</t>
  </si>
  <si>
    <t>511:Haut Conseil de la Langue Arabe</t>
  </si>
  <si>
    <t>512:Conseil National des Droits de l'Homme</t>
  </si>
  <si>
    <t>513:Académie Algérienne des Sciences et des Technologies</t>
  </si>
  <si>
    <t>514:Conseil National de la Recherche Scientifique et des Technologies</t>
  </si>
  <si>
    <t>515:Observatoire National de la Société Civile</t>
  </si>
  <si>
    <t>516:Conseil Superieur de la Jeunesse</t>
  </si>
  <si>
    <t>002:Coordination de l'Activité Juridique et Gouvernementale</t>
  </si>
  <si>
    <t>003:Médiation de la République</t>
  </si>
  <si>
    <t>004:Promotion de la langue amazighe</t>
  </si>
  <si>
    <t>005:Administration Générale</t>
  </si>
  <si>
    <t>006:Activité du Premier Ministre</t>
  </si>
  <si>
    <t>008:Fonction publique et réforme administrative</t>
  </si>
  <si>
    <t>009:Défense Nationale</t>
  </si>
  <si>
    <t>010:Logistique et soutien multiforme</t>
  </si>
  <si>
    <t>011:Administration Générale</t>
  </si>
  <si>
    <t>012:Activité diplomatique et consulaire</t>
  </si>
  <si>
    <t>013:Administration générale</t>
  </si>
  <si>
    <t>014:Libertés publiques et circulation des personnes et des biens</t>
  </si>
  <si>
    <t>015:Soutien aux Collectivités locales</t>
  </si>
  <si>
    <t>016:Aménagement du Territoire</t>
  </si>
  <si>
    <t>018:Protection Civile</t>
  </si>
  <si>
    <t>019:Transmissions Nationales</t>
  </si>
  <si>
    <t>020:Administration Générale</t>
  </si>
  <si>
    <t>021:Activité judiciaire</t>
  </si>
  <si>
    <t>022:Administration pénitentiaire</t>
  </si>
  <si>
    <t>023:Répression de la corruption</t>
  </si>
  <si>
    <t>024:Administration générale</t>
  </si>
  <si>
    <t>025:Trésor et gestion comptable</t>
  </si>
  <si>
    <t>026:Impôts</t>
  </si>
  <si>
    <t>027:Budget</t>
  </si>
  <si>
    <t>028:Domaine national</t>
  </si>
  <si>
    <t>029:Douanes</t>
  </si>
  <si>
    <t>030:Inspection des finances</t>
  </si>
  <si>
    <t>031:Administration générale</t>
  </si>
  <si>
    <t>700:Crédits non assignés</t>
  </si>
  <si>
    <t>032:Electricité, gaz et énergies nouvelles</t>
  </si>
  <si>
    <t>033:Mines</t>
  </si>
  <si>
    <t>034:Compensation au titre du dessalement de l'eau de mer</t>
  </si>
  <si>
    <t>035:Maitrise de l'Energie et Energies Renouvelables</t>
  </si>
  <si>
    <t>036:Administration Générale</t>
  </si>
  <si>
    <t>037:Patrimoine historique et culturel</t>
  </si>
  <si>
    <t>038:Pensions</t>
  </si>
  <si>
    <t>039:Protection sociale</t>
  </si>
  <si>
    <t>040:Administration générale</t>
  </si>
  <si>
    <t>041:Orientation religieuses et culture islamique</t>
  </si>
  <si>
    <t>042:Formation et enseignement coranique</t>
  </si>
  <si>
    <t>043:Administration générale</t>
  </si>
  <si>
    <t>044:Enseignement</t>
  </si>
  <si>
    <t>046:Formation</t>
  </si>
  <si>
    <t>047:Vie scolaire et transferts sociaux</t>
  </si>
  <si>
    <t>048:Administration générale</t>
  </si>
  <si>
    <t>049:Enseignement et formation supérieurs</t>
  </si>
  <si>
    <t>050:Recherche scientifique et développement technologique</t>
  </si>
  <si>
    <t>051:Vie estudiantine</t>
  </si>
  <si>
    <t>052:Administration générale</t>
  </si>
  <si>
    <t>053:Formation Professionnelle</t>
  </si>
  <si>
    <t>054:Enseignement Professionnel</t>
  </si>
  <si>
    <t>055:Administration Générale</t>
  </si>
  <si>
    <t>056:Arts et Lettres</t>
  </si>
  <si>
    <t>057:Patrimoine culturel</t>
  </si>
  <si>
    <t>058:Administration générale</t>
  </si>
  <si>
    <t>060:Sports</t>
  </si>
  <si>
    <t>061:Administration Générale</t>
  </si>
  <si>
    <t>065:Développement des services postaux</t>
  </si>
  <si>
    <t>066:Développement des télécommunications</t>
  </si>
  <si>
    <t>067:Edification de la société algérienne  de l'information</t>
  </si>
  <si>
    <t>068:Administration Générale</t>
  </si>
  <si>
    <t>069:Personnes aux besoins spécifiques</t>
  </si>
  <si>
    <t>070:Famille et condition de la femme</t>
  </si>
  <si>
    <t>071:Développement social et Action humanitaire</t>
  </si>
  <si>
    <t>072:Administration générale</t>
  </si>
  <si>
    <t>073:Compétitivité et Développement Industriels</t>
  </si>
  <si>
    <t>074:Appui à l'investissement</t>
  </si>
  <si>
    <t>121:Développement et Promotion de l'Industrie Pharmaceutique en Algerie</t>
  </si>
  <si>
    <t>075:Administration Générale</t>
  </si>
  <si>
    <t>076:Agriculture et Développement Rural</t>
  </si>
  <si>
    <t>077:Forêts</t>
  </si>
  <si>
    <t>117:Pêche maritime</t>
  </si>
  <si>
    <t>118:Aquaculture</t>
  </si>
  <si>
    <t>119:Contrôle des actvités et de la qualité des produits de la pêche et de l'aquaculture</t>
  </si>
  <si>
    <t>078:Administration Générale</t>
  </si>
  <si>
    <t>080:Urbanisme et aménagement</t>
  </si>
  <si>
    <t>081:Villes et Villes nouvelles</t>
  </si>
  <si>
    <t>082:Equipements publics</t>
  </si>
  <si>
    <t>083:Administration générale</t>
  </si>
  <si>
    <t>084:Régulation et Promotion de la Concurrence</t>
  </si>
  <si>
    <t>085:Protection du Consommateur</t>
  </si>
  <si>
    <t>087:Administration Générale</t>
  </si>
  <si>
    <t>088:Médias et Communication institutionnelle</t>
  </si>
  <si>
    <t>089:Administration Générale</t>
  </si>
  <si>
    <t>090:Infrastructures routières et autoroutières</t>
  </si>
  <si>
    <t>091:Infrastructures aéroportuaires</t>
  </si>
  <si>
    <t>092:Infrastructures maritimes</t>
  </si>
  <si>
    <t>142:Infrastructures ferroviaires et transports guidés</t>
  </si>
  <si>
    <t>097:Administration générale</t>
  </si>
  <si>
    <t>098:Mobilité et logistique</t>
  </si>
  <si>
    <t>099:Marine marchande et ports</t>
  </si>
  <si>
    <t>100:Aéronautique et météorologie</t>
  </si>
  <si>
    <t>101:Administration générale</t>
  </si>
  <si>
    <t>102:Tourisme</t>
  </si>
  <si>
    <t>103:Artisanat et métiers</t>
  </si>
  <si>
    <t>104:Administration générale</t>
  </si>
  <si>
    <t>105:Prévention et soins</t>
  </si>
  <si>
    <t>106:Formation dans le domaine de la santé</t>
  </si>
  <si>
    <t>107:Administration générale</t>
  </si>
  <si>
    <t>108:Inspection Générale du Travail</t>
  </si>
  <si>
    <t>109:Soutien et promotion de l’emploi</t>
  </si>
  <si>
    <t>110:Système de protection sociale</t>
  </si>
  <si>
    <t>111:Administration générale</t>
  </si>
  <si>
    <t>112:Renforcement des relations entre le Gouvernement et le Parlement</t>
  </si>
  <si>
    <t>113:Administration générale</t>
  </si>
  <si>
    <t>114:Environnement et développement durable</t>
  </si>
  <si>
    <t>116:Administration Générale</t>
  </si>
  <si>
    <t>123:Promotion de l'économie de la connaissance, des startup et de l'entrepreneuriat</t>
  </si>
  <si>
    <t>124:Administration Générale</t>
  </si>
  <si>
    <t>093:Mobilisation des ressources en eau et de la sécurité hydrique</t>
  </si>
  <si>
    <t>094:Approvisionnement en eau potable et industrielle</t>
  </si>
  <si>
    <t>095:Hydraulique agricole</t>
  </si>
  <si>
    <t>143:Administration générale</t>
  </si>
  <si>
    <t>059:Jeunesse</t>
  </si>
  <si>
    <t>144:Administration Générale</t>
  </si>
  <si>
    <t>086:Encadrement des Echanges Commerciaux et Promotion des Exportations</t>
  </si>
  <si>
    <t>145:Administration Générale</t>
  </si>
  <si>
    <t>125:Législation et contrôle de l'Action du Gouvernement.</t>
  </si>
  <si>
    <t>126:Législation et contrôle de l'Action du Gouvernement.</t>
  </si>
  <si>
    <t>130:Cour Constitutionnelle</t>
  </si>
  <si>
    <t>127:Contrôle et évaluation des décisions judiciaires et l'unification de la jurisprudence</t>
  </si>
  <si>
    <t>128:Conseil d'Etat</t>
  </si>
  <si>
    <t>129:Indépendance de la justice</t>
  </si>
  <si>
    <t>131:Contrôle du patrimoine et des fonds publics</t>
  </si>
  <si>
    <t>132:Prévention et lutte contre la corruption</t>
  </si>
  <si>
    <t>133:Préparation, organisation, gestion et supervision de l'ensemble des opérations éléctorales et référendaires</t>
  </si>
  <si>
    <t>134:Dialogue ,  concertation et évaluation dans le domaine Economique, Social et Environnemental</t>
  </si>
  <si>
    <t>135:Promotion des prescriptions religieuses islamiques</t>
  </si>
  <si>
    <t>136:Promotion et généralisation de la langue arabe</t>
  </si>
  <si>
    <t>137:Droits de l'Homme</t>
  </si>
  <si>
    <t>138:Promouvoir le développement national durable par les sciences et les technologies</t>
  </si>
  <si>
    <t>139:Développement de la recherche scientifique et technologique</t>
  </si>
  <si>
    <t>140:Promotion de la société civile.</t>
  </si>
  <si>
    <t>141:Promotion  de la jeunesse</t>
  </si>
  <si>
    <t>001:Activité de la Présidence de la République</t>
  </si>
  <si>
    <t>01:Supervision de l'Activité Présidentielle</t>
  </si>
  <si>
    <t>02:Sécurité et Protection</t>
  </si>
  <si>
    <t>03:Archives et Mémoire Nationale</t>
  </si>
  <si>
    <t>01:Coordination de l'Activité Juridique et Gouvernementale</t>
  </si>
  <si>
    <t>01:Médiation de la République</t>
  </si>
  <si>
    <t>01:Promotion de la langue amazighe</t>
  </si>
  <si>
    <t>01:Soutien Technique</t>
  </si>
  <si>
    <t>02:Soutien Administratif</t>
  </si>
  <si>
    <t>01:Gestion, coordination et suivi de l’activité du gouvernement</t>
  </si>
  <si>
    <t>02:Soutien technique</t>
  </si>
  <si>
    <t>01:Fonction publique</t>
  </si>
  <si>
    <t>02:Réforme administrative</t>
  </si>
  <si>
    <t>03:Soutien administratif</t>
  </si>
  <si>
    <t>00:Défense Nationale</t>
  </si>
  <si>
    <t>00:Logistique et soutien multiforme</t>
  </si>
  <si>
    <t>00:Administration générale</t>
  </si>
  <si>
    <t>01:Diplomatie et relations extérieures</t>
  </si>
  <si>
    <t>02:Affaires consulaires et communauté nationale à l'étranger</t>
  </si>
  <si>
    <t>01:Gestion du ministère</t>
  </si>
  <si>
    <t>02:Soutien administratif</t>
  </si>
  <si>
    <t>01:Mouvement associatif et vie politique</t>
  </si>
  <si>
    <t>02:Etat de circulation des personnes et des biens</t>
  </si>
  <si>
    <t>03:Identité, titres et documents sécurisés</t>
  </si>
  <si>
    <t>04:Numérisation du service public</t>
  </si>
  <si>
    <t>01:Missions dévolues aux collectivités locales</t>
  </si>
  <si>
    <t>02:Appui au développement socio-économique des collectivités locales</t>
  </si>
  <si>
    <t>01:Instruments de l'aménagement du territoire</t>
  </si>
  <si>
    <t>02:Développement  et Attractivité du Territoire</t>
  </si>
  <si>
    <t>01:Soutien administratif et logistique central et régional</t>
  </si>
  <si>
    <t>02:Sécurité, ordre public, prévention  et intervention</t>
  </si>
  <si>
    <t>03:Activités socio-professionnelles</t>
  </si>
  <si>
    <t>01:Intervention et Prévention</t>
  </si>
  <si>
    <t>02:Soutien administratif et logistique</t>
  </si>
  <si>
    <t>01:Réseaux des transmissions</t>
  </si>
  <si>
    <t>01:Soutient Administratif et logistique</t>
  </si>
  <si>
    <t>02:Risques majeurs</t>
  </si>
  <si>
    <t>03:Sécurité routière</t>
  </si>
  <si>
    <t>01:Activité judiciaire ordinaire et administrative</t>
  </si>
  <si>
    <t xml:space="preserve">03:Compte de la pension alimentaire </t>
  </si>
  <si>
    <t>01:Conditions de détention</t>
  </si>
  <si>
    <t>02:Réinsertion sociale</t>
  </si>
  <si>
    <t>03:Sécurité</t>
  </si>
  <si>
    <t>04:Soutien administratif</t>
  </si>
  <si>
    <t>01:Stratégie, Appui technique et administratif</t>
  </si>
  <si>
    <t>02:Investigations et recherches</t>
  </si>
  <si>
    <t>01:Gestion financière de l'Etat</t>
  </si>
  <si>
    <t>02:Modernisation des systèmes d'information et instruments de paiement</t>
  </si>
  <si>
    <t>03:Gestion comptable des opérations du trésor</t>
  </si>
  <si>
    <t>04:Gestion des moyens et soutien administratif</t>
  </si>
  <si>
    <t>01:Assiette, recouvrement et Contrôle fiscal</t>
  </si>
  <si>
    <t>01:Elaboration et suivi du budget</t>
  </si>
  <si>
    <t>02:Contrôle de la dépense</t>
  </si>
  <si>
    <t>01:Gestion des Operations domaniales</t>
  </si>
  <si>
    <t>02:Conservation et cadastre</t>
  </si>
  <si>
    <t>01:Recouvrement douanier</t>
  </si>
  <si>
    <t>02:Contrôles et Protection de l’Economie  nationale</t>
  </si>
  <si>
    <t>01:Contrôle administratif des finances publiques  et des capitaux marchands de l'Etat</t>
  </si>
  <si>
    <t>01:Gestion du Ministère</t>
  </si>
  <si>
    <t>00:Crédits non assignés</t>
  </si>
  <si>
    <t>01:Electrification</t>
  </si>
  <si>
    <t>02:Distribution publique du gaz</t>
  </si>
  <si>
    <t>03:Programme spéciaux de l'électricité et du gaz</t>
  </si>
  <si>
    <t>04:Energies nouvelles</t>
  </si>
  <si>
    <t>05:Soutien de l'Etat à la facturation de l'électricité</t>
  </si>
  <si>
    <t>01:Mines et carrières</t>
  </si>
  <si>
    <t>02:Ressources Minières</t>
  </si>
  <si>
    <t>03:Développement minier</t>
  </si>
  <si>
    <t>01:Compensation au titre du dessalement de l'eau de mer</t>
  </si>
  <si>
    <t>01:Maitrise de l'Energie</t>
  </si>
  <si>
    <t>02:Energies Renouvelables</t>
  </si>
  <si>
    <t>01:Protection des symboles et des hauts -fait historique</t>
  </si>
  <si>
    <t>02:Recherche historique et suivi des activités muséales</t>
  </si>
  <si>
    <t>01:Invalides et recours</t>
  </si>
  <si>
    <t>02:Ayants droit</t>
  </si>
  <si>
    <t>01:Santé des Moudjahidine et ayants droit</t>
  </si>
  <si>
    <t>02:Promotion sociale</t>
  </si>
  <si>
    <t>01:Orientation religieuses</t>
  </si>
  <si>
    <t>02:Culture islamique</t>
  </si>
  <si>
    <t>03:Communication et coopération</t>
  </si>
  <si>
    <t>04:Lieux de cultes</t>
  </si>
  <si>
    <t>01:Formation et évaluation et recherche</t>
  </si>
  <si>
    <t>02:Enseignement coranique</t>
  </si>
  <si>
    <t>01:Enseignement préparatoire et primaire</t>
  </si>
  <si>
    <t>02:Enseignement moyen normal et spécifique et à distance</t>
  </si>
  <si>
    <t>03:Enseignement secondaire normal, spécifique et à distance</t>
  </si>
  <si>
    <t>01:Formation en cours d’emploi et Spécialisée</t>
  </si>
  <si>
    <t>01:Vie scolaire</t>
  </si>
  <si>
    <t>02:Transferts sociaux</t>
  </si>
  <si>
    <t>01:1er et 2ème cycles d’enseignement</t>
  </si>
  <si>
    <t>02:Formation au 3ème  cycle</t>
  </si>
  <si>
    <t>01:Soutien administratif à la recherche et gestion des finances</t>
  </si>
  <si>
    <t>02:Recherche et développement</t>
  </si>
  <si>
    <t>03:Innovation technologique</t>
  </si>
  <si>
    <t>01:Œuvres universitaires</t>
  </si>
  <si>
    <t>02:Conditions de vie des étudiants</t>
  </si>
  <si>
    <t>01:Formation Professionnelle initiale</t>
  </si>
  <si>
    <t>02:Formation professionnelle continue et à distance</t>
  </si>
  <si>
    <t>03:Ingénierie pédagogique de la Formation Professionnelle</t>
  </si>
  <si>
    <t>01:Enseignement Professionnel</t>
  </si>
  <si>
    <t>02:Ingénierie pédagogique de l’Enseignement Professionnel</t>
  </si>
  <si>
    <t>01:Livre et lecture publique</t>
  </si>
  <si>
    <t>02:Création et diffusion du produit culturel  et artistique</t>
  </si>
  <si>
    <t>01:Protection, valorisation et exploitation du patrimoine culturel</t>
  </si>
  <si>
    <t>02:Restauration du patrimoine culturel</t>
  </si>
  <si>
    <t>01:Jeunes talents, sports de l'elite et de haut niveau</t>
  </si>
  <si>
    <t>02:Promotion du sport pour tous et en milieux educatif et spécialisé</t>
  </si>
  <si>
    <t>03:Vie associative, établissements sportifs et l'éthique sportive</t>
  </si>
  <si>
    <t>01:Gestion du Ministere</t>
  </si>
  <si>
    <t>01:Développement de l'activité postale</t>
  </si>
  <si>
    <t>02:Développement des services financiers postaux</t>
  </si>
  <si>
    <t>01:Développement et la sécurisation des infrastructures des Technologies de l'Information et de la Communication (TIC)</t>
  </si>
  <si>
    <t>02:Développement des activités liées à la radiocommunication et des équipements sensibles des télécommunications</t>
  </si>
  <si>
    <t>01:Développement et promotion du contenu national, des services en ligne et généralisation des usages</t>
  </si>
  <si>
    <t>02:Mise en place et la promotion d'un environnement de confiance pour l’utilisation des nouvelles technologies</t>
  </si>
  <si>
    <t>01:Protection et insertion des personnes aux besoins spécifiques</t>
  </si>
  <si>
    <t>02:Education et enseignement spécialisé des personnes aux besoins spécifiques</t>
  </si>
  <si>
    <t>01:Protection et promotion de la Famille et de la femme</t>
  </si>
  <si>
    <t>02:Protection de l'enfance et des personnes âgées</t>
  </si>
  <si>
    <t>01:Développement social</t>
  </si>
  <si>
    <t>02:Mouvement associatif et Action humanitaire</t>
  </si>
  <si>
    <t>01:Compétitivité Industrielle</t>
  </si>
  <si>
    <t>02:Développement Industriel</t>
  </si>
  <si>
    <t>01:Promotion de l'Investissement</t>
  </si>
  <si>
    <t>02:Appui à la PME</t>
  </si>
  <si>
    <t>01:Développement et Promotion de l'Industrie Pharmaceutique en Algerie</t>
  </si>
  <si>
    <t>01:Développement de l'agriculture</t>
  </si>
  <si>
    <t>02:Sécurité et qualité sanitaires des aliments</t>
  </si>
  <si>
    <t>03:Développement rural et gestion équilibrée et durable des territoires</t>
  </si>
  <si>
    <t>01:Gestion et soutien</t>
  </si>
  <si>
    <t>02:Gestion durable et conservation du patrimoine</t>
  </si>
  <si>
    <t>01:Développement des activités et des infrastructures liées à la Pêche</t>
  </si>
  <si>
    <t>01:Développement des activités et des infrastructures liées à l'Aquaculture</t>
  </si>
  <si>
    <t>01:Contrôle des activités de la Pêche et de l'aquaculture et de la salubrité des milieux et des produits halieutiques</t>
  </si>
  <si>
    <t>02:Gestion, intervention et soutien</t>
  </si>
  <si>
    <t>01:Logement public locatif</t>
  </si>
  <si>
    <t>02:Aides aux logement</t>
  </si>
  <si>
    <t>01:Urbanisme</t>
  </si>
  <si>
    <t>02:Aménagement du foncier</t>
  </si>
  <si>
    <t>01:Villes et Villes nouvelles</t>
  </si>
  <si>
    <t>01:Équipements publics de l'éducation et de la formation</t>
  </si>
  <si>
    <t>02:Équipements publics de sécurité et de santé</t>
  </si>
  <si>
    <t>03:Autres publics équipements publics</t>
  </si>
  <si>
    <t>01:Régulation des Marchés</t>
  </si>
  <si>
    <t>02:Organisation des Activités Commerciales</t>
  </si>
  <si>
    <t>01:Analyse et contrôle de la qualité</t>
  </si>
  <si>
    <t>02:Contrôle des Pratiques Commerciales</t>
  </si>
  <si>
    <t>01:Médias</t>
  </si>
  <si>
    <t>02:Communication Institutionnelle</t>
  </si>
  <si>
    <t>01:Gestion Du Ministère</t>
  </si>
  <si>
    <t>01:Développement des infrastructures routiéres</t>
  </si>
  <si>
    <t>02:Entretien routier</t>
  </si>
  <si>
    <t>03:Développement et entretien des autoroutes</t>
  </si>
  <si>
    <t>01:Développements des infrastructures aéroportuaires</t>
  </si>
  <si>
    <t>02:Maintenances des infrastructures aéroportuaires</t>
  </si>
  <si>
    <t>01:Développement des infrastructures maritimes</t>
  </si>
  <si>
    <t>02:Maintenance des infrastructures maritimes et signalisation</t>
  </si>
  <si>
    <t>01:Développement des Infrastructures Ferroviaires</t>
  </si>
  <si>
    <t>02:Développement des infrastructures de transports guidés</t>
  </si>
  <si>
    <t>01:Transports routiers et logistique</t>
  </si>
  <si>
    <t>02:Transports ferroviaires et guidés</t>
  </si>
  <si>
    <t>01:Marine marchande</t>
  </si>
  <si>
    <t>02:Ports</t>
  </si>
  <si>
    <t>01:Aéronautique</t>
  </si>
  <si>
    <t>02:Météorologie</t>
  </si>
  <si>
    <t>01:Politique et promotion du  tourisme</t>
  </si>
  <si>
    <t>02:Soutien aux projets touristiques</t>
  </si>
  <si>
    <t>01:Pilotage et encadrement du développement de l’artisanat et des métiers</t>
  </si>
  <si>
    <t>02:Promotion et amélioration des performances des acteurs</t>
  </si>
  <si>
    <t>01:Prévention et soins</t>
  </si>
  <si>
    <t>01:Formation et renforcement des compétences</t>
  </si>
  <si>
    <t>02:Gestion administrative et financière</t>
  </si>
  <si>
    <t>01:Contrôle de l’application des dispositions  législatives et réglementaires du travail</t>
  </si>
  <si>
    <t>01:Accès au marché  de l’emploi</t>
  </si>
  <si>
    <t>02:Dispositif d’emploi</t>
  </si>
  <si>
    <t>01:Mise en œuvre de la politique de sécurité sociale</t>
  </si>
  <si>
    <t>02:Soutien au système de sécurité sociale</t>
  </si>
  <si>
    <t>01:Suivi du travail Parlementaire</t>
  </si>
  <si>
    <t>02:Etude de textes législatifs et règlementaires</t>
  </si>
  <si>
    <t>01:Environnement urbain et industriel</t>
  </si>
  <si>
    <t>02:Biodiversité et changement climatique</t>
  </si>
  <si>
    <t>03:Education et sensibilisation environnementale</t>
  </si>
  <si>
    <t>01:Promotion  de l'Economie de la Connaissance et des Startup</t>
  </si>
  <si>
    <t>02:Promotion de l'Entrepreneuriat et de la créativité</t>
  </si>
  <si>
    <t>01:Mobilisation des ressources en  eau Conventionnelles</t>
  </si>
  <si>
    <t>02:Eau non conventionnelle</t>
  </si>
  <si>
    <t>01:Adduction et Réseaux de distribution en eau potable et industrielle</t>
  </si>
  <si>
    <t>01:Périmètres irrigués</t>
  </si>
  <si>
    <t>02:Petite et moyenne hydraulique</t>
  </si>
  <si>
    <t>01:Réseaux d'assainissement et Systeme d'épuration</t>
  </si>
  <si>
    <t>02:Protection des villes contre les inondations</t>
  </si>
  <si>
    <t>01:Promotion de l'animation socio-educative</t>
  </si>
  <si>
    <t>02:Partenariat et établissements de jeunes</t>
  </si>
  <si>
    <t>03:Tourisme et loisirs de jeunes</t>
  </si>
  <si>
    <t>01:Echanges Commerciaux</t>
  </si>
  <si>
    <t>02:Promotion des Exportations hors Hydrocarbures</t>
  </si>
  <si>
    <t>00:Législation et contrôle de l'Action du Gouvernement.</t>
  </si>
  <si>
    <t>00:Cour Constitutionnelle</t>
  </si>
  <si>
    <t>01:Activité judiciaire</t>
  </si>
  <si>
    <t>01:Régulation de l'activité des juridictions administratives et compétences consultatives</t>
  </si>
  <si>
    <t>02:Administration générale</t>
  </si>
  <si>
    <t>01:Gestion des sessions du Conseil</t>
  </si>
  <si>
    <t>01:Vérification et jugement des comptes de gestion.</t>
  </si>
  <si>
    <t>02:Contrôle de la qualité de gestion, de l’exécution de la loi de Finances et l’évaluation des programmes publics</t>
  </si>
  <si>
    <t>03:Administration et  générale</t>
  </si>
  <si>
    <t>01:Formation, sensibilisation, prévention et lutte contre la corruption</t>
  </si>
  <si>
    <t>01:Préparation de l'ensemble des opérations éléctorales et référendaires</t>
  </si>
  <si>
    <t>02:Organisation, gestion et supervision de l'ensemble des opérations éléctorales et référendaires</t>
  </si>
  <si>
    <t>03:Révision ordinaire des listes électorales</t>
  </si>
  <si>
    <t>04:Administration et  générale</t>
  </si>
  <si>
    <t>01:Avis , recommandations et   élaboration des rapports et des études</t>
  </si>
  <si>
    <t>01:Encouragement et  promotion de l'ijtihad</t>
  </si>
  <si>
    <t>02:Administration et  générale</t>
  </si>
  <si>
    <t>01:Activités du Haut Conseil de la Langue Arabe</t>
  </si>
  <si>
    <t>01:Promotion et protection des droits de l’homme</t>
  </si>
  <si>
    <t>01:La consultation et l'expertise dans le domaine des sciences et des technologies</t>
  </si>
  <si>
    <t>01:Activité du Conseil</t>
  </si>
  <si>
    <t>01:Promotion de l'Action de la société civile</t>
  </si>
  <si>
    <t>01:Activités du Conseil</t>
  </si>
  <si>
    <t xml:space="preserve">Etude, Réhabilitation et développement de la zone d'activités d'Oum El Bouaghi Est </t>
  </si>
  <si>
    <t>N1 024 091 01 4023 000 023 09 001</t>
  </si>
  <si>
    <t>Etude et Réalisation d'un parking avion E pour la nouvelle aérogare de Annaba</t>
  </si>
  <si>
    <t>Non indiqué par la wilaya</t>
  </si>
  <si>
    <t>NK5.175.4.262.105.11.01
N1.019.074.01.4805.000.005.11.005
Etude et réhabilitation et developpement de la zone d'activité de Ain yagout</t>
  </si>
  <si>
    <t>NK5.175.4.262.105.11.02
N1.019.074.01.4805.000.005.11.006
Etude et  réhabilitation et developpement de la zone d'activité de Merouana</t>
  </si>
  <si>
    <t>NK5.175.1.262.105.12.03
N1.019.074.01.4805.000.005.12.007
Etude et réhabilitation de la zone d'activité d'El madher</t>
  </si>
  <si>
    <t xml:space="preserve">NE5.176.3.262.105.18.01
N1.019.074.01.4805.000.005.18.008
Réalisation d'une zone industrielle à Ain yagout, wilaya de Batna (Tranche 1) </t>
  </si>
  <si>
    <t xml:space="preserve">NE5.176.3.262.105.18.02
N1.019.074.01.4805.000.005.18.009
Réalisation d'une zone industrielle à Ain yagout, wilaya de Batna (Tranche 2) </t>
  </si>
  <si>
    <t>NE5.421.8.262.105.18.01
N 1 026 102 02 4805 000 005 18,003
Travaux de viabilisation et de mise à niveau de la zone d'expansion touristique à Saida (Ouverture d'une piste d'accès aménagée de manière sommaire, terrassements simplifies, réseau d'assainissement)</t>
  </si>
  <si>
    <t>Terrain privé</t>
  </si>
  <si>
    <t>NL5.342.3.262.105.16.01
N1.051.096.01.4005.000.005.16.006
Réalisation de la station d'épuration des eaux usées de Batna y compris les collecteurs</t>
  </si>
  <si>
    <t xml:space="preserve">NE5.323.9.262.105.22.01
N1.051.094.01.4005.000.005.22.001
Réalisation d'une jonction de 1100 ml en DN 1000 entre Béni Haroun et la station de traitement de Koudiate Medouar ( wilaya de Batna) </t>
  </si>
  <si>
    <t>NE5.521.2.262.105.19.01  
N1.024.090.01.4005.000.005.19.007
  Réalisation et suivi du dédoublement de l'axe routier reliant la RN 88 (limite de la wilaya de Khenchela) à la RN 03 sur 56 Km en passant par Boulfries - Chemora - Boumia</t>
  </si>
  <si>
    <t>NK5.321.2.262.068.07
Construction et mise en service du barrage Bouzina dans la wilaya de Batna</t>
  </si>
  <si>
    <t>SF5.521.3.262.105.06.01
S1.024.090.01.4005.000.005.06.002
Dédoublement de la RN3 Ain touta limite wilaya de Biskra y compris passage supérieur sur voie ferree</t>
  </si>
  <si>
    <t>Réalisation de la pénétrante autoroutière  de BATNA - Auto route Est Ouest  sur 62 Km</t>
  </si>
  <si>
    <t>CF5.731.1.262.105.07.01
N1.027.105.01.4005.000.005.07.003
Etude et réalisation d'un hopital 120 lits à Theniet el abed</t>
  </si>
  <si>
    <t>CF5.731.1.262.105.07.02
N1.027.105.01.4005.000.005.07.004
Etude et réalisation d'un hopital 120 lits à Ras el aioun</t>
  </si>
  <si>
    <t>Résiliation de l'entreprise</t>
  </si>
  <si>
    <t>NK5.731.1.262.105.10.02
N1.027.105.01.4005.000.005.10.005
Etude, construction et équipements d'un hopital 60 lits à T'kout</t>
  </si>
  <si>
    <t>NF5.732.1.262.105.06.01
N1.027.105.01.4005.000.005.06.014
Etude et réalisation d'un centre Anti-cancer à Batna (CAC)</t>
  </si>
  <si>
    <t>NF5.732.3.262.105.09.01
N1.027.105.01.4005.000.005.09.015
Acquisition d'équipements médicaux et collectifs pour le centre Anti-cancer  -Batna-</t>
  </si>
  <si>
    <t>SF5.732.1.262.105.07.02
S1.027.105.01.4005.000.005.07.001
Etude, réalisation et équipement  d'un hopital psychiatrique à El-madher</t>
  </si>
  <si>
    <t>NK5.742.8.262.105.11.13
N 1 015 060 01 4005 000 005 11,002
Suivi, réalisation et équipement d'un centre de regroupement à Arris</t>
  </si>
  <si>
    <t>Réalisation de l'auroute reliant échangeur RN 03 et RN 75 et autoroute EST OUEST au niveau du transformateur Chelghoum el aid</t>
  </si>
  <si>
    <t>Aménagement de la Zone Industrielle El- Kseur Fenaia Il Mathen</t>
  </si>
  <si>
    <t>Travaux achevés, reste alimentation en eau potable et réalisation de la station dépuration dont les travaux sont en cours</t>
  </si>
  <si>
    <t xml:space="preserve">Suivi et réalisation de la zone industrielle de Beni Mansour-  Commune de Boudjelil </t>
  </si>
  <si>
    <t>Opération gelée</t>
  </si>
  <si>
    <t>RN 09: Travaux aménagement des gorges de Kherrata</t>
  </si>
  <si>
    <t xml:space="preserve"> Travaux de mise à niveau des tunnels de kherrata </t>
  </si>
  <si>
    <t xml:space="preserve">Réalisation d’un Viaduc pour l’évitement de l’agglomération de Bordj Mira   </t>
  </si>
  <si>
    <t>Travaux de rempiètement et reprise des dégradations du quai de la Casbah et de la passe Casbah,</t>
  </si>
  <si>
    <t>Livraison partielle pévue pour le 11/12/2024 
le reste est prévu pour Février 2025</t>
  </si>
  <si>
    <t>Pénétrante autoroutière reliant le port de Béjaia à l'autoroute Est -Ouest au niveau d'Ahnif sur 100 Kms "déplacement de réseaux"</t>
  </si>
  <si>
    <t xml:space="preserve">Projet de la pénétrante reliant Béjaia à l'autoroute Est/Ouest section wilaya de Béjaia sur 85 KM  </t>
  </si>
  <si>
    <t xml:space="preserve">Travaux d'aménagement de la RN 12 du Pk 155+000 au PK 175+000 d'El-Kseur vers Béjaia sur 20 kms               </t>
  </si>
  <si>
    <t>Travaux de reconstruction de la RN24 du PK 207 au PK 247 sur 40 Kms</t>
  </si>
  <si>
    <t xml:space="preserve">Réalisation d'un abri de pêche </t>
  </si>
  <si>
    <t xml:space="preserve">Levée de réservres ,travaux de drainage des eaux pluviales en cours reste revêtement de la voie d'accés et la clôture </t>
  </si>
  <si>
    <t>Réalisation d'un port de pêche et de plaisance à Tala Guilef (Bejaia)</t>
  </si>
  <si>
    <t>PGR Deficit Gaz 2021</t>
  </si>
  <si>
    <t xml:space="preserve">Exploitation de la Mine de Zinc/plomb à Tala Hamza  </t>
  </si>
  <si>
    <t>Publication du Decret Exécutif n° 23-320 du 06/09/2023 portant déclaration d'utilité publique.
Opération d'indemnisation des propriètaires expropriés en cours</t>
  </si>
  <si>
    <t xml:space="preserve">Réalisation d'une Station de déssalement de l'Eau de mer à Toudja </t>
  </si>
  <si>
    <t>Réalisation d’une station d’épuration et collecteur d’amenée au niveau de la commune de Oued Ghir,</t>
  </si>
  <si>
    <t>Installation du chantier en cours</t>
  </si>
  <si>
    <t>Réalisation d’une station d’épuration de la ville de Sidi Aich</t>
  </si>
  <si>
    <t xml:space="preserve">Stration d'épuration mise en service et fonctionnelle reste le raccordement des  localités </t>
  </si>
  <si>
    <t>Parachèvement des travaux de réalisation de la station d’épuration de la ville d’Akbou y compris collecteur.</t>
  </si>
  <si>
    <t xml:space="preserve">Lot 1: 38,42%
Lot 2: 54% </t>
  </si>
  <si>
    <t>Lot 01: 84%
Lot 02: 50%</t>
  </si>
  <si>
    <t xml:space="preserve">Réalisation d'une Station d'épuration d'une capacité de 70000 EQ/HB avec drainage des eaux pluviales du parc industriel El- Kseur </t>
  </si>
  <si>
    <t>ODS remis le 21/11/2024</t>
  </si>
  <si>
    <t xml:space="preserve"> Réalisation des ouvrages aval au système d''AEP du couloir Tichy Haf - Béjaia (3ème tranche).     </t>
  </si>
  <si>
    <t xml:space="preserve">Lots 01-02 et 03 achevés et mis en service
Lots 04 et 06: manque amenée de l'énérgie 
Lot 05 en cours </t>
  </si>
  <si>
    <t xml:space="preserve"> REALISATION DES TRAVAUX D'ALIMENTATION EN EAU POTABLE DE SIX COMMUNES (06)  DE SUD DE LA WILAYA (BOUDJELLIL, TAZMALT, BENI MELIKECHE, AIT R' ZINE, IGHIL ALI ET IGHRAM)       
</t>
  </si>
  <si>
    <t>Lot 01: 90%
Lot 02: 50% 
Lot 03: 22%
Lot 04: 56%
Lot 05 :10 %</t>
  </si>
  <si>
    <t xml:space="preserve">Mise en service partielle (Ait R'Zine) Station de traitement 
le reste des travaux en cours </t>
  </si>
  <si>
    <t xml:space="preserve">Alimentation en eau  potable de Kherrata à partir du Barrage d'Ighil Emda </t>
  </si>
  <si>
    <t xml:space="preserve">Appel d'offres en cours de lancement suite à l'infructuosité  du 1er appel d'offres </t>
  </si>
  <si>
    <t>Etude de système de transport par cable dans l'agglomération de Béjaia étendue au PNG</t>
  </si>
  <si>
    <t xml:space="preserve">Opération groupée pour 07 villes 
  - Appel d'offres d'infructuosité publié le 18/11/2024                 - Nouveau cahier des charges visé par la commission sectorielle  du Ministère des  Travaux Publics  le 09/12/2024 </t>
  </si>
  <si>
    <t>Réalisation des travaux de doublement de la voie et rectification du tracé pour  augmentation de la vitesse à 160 km/h de la ligne férroviaire Beni Mansour / BEJAIA   (87 km).</t>
  </si>
  <si>
    <t xml:space="preserve">Retard dans la mise en service de l'unité de fabrication de voussoirs,
retard dans les études d'execution  et les revues d'APD </t>
  </si>
  <si>
    <t xml:space="preserve">Suivi, réalisation et Equipement  d'une cour de Justice </t>
  </si>
  <si>
    <t>06 Mois pour le Lot gros œuvre, marché en cours de levée de réserves au niveau CWMP</t>
  </si>
  <si>
    <t xml:space="preserve">Etude et réalisation d'un hôpital  60 lits </t>
  </si>
  <si>
    <t xml:space="preserve">Reste décret de création </t>
  </si>
  <si>
    <t xml:space="preserve"> Réalisation et équipement d'un Centre Anti Cancer</t>
  </si>
  <si>
    <t xml:space="preserve"> Travaux  de construction en cours. Projet necessite une réévaluation de l'ordre de 9.000.000.000 DA pour prendre en charge les équipements et les avenants du volet "réalisation".</t>
  </si>
  <si>
    <t>Etude, pour la  Réalisation  d'un Centre Hospitalo Universitaire à Bejaia (500 lits)</t>
  </si>
  <si>
    <t>suivi, Réalisation  d'un Centre Hospitalo Universitaire à Bejaia (500 lits)</t>
  </si>
  <si>
    <t xml:space="preserve">à lancer après l'achevement de l'étude </t>
  </si>
  <si>
    <t>Réalisation  et éauipement d'une Ecole de formation paramédicale</t>
  </si>
  <si>
    <t xml:space="preserve">cahier des charges pour la réalisation visé par CSMP de la santé, AAO déposé au niveau de la'ANEP LE 09/12/2024 </t>
  </si>
  <si>
    <t xml:space="preserve">Etude pour la réalisation d'un stade de 30 000 places couvertes à Bejaia </t>
  </si>
  <si>
    <t xml:space="preserve">remise des prestations par les bureaux préqualifiés techniquement prévue pour le 09 Février 2025 </t>
  </si>
  <si>
    <t>Suivi, réalisation et équipement d'un établissement d'éducation physique et sportif à Amizour 1ière  tranche</t>
  </si>
  <si>
    <t>Cahier des charges visé par le CWMP  pour la 1ière  tranche du projet,</t>
  </si>
  <si>
    <t xml:space="preserve">Etude,suivi; réalisation et équipement d'une mosquée pole à Bejaia </t>
  </si>
  <si>
    <t>Opération gélée</t>
  </si>
  <si>
    <t>N1.051.094.01.4825.000.025.14.004</t>
  </si>
  <si>
    <t>N.K.5.341.2.14.05
Renforcement  et sécurisation de l'alimentation en eau potable de la wilaya de Constantine</t>
  </si>
  <si>
    <t>N1.051.096.02.4825.000.025.14.008</t>
  </si>
  <si>
    <t>N.K.5.342.4.14.02
Calibrage des oueds des zones urbaines de la wilaya de Constantine</t>
  </si>
  <si>
    <t>Total Programme 022 - Administration Penitentaire</t>
  </si>
  <si>
    <t xml:space="preserve">Total S.Programme 04 -Soutien administratif </t>
  </si>
  <si>
    <t>SF5.853.3.262.128.07.03 
Réalisation et équipement D'un établissement pénitentiaire de 300 détenus à Sidi-Hadjes</t>
  </si>
  <si>
    <t>Total Programme 049 - Enseignement et formation supérieurs</t>
  </si>
  <si>
    <t>Total S.Programme 01 - 1er et 2ème cycles d’enseignement</t>
  </si>
  <si>
    <t>NK5.621.3.262.128.11.13 
Suivi, réalisation de 6000 places pédagogiques</t>
  </si>
  <si>
    <t>2011</t>
  </si>
  <si>
    <t>PN 2024</t>
  </si>
  <si>
    <t>N1.012.049.01.4014.000.028.24.001
 Réalisation d’une  école normale superieur de 2000 places pédagogique à Bou-saada</t>
  </si>
  <si>
    <t>Non Lancée</t>
  </si>
  <si>
    <t>Total Programme 060 - Sports</t>
  </si>
  <si>
    <t>Total S.Programme 02 - Promotion du sport pour tous et en milieux éducatif et spécialisé</t>
  </si>
  <si>
    <t xml:space="preserve">NK5.622.8.262.128.14.46 
Réalisation et équipement lycée sportif à M'sila </t>
  </si>
  <si>
    <t xml:space="preserve">Total Programme 074 - Appui à l'investissement </t>
  </si>
  <si>
    <t>Total S.Programme 01 - Promotion de l'Investissement</t>
  </si>
  <si>
    <t>NK5.175.4.262.128.11.03 
Etude, réhabilitation et développement de la Zone d'activité de M'sila</t>
  </si>
  <si>
    <t>SF5.175.4.262.128.14.05 
Etude, aménagement, réhabilitation et développement de quatre (04) zones d'activité</t>
  </si>
  <si>
    <t>PN 2023</t>
  </si>
  <si>
    <t>Programme 76 :  Agriculture et développement rural</t>
  </si>
  <si>
    <t>Total S.Programme 01 -développement  de l'agriculture</t>
  </si>
  <si>
    <t>S.1.020.076.01.4728.000.028.24.001
Etude D'adaptation, Suivi, Contrôle et travaux de réalisation et équipements de 07 centres de proximité  pour le stokage intermédiare des céréales au niveau de la wilya de m'sila</t>
  </si>
  <si>
    <t>PN 2025</t>
  </si>
  <si>
    <t>Programme 77: Forêts</t>
  </si>
  <si>
    <t>Total S.Programme 03: Lutte contre la désertification et la restauration des terres</t>
  </si>
  <si>
    <t>Mise en oeuvre du plan d'action de la réhabilitation, de l'extension et du développement  du barage vert (3éme tranche) (W.M'sila )</t>
  </si>
  <si>
    <t>Non indv</t>
  </si>
  <si>
    <t>Total Programme 080 - Urbanisme et aménagement</t>
  </si>
  <si>
    <t>Total S.Programme 02 - Aménagement du foncier</t>
  </si>
  <si>
    <t>SF5.721.1.262.128.18.01 
Travaux de VRD des lotissements crées dans le cadre de développement de l'offre foncière publique dans les wilaya des hauts plateaux</t>
  </si>
  <si>
    <t>Total Programme 090 - Infrastructures routières et autoroutières</t>
  </si>
  <si>
    <t>Total S.Programme 001- développement des infrastructures routriées</t>
  </si>
  <si>
    <t>N.1.024.090.01.2028.000.028.24.004
Réalisation évitement de la ville de Barhoum sur 08 km (W.M'SIIa)</t>
  </si>
  <si>
    <t xml:space="preserve"> N.1.024.090.01.2028.000.028.23.004
Réalisation du dédoublement route reliant Bou Saada et El Hamel, distante de 10,5 km</t>
  </si>
  <si>
    <t>NK5.521.2.262.128.18.14 
Réalisation du dédoublement de la RN 60/60A ente M'sila - Hammam Dalaa limite wilaya de Bou Arreridj sur 38 km (y compris l'évitement de la ville de Hammam Dalaa sur 10 km)</t>
  </si>
  <si>
    <t>NE5.521.2.262.128.21.01 
Réalisation de l'évitement Nord/Est de la ville de Boussaada, Maadher -RN46-RN08 sur 15 KM (2eme Tranche)</t>
  </si>
  <si>
    <t>NE5.521.2.262.128.18.13 
Réalisation de l'évitement Nord/Est de la ville de Boussaada, Maadher -RN46-RN08 sur 15 KM (1ere Tranche)</t>
  </si>
  <si>
    <t>NL5.527.2.262.128.15.01 
Construction et extension de l' Aérodrome de Bou-saada (Ain Eddis) M'sila</t>
  </si>
  <si>
    <t>2015</t>
  </si>
  <si>
    <t>SF5.731.1.262.128.14.11 
Etude, suivi, réalisation et équipement d'un hôpital 240 lits à M'sila</t>
  </si>
  <si>
    <t>NE5.731.1.262.128.17.11 
Etude, suivi et réalisation d'un hôpital de 240 lits à Sidi Aissa</t>
  </si>
  <si>
    <t>2017</t>
  </si>
  <si>
    <t>SF5.731.1.262.128.14.12 
Etude, suivi, réalisation et équipement d'un complexe mère et enfant à Bou-saada</t>
  </si>
  <si>
    <t>NK5.731.1.262.128.10.10 
Réalisation d'un Hôpital 60 lits à Hammam-Dalaa</t>
  </si>
  <si>
    <t>Acquisition des équipements  médicaux  au  profit  du L'hôpital 240 lits de M'sila</t>
  </si>
  <si>
    <t>N.1.027.105.01.2026.000.028.24.007
Acquisition des équipements médicaux au profit du L'hôpital 240 lits de Sidi Aissa (W. M'sila)</t>
  </si>
  <si>
    <t>N.1.051.093.01.2.028.000.028.24.003
Réalisation, Equipements, électrification et raccordements de 6000 ml de forages à travers seize (16) communes (W M'sila)</t>
  </si>
  <si>
    <t>SF5.323.6.262.128.14.08 
Renforcement en A.E.P de la ville de M'sila à partir de Birine et du transfert Koudiet Acerdoune : - - Réalisation adduction principale à partir du réservoir tampon vers M'sila (2eme tranche)</t>
  </si>
  <si>
    <t>NE5.323.6.262.128.17.09 
Renforcement en AEP de la ville de Boussaada à partir du transfert Koudiat Acerdoune via le réservoir de charge le Ain lahdjal</t>
  </si>
  <si>
    <t>NK5.342.3.262.128.10.03 
Réalisation de la S.T.E.P de Sidi-aissa</t>
  </si>
  <si>
    <t>SF5.342.2.262.128.14.23 
Réalisation des travaux d'assainissement de 10 centres ruraux et urbains</t>
  </si>
  <si>
    <t>Realisation de deux systémes d'épurations communes D'Oouled Derradj et Ain El Hadjel</t>
  </si>
  <si>
    <r>
      <t>Assainissement et protection contre les crues de la vallée du M'zab (2</t>
    </r>
    <r>
      <rPr>
        <vertAlign val="superscript"/>
        <sz val="10"/>
        <rFont val="Calibri"/>
        <family val="2"/>
        <scheme val="minor"/>
      </rPr>
      <t>ème</t>
    </r>
    <r>
      <rPr>
        <sz val="10"/>
        <rFont val="Calibri"/>
        <family val="2"/>
        <scheme val="minor"/>
      </rPr>
      <t xml:space="preserve"> tranche) N1 051 096 01 4847 000 047 22 001</t>
    </r>
  </si>
  <si>
    <r>
      <t>Etp retenue après 2</t>
    </r>
    <r>
      <rPr>
        <vertAlign val="superscript"/>
        <sz val="10"/>
        <rFont val="Calibri"/>
        <family val="2"/>
        <scheme val="minor"/>
      </rPr>
      <t>ème</t>
    </r>
    <r>
      <rPr>
        <sz val="10"/>
        <rFont val="Calibri"/>
        <family val="2"/>
        <scheme val="minor"/>
      </rPr>
      <t xml:space="preserve"> AAO, projet de marché à déposer au niveau du comité sectoriel des marchés publics.</t>
    </r>
  </si>
  <si>
    <r>
      <t>Notifiée en 2025.
AAO lancée en lots séparés: un lot attribué et le marché en cours d'élaboration, le 2</t>
    </r>
    <r>
      <rPr>
        <vertAlign val="superscript"/>
        <sz val="10"/>
        <rFont val="Calibri"/>
        <family val="2"/>
        <scheme val="minor"/>
      </rPr>
      <t>ème</t>
    </r>
    <r>
      <rPr>
        <sz val="10"/>
        <rFont val="Calibri"/>
        <family val="2"/>
        <scheme val="minor"/>
      </rPr>
      <t xml:space="preserve"> lot déclaré infructueux.</t>
    </r>
  </si>
  <si>
    <r>
      <t>Dédoublement de la RN1 " 1</t>
    </r>
    <r>
      <rPr>
        <vertAlign val="superscript"/>
        <sz val="10"/>
        <rFont val="Calibri"/>
        <family val="2"/>
        <scheme val="minor"/>
      </rPr>
      <t>ere</t>
    </r>
    <r>
      <rPr>
        <sz val="10"/>
        <rFont val="Calibri"/>
        <family val="2"/>
        <scheme val="minor"/>
      </rPr>
      <t xml:space="preserve"> tranche sur 10 Km " wilaya de ghardaia     N1 024 090 01 2047 000 047 24 003</t>
    </r>
  </si>
  <si>
    <r>
      <t>VRD Primaires et second   1</t>
    </r>
    <r>
      <rPr>
        <vertAlign val="superscript"/>
        <sz val="10"/>
        <rFont val="Calibri"/>
        <family val="2"/>
        <scheme val="minor"/>
      </rPr>
      <t>ère</t>
    </r>
    <r>
      <rPr>
        <sz val="10"/>
        <rFont val="Calibri"/>
        <family val="2"/>
        <scheme val="minor"/>
      </rPr>
      <t xml:space="preserve"> Tranche DOTATION 2015 </t>
    </r>
  </si>
  <si>
    <r>
      <t xml:space="preserve"> suite à l'accord pour la réévaluation de l'opération  au titre de l'exercice 2025, un avis d'appel d'offre a été lancé .                                </t>
    </r>
    <r>
      <rPr>
        <u/>
        <sz val="10"/>
        <rFont val="Calibri"/>
        <family val="2"/>
        <scheme val="minor"/>
      </rPr>
      <t>pour  l'achevement de la RN 16    lot 03</t>
    </r>
    <r>
      <rPr>
        <sz val="10"/>
        <rFont val="Calibri"/>
        <family val="2"/>
        <scheme val="minor"/>
      </rPr>
      <t xml:space="preserve"> : attribution provisoire en cours  et                      </t>
    </r>
    <r>
      <rPr>
        <u/>
        <sz val="10"/>
        <rFont val="Calibri"/>
        <family val="2"/>
        <scheme val="minor"/>
      </rPr>
      <t xml:space="preserve">   lot 01</t>
    </r>
    <r>
      <rPr>
        <sz val="10"/>
        <rFont val="Calibri"/>
        <family val="2"/>
        <scheme val="minor"/>
      </rPr>
      <t xml:space="preserve"> : attribution provisoire en cours </t>
    </r>
  </si>
  <si>
    <t xml:space="preserve">
réalisation de la rocarde longeant les frontière tunisiennes entre Bire Yaakoub et Bir El Guelta en passant par El Borma sur 250 KM et réhabilitation de la Rn53 entre PK 155 et PK237 en lot(W.Ouargla)</t>
  </si>
  <si>
    <t>NF5.521.2.214.230.01.86
(N.1.024.090.01.2030.000.030.16.066)</t>
  </si>
  <si>
    <t>étude, ouverture de piste Bire Colas- Akfou (bornee frontaliere10) sur 53 KM et Bir Yaakoub vers la frontalier (borne frontalière 8) sur 6,4 KM (W.Ouargla )</t>
  </si>
  <si>
    <t>NL5.521.2.214.230.01.03
(N.1.024.090.01.2030.000.030.16.067)</t>
  </si>
  <si>
    <t>Dépenses cumulées</t>
  </si>
  <si>
    <r>
      <rPr>
        <sz val="10"/>
        <rFont val="Times New Roman"/>
        <family val="1"/>
      </rPr>
      <t>NK5.321.2.262.068.07
Construction et mise en service du barrage Bouzina dans la wilaya de Batna</t>
    </r>
  </si>
  <si>
    <t>Point de Situation sur les projets structurants tel que transmis par les DRB</t>
  </si>
  <si>
    <t>EN Milliers DA</t>
  </si>
  <si>
    <t>Etat de sythese des projets structurant relevant des 07 DRB</t>
  </si>
  <si>
    <t xml:space="preserve">Réalisation, équipement, éléctrification et raccordement de 25 forages (6800 ml ) à travers les communes de : Grand Blida, Meftah, Larbaa, Bougara, Chebli, Soumaa, Béni Mered, Mouzaia, Oued El Alleug, Ouled Slama, Boufarik, El Affroun, Ben Khelil, Chiffa et Ain Romana (W Blida) </t>
  </si>
  <si>
    <t>Etat de sythese des projets structurants relevant des 07 DRB</t>
  </si>
  <si>
    <t xml:space="preserve"> Dépenses cumulées</t>
  </si>
  <si>
    <t>Point de Situation sur les projets structurants tel que transmis par les DRB Direction Régionale du Budget)</t>
  </si>
  <si>
    <t>DRB Direction Régionale du Budget</t>
  </si>
  <si>
    <t>Taux physique %</t>
  </si>
  <si>
    <t>Taux financier %</t>
  </si>
  <si>
    <t>(blank)</t>
  </si>
  <si>
    <t>Grand Total</t>
  </si>
  <si>
    <t>Dédoublement de la RN1 " 1ere tranche sur 10 Km " wilaya de ghardaia     N1 024 090 01 2047 000 047 24 003</t>
  </si>
  <si>
    <t>Assainissement et protection contre les crues de la vallée du M'zab (2ème tranche) N1 051 096 01 4847 000 047 22 001</t>
  </si>
  <si>
    <t xml:space="preserve">VRD Primaires et second   1ère Tranche DOTATION 2015 </t>
  </si>
  <si>
    <t>Sum of AE initiale</t>
  </si>
  <si>
    <t xml:space="preserve"> suite à l'accord pour la réévaluation de l'opération  au titre de l'exercice 2025, un avis d'appel d'offre a été lancé .                                pour  l'achevement de la RN 16    lot 03 : attribution provisoire en cours  et                         lot 01 : attribution provisoire en cours </t>
  </si>
  <si>
    <t>Etp retenue après 2ème AAO, projet de marché à déposer au niveau du comité sectoriel des marchés publics.</t>
  </si>
  <si>
    <t>Notifiée en 2025.
AAO lancée en lots séparés: un lot attribué et le marché en cours d'élaboration, le 2ème lot déclaré infructueux.</t>
  </si>
  <si>
    <t>#VALUE!</t>
  </si>
  <si>
    <t>Montant
(AP 103)
DA</t>
  </si>
  <si>
    <t xml:space="preserve">lot 01 : SARL GTR EL DJAZIRA EL ARABIA       lot 02: TRENTERAP  Lot 02: EPTER SUD -EST -BATNA - lot 03: SARL GTR EL DJAZIRA EL ARABIA    </t>
  </si>
  <si>
    <t>Column5</t>
  </si>
  <si>
    <t>Ministere</t>
  </si>
  <si>
    <t>DRB/wilaya_1</t>
  </si>
  <si>
    <t>Nombre opération_2</t>
  </si>
  <si>
    <t xml:space="preserve"> AE Engagée_3</t>
  </si>
  <si>
    <t xml:space="preserve"> AE actuelle_4</t>
  </si>
  <si>
    <t>Structure par Activité.3</t>
  </si>
  <si>
    <t>:Présidence de la République</t>
  </si>
  <si>
    <t>Activité de la Présidence de la République</t>
  </si>
  <si>
    <t>Supervision de l'Activité Présidentielle</t>
  </si>
  <si>
    <t>Sécurité et Protection</t>
  </si>
  <si>
    <t>Archives et Mémoire Nationale</t>
  </si>
  <si>
    <t>Coordination de l'Activité Juridique et Gouvernementale</t>
  </si>
  <si>
    <t>Médiation de la République</t>
  </si>
  <si>
    <t>Promotion de la langue amazighe</t>
  </si>
  <si>
    <t>Soutien Technique</t>
  </si>
  <si>
    <t>Soutien Administratif</t>
  </si>
  <si>
    <t>Services du Premier Ministre</t>
  </si>
  <si>
    <t>Activité du Premier Ministre</t>
  </si>
  <si>
    <t>Gestion, coordination et suivi de l’activité du gouvernement</t>
  </si>
  <si>
    <t>Soutien technique</t>
  </si>
  <si>
    <t>Fonction publique et réforme administrative</t>
  </si>
  <si>
    <t>Fonction publique</t>
  </si>
  <si>
    <t>Réforme administrative</t>
  </si>
  <si>
    <t>Défense Nationale</t>
  </si>
  <si>
    <t>Logistique et soutien multiforme</t>
  </si>
  <si>
    <t>Administration générale</t>
  </si>
  <si>
    <t>Affaires Etrangères, Communauté Nationale à l'Etranger et Affaires Africaines</t>
  </si>
  <si>
    <t>Activité diplomatique et consulaire</t>
  </si>
  <si>
    <t>Diplomatie et relations extérieures</t>
  </si>
  <si>
    <t>Affaires consulaires et communauté nationale à l'étranger</t>
  </si>
  <si>
    <t>Gestion du ministère</t>
  </si>
  <si>
    <t>Libertés publiques et circulation des personnes et des biens</t>
  </si>
  <si>
    <t>Mouvement associatif et vie politique</t>
  </si>
  <si>
    <t>Etat de circulation des personnes et des biens</t>
  </si>
  <si>
    <t>Identité, titres et documents sécurisés</t>
  </si>
  <si>
    <t>Numérisation du service public</t>
  </si>
  <si>
    <t>Soutien aux Collectivités locales</t>
  </si>
  <si>
    <t>Missions dévolues aux collectivités locales</t>
  </si>
  <si>
    <t>Appui au développement socio-économique des collectivités locales</t>
  </si>
  <si>
    <t>Aménagement du Territoire</t>
  </si>
  <si>
    <t>Instruments de l'aménagement du territoire</t>
  </si>
  <si>
    <t>Développement  et Attractivité du Territoire</t>
  </si>
  <si>
    <t>Soutien administratif et logistique central et régional</t>
  </si>
  <si>
    <t>Sécurité, ordre public, prévention  et intervention</t>
  </si>
  <si>
    <t>Activités socio-professionnelles</t>
  </si>
  <si>
    <t>Protection Civile</t>
  </si>
  <si>
    <t>Intervention et Prévention</t>
  </si>
  <si>
    <t>Soutien administratif et logistique</t>
  </si>
  <si>
    <t>Transmissions Nationales</t>
  </si>
  <si>
    <t>Réseaux des transmissions</t>
  </si>
  <si>
    <t>Soutient Administratif et logistique</t>
  </si>
  <si>
    <t>Risques majeurs</t>
  </si>
  <si>
    <t>Sécurité routière</t>
  </si>
  <si>
    <t>Activité judiciaire ordinaire et administrative</t>
  </si>
  <si>
    <t xml:space="preserve">Compte de la pension alimentaire </t>
  </si>
  <si>
    <t>Administration pénitentiaire</t>
  </si>
  <si>
    <t>Conditions de détention</t>
  </si>
  <si>
    <t>Réinsertion sociale</t>
  </si>
  <si>
    <t>Sécurité</t>
  </si>
  <si>
    <t>Répression de la corruption</t>
  </si>
  <si>
    <t>Stratégie, Appui technique et administratif</t>
  </si>
  <si>
    <t>Investigations et recherches</t>
  </si>
  <si>
    <t>Finances</t>
  </si>
  <si>
    <t>Trésor et gestion comptable</t>
  </si>
  <si>
    <t>Gestion financière de l'Etat</t>
  </si>
  <si>
    <t>Modernisation des systèmes d'information et instruments de paiement</t>
  </si>
  <si>
    <t>Gestion comptable des opérations du trésor</t>
  </si>
  <si>
    <t>Gestion des moyens et soutien administratif</t>
  </si>
  <si>
    <t>Impôts</t>
  </si>
  <si>
    <t>Assiette, recouvrement et Contrôle fiscal</t>
  </si>
  <si>
    <t>Budget</t>
  </si>
  <si>
    <t>Elaboration et suivi du budget</t>
  </si>
  <si>
    <t>Contrôle de la dépense</t>
  </si>
  <si>
    <t>Domaine national</t>
  </si>
  <si>
    <t>Gestion des Operations domaniales</t>
  </si>
  <si>
    <t>Conservation et cadastre</t>
  </si>
  <si>
    <t>Douanes</t>
  </si>
  <si>
    <t>Recouvrement douanier</t>
  </si>
  <si>
    <t>Contrôles et Protection de l’Economie  nationale</t>
  </si>
  <si>
    <t>Inspection des finances</t>
  </si>
  <si>
    <t>Contrôle administratif des finances publiques  et des capitaux marchands de l'Etat</t>
  </si>
  <si>
    <t>Gestion du Ministère</t>
  </si>
  <si>
    <t>Crédits non assignés</t>
  </si>
  <si>
    <t>Energie, Mines et Energies Renouvelables</t>
  </si>
  <si>
    <t>Electricité, gaz et énergies nouvelles</t>
  </si>
  <si>
    <t>Electrification</t>
  </si>
  <si>
    <t>Distribution publique du gaz</t>
  </si>
  <si>
    <t>Programme spéciaux de l'électricité et du gaz</t>
  </si>
  <si>
    <t>Energies nouvelles</t>
  </si>
  <si>
    <t>Soutien de l'Etat à la facturation de l'électricité</t>
  </si>
  <si>
    <t>Mines</t>
  </si>
  <si>
    <t>Mines et carrières</t>
  </si>
  <si>
    <t>Ressources Minières</t>
  </si>
  <si>
    <t>Développement minier</t>
  </si>
  <si>
    <t>Compensation au titre du dessalement de l'eau de mer</t>
  </si>
  <si>
    <t>Maitrise de l'Energie et Energies Renouvelables</t>
  </si>
  <si>
    <t>Maitrise de l'Energie</t>
  </si>
  <si>
    <t>Energies Renouvelables</t>
  </si>
  <si>
    <t>Moudjahidine et Ayants Droits</t>
  </si>
  <si>
    <t>Patrimoine historique et culturel</t>
  </si>
  <si>
    <t>Protection des symboles et des hauts -fait historique</t>
  </si>
  <si>
    <t>Recherche historique et suivi des activités muséales</t>
  </si>
  <si>
    <t>Pensions</t>
  </si>
  <si>
    <t>Invalides et recours</t>
  </si>
  <si>
    <t>Ayants droit</t>
  </si>
  <si>
    <t>Protection sociale</t>
  </si>
  <si>
    <t>Santé des Moudjahidine et ayants droit</t>
  </si>
  <si>
    <t>Promotion sociale</t>
  </si>
  <si>
    <t>Affaires Religieuses et Wakfs</t>
  </si>
  <si>
    <t>Orientation religieuses et culture islamique</t>
  </si>
  <si>
    <t>Orientation religieuses</t>
  </si>
  <si>
    <t>Culture islamique</t>
  </si>
  <si>
    <t>Communication et coopération</t>
  </si>
  <si>
    <t>Lieux de cultes</t>
  </si>
  <si>
    <t>Formation et enseignement coranique</t>
  </si>
  <si>
    <t>Formation et évaluation et recherche</t>
  </si>
  <si>
    <t>Enseignement coranique</t>
  </si>
  <si>
    <t>Education Nationale</t>
  </si>
  <si>
    <t>Enseignement</t>
  </si>
  <si>
    <t>Enseignement préparatoire et primaire</t>
  </si>
  <si>
    <t>Enseignement moyen normal et spécifique et à distance</t>
  </si>
  <si>
    <t>Enseignement secondaire normal, spécifique et à distance</t>
  </si>
  <si>
    <t>Formation</t>
  </si>
  <si>
    <t>Formation en cours d’emploi et Spécialisée</t>
  </si>
  <si>
    <t>Vie scolaire et transferts sociaux</t>
  </si>
  <si>
    <t>Vie scolaire</t>
  </si>
  <si>
    <t>Transferts sociaux</t>
  </si>
  <si>
    <t>Enseignement Supérieur et  Recherche Scientifique</t>
  </si>
  <si>
    <t>er et 2</t>
  </si>
  <si>
    <t>ème cycles d’enseignement</t>
  </si>
  <si>
    <t>Formation au 3</t>
  </si>
  <si>
    <t>ème  cycle</t>
  </si>
  <si>
    <t>Recherche scientifique et développement technologique</t>
  </si>
  <si>
    <t>Soutien administratif à la recherche et gestion des finances</t>
  </si>
  <si>
    <t>Recherche et développement</t>
  </si>
  <si>
    <t>Innovation technologique</t>
  </si>
  <si>
    <t>Conditions de vie des étudiants</t>
  </si>
  <si>
    <t>Formation Professionnelle initiale</t>
  </si>
  <si>
    <t>Formation professionnelle continue et à distance</t>
  </si>
  <si>
    <t>Ingénierie pédagogique de la Formation Professionnelle</t>
  </si>
  <si>
    <t>Ingénierie pédagogique de l’Enseignement Professionnel</t>
  </si>
  <si>
    <t>Culture et Arts</t>
  </si>
  <si>
    <t>Arts et Lettres</t>
  </si>
  <si>
    <t>Livre et lecture publique</t>
  </si>
  <si>
    <t>Création et diffusion du produit culturel  et artistique</t>
  </si>
  <si>
    <t>Patrimoine culturel</t>
  </si>
  <si>
    <t>Protection, valorisation et exploitation du patrimoine culturel</t>
  </si>
  <si>
    <t>Restauration du patrimoine culturel</t>
  </si>
  <si>
    <t>Jeunes talents, sports de l'elite et de haut niveau</t>
  </si>
  <si>
    <t>Promotion du sport pour tous et en milieux educatif et spécialisé</t>
  </si>
  <si>
    <t>Vie associative, établissements sportifs et l'éthique sportive</t>
  </si>
  <si>
    <t>Gestion du Ministere</t>
  </si>
  <si>
    <t>Poste et Télécommunications</t>
  </si>
  <si>
    <t>Développement des services postaux</t>
  </si>
  <si>
    <t>Développement de l'activité postale</t>
  </si>
  <si>
    <t>Développement des services financiers postaux</t>
  </si>
  <si>
    <t>Développement des télécommunications</t>
  </si>
  <si>
    <t>Développement et la sécurisation des infrastructures des Technologies de l'Information et de la Communication (TIC)</t>
  </si>
  <si>
    <t>Développement des activités liées à la radiocommunication et des équipements sensibles des télécommunications</t>
  </si>
  <si>
    <t>Edification de la société algérienne  de l'information</t>
  </si>
  <si>
    <t>Développement et promotion du contenu national, des services en ligne et généralisation des usages</t>
  </si>
  <si>
    <t>Mise en place et la promotion d'un environnement de confiance pour l’utilisation des nouvelles technologies</t>
  </si>
  <si>
    <t>Solidarité Nationale, Famille et Condition de la Femme</t>
  </si>
  <si>
    <t>Personnes aux besoins spécifiques</t>
  </si>
  <si>
    <t>Protection et insertion des personnes aux besoins spécifiques</t>
  </si>
  <si>
    <t>Education et enseignement spécialisé des personnes aux besoins spécifiques</t>
  </si>
  <si>
    <t>Famille et condition de la femme</t>
  </si>
  <si>
    <t>Protection et promotion de la Famille et de la femme</t>
  </si>
  <si>
    <t>Protection de l'enfance et des personnes âgées</t>
  </si>
  <si>
    <t>Développement social et Action humanitaire</t>
  </si>
  <si>
    <t>Développement social</t>
  </si>
  <si>
    <t>Mouvement associatif et Action humanitaire</t>
  </si>
  <si>
    <t>Industrie et Production Pharmaceutique</t>
  </si>
  <si>
    <t>Compétitivité et Développement Industriels</t>
  </si>
  <si>
    <t>Compétitivité Industrielle</t>
  </si>
  <si>
    <t>Développement Industriel</t>
  </si>
  <si>
    <t>Appui à l'investissement</t>
  </si>
  <si>
    <t>Promotion de l'Investissement</t>
  </si>
  <si>
    <t>Appui à la PME</t>
  </si>
  <si>
    <t>Développement et Promotion de l'Industrie Pharmaceutique en Algerie</t>
  </si>
  <si>
    <t>Agriculture, Développement Rural et Pêche</t>
  </si>
  <si>
    <t>Développement de l'agriculture</t>
  </si>
  <si>
    <t>Sécurité et qualité sanitaires des aliments</t>
  </si>
  <si>
    <t>Développement rural et gestion équilibrée et durable des territoires</t>
  </si>
  <si>
    <t>Forêts</t>
  </si>
  <si>
    <t>Gestion et soutien</t>
  </si>
  <si>
    <t>Gestion durable et conservation du patrimoine</t>
  </si>
  <si>
    <t>Pêche maritime</t>
  </si>
  <si>
    <t>Développement des activités et des infrastructures liées à la Pêche</t>
  </si>
  <si>
    <t>Aquaculture</t>
  </si>
  <si>
    <t>Développement des activités et des infrastructures liées à l'Aquaculture</t>
  </si>
  <si>
    <t>Contrôle des actvités et de la qualité des produits de la pêche et de l'aquaculture</t>
  </si>
  <si>
    <t>Contrôle des activités de la Pêche et de l'aquaculture et de la salubrité des milieux et des produits halieutiques</t>
  </si>
  <si>
    <t>Gestion, intervention et soutien</t>
  </si>
  <si>
    <t>Aides aux logement</t>
  </si>
  <si>
    <t>Villes et Villes nouvelles</t>
  </si>
  <si>
    <t>Équipements publics de l'éducation et de la formation</t>
  </si>
  <si>
    <t>Équipements publics de sécurité et de santé</t>
  </si>
  <si>
    <t>Autres publics équipements publics</t>
  </si>
  <si>
    <t>Commerce Intérieur et Régulation du Marché National</t>
  </si>
  <si>
    <t>Régulation et Promotion de la Concurrence</t>
  </si>
  <si>
    <t>Régulation des Marchés</t>
  </si>
  <si>
    <t>Organisation des Activités Commerciales</t>
  </si>
  <si>
    <t>Protection du Consommateur</t>
  </si>
  <si>
    <t>Analyse et contrôle de la qualité</t>
  </si>
  <si>
    <t>Contrôle des Pratiques Commerciales</t>
  </si>
  <si>
    <t>Communication</t>
  </si>
  <si>
    <t>Médias et Communication institutionnelle</t>
  </si>
  <si>
    <t>Médias</t>
  </si>
  <si>
    <t>Communication Institutionnelle</t>
  </si>
  <si>
    <t>Gestion Du Ministère</t>
  </si>
  <si>
    <t>Développement des infrastructures routiéres</t>
  </si>
  <si>
    <t>Développement et entretien des autoroutes</t>
  </si>
  <si>
    <t>Infrastructures aéroportuaires</t>
  </si>
  <si>
    <t>Maintenances des infrastructures aéroportuaires</t>
  </si>
  <si>
    <t>Infrastructures maritimes</t>
  </si>
  <si>
    <t>Développement des infrastructures maritimes</t>
  </si>
  <si>
    <t>Maintenance des infrastructures maritimes et signalisation</t>
  </si>
  <si>
    <t>Infrastructures ferroviaires et transports guidés</t>
  </si>
  <si>
    <t>Développement des Infrastructures Ferroviaires</t>
  </si>
  <si>
    <t>Développement des infrastructures de transports guidés</t>
  </si>
  <si>
    <t>Transports</t>
  </si>
  <si>
    <t>Mobilité et logistique</t>
  </si>
  <si>
    <t>Transports routiers et logistique</t>
  </si>
  <si>
    <t>Transports ferroviaires et guidés</t>
  </si>
  <si>
    <t>Marine marchande et ports</t>
  </si>
  <si>
    <t>Marine marchande</t>
  </si>
  <si>
    <t>Ports</t>
  </si>
  <si>
    <t>Aéronautique et météorologie</t>
  </si>
  <si>
    <t>Aéronautique</t>
  </si>
  <si>
    <t>Météorologie</t>
  </si>
  <si>
    <t>Tourisme et Artisanat</t>
  </si>
  <si>
    <t>Politique et promotion du  tourisme</t>
  </si>
  <si>
    <t>Soutien aux projets touristiques</t>
  </si>
  <si>
    <t>Artisanat et métiers</t>
  </si>
  <si>
    <t>Pilotage et encadrement du développement de l’artisanat et des métiers</t>
  </si>
  <si>
    <t>Promotion et amélioration des performances des acteurs</t>
  </si>
  <si>
    <t>Formation dans le domaine de la santé</t>
  </si>
  <si>
    <t>Formation et renforcement des compétences</t>
  </si>
  <si>
    <t>Travail, Emploi et Sécurité Sociale</t>
  </si>
  <si>
    <t>Inspection Générale du Travail</t>
  </si>
  <si>
    <t>Gestion administrative et financière</t>
  </si>
  <si>
    <t>Contrôle de l’application des dispositions  législatives et réglementaires du travail</t>
  </si>
  <si>
    <t>Soutien et promotion de l’emploi</t>
  </si>
  <si>
    <t>Accès au marché  de l’emploi</t>
  </si>
  <si>
    <t>Dispositif d’emploi</t>
  </si>
  <si>
    <t>Système de protection sociale</t>
  </si>
  <si>
    <t>Mise en œuvre de la politique de sécurité sociale</t>
  </si>
  <si>
    <t>Soutien au système de sécurité sociale</t>
  </si>
  <si>
    <t>Relations avec le Parlement</t>
  </si>
  <si>
    <t>Renforcement des relations entre le Gouvernement et le Parlement</t>
  </si>
  <si>
    <t>Suivi du travail Parlementaire</t>
  </si>
  <si>
    <t>Etude de textes législatifs et règlementaires</t>
  </si>
  <si>
    <t>Environnement et Qualité de la Vie</t>
  </si>
  <si>
    <t>Environnement et développement durable</t>
  </si>
  <si>
    <t>Environnement urbain et industriel</t>
  </si>
  <si>
    <t>Biodiversité et changement climatique</t>
  </si>
  <si>
    <t>Education et sensibilisation environnementale</t>
  </si>
  <si>
    <t>Economie de la Connaissance, Start-up et Micro-Entreprises</t>
  </si>
  <si>
    <t>Promotion de l'économie de la connaissance, des startup et de l'entrepreneuriat</t>
  </si>
  <si>
    <t>Promotion  de l'Economie de la Connaissance et des Startup</t>
  </si>
  <si>
    <t>Promotion de l'Entrepreneuriat et de la créativité</t>
  </si>
  <si>
    <t>Mobilisation des ressources en eau et de la sécurité hydrique</t>
  </si>
  <si>
    <t>Mobilisation des ressources en  eau Conventionnelles</t>
  </si>
  <si>
    <t>Eau non conventionnelle</t>
  </si>
  <si>
    <t>Hydraulique agricole</t>
  </si>
  <si>
    <t>Périmètres irrigués</t>
  </si>
  <si>
    <t>Petite et moyenne hydraulique</t>
  </si>
  <si>
    <t>Réseaux d'assainissement et Systeme d'épuration</t>
  </si>
  <si>
    <t>Protection des villes contre les inondations</t>
  </si>
  <si>
    <t>Jeunesse</t>
  </si>
  <si>
    <t>Promotion de l'animation socio-educative</t>
  </si>
  <si>
    <t>Partenariat et établissements de jeunes</t>
  </si>
  <si>
    <t>Tourisme et loisirs de jeunes</t>
  </si>
  <si>
    <t>Commerce Extérieur et Promotion des Exportations</t>
  </si>
  <si>
    <t>Encadrement des Echanges Commerciaux et Promotion des Exportations</t>
  </si>
  <si>
    <t>Echanges Commerciaux</t>
  </si>
  <si>
    <t>Promotion des Exportations hors Hydrocarbures</t>
  </si>
  <si>
    <t>S/Total Portefeuilles de Programmes 'Ministères'</t>
  </si>
  <si>
    <t>Assemblée  Populaire  Nationale</t>
  </si>
  <si>
    <t>Législation et contrôle de l'Action du Gouvernement.</t>
  </si>
  <si>
    <t>Conseil de la Nation</t>
  </si>
  <si>
    <t>Cour Constitutionnelle</t>
  </si>
  <si>
    <t>S/Total Portefeuilles de Dotations</t>
  </si>
  <si>
    <t>Cour Suprême</t>
  </si>
  <si>
    <t>Contrôle et évaluation des décisions judiciaires et l'unification de la jurisprudence</t>
  </si>
  <si>
    <t>Conseil d'Etat</t>
  </si>
  <si>
    <t>Régulation de l'activité des juridictions administratives et compétences consultatives</t>
  </si>
  <si>
    <t>Conseil Supérieur de la Magistrature</t>
  </si>
  <si>
    <t>Indépendance de la justice</t>
  </si>
  <si>
    <t>Gestion des sessions du Conseil</t>
  </si>
  <si>
    <t>Cour des Comptes</t>
  </si>
  <si>
    <t>Contrôle du patrimoine et des fonds publics</t>
  </si>
  <si>
    <t>Vérification et jugement des comptes de gestion.</t>
  </si>
  <si>
    <t>Contrôle de la qualité de gestion, de l’exécution de la loi de Finances et l’évaluation des programmes publics</t>
  </si>
  <si>
    <t>Administration et  générale</t>
  </si>
  <si>
    <t>Haute Autorité de Transparence, de Prévention et de Lutte Contre la Corruption</t>
  </si>
  <si>
    <t>Prévention et lutte contre la corruption</t>
  </si>
  <si>
    <t>Formation, sensibilisation, prévention et lutte contre la corruption</t>
  </si>
  <si>
    <t>Autorité Nationale Indépendante des Elections</t>
  </si>
  <si>
    <t>Préparation, organisation, gestion et supervision de l'ensemble des opérations éléctorales et référendaires</t>
  </si>
  <si>
    <t>Préparation de l'ensemble des opérations éléctorales et référendaires</t>
  </si>
  <si>
    <t>Organisation, gestion et supervision de l'ensemble des opérations éléctorales et référendaires</t>
  </si>
  <si>
    <t>Révision ordinaire des listes électorales</t>
  </si>
  <si>
    <t>Conseil National Economique, Social et Environnemental</t>
  </si>
  <si>
    <t>Dialogue ,  concertation et évaluation dans le domaine Economique, Social et Environnemental</t>
  </si>
  <si>
    <t>Avis , recommandations et   élaboration des rapports et des études</t>
  </si>
  <si>
    <t>Haut Conseil Islamique</t>
  </si>
  <si>
    <t>Promotion des prescriptions religieuses islamiques</t>
  </si>
  <si>
    <t>Encouragement et  promotion de l'ijtihad</t>
  </si>
  <si>
    <t>Haut Conseil de la Langue Arabe</t>
  </si>
  <si>
    <t>Promotion et généralisation de la langue arabe</t>
  </si>
  <si>
    <t>Activités du Haut Conseil de la Langue Arabe</t>
  </si>
  <si>
    <t>Conseil National des Droits de l'Homme</t>
  </si>
  <si>
    <t>Droits de l'Homme</t>
  </si>
  <si>
    <t>Promotion et protection des droits de l’homme</t>
  </si>
  <si>
    <t>Académie Algérienne des Sciences et des Technologies</t>
  </si>
  <si>
    <t>Promouvoir le développement national durable par les sciences et les technologies</t>
  </si>
  <si>
    <t>La consultation et l'expertise dans le domaine des sciences et des technologies</t>
  </si>
  <si>
    <t>Conseil National de la Recherche Scientifique et des Technologies</t>
  </si>
  <si>
    <t>Développement de la recherche scientifique et technologique</t>
  </si>
  <si>
    <t>Activité du Conseil</t>
  </si>
  <si>
    <t>Observatoire National de la Société Civile</t>
  </si>
  <si>
    <t>Promotion de la société civile.</t>
  </si>
  <si>
    <t>Promotion de l'Action de la société civile</t>
  </si>
  <si>
    <t>Conseil Superieur de la Jeunesse</t>
  </si>
  <si>
    <t>Promotion  de la jeunesse</t>
  </si>
  <si>
    <t>Activités du Conseil</t>
  </si>
  <si>
    <t>S/Total Portefeuilles de Programmes 'Institutions'</t>
  </si>
  <si>
    <t>Portefeuille de Programme</t>
  </si>
  <si>
    <t>Présidence de la République</t>
  </si>
  <si>
    <t/>
  </si>
  <si>
    <t>Programme</t>
  </si>
  <si>
    <t>Sous Programme.2</t>
  </si>
  <si>
    <t>1</t>
  </si>
  <si>
    <t>2</t>
  </si>
  <si>
    <t>3</t>
  </si>
  <si>
    <t>4</t>
  </si>
  <si>
    <t>5</t>
  </si>
  <si>
    <t>1er et 2ème cycles d’enseignement</t>
  </si>
  <si>
    <t>Formation au 3ème  cycle</t>
  </si>
  <si>
    <t>DRB/Wilaya/Ministere</t>
  </si>
  <si>
    <t>Column20</t>
  </si>
  <si>
    <t>Column21</t>
  </si>
  <si>
    <t>Column22</t>
  </si>
  <si>
    <t>2019</t>
  </si>
  <si>
    <t>2790000</t>
  </si>
  <si>
    <t>139600</t>
  </si>
  <si>
    <t>905021</t>
  </si>
  <si>
    <t>255312</t>
  </si>
  <si>
    <t>1290000</t>
  </si>
  <si>
    <t>93100</t>
  </si>
  <si>
    <t>Travaux publics et des infrastructures
base</t>
  </si>
  <si>
    <t>Column23</t>
  </si>
  <si>
    <t>Column24</t>
  </si>
  <si>
    <t>Column25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</si>
</sst>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3" formatCode="_(* #,##0.00_);_(* \(#,##0.00\);_(* &quot;-&quot;??_);_(@_)"/>
    <numFmt numFmtId="164" formatCode="_-* #,##0.00_-;\-* #,##0.00_-;_-* &quot;-&quot;??_-;_-@_-"/>
    <numFmt numFmtId="165" formatCode="_-* #,##0.00\ _€_-;\-* #,##0.00\ _€_-;_-* &quot;-&quot;??\ _€_-;_-@_-"/>
    <numFmt numFmtId="166" formatCode="d/m/yy;@"/>
    <numFmt numFmtId="167" formatCode="#,##0.00_ ;\-#,##0.00\ "/>
    <numFmt numFmtId="168" formatCode="_-* #,##0\ _€_-;\-* #,##0\ _€_-;_-* &quot;-&quot;??\ _€_-;_-@_-"/>
    <numFmt numFmtId="169" formatCode="_(* #,##0_);_(* \(#,##0\);_(* &quot;-&quot;??_);_(@_)"/>
    <numFmt numFmtId="170" formatCode="#,##0;[Red]#,##0"/>
    <numFmt numFmtId="171" formatCode="000\-000\-00\-0000"/>
    <numFmt numFmtId="172" formatCode="_ * #,##0_ ;_ * \-#,##0_ ;_ * &quot;-&quot;??_ ;_ @_ "/>
    <numFmt numFmtId="173" formatCode="_-* #,##0_-;_-* #,##0\-;_-* &quot;-&quot;??_-;_-@_-"/>
    <numFmt numFmtId="174" formatCode="#,##0_ ;\-#,##0\ "/>
    <numFmt numFmtId="175" formatCode="[$]dd\-mm\-yy;@"/>
    <numFmt numFmtId="176" formatCode="General_)"/>
    <numFmt numFmtId="177" formatCode="_(* #&quot; &quot;##0_);_(* \(#&quot; &quot;##0\);_(* &quot;-&quot;??_);_(@_)"/>
    <numFmt numFmtId="178" formatCode="_-* #,##0.00_-;_-* #,##0.00\-;_-* \-??_-;_-@_-"/>
    <numFmt numFmtId="179" formatCode="00000"/>
  </numFmts>
  <fonts count="63">
    <font>
      <sz val="11"/>
      <color theme="1"/>
      <name val="Calibri"/>
      <family val="2"/>
      <scheme val="minor"/>
    </font>
    <font>
      <sz val="11"/>
      <color theme="1"/>
      <name val="Calibri"/>
      <family val="2"/>
      <scheme val="minor"/>
    </font>
    <font>
      <sz val="10"/>
      <name val="Arial"/>
      <family val="2"/>
    </font>
    <font>
      <sz val="10"/>
      <color theme="1"/>
      <name val="Calibri Light"/>
      <family val="2"/>
      <scheme val="major"/>
    </font>
    <font>
      <sz val="10"/>
      <name val="Calibri Light"/>
      <family val="2"/>
      <scheme val="major"/>
    </font>
    <font>
      <sz val="8"/>
      <name val="Calibri"/>
      <family val="2"/>
      <scheme val="minor"/>
    </font>
    <font>
      <sz val="10"/>
      <color rgb="FF000000"/>
      <name val="Calibri Light"/>
      <family val="2"/>
      <scheme val="major"/>
    </font>
    <font>
      <b/>
      <sz val="10"/>
      <name val="Calibri Light"/>
      <family val="2"/>
      <scheme val="major"/>
    </font>
    <font>
      <b/>
      <sz val="16"/>
      <color theme="1"/>
      <name val="Calibri"/>
      <family val="2"/>
      <scheme val="minor"/>
    </font>
    <font>
      <sz val="10"/>
      <color theme="1"/>
      <name val="Calibri"/>
      <family val="2"/>
      <scheme val="minor"/>
    </font>
    <font>
      <b/>
      <sz val="10"/>
      <name val="Calibri"/>
      <family val="2"/>
      <scheme val="minor"/>
    </font>
    <font>
      <b/>
      <sz val="13"/>
      <name val="Calibri"/>
      <family val="2"/>
      <scheme val="minor"/>
    </font>
    <font>
      <sz val="10"/>
      <name val="Arial"/>
      <family val="2"/>
    </font>
    <font>
      <b/>
      <sz val="12"/>
      <name val="Times New Roman"/>
      <family val="1"/>
    </font>
    <font>
      <sz val="12"/>
      <name val="Times New Roman"/>
      <family val="1"/>
    </font>
    <font>
      <sz val="13"/>
      <name val="Calibri"/>
      <family val="2"/>
      <scheme val="minor"/>
    </font>
    <font>
      <sz val="10"/>
      <name val="Arial (Arabic)"/>
      <charset val="178"/>
    </font>
    <font>
      <sz val="13"/>
      <color theme="1"/>
      <name val="Calibri"/>
      <family val="2"/>
      <scheme val="minor"/>
    </font>
    <font>
      <sz val="13"/>
      <color rgb="FF000000"/>
      <name val="Calibri"/>
      <family val="2"/>
      <scheme val="minor"/>
    </font>
    <font>
      <b/>
      <sz val="13"/>
      <color theme="1" tint="4.9989318521683403E-2"/>
      <name val="Calibri"/>
      <family val="2"/>
      <scheme val="minor"/>
    </font>
    <font>
      <b/>
      <sz val="13"/>
      <color theme="1"/>
      <name val="Calibri"/>
      <family val="2"/>
      <scheme val="minor"/>
    </font>
    <font>
      <sz val="11"/>
      <color indexed="8"/>
      <name val="Arial"/>
      <family val="2"/>
    </font>
    <font>
      <sz val="10"/>
      <color rgb="FF000000"/>
      <name val="Times New Roman"/>
      <family val="1"/>
    </font>
    <font>
      <vertAlign val="superscript"/>
      <sz val="13"/>
      <name val="Calibri"/>
      <family val="2"/>
      <scheme val="minor"/>
    </font>
    <font>
      <sz val="14"/>
      <name val="Courier"/>
      <charset val="178"/>
    </font>
    <font>
      <i/>
      <sz val="13"/>
      <name val="Calibri"/>
      <family val="2"/>
      <scheme val="minor"/>
    </font>
    <font>
      <sz val="14"/>
      <name val="Courier"/>
      <family val="3"/>
    </font>
    <font>
      <sz val="11"/>
      <color theme="1"/>
      <name val="Calibri"/>
      <family val="2"/>
      <charset val="178"/>
      <scheme val="minor"/>
    </font>
    <font>
      <sz val="13"/>
      <color indexed="8"/>
      <name val="Calibri"/>
      <family val="2"/>
      <scheme val="minor"/>
    </font>
    <font>
      <b/>
      <sz val="12"/>
      <color rgb="FF000000"/>
      <name val="Times New Roman"/>
      <family val="1"/>
    </font>
    <font>
      <sz val="12"/>
      <color rgb="FF000000"/>
      <name val="Times New Roman"/>
      <family val="1"/>
    </font>
    <font>
      <b/>
      <vertAlign val="superscript"/>
      <sz val="13"/>
      <color theme="1"/>
      <name val="Calibri"/>
      <family val="2"/>
      <scheme val="minor"/>
    </font>
    <font>
      <u/>
      <sz val="13"/>
      <color theme="1"/>
      <name val="Calibri"/>
      <family val="2"/>
      <scheme val="minor"/>
    </font>
    <font>
      <sz val="13"/>
      <color rgb="FFFF0000"/>
      <name val="Calibri"/>
      <family val="2"/>
      <scheme val="minor"/>
    </font>
    <font>
      <sz val="10"/>
      <name val="Arial"/>
      <family val="2"/>
      <charset val="1"/>
    </font>
    <font>
      <sz val="12"/>
      <color rgb="FF000000"/>
      <name val="Times New Roman"/>
      <family val="2"/>
    </font>
    <font>
      <sz val="13"/>
      <color theme="1"/>
      <name val="Times New Roman"/>
      <family val="1"/>
    </font>
    <font>
      <sz val="14"/>
      <name val="Calibri"/>
      <family val="2"/>
      <scheme val="minor"/>
    </font>
    <font>
      <sz val="14"/>
      <name val="Calibri"/>
      <family val="2"/>
    </font>
    <font>
      <sz val="11"/>
      <name val="Calibri"/>
      <family val="2"/>
      <charset val="1"/>
      <scheme val="minor"/>
    </font>
    <font>
      <sz val="12"/>
      <name val="Calibri"/>
      <family val="2"/>
      <charset val="1"/>
      <scheme val="minor"/>
    </font>
    <font>
      <sz val="10"/>
      <name val="Times New Roman"/>
      <family val="1"/>
    </font>
    <font>
      <b/>
      <sz val="9"/>
      <color indexed="81"/>
      <name val="Tahoma"/>
      <family val="2"/>
    </font>
    <font>
      <sz val="9"/>
      <color indexed="81"/>
      <name val="Tahoma"/>
      <family val="2"/>
    </font>
    <font>
      <sz val="9"/>
      <color indexed="81"/>
      <name val="Arial"/>
      <family val="2"/>
    </font>
    <font>
      <sz val="11"/>
      <color theme="1"/>
      <name val="Times New Roman"/>
      <family val="2"/>
    </font>
    <font>
      <sz val="10"/>
      <color indexed="8"/>
      <name val="Arial"/>
      <family val="2"/>
    </font>
    <font>
      <sz val="11"/>
      <color rgb="FFFF0000"/>
      <name val="Calibri"/>
      <family val="2"/>
      <scheme val="minor"/>
    </font>
    <font>
      <b/>
      <sz val="11"/>
      <color theme="1"/>
      <name val="Calibri"/>
      <family val="2"/>
      <scheme val="minor"/>
    </font>
    <font>
      <sz val="11"/>
      <color theme="0"/>
      <name val="Calibri"/>
      <family val="2"/>
      <scheme val="minor"/>
    </font>
    <font>
      <sz val="10"/>
      <name val="Calibri"/>
      <family val="2"/>
      <scheme val="minor"/>
    </font>
    <font>
      <vertAlign val="superscript"/>
      <sz val="10"/>
      <name val="Calibri"/>
      <family val="2"/>
      <scheme val="minor"/>
    </font>
    <font>
      <i/>
      <sz val="10"/>
      <name val="Calibri"/>
      <family val="2"/>
      <scheme val="minor"/>
    </font>
    <font>
      <u/>
      <sz val="10"/>
      <name val="Calibri"/>
      <family val="2"/>
      <scheme val="minor"/>
    </font>
    <font>
      <sz val="9"/>
      <color theme="1"/>
      <name val="Calibri"/>
      <family val="2"/>
      <scheme val="minor"/>
    </font>
    <font>
      <b/>
      <sz val="11"/>
      <color rgb="FFFF0000"/>
      <name val="Calibri"/>
      <family val="2"/>
      <scheme val="minor"/>
    </font>
    <font>
      <sz val="11"/>
      <color rgb="FFFFFF00"/>
      <name val="Calibri"/>
      <family val="2"/>
      <scheme val="minor"/>
    </font>
    <font>
      <b/>
      <sz val="10"/>
      <color theme="1"/>
      <name val="Calibri"/>
      <family val="2"/>
      <scheme val="minor"/>
    </font>
    <font>
      <b/>
      <sz val="11"/>
      <color theme="0"/>
      <name val="Calibri"/>
      <family val="2"/>
      <scheme val="minor"/>
    </font>
    <font>
      <b/>
      <sz val="9"/>
      <color theme="0"/>
      <name val="Calibri"/>
      <family val="2"/>
      <scheme val="minor"/>
    </font>
    <font>
      <b/>
      <sz val="11"/>
      <color rgb="FFFFFF00"/>
      <name val="Calibri"/>
      <family val="2"/>
      <scheme val="minor"/>
    </font>
    <font>
      <b/>
      <sz val="11"/>
      <name val="Calibri"/>
      <family val="2"/>
      <scheme val="minor"/>
    </font>
    <font>
      <sz val="11"/>
      <name val="Calibri"/>
      <family val="2"/>
      <scheme val="minor"/>
    </font>
  </fonts>
  <fills count="21">
    <fill>
      <patternFill patternType="none"/>
    </fill>
    <fill>
      <patternFill patternType="gray125"/>
    </fill>
    <fill>
      <patternFill patternType="solid">
        <fgColor theme="9" tint="0.79998168889431442"/>
        <bgColor indexed="64"/>
      </patternFill>
    </fill>
    <fill>
      <patternFill patternType="solid">
        <fgColor theme="4" tint="0.79998168889431442"/>
        <bgColor indexed="64"/>
      </patternFill>
    </fill>
    <fill>
      <patternFill patternType="solid">
        <fgColor rgb="FF66FFCC"/>
        <bgColor indexed="64"/>
      </patternFill>
    </fill>
    <fill>
      <patternFill patternType="solid">
        <fgColor rgb="FFFFFF00"/>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50"/>
        <bgColor indexed="64"/>
      </patternFill>
    </fill>
    <fill>
      <patternFill patternType="solid">
        <fgColor indexed="9"/>
        <bgColor indexed="64"/>
      </patternFill>
    </fill>
    <fill>
      <patternFill patternType="solid">
        <fgColor rgb="FF92D050"/>
        <bgColor indexed="64"/>
      </patternFill>
    </fill>
    <fill>
      <patternFill patternType="solid">
        <fgColor rgb="FFFFFFFF"/>
      </patternFill>
    </fill>
    <fill>
      <patternFill patternType="solid">
        <fgColor rgb="FFBFE1FF"/>
      </patternFill>
    </fill>
    <fill>
      <patternFill patternType="solid">
        <fgColor rgb="FFFCD2A2"/>
      </patternFill>
    </fill>
    <fill>
      <patternFill patternType="solid">
        <fgColor rgb="FFA2FCCF"/>
      </patternFill>
    </fill>
    <fill>
      <patternFill patternType="solid">
        <fgColor theme="3" tint="0.79998168889431442"/>
        <bgColor indexed="64"/>
      </patternFill>
    </fill>
    <fill>
      <patternFill patternType="solid">
        <fgColor theme="8" tint="0.59999389629810485"/>
        <bgColor indexed="64"/>
      </patternFill>
    </fill>
    <fill>
      <patternFill patternType="solid">
        <fgColor theme="4" tint="0.59999389629810485"/>
        <bgColor indexed="64"/>
      </patternFill>
    </fill>
    <fill>
      <patternFill patternType="solid">
        <fgColor rgb="FF0070C0"/>
        <bgColor indexed="64"/>
      </patternFill>
    </fill>
    <fill>
      <patternFill patternType="solid">
        <fgColor theme="4"/>
        <bgColor theme="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style="thin">
        <color indexed="64"/>
      </right>
      <top/>
      <bottom style="hair">
        <color indexed="64"/>
      </bottom>
      <diagonal/>
    </border>
    <border>
      <left style="thin">
        <color indexed="64"/>
      </left>
      <right style="thin">
        <color indexed="64"/>
      </right>
      <top/>
      <bottom style="hair">
        <color indexed="64"/>
      </bottom>
      <diagonal/>
    </border>
    <border>
      <left style="thin">
        <color indexed="64"/>
      </left>
      <right/>
      <top/>
      <bottom style="hair">
        <color indexed="64"/>
      </bottom>
      <diagonal/>
    </border>
    <border>
      <left/>
      <right style="thin">
        <color indexed="64"/>
      </right>
      <top style="hair">
        <color indexed="64"/>
      </top>
      <bottom/>
      <diagonal/>
    </border>
    <border>
      <left style="thin">
        <color indexed="64"/>
      </left>
      <right style="thin">
        <color indexed="64"/>
      </right>
      <top style="hair">
        <color indexed="64"/>
      </top>
      <bottom/>
      <diagonal/>
    </border>
    <border>
      <left style="thin">
        <color indexed="64"/>
      </left>
      <right/>
      <top style="hair">
        <color indexed="64"/>
      </top>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auto="1"/>
      </left>
      <right/>
      <top style="thin">
        <color auto="1"/>
      </top>
      <bottom style="thin">
        <color auto="1"/>
      </bottom>
      <diagonal/>
    </border>
    <border>
      <left/>
      <right/>
      <top style="thin">
        <color auto="1"/>
      </top>
      <bottom style="thin">
        <color auto="1"/>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s>
  <cellStyleXfs count="56">
    <xf numFmtId="0" fontId="0" fillId="0" borderId="0"/>
    <xf numFmtId="164" fontId="1" fillId="0" borderId="0" applyFont="0" applyFill="0" applyBorder="0" applyAlignment="0" applyProtection="0"/>
    <xf numFmtId="9" fontId="1" fillId="0" borderId="0" applyFont="0" applyFill="0" applyBorder="0" applyAlignment="0" applyProtection="0"/>
    <xf numFmtId="0" fontId="1" fillId="0" borderId="0"/>
    <xf numFmtId="0" fontId="2" fillId="0" borderId="0"/>
    <xf numFmtId="0" fontId="2" fillId="0" borderId="0"/>
    <xf numFmtId="9" fontId="1" fillId="0" borderId="0" applyFont="0" applyFill="0" applyBorder="0" applyAlignment="0" applyProtection="0"/>
    <xf numFmtId="0" fontId="2" fillId="0" borderId="0"/>
    <xf numFmtId="165" fontId="2" fillId="0" borderId="0" applyFont="0" applyFill="0" applyBorder="0" applyAlignment="0" applyProtection="0"/>
    <xf numFmtId="0" fontId="1" fillId="0" borderId="0"/>
    <xf numFmtId="0" fontId="16" fillId="0" borderId="0"/>
    <xf numFmtId="0" fontId="2" fillId="0" borderId="0"/>
    <xf numFmtId="0" fontId="12" fillId="0" borderId="0"/>
    <xf numFmtId="43" fontId="2" fillId="0" borderId="0" applyFont="0" applyFill="0" applyBorder="0" applyAlignment="0" applyProtection="0"/>
    <xf numFmtId="165" fontId="2" fillId="0" borderId="0" applyFont="0" applyFill="0" applyBorder="0" applyAlignment="0" applyProtection="0"/>
    <xf numFmtId="0" fontId="1" fillId="0" borderId="0"/>
    <xf numFmtId="168" fontId="2" fillId="0" borderId="0" applyFont="0" applyFill="0" applyBorder="0" applyAlignment="0" applyProtection="0"/>
    <xf numFmtId="0" fontId="2" fillId="0" borderId="0" applyFont="0" applyFill="0" applyBorder="0" applyAlignment="0" applyProtection="0"/>
    <xf numFmtId="0" fontId="2" fillId="0" borderId="0"/>
    <xf numFmtId="0" fontId="2" fillId="0" borderId="0"/>
    <xf numFmtId="0" fontId="2" fillId="0" borderId="0" applyFont="0" applyFill="0" applyBorder="0" applyAlignment="0" applyProtection="0"/>
    <xf numFmtId="0" fontId="2" fillId="0" borderId="0" applyFont="0" applyFill="0" applyBorder="0" applyAlignment="0" applyProtection="0"/>
    <xf numFmtId="0" fontId="21" fillId="0" borderId="0"/>
    <xf numFmtId="0" fontId="21" fillId="0" borderId="0"/>
    <xf numFmtId="165" fontId="2" fillId="0" borderId="0" applyFont="0" applyFill="0" applyBorder="0" applyAlignment="0" applyProtection="0"/>
    <xf numFmtId="172" fontId="2" fillId="0" borderId="0" applyFont="0" applyFill="0" applyBorder="0" applyAlignment="0" applyProtection="0"/>
    <xf numFmtId="0" fontId="2" fillId="0" borderId="0"/>
    <xf numFmtId="173" fontId="2" fillId="0" borderId="0" applyFont="0" applyFill="0" applyBorder="0" applyAlignment="0" applyProtection="0"/>
    <xf numFmtId="0" fontId="2" fillId="0" borderId="0" applyFont="0" applyFill="0" applyBorder="0" applyAlignment="0" applyProtection="0"/>
    <xf numFmtId="0" fontId="2" fillId="0" borderId="0"/>
    <xf numFmtId="0" fontId="22" fillId="0" borderId="0"/>
    <xf numFmtId="165" fontId="2" fillId="0" borderId="0" applyFont="0" applyFill="0" applyBorder="0" applyAlignment="0" applyProtection="0"/>
    <xf numFmtId="0" fontId="2" fillId="0" borderId="0"/>
    <xf numFmtId="176" fontId="24" fillId="0" borderId="0"/>
    <xf numFmtId="0" fontId="2" fillId="0" borderId="0"/>
    <xf numFmtId="0" fontId="1" fillId="0" borderId="0"/>
    <xf numFmtId="9" fontId="2" fillId="0" borderId="0" applyFont="0" applyFill="0" applyBorder="0" applyAlignment="0" applyProtection="0"/>
    <xf numFmtId="0" fontId="22" fillId="0" borderId="0"/>
    <xf numFmtId="176" fontId="26" fillId="0" borderId="0"/>
    <xf numFmtId="0" fontId="27" fillId="0" borderId="0"/>
    <xf numFmtId="0" fontId="1" fillId="0" borderId="0"/>
    <xf numFmtId="0" fontId="27" fillId="0" borderId="0"/>
    <xf numFmtId="178" fontId="34" fillId="0" borderId="0" applyBorder="0" applyProtection="0"/>
    <xf numFmtId="165" fontId="1" fillId="0" borderId="0" applyFont="0" applyFill="0" applyBorder="0" applyAlignment="0" applyProtection="0"/>
    <xf numFmtId="0" fontId="2" fillId="0" borderId="0"/>
    <xf numFmtId="0" fontId="2" fillId="0" borderId="0"/>
    <xf numFmtId="0" fontId="1" fillId="0" borderId="0"/>
    <xf numFmtId="165" fontId="2" fillId="0" borderId="0" applyFont="0" applyFill="0" applyBorder="0" applyAlignment="0" applyProtection="0"/>
    <xf numFmtId="0" fontId="2" fillId="0" borderId="0"/>
    <xf numFmtId="0" fontId="2" fillId="0" borderId="0"/>
    <xf numFmtId="0" fontId="45" fillId="0" borderId="0"/>
    <xf numFmtId="9" fontId="45" fillId="0" borderId="0" applyFont="0" applyFill="0" applyBorder="0" applyAlignment="0" applyProtection="0"/>
    <xf numFmtId="0" fontId="1" fillId="0" borderId="0"/>
    <xf numFmtId="0" fontId="1" fillId="0" borderId="0"/>
    <xf numFmtId="0" fontId="46" fillId="0" borderId="0"/>
    <xf numFmtId="0" fontId="1" fillId="0" borderId="0"/>
  </cellStyleXfs>
  <cellXfs count="899">
    <xf numFmtId="0" fontId="0" fillId="0" borderId="0" xfId="0"/>
    <xf numFmtId="0" fontId="4" fillId="0" borderId="1" xfId="0" applyFont="1" applyBorder="1" applyAlignment="1" applyProtection="1">
      <alignment vertical="center" wrapText="1"/>
      <protection locked="0"/>
    </xf>
    <xf numFmtId="0" fontId="3" fillId="0" borderId="0" xfId="0" applyFont="1"/>
    <xf numFmtId="0" fontId="4" fillId="0" borderId="1" xfId="0" applyFont="1" applyBorder="1" applyAlignment="1">
      <alignment horizontal="center" vertical="center" wrapText="1"/>
    </xf>
    <xf numFmtId="0" fontId="3" fillId="0" borderId="1" xfId="0" applyFont="1" applyBorder="1" applyAlignment="1">
      <alignment horizontal="center" vertical="center" wrapText="1"/>
    </xf>
    <xf numFmtId="0" fontId="3" fillId="0" borderId="1" xfId="0" applyFont="1" applyBorder="1" applyAlignment="1">
      <alignment vertical="center" wrapText="1"/>
    </xf>
    <xf numFmtId="3" fontId="4" fillId="0" borderId="1" xfId="0" applyNumberFormat="1" applyFont="1" applyBorder="1" applyAlignment="1">
      <alignment vertical="center" wrapText="1"/>
    </xf>
    <xf numFmtId="0" fontId="4" fillId="0" borderId="1" xfId="0" applyFont="1" applyBorder="1" applyAlignment="1">
      <alignment vertical="center" wrapText="1"/>
    </xf>
    <xf numFmtId="0" fontId="4" fillId="0" borderId="1" xfId="0" applyFont="1" applyBorder="1" applyAlignment="1">
      <alignment horizontal="left" vertical="center" wrapText="1"/>
    </xf>
    <xf numFmtId="0" fontId="4" fillId="0" borderId="1" xfId="0" applyFont="1" applyBorder="1" applyAlignment="1" applyProtection="1">
      <alignment horizontal="center" vertical="center" wrapText="1"/>
      <protection locked="0"/>
    </xf>
    <xf numFmtId="0" fontId="4" fillId="0" borderId="1" xfId="0" applyFont="1" applyBorder="1" applyAlignment="1" applyProtection="1">
      <alignment horizontal="left" vertical="center" wrapText="1"/>
      <protection locked="0"/>
    </xf>
    <xf numFmtId="0" fontId="4" fillId="0" borderId="1" xfId="3" applyFont="1" applyBorder="1" applyAlignment="1">
      <alignment horizontal="left" vertical="center" wrapText="1"/>
    </xf>
    <xf numFmtId="166" fontId="4" fillId="0" borderId="1" xfId="4" applyNumberFormat="1" applyFont="1" applyBorder="1" applyAlignment="1">
      <alignment horizontal="center" vertical="center" wrapText="1"/>
    </xf>
    <xf numFmtId="166" fontId="4" fillId="0" borderId="1" xfId="0" applyNumberFormat="1" applyFont="1" applyBorder="1" applyAlignment="1" applyProtection="1">
      <alignment horizontal="center" vertical="center" wrapText="1"/>
      <protection locked="0"/>
    </xf>
    <xf numFmtId="14" fontId="4" fillId="0" borderId="1" xfId="0" applyNumberFormat="1" applyFont="1" applyBorder="1" applyAlignment="1" applyProtection="1">
      <alignment horizontal="center" vertical="center" wrapText="1"/>
      <protection locked="0"/>
    </xf>
    <xf numFmtId="3" fontId="4" fillId="0" borderId="1" xfId="3" applyNumberFormat="1" applyFont="1" applyBorder="1" applyAlignment="1">
      <alignment horizontal="center" vertical="center" wrapText="1"/>
    </xf>
    <xf numFmtId="4" fontId="4" fillId="0" borderId="1" xfId="4" applyNumberFormat="1" applyFont="1" applyBorder="1" applyAlignment="1" applyProtection="1">
      <alignment horizontal="center" vertical="center" wrapText="1"/>
      <protection locked="0"/>
    </xf>
    <xf numFmtId="9" fontId="4" fillId="0" borderId="1" xfId="2" applyFont="1" applyFill="1" applyBorder="1" applyAlignment="1" applyProtection="1">
      <alignment horizontal="center" vertical="center" wrapText="1"/>
    </xf>
    <xf numFmtId="9" fontId="4" fillId="0" borderId="1" xfId="6" applyFont="1" applyFill="1" applyBorder="1" applyAlignment="1" applyProtection="1">
      <alignment horizontal="center" vertical="center" wrapText="1"/>
    </xf>
    <xf numFmtId="0" fontId="4" fillId="0" borderId="1" xfId="7" applyFont="1" applyBorder="1" applyAlignment="1" applyProtection="1">
      <alignment horizontal="left" vertical="center" wrapText="1"/>
      <protection locked="0"/>
    </xf>
    <xf numFmtId="0" fontId="4" fillId="0" borderId="1" xfId="7" applyFont="1" applyBorder="1" applyAlignment="1" applyProtection="1">
      <alignment vertical="center" wrapText="1"/>
      <protection locked="0"/>
    </xf>
    <xf numFmtId="9" fontId="4" fillId="0" borderId="1" xfId="2" applyFont="1" applyFill="1" applyBorder="1" applyAlignment="1" applyProtection="1">
      <alignment horizontal="center" vertical="center" wrapText="1"/>
      <protection locked="0"/>
    </xf>
    <xf numFmtId="9" fontId="3" fillId="0" borderId="1" xfId="2" applyFont="1" applyFill="1" applyBorder="1" applyAlignment="1">
      <alignment horizontal="center" vertical="center" wrapText="1"/>
    </xf>
    <xf numFmtId="0" fontId="3" fillId="0" borderId="0" xfId="0" applyFont="1" applyAlignment="1">
      <alignment horizontal="left"/>
    </xf>
    <xf numFmtId="0" fontId="3" fillId="0" borderId="1" xfId="0" applyFont="1" applyBorder="1" applyAlignment="1">
      <alignment horizontal="left" vertical="center" wrapText="1"/>
    </xf>
    <xf numFmtId="0" fontId="6" fillId="0" borderId="1" xfId="0" applyFont="1" applyBorder="1" applyAlignment="1">
      <alignment horizontal="left" vertical="center" wrapText="1"/>
    </xf>
    <xf numFmtId="9" fontId="4" fillId="0" borderId="1" xfId="2" applyFont="1" applyFill="1" applyBorder="1" applyAlignment="1">
      <alignment horizontal="left" vertical="center" wrapText="1"/>
    </xf>
    <xf numFmtId="9" fontId="3" fillId="0" borderId="0" xfId="2" applyFont="1" applyFill="1"/>
    <xf numFmtId="0" fontId="4" fillId="0" borderId="1" xfId="0" applyFont="1" applyBorder="1" applyAlignment="1">
      <alignment horizontal="left" vertical="top" wrapText="1"/>
    </xf>
    <xf numFmtId="0" fontId="3" fillId="0" borderId="1" xfId="0" applyFont="1" applyBorder="1" applyAlignment="1">
      <alignment wrapText="1"/>
    </xf>
    <xf numFmtId="0" fontId="3" fillId="0" borderId="1" xfId="0" applyFont="1" applyBorder="1" applyAlignment="1">
      <alignment horizontal="left" wrapText="1"/>
    </xf>
    <xf numFmtId="0" fontId="7" fillId="3" borderId="1" xfId="0" applyFont="1" applyFill="1" applyBorder="1" applyAlignment="1" applyProtection="1">
      <alignment horizontal="center" vertical="center" wrapText="1"/>
      <protection locked="0"/>
    </xf>
    <xf numFmtId="0" fontId="7" fillId="3" borderId="1" xfId="0" applyFont="1" applyFill="1" applyBorder="1" applyAlignment="1" applyProtection="1">
      <alignment horizontal="left" vertical="center" wrapText="1"/>
      <protection locked="0"/>
    </xf>
    <xf numFmtId="0" fontId="7" fillId="3" borderId="1" xfId="0" applyFont="1" applyFill="1" applyBorder="1" applyAlignment="1" applyProtection="1">
      <alignment horizontal="center" vertical="center" textRotation="180" wrapText="1"/>
      <protection locked="0"/>
    </xf>
    <xf numFmtId="9" fontId="7" fillId="3" borderId="1" xfId="2" applyFont="1" applyFill="1" applyBorder="1" applyAlignment="1" applyProtection="1">
      <alignment horizontal="center" vertical="center" textRotation="180" wrapText="1"/>
      <protection locked="0"/>
    </xf>
    <xf numFmtId="168" fontId="4" fillId="0" borderId="1" xfId="1" applyNumberFormat="1" applyFont="1" applyFill="1" applyBorder="1" applyAlignment="1">
      <alignment horizontal="left" vertical="center" wrapText="1"/>
    </xf>
    <xf numFmtId="49" fontId="4" fillId="0" borderId="1" xfId="8" applyNumberFormat="1" applyFont="1" applyFill="1" applyBorder="1" applyAlignment="1">
      <alignment horizontal="center" vertical="center" wrapText="1"/>
    </xf>
    <xf numFmtId="164" fontId="3" fillId="0" borderId="1" xfId="1" applyFont="1" applyFill="1" applyBorder="1" applyAlignment="1">
      <alignment horizontal="center" vertical="center" wrapText="1"/>
    </xf>
    <xf numFmtId="4" fontId="3" fillId="0" borderId="1" xfId="0" applyNumberFormat="1" applyFont="1" applyBorder="1" applyAlignment="1">
      <alignment horizontal="center" vertical="center" wrapText="1"/>
    </xf>
    <xf numFmtId="167" fontId="3" fillId="0" borderId="1" xfId="1" applyNumberFormat="1" applyFont="1" applyFill="1" applyBorder="1" applyAlignment="1">
      <alignment horizontal="center" vertical="center" wrapText="1"/>
    </xf>
    <xf numFmtId="4" fontId="3" fillId="0" borderId="1" xfId="0" applyNumberFormat="1" applyFont="1" applyBorder="1" applyAlignment="1">
      <alignment vertical="center" wrapText="1"/>
    </xf>
    <xf numFmtId="3" fontId="4" fillId="0" borderId="1" xfId="1" applyNumberFormat="1" applyFont="1" applyFill="1" applyBorder="1" applyAlignment="1">
      <alignment horizontal="right" vertical="center" wrapText="1"/>
    </xf>
    <xf numFmtId="9" fontId="4" fillId="0" borderId="1" xfId="2" applyFont="1" applyFill="1" applyBorder="1" applyAlignment="1">
      <alignment vertical="center" wrapText="1"/>
    </xf>
    <xf numFmtId="14" fontId="3" fillId="0" borderId="1" xfId="0" applyNumberFormat="1" applyFont="1" applyBorder="1" applyAlignment="1">
      <alignment horizontal="center" vertical="center" wrapText="1"/>
    </xf>
    <xf numFmtId="0" fontId="4" fillId="0" borderId="1" xfId="2" applyNumberFormat="1" applyFont="1" applyFill="1" applyBorder="1" applyAlignment="1">
      <alignment vertical="center" wrapText="1"/>
    </xf>
    <xf numFmtId="9" fontId="3" fillId="0" borderId="1" xfId="2" applyFont="1" applyFill="1" applyBorder="1" applyAlignment="1">
      <alignment wrapText="1"/>
    </xf>
    <xf numFmtId="9" fontId="3" fillId="0" borderId="1" xfId="0" applyNumberFormat="1" applyFont="1" applyBorder="1" applyAlignment="1">
      <alignment horizontal="center" vertical="center" wrapText="1"/>
    </xf>
    <xf numFmtId="0" fontId="8" fillId="0" borderId="0" xfId="0" applyFont="1"/>
    <xf numFmtId="0" fontId="9" fillId="0" borderId="0" xfId="0" applyFont="1"/>
    <xf numFmtId="0" fontId="9" fillId="0" borderId="0" xfId="0" applyFont="1" applyAlignment="1">
      <alignment horizontal="left"/>
    </xf>
    <xf numFmtId="9" fontId="9" fillId="0" borderId="0" xfId="2" applyFont="1" applyFill="1"/>
    <xf numFmtId="0" fontId="10" fillId="2" borderId="5" xfId="0" applyFont="1" applyFill="1" applyBorder="1" applyAlignment="1" applyProtection="1">
      <alignment horizontal="center" vertical="center" wrapText="1"/>
      <protection locked="0"/>
    </xf>
    <xf numFmtId="0" fontId="10" fillId="2" borderId="6" xfId="0" applyFont="1" applyFill="1" applyBorder="1" applyAlignment="1" applyProtection="1">
      <alignment horizontal="left" vertical="center" wrapText="1"/>
      <protection locked="0"/>
    </xf>
    <xf numFmtId="164" fontId="10" fillId="2" borderId="6" xfId="1" applyFont="1" applyFill="1" applyBorder="1" applyAlignment="1" applyProtection="1">
      <alignment horizontal="center" vertical="center" wrapText="1"/>
      <protection locked="0"/>
    </xf>
    <xf numFmtId="9" fontId="10" fillId="2" borderId="6" xfId="2" applyFont="1" applyFill="1" applyBorder="1" applyAlignment="1" applyProtection="1">
      <alignment horizontal="center" vertical="center" textRotation="180" wrapText="1"/>
      <protection locked="0"/>
    </xf>
    <xf numFmtId="0" fontId="10" fillId="2" borderId="6" xfId="0" applyFont="1" applyFill="1" applyBorder="1" applyAlignment="1" applyProtection="1">
      <alignment horizontal="center" vertical="center" wrapText="1"/>
      <protection locked="0"/>
    </xf>
    <xf numFmtId="0" fontId="10" fillId="2" borderId="7" xfId="0" applyFont="1" applyFill="1" applyBorder="1" applyAlignment="1" applyProtection="1">
      <alignment horizontal="center" vertical="center" wrapText="1"/>
      <protection locked="0"/>
    </xf>
    <xf numFmtId="0" fontId="9" fillId="0" borderId="3" xfId="0" applyFont="1" applyBorder="1" applyAlignment="1" applyProtection="1">
      <alignment vertical="center" wrapText="1"/>
      <protection locked="0"/>
    </xf>
    <xf numFmtId="0" fontId="9" fillId="0" borderId="2" xfId="0" applyFont="1" applyBorder="1" applyAlignment="1">
      <alignment horizontal="left" vertical="center" wrapText="1"/>
    </xf>
    <xf numFmtId="164" fontId="9" fillId="0" borderId="2" xfId="1" applyFont="1" applyBorder="1" applyAlignment="1">
      <alignment horizontal="center" vertical="center"/>
    </xf>
    <xf numFmtId="9" fontId="9" fillId="0" borderId="2" xfId="2" applyFont="1" applyFill="1" applyBorder="1" applyAlignment="1">
      <alignment horizontal="center" vertical="center"/>
    </xf>
    <xf numFmtId="0" fontId="9" fillId="0" borderId="4" xfId="0" applyFont="1" applyBorder="1" applyAlignment="1">
      <alignment horizontal="center" vertical="center" wrapText="1"/>
    </xf>
    <xf numFmtId="0" fontId="9" fillId="0" borderId="2" xfId="0" applyFont="1" applyBorder="1" applyAlignment="1">
      <alignment horizontal="left" vertical="center"/>
    </xf>
    <xf numFmtId="164" fontId="9" fillId="0" borderId="2" xfId="1" applyFont="1" applyFill="1" applyBorder="1" applyAlignment="1">
      <alignment horizontal="center" vertical="center"/>
    </xf>
    <xf numFmtId="0" fontId="9" fillId="0" borderId="2" xfId="0" applyFont="1" applyBorder="1" applyAlignment="1">
      <alignment horizontal="center" vertical="center" wrapText="1"/>
    </xf>
    <xf numFmtId="9" fontId="9" fillId="0" borderId="2" xfId="2" applyFont="1" applyFill="1" applyBorder="1" applyAlignment="1">
      <alignment horizontal="center" vertical="center" wrapText="1"/>
    </xf>
    <xf numFmtId="164" fontId="9" fillId="0" borderId="2" xfId="1" applyFont="1" applyBorder="1" applyAlignment="1">
      <alignment vertical="center"/>
    </xf>
    <xf numFmtId="0" fontId="9" fillId="0" borderId="2" xfId="0" applyFont="1" applyBorder="1" applyAlignment="1">
      <alignment vertical="center" wrapText="1"/>
    </xf>
    <xf numFmtId="0" fontId="9" fillId="0" borderId="4" xfId="0" applyFont="1" applyBorder="1" applyAlignment="1">
      <alignment vertical="center" wrapText="1"/>
    </xf>
    <xf numFmtId="9" fontId="9" fillId="0" borderId="2" xfId="2" applyFont="1" applyFill="1" applyBorder="1" applyAlignment="1">
      <alignment vertical="center" wrapText="1"/>
    </xf>
    <xf numFmtId="9" fontId="9" fillId="0" borderId="4" xfId="2" applyFont="1" applyFill="1" applyBorder="1" applyAlignment="1">
      <alignment vertical="center" wrapText="1"/>
    </xf>
    <xf numFmtId="0" fontId="9" fillId="0" borderId="2" xfId="0" applyFont="1" applyBorder="1" applyAlignment="1">
      <alignment horizontal="left" vertical="top" wrapText="1"/>
    </xf>
    <xf numFmtId="164" fontId="9" fillId="0" borderId="2" xfId="1" applyFont="1" applyFill="1" applyBorder="1" applyAlignment="1">
      <alignment horizontal="left" vertical="center" wrapText="1"/>
    </xf>
    <xf numFmtId="0" fontId="9" fillId="0" borderId="2" xfId="0" applyFont="1" applyBorder="1" applyAlignment="1">
      <alignment vertical="center"/>
    </xf>
    <xf numFmtId="164" fontId="9" fillId="0" borderId="2" xfId="1" applyFont="1" applyBorder="1" applyAlignment="1">
      <alignment vertical="center" wrapText="1"/>
    </xf>
    <xf numFmtId="9" fontId="9" fillId="0" borderId="2" xfId="0" applyNumberFormat="1" applyFont="1" applyBorder="1" applyAlignment="1">
      <alignment horizontal="center" vertical="center"/>
    </xf>
    <xf numFmtId="0" fontId="9" fillId="0" borderId="2" xfId="0" applyFont="1" applyBorder="1" applyAlignment="1" applyProtection="1">
      <alignment horizontal="left" vertical="center" wrapText="1"/>
      <protection locked="0"/>
    </xf>
    <xf numFmtId="0" fontId="9" fillId="0" borderId="2" xfId="3" applyFont="1" applyBorder="1" applyAlignment="1">
      <alignment horizontal="left" vertical="center" wrapText="1"/>
    </xf>
    <xf numFmtId="164" fontId="9" fillId="0" borderId="2" xfId="1" applyFont="1" applyBorder="1" applyAlignment="1">
      <alignment horizontal="center" vertical="center" wrapText="1"/>
    </xf>
    <xf numFmtId="9" fontId="9" fillId="0" borderId="2" xfId="2" applyFont="1" applyFill="1" applyBorder="1" applyAlignment="1" applyProtection="1">
      <alignment horizontal="center" vertical="center" wrapText="1"/>
      <protection locked="0"/>
    </xf>
    <xf numFmtId="9" fontId="9" fillId="0" borderId="2" xfId="2" applyFont="1" applyFill="1" applyBorder="1" applyAlignment="1" applyProtection="1">
      <alignment horizontal="center" vertical="center" wrapText="1"/>
    </xf>
    <xf numFmtId="9" fontId="9" fillId="0" borderId="2" xfId="6" applyFont="1" applyFill="1" applyBorder="1" applyAlignment="1" applyProtection="1">
      <alignment horizontal="center" vertical="center" wrapText="1"/>
    </xf>
    <xf numFmtId="0" fontId="9" fillId="0" borderId="4" xfId="0" applyFont="1" applyBorder="1" applyAlignment="1">
      <alignment horizontal="left" vertical="center" wrapText="1"/>
    </xf>
    <xf numFmtId="4" fontId="9" fillId="0" borderId="4" xfId="4" applyNumberFormat="1" applyFont="1" applyBorder="1" applyAlignment="1" applyProtection="1">
      <alignment horizontal="center" vertical="center" wrapText="1"/>
      <protection locked="0"/>
    </xf>
    <xf numFmtId="0" fontId="9" fillId="0" borderId="2" xfId="7" applyFont="1" applyBorder="1" applyAlignment="1" applyProtection="1">
      <alignment horizontal="left" vertical="center" wrapText="1"/>
      <protection locked="0"/>
    </xf>
    <xf numFmtId="164" fontId="9" fillId="0" borderId="2" xfId="1" applyFont="1" applyFill="1" applyBorder="1" applyAlignment="1">
      <alignment horizontal="right" vertical="center"/>
    </xf>
    <xf numFmtId="164" fontId="9" fillId="0" borderId="2" xfId="1" applyFont="1" applyBorder="1"/>
    <xf numFmtId="0" fontId="9" fillId="0" borderId="8" xfId="0" applyFont="1" applyBorder="1" applyAlignment="1" applyProtection="1">
      <alignment vertical="center" wrapText="1"/>
      <protection locked="0"/>
    </xf>
    <xf numFmtId="0" fontId="9" fillId="0" borderId="9" xfId="0" applyFont="1" applyBorder="1" applyAlignment="1">
      <alignment horizontal="left" vertical="center" wrapText="1"/>
    </xf>
    <xf numFmtId="164" fontId="9" fillId="0" borderId="9" xfId="1" applyFont="1" applyBorder="1" applyAlignment="1">
      <alignment vertical="center" wrapText="1"/>
    </xf>
    <xf numFmtId="164" fontId="9" fillId="0" borderId="9" xfId="1" applyFont="1" applyBorder="1"/>
    <xf numFmtId="9" fontId="9" fillId="0" borderId="9" xfId="2" applyFont="1" applyFill="1" applyBorder="1" applyAlignment="1">
      <alignment horizontal="center" vertical="center"/>
    </xf>
    <xf numFmtId="0" fontId="9" fillId="0" borderId="9" xfId="0" applyFont="1" applyBorder="1" applyAlignment="1">
      <alignment vertical="center" wrapText="1"/>
    </xf>
    <xf numFmtId="0" fontId="9" fillId="0" borderId="10" xfId="0" applyFont="1" applyBorder="1" applyAlignment="1">
      <alignment vertical="center" wrapText="1"/>
    </xf>
    <xf numFmtId="0" fontId="9" fillId="0" borderId="0" xfId="0" applyFont="1" applyAlignment="1">
      <alignment vertical="center"/>
    </xf>
    <xf numFmtId="0" fontId="9" fillId="0" borderId="0" xfId="0" applyFont="1" applyAlignment="1">
      <alignment horizontal="left" vertical="center"/>
    </xf>
    <xf numFmtId="164" fontId="9" fillId="0" borderId="0" xfId="1" applyFont="1"/>
    <xf numFmtId="0" fontId="0" fillId="0" borderId="0" xfId="0" applyAlignment="1">
      <alignment horizontal="center"/>
    </xf>
    <xf numFmtId="0" fontId="11" fillId="3" borderId="1" xfId="0" applyFont="1" applyFill="1" applyBorder="1" applyAlignment="1" applyProtection="1">
      <alignment horizontal="center" vertical="center" wrapText="1"/>
      <protection locked="0"/>
    </xf>
    <xf numFmtId="49" fontId="13" fillId="4" borderId="1" xfId="9" applyNumberFormat="1" applyFont="1" applyFill="1" applyBorder="1" applyAlignment="1">
      <alignment horizontal="center" vertical="center" wrapText="1"/>
    </xf>
    <xf numFmtId="49" fontId="14" fillId="4" borderId="1" xfId="9" applyNumberFormat="1" applyFont="1" applyFill="1" applyBorder="1" applyAlignment="1">
      <alignment vertical="center"/>
    </xf>
    <xf numFmtId="0" fontId="14" fillId="4" borderId="1" xfId="9" applyFont="1" applyFill="1" applyBorder="1" applyAlignment="1">
      <alignment vertical="center"/>
    </xf>
    <xf numFmtId="0" fontId="15" fillId="0" borderId="1" xfId="0" applyFont="1" applyBorder="1" applyAlignment="1">
      <alignment horizontal="center" vertical="center"/>
    </xf>
    <xf numFmtId="0" fontId="15" fillId="0" borderId="1" xfId="4" applyFont="1" applyBorder="1" applyAlignment="1">
      <alignment vertical="center"/>
    </xf>
    <xf numFmtId="0" fontId="15" fillId="0" borderId="1" xfId="4" applyFont="1" applyBorder="1" applyAlignment="1">
      <alignment horizontal="center" vertical="center"/>
    </xf>
    <xf numFmtId="3" fontId="15" fillId="5" borderId="1" xfId="4" applyNumberFormat="1" applyFont="1" applyFill="1" applyBorder="1" applyAlignment="1">
      <alignment horizontal="center" vertical="center"/>
    </xf>
    <xf numFmtId="3" fontId="15" fillId="0" borderId="1" xfId="4" applyNumberFormat="1" applyFont="1" applyBorder="1" applyAlignment="1">
      <alignment horizontal="center" vertical="center"/>
    </xf>
    <xf numFmtId="0" fontId="15" fillId="0" borderId="1" xfId="10" applyFont="1" applyBorder="1" applyAlignment="1">
      <alignment vertical="center"/>
    </xf>
    <xf numFmtId="0" fontId="15" fillId="0" borderId="1" xfId="10" applyFont="1" applyBorder="1" applyAlignment="1">
      <alignment horizontal="center" vertical="center"/>
    </xf>
    <xf numFmtId="2" fontId="15" fillId="0" borderId="1" xfId="4" applyNumberFormat="1" applyFont="1" applyBorder="1" applyAlignment="1">
      <alignment vertical="center"/>
    </xf>
    <xf numFmtId="2" fontId="15" fillId="0" borderId="1" xfId="4" applyNumberFormat="1" applyFont="1" applyBorder="1" applyAlignment="1">
      <alignment horizontal="center" vertical="center"/>
    </xf>
    <xf numFmtId="3" fontId="15" fillId="0" borderId="1" xfId="10" applyNumberFormat="1" applyFont="1" applyBorder="1" applyAlignment="1">
      <alignment horizontal="center" vertical="center"/>
    </xf>
    <xf numFmtId="0" fontId="15" fillId="0" borderId="1" xfId="0" applyFont="1" applyBorder="1" applyAlignment="1">
      <alignment horizontal="left" vertical="center"/>
    </xf>
    <xf numFmtId="3" fontId="15" fillId="5" borderId="1" xfId="10" applyNumberFormat="1" applyFont="1" applyFill="1" applyBorder="1" applyAlignment="1">
      <alignment horizontal="center" vertical="center"/>
    </xf>
    <xf numFmtId="0" fontId="15" fillId="6" borderId="1" xfId="0" applyFont="1" applyFill="1" applyBorder="1" applyAlignment="1">
      <alignment horizontal="left" vertical="center"/>
    </xf>
    <xf numFmtId="3" fontId="15" fillId="6" borderId="1" xfId="0" applyNumberFormat="1" applyFont="1" applyFill="1" applyBorder="1" applyAlignment="1">
      <alignment horizontal="center" vertical="center"/>
    </xf>
    <xf numFmtId="0" fontId="15" fillId="6" borderId="1" xfId="0" applyFont="1" applyFill="1" applyBorder="1" applyAlignment="1">
      <alignment horizontal="center" vertical="center"/>
    </xf>
    <xf numFmtId="3" fontId="15" fillId="5" borderId="1" xfId="11" applyNumberFormat="1" applyFont="1" applyFill="1" applyBorder="1" applyAlignment="1">
      <alignment horizontal="center" vertical="distributed"/>
    </xf>
    <xf numFmtId="3" fontId="15" fillId="0" borderId="1" xfId="11" applyNumberFormat="1" applyFont="1" applyBorder="1" applyAlignment="1">
      <alignment horizontal="center" vertical="distributed"/>
    </xf>
    <xf numFmtId="0" fontId="17" fillId="0" borderId="1" xfId="0" applyFont="1" applyBorder="1" applyAlignment="1">
      <alignment vertical="center"/>
    </xf>
    <xf numFmtId="0" fontId="17" fillId="0" borderId="1" xfId="0" applyFont="1" applyBorder="1" applyAlignment="1">
      <alignment horizontal="center" vertical="center"/>
    </xf>
    <xf numFmtId="0" fontId="17" fillId="0" borderId="1" xfId="0" applyFont="1" applyBorder="1" applyAlignment="1">
      <alignment horizontal="left" vertical="center"/>
    </xf>
    <xf numFmtId="0" fontId="15" fillId="0" borderId="0" xfId="12" applyFont="1" applyAlignment="1">
      <alignment horizontal="center" vertical="center"/>
    </xf>
    <xf numFmtId="9" fontId="15" fillId="0" borderId="0" xfId="12" applyNumberFormat="1" applyFont="1" applyAlignment="1">
      <alignment horizontal="center" vertical="center"/>
    </xf>
    <xf numFmtId="43" fontId="15" fillId="0" borderId="0" xfId="13" applyFont="1" applyAlignment="1">
      <alignment horizontal="center" vertical="center"/>
    </xf>
    <xf numFmtId="0" fontId="15" fillId="0" borderId="0" xfId="12" applyFont="1" applyAlignment="1">
      <alignment vertical="center"/>
    </xf>
    <xf numFmtId="0" fontId="15" fillId="0" borderId="1" xfId="12" applyFont="1" applyBorder="1" applyAlignment="1">
      <alignment vertical="center" wrapText="1"/>
    </xf>
    <xf numFmtId="3" fontId="15" fillId="0" borderId="1" xfId="13" applyNumberFormat="1" applyFont="1" applyBorder="1" applyAlignment="1">
      <alignment vertical="center" wrapText="1"/>
    </xf>
    <xf numFmtId="0" fontId="15" fillId="0" borderId="1" xfId="12" applyFont="1" applyBorder="1" applyAlignment="1">
      <alignment horizontal="center" vertical="center"/>
    </xf>
    <xf numFmtId="0" fontId="15" fillId="6" borderId="1" xfId="12" applyFont="1" applyFill="1" applyBorder="1" applyAlignment="1">
      <alignment horizontal="left" vertical="center"/>
    </xf>
    <xf numFmtId="0" fontId="15" fillId="0" borderId="1" xfId="12" applyFont="1" applyBorder="1" applyAlignment="1">
      <alignment vertical="center"/>
    </xf>
    <xf numFmtId="3" fontId="15" fillId="0" borderId="1" xfId="12" applyNumberFormat="1" applyFont="1" applyBorder="1" applyAlignment="1">
      <alignment horizontal="center" vertical="center"/>
    </xf>
    <xf numFmtId="0" fontId="17" fillId="0" borderId="1" xfId="12" applyFont="1" applyBorder="1" applyAlignment="1">
      <alignment horizontal="center" vertical="center"/>
    </xf>
    <xf numFmtId="0" fontId="17" fillId="0" borderId="1" xfId="12" applyFont="1" applyBorder="1" applyAlignment="1">
      <alignment vertical="center"/>
    </xf>
    <xf numFmtId="3" fontId="17" fillId="0" borderId="1" xfId="12" applyNumberFormat="1" applyFont="1" applyBorder="1" applyAlignment="1">
      <alignment horizontal="center" vertical="center"/>
    </xf>
    <xf numFmtId="0" fontId="15" fillId="0" borderId="1" xfId="12" applyFont="1" applyBorder="1"/>
    <xf numFmtId="0" fontId="15" fillId="0" borderId="1" xfId="12" applyFont="1" applyBorder="1" applyAlignment="1">
      <alignment horizontal="left" vertical="center"/>
    </xf>
    <xf numFmtId="3" fontId="15" fillId="0" borderId="1" xfId="13" applyNumberFormat="1" applyFont="1" applyFill="1" applyBorder="1" applyAlignment="1">
      <alignment horizontal="center" vertical="center"/>
    </xf>
    <xf numFmtId="0" fontId="17" fillId="0" borderId="1" xfId="12" applyFont="1" applyBorder="1" applyAlignment="1">
      <alignment horizontal="left" vertical="center"/>
    </xf>
    <xf numFmtId="3" fontId="15" fillId="5" borderId="1" xfId="12" applyNumberFormat="1" applyFont="1" applyFill="1" applyBorder="1" applyAlignment="1">
      <alignment horizontal="center" vertical="center"/>
    </xf>
    <xf numFmtId="0" fontId="17" fillId="5" borderId="1" xfId="12" applyFont="1" applyFill="1" applyBorder="1" applyAlignment="1">
      <alignment horizontal="center" vertical="center"/>
    </xf>
    <xf numFmtId="0" fontId="17" fillId="5" borderId="1" xfId="12" applyFont="1" applyFill="1" applyBorder="1" applyAlignment="1">
      <alignment horizontal="left" vertical="center"/>
    </xf>
    <xf numFmtId="9" fontId="15" fillId="0" borderId="1" xfId="12" applyNumberFormat="1" applyFont="1" applyBorder="1" applyAlignment="1">
      <alignment horizontal="center" vertical="center"/>
    </xf>
    <xf numFmtId="170" fontId="15" fillId="0" borderId="1" xfId="12" applyNumberFormat="1" applyFont="1" applyBorder="1" applyAlignment="1">
      <alignment horizontal="center" vertical="center"/>
    </xf>
    <xf numFmtId="3" fontId="15" fillId="0" borderId="1" xfId="13" applyNumberFormat="1" applyFont="1" applyBorder="1" applyAlignment="1">
      <alignment horizontal="center" vertical="center"/>
    </xf>
    <xf numFmtId="0" fontId="15" fillId="7" borderId="1" xfId="12" applyFont="1" applyFill="1" applyBorder="1" applyAlignment="1">
      <alignment horizontal="left" vertical="center"/>
    </xf>
    <xf numFmtId="0" fontId="11" fillId="0" borderId="1" xfId="12" applyFont="1" applyBorder="1" applyAlignment="1">
      <alignment horizontal="center" vertical="center"/>
    </xf>
    <xf numFmtId="43" fontId="15" fillId="0" borderId="1" xfId="13" applyFont="1" applyBorder="1" applyAlignment="1">
      <alignment horizontal="center" vertical="center"/>
    </xf>
    <xf numFmtId="3" fontId="15" fillId="0" borderId="1" xfId="13" applyNumberFormat="1" applyFont="1" applyBorder="1" applyAlignment="1">
      <alignment horizontal="right" vertical="center"/>
    </xf>
    <xf numFmtId="3" fontId="15" fillId="5" borderId="1" xfId="13" applyNumberFormat="1" applyFont="1" applyFill="1" applyBorder="1" applyAlignment="1">
      <alignment horizontal="right" vertical="center"/>
    </xf>
    <xf numFmtId="0" fontId="15" fillId="5" borderId="1" xfId="12" applyFont="1" applyFill="1" applyBorder="1" applyAlignment="1">
      <alignment horizontal="center" vertical="center"/>
    </xf>
    <xf numFmtId="0" fontId="18" fillId="0" borderId="1" xfId="12" applyFont="1" applyBorder="1" applyAlignment="1">
      <alignment horizontal="left" vertical="top"/>
    </xf>
    <xf numFmtId="0" fontId="15" fillId="0" borderId="1" xfId="12" applyFont="1" applyBorder="1" applyAlignment="1">
      <alignment horizontal="left" vertical="top"/>
    </xf>
    <xf numFmtId="0" fontId="18" fillId="0" borderId="1" xfId="12" applyFont="1" applyBorder="1" applyAlignment="1">
      <alignment vertical="center"/>
    </xf>
    <xf numFmtId="0" fontId="15" fillId="0" borderId="1" xfId="12" applyFont="1" applyBorder="1" applyAlignment="1">
      <alignment horizontal="center" vertical="top"/>
    </xf>
    <xf numFmtId="0" fontId="18" fillId="0" borderId="1" xfId="12" applyFont="1" applyBorder="1" applyAlignment="1">
      <alignment horizontal="center" vertical="center"/>
    </xf>
    <xf numFmtId="3" fontId="18" fillId="5" borderId="1" xfId="12" applyNumberFormat="1" applyFont="1" applyFill="1" applyBorder="1" applyAlignment="1">
      <alignment horizontal="center" vertical="center"/>
    </xf>
    <xf numFmtId="9" fontId="15" fillId="0" borderId="1" xfId="13" applyNumberFormat="1" applyFont="1" applyBorder="1" applyAlignment="1">
      <alignment horizontal="center" vertical="center"/>
    </xf>
    <xf numFmtId="3" fontId="15" fillId="5" borderId="1" xfId="13" applyNumberFormat="1" applyFont="1" applyFill="1" applyBorder="1" applyAlignment="1">
      <alignment horizontal="center" vertical="center"/>
    </xf>
    <xf numFmtId="0" fontId="15" fillId="6" borderId="1" xfId="12" applyFont="1" applyFill="1" applyBorder="1" applyAlignment="1">
      <alignment horizontal="center" vertical="center"/>
    </xf>
    <xf numFmtId="3" fontId="17" fillId="0" borderId="1" xfId="13" applyNumberFormat="1" applyFont="1" applyBorder="1" applyAlignment="1">
      <alignment horizontal="center" vertical="center"/>
    </xf>
    <xf numFmtId="3" fontId="17" fillId="5" borderId="1" xfId="13" applyNumberFormat="1" applyFont="1" applyFill="1" applyBorder="1" applyAlignment="1">
      <alignment horizontal="center" vertical="center"/>
    </xf>
    <xf numFmtId="43" fontId="15" fillId="0" borderId="1" xfId="13" applyFont="1" applyBorder="1" applyAlignment="1">
      <alignment horizontal="left" vertical="center"/>
    </xf>
    <xf numFmtId="0" fontId="15" fillId="5" borderId="1" xfId="12" applyFont="1" applyFill="1" applyBorder="1" applyAlignment="1">
      <alignment horizontal="left" vertical="center"/>
    </xf>
    <xf numFmtId="9" fontId="15" fillId="0" borderId="1" xfId="13" applyNumberFormat="1" applyFont="1" applyFill="1" applyBorder="1" applyAlignment="1">
      <alignment horizontal="center" vertical="center"/>
    </xf>
    <xf numFmtId="3" fontId="15" fillId="6" borderId="1" xfId="12" applyNumberFormat="1" applyFont="1" applyFill="1" applyBorder="1" applyAlignment="1">
      <alignment horizontal="center" vertical="center"/>
    </xf>
    <xf numFmtId="9" fontId="15" fillId="6" borderId="1" xfId="13" applyNumberFormat="1" applyFont="1" applyFill="1" applyBorder="1" applyAlignment="1">
      <alignment horizontal="center" vertical="center"/>
    </xf>
    <xf numFmtId="3" fontId="15" fillId="6" borderId="1" xfId="13" applyNumberFormat="1" applyFont="1" applyFill="1" applyBorder="1" applyAlignment="1">
      <alignment horizontal="center" vertical="center"/>
    </xf>
    <xf numFmtId="169" fontId="15" fillId="0" borderId="1" xfId="13" applyNumberFormat="1" applyFont="1" applyBorder="1" applyAlignment="1">
      <alignment horizontal="center" vertical="center"/>
    </xf>
    <xf numFmtId="169" fontId="15" fillId="5" borderId="1" xfId="13" applyNumberFormat="1" applyFont="1" applyFill="1" applyBorder="1" applyAlignment="1">
      <alignment horizontal="center" vertical="center"/>
    </xf>
    <xf numFmtId="9" fontId="11" fillId="0" borderId="1" xfId="13" applyNumberFormat="1" applyFont="1" applyFill="1" applyBorder="1" applyAlignment="1">
      <alignment horizontal="center" vertical="center"/>
    </xf>
    <xf numFmtId="0" fontId="11" fillId="0" borderId="12" xfId="12" applyFont="1" applyBorder="1" applyAlignment="1">
      <alignment horizontal="center" vertical="center"/>
    </xf>
    <xf numFmtId="0" fontId="11" fillId="0" borderId="0" xfId="12" applyFont="1" applyAlignment="1">
      <alignment horizontal="center" vertical="center"/>
    </xf>
    <xf numFmtId="0" fontId="11" fillId="3" borderId="1" xfId="12" applyFont="1" applyFill="1" applyBorder="1" applyAlignment="1" applyProtection="1">
      <alignment horizontal="center" vertical="center"/>
      <protection locked="0"/>
    </xf>
    <xf numFmtId="1" fontId="19" fillId="2" borderId="1" xfId="0" applyNumberFormat="1" applyFont="1" applyFill="1" applyBorder="1" applyAlignment="1">
      <alignment horizontal="center" vertical="center" wrapText="1"/>
    </xf>
    <xf numFmtId="3" fontId="19" fillId="2" borderId="1" xfId="0" applyNumberFormat="1" applyFont="1" applyFill="1" applyBorder="1" applyAlignment="1">
      <alignment horizontal="center" vertical="center" wrapText="1"/>
    </xf>
    <xf numFmtId="0" fontId="19" fillId="2" borderId="1" xfId="0" applyFont="1" applyFill="1" applyBorder="1" applyAlignment="1">
      <alignment horizontal="center" vertical="center" wrapText="1"/>
    </xf>
    <xf numFmtId="0" fontId="20" fillId="0" borderId="0" xfId="0" applyFont="1" applyAlignment="1">
      <alignment horizontal="center" wrapText="1"/>
    </xf>
    <xf numFmtId="0" fontId="17" fillId="0" borderId="1" xfId="0" applyFont="1" applyBorder="1" applyAlignment="1">
      <alignment horizontal="right" vertical="center"/>
    </xf>
    <xf numFmtId="0" fontId="15" fillId="0" borderId="1" xfId="7" applyFont="1" applyBorder="1" applyAlignment="1">
      <alignment horizontal="right" vertical="center"/>
    </xf>
    <xf numFmtId="1" fontId="15" fillId="0" borderId="1" xfId="15" applyNumberFormat="1" applyFont="1" applyBorder="1" applyAlignment="1">
      <alignment horizontal="right" vertical="center"/>
    </xf>
    <xf numFmtId="3" fontId="15" fillId="0" borderId="1" xfId="7" applyNumberFormat="1" applyFont="1" applyBorder="1" applyAlignment="1">
      <alignment horizontal="right" vertical="center"/>
    </xf>
    <xf numFmtId="9" fontId="15" fillId="0" borderId="1" xfId="7" applyNumberFormat="1" applyFont="1" applyBorder="1" applyAlignment="1">
      <alignment horizontal="right" vertical="center"/>
    </xf>
    <xf numFmtId="168" fontId="15" fillId="0" borderId="1" xfId="16" applyFont="1" applyFill="1" applyBorder="1" applyAlignment="1">
      <alignment horizontal="right" vertical="center"/>
    </xf>
    <xf numFmtId="0" fontId="17" fillId="0" borderId="0" xfId="0" applyFont="1" applyAlignment="1">
      <alignment horizontal="right"/>
    </xf>
    <xf numFmtId="1" fontId="15" fillId="0" borderId="1" xfId="17" applyNumberFormat="1" applyFont="1" applyFill="1" applyBorder="1" applyAlignment="1">
      <alignment horizontal="right" vertical="center"/>
    </xf>
    <xf numFmtId="0" fontId="15" fillId="0" borderId="1" xfId="18" applyFont="1" applyBorder="1" applyAlignment="1">
      <alignment horizontal="right" vertical="center"/>
    </xf>
    <xf numFmtId="0" fontId="17" fillId="6" borderId="0" xfId="0" applyFont="1" applyFill="1" applyAlignment="1">
      <alignment horizontal="right"/>
    </xf>
    <xf numFmtId="1" fontId="15" fillId="0" borderId="1" xfId="14" applyNumberFormat="1" applyFont="1" applyFill="1" applyBorder="1" applyAlignment="1">
      <alignment horizontal="right" vertical="center"/>
    </xf>
    <xf numFmtId="0" fontId="15" fillId="0" borderId="1" xfId="19" applyFont="1" applyBorder="1" applyAlignment="1">
      <alignment horizontal="right" vertical="center"/>
    </xf>
    <xf numFmtId="168" fontId="15" fillId="0" borderId="1" xfId="14" applyNumberFormat="1" applyFont="1" applyFill="1" applyBorder="1" applyAlignment="1">
      <alignment horizontal="right" vertical="center"/>
    </xf>
    <xf numFmtId="3" fontId="15" fillId="0" borderId="1" xfId="14" applyNumberFormat="1" applyFont="1" applyFill="1" applyBorder="1" applyAlignment="1">
      <alignment horizontal="right" vertical="center"/>
    </xf>
    <xf numFmtId="1" fontId="15" fillId="0" borderId="1" xfId="19" applyNumberFormat="1" applyFont="1" applyBorder="1" applyAlignment="1">
      <alignment horizontal="right" vertical="center"/>
    </xf>
    <xf numFmtId="172" fontId="15" fillId="0" borderId="1" xfId="20" applyNumberFormat="1" applyFont="1" applyFill="1" applyBorder="1" applyAlignment="1">
      <alignment horizontal="right" vertical="center"/>
    </xf>
    <xf numFmtId="1" fontId="15" fillId="0" borderId="1" xfId="21" applyNumberFormat="1" applyFont="1" applyFill="1" applyBorder="1" applyAlignment="1">
      <alignment horizontal="right" vertical="center"/>
    </xf>
    <xf numFmtId="1" fontId="15" fillId="0" borderId="1" xfId="22" applyNumberFormat="1" applyFont="1" applyBorder="1" applyAlignment="1">
      <alignment horizontal="right" vertical="center"/>
    </xf>
    <xf numFmtId="1" fontId="15" fillId="0" borderId="1" xfId="23" applyNumberFormat="1" applyFont="1" applyBorder="1" applyAlignment="1">
      <alignment horizontal="right" vertical="center"/>
    </xf>
    <xf numFmtId="168" fontId="15" fillId="0" borderId="1" xfId="24" applyNumberFormat="1" applyFont="1" applyFill="1" applyBorder="1" applyAlignment="1">
      <alignment horizontal="right" vertical="center"/>
    </xf>
    <xf numFmtId="1" fontId="15" fillId="0" borderId="1" xfId="7" applyNumberFormat="1" applyFont="1" applyBorder="1" applyAlignment="1">
      <alignment horizontal="right" vertical="center"/>
    </xf>
    <xf numFmtId="1" fontId="15" fillId="0" borderId="1" xfId="25" applyNumberFormat="1" applyFont="1" applyFill="1" applyBorder="1" applyAlignment="1">
      <alignment horizontal="right" vertical="center"/>
    </xf>
    <xf numFmtId="1" fontId="15" fillId="0" borderId="1" xfId="26" applyNumberFormat="1" applyFont="1" applyBorder="1" applyAlignment="1">
      <alignment horizontal="right" vertical="center"/>
    </xf>
    <xf numFmtId="168" fontId="15" fillId="0" borderId="1" xfId="7" applyNumberFormat="1" applyFont="1" applyBorder="1" applyAlignment="1">
      <alignment horizontal="right" vertical="center"/>
    </xf>
    <xf numFmtId="173" fontId="15" fillId="0" borderId="1" xfId="27" applyFont="1" applyFill="1" applyBorder="1" applyAlignment="1">
      <alignment horizontal="right" vertical="center"/>
    </xf>
    <xf numFmtId="1" fontId="15" fillId="0" borderId="1" xfId="28" applyNumberFormat="1" applyFont="1" applyFill="1" applyBorder="1" applyAlignment="1">
      <alignment horizontal="right" vertical="center"/>
    </xf>
    <xf numFmtId="0" fontId="15" fillId="8" borderId="1" xfId="0" applyFont="1" applyFill="1" applyBorder="1" applyAlignment="1">
      <alignment horizontal="right" vertical="center"/>
    </xf>
    <xf numFmtId="49" fontId="15" fillId="8" borderId="1" xfId="0" applyNumberFormat="1" applyFont="1" applyFill="1" applyBorder="1" applyAlignment="1">
      <alignment horizontal="right" vertical="center"/>
    </xf>
    <xf numFmtId="3" fontId="15" fillId="8" borderId="1" xfId="0" applyNumberFormat="1" applyFont="1" applyFill="1" applyBorder="1" applyAlignment="1">
      <alignment horizontal="right" vertical="center"/>
    </xf>
    <xf numFmtId="49" fontId="15" fillId="0" borderId="1" xfId="0" applyNumberFormat="1" applyFont="1" applyBorder="1" applyAlignment="1">
      <alignment horizontal="right" vertical="center"/>
    </xf>
    <xf numFmtId="3" fontId="15" fillId="0" borderId="1" xfId="0" applyNumberFormat="1" applyFont="1" applyBorder="1" applyAlignment="1">
      <alignment horizontal="right" vertical="center"/>
    </xf>
    <xf numFmtId="0" fontId="15" fillId="0" borderId="1" xfId="0" applyFont="1" applyBorder="1" applyAlignment="1">
      <alignment horizontal="right" vertical="center"/>
    </xf>
    <xf numFmtId="0" fontId="15" fillId="8" borderId="1" xfId="29" applyFont="1" applyFill="1" applyBorder="1" applyAlignment="1">
      <alignment horizontal="right" vertical="center" readingOrder="1"/>
    </xf>
    <xf numFmtId="174" fontId="15" fillId="8" borderId="1" xfId="1" applyNumberFormat="1" applyFont="1" applyFill="1" applyBorder="1" applyAlignment="1">
      <alignment horizontal="right" vertical="center" readingOrder="1"/>
    </xf>
    <xf numFmtId="10" fontId="15" fillId="8" borderId="1" xfId="2" applyNumberFormat="1" applyFont="1" applyFill="1" applyBorder="1" applyAlignment="1">
      <alignment horizontal="right" vertical="center" readingOrder="1"/>
    </xf>
    <xf numFmtId="49" fontId="15" fillId="8" borderId="1" xfId="4" applyNumberFormat="1" applyFont="1" applyFill="1" applyBorder="1" applyAlignment="1">
      <alignment horizontal="right" vertical="center" readingOrder="1"/>
    </xf>
    <xf numFmtId="49" fontId="15" fillId="0" borderId="1" xfId="7" applyNumberFormat="1" applyFont="1" applyBorder="1" applyAlignment="1">
      <alignment horizontal="right" vertical="center" readingOrder="1"/>
    </xf>
    <xf numFmtId="0" fontId="15" fillId="0" borderId="1" xfId="30" applyFont="1" applyBorder="1" applyAlignment="1">
      <alignment horizontal="right" vertical="center"/>
    </xf>
    <xf numFmtId="174" fontId="15" fillId="0" borderId="1" xfId="1" applyNumberFormat="1" applyFont="1" applyFill="1" applyBorder="1" applyAlignment="1">
      <alignment horizontal="right" vertical="center" shrinkToFit="1" readingOrder="1"/>
    </xf>
    <xf numFmtId="3" fontId="15" fillId="0" borderId="1" xfId="30" applyNumberFormat="1" applyFont="1" applyBorder="1" applyAlignment="1">
      <alignment horizontal="right" vertical="center" shrinkToFit="1" readingOrder="1"/>
    </xf>
    <xf numFmtId="49" fontId="15" fillId="0" borderId="1" xfId="30" applyNumberFormat="1" applyFont="1" applyBorder="1" applyAlignment="1">
      <alignment horizontal="right" vertical="center" shrinkToFit="1" readingOrder="1"/>
    </xf>
    <xf numFmtId="0" fontId="15" fillId="0" borderId="1" xfId="4" applyFont="1" applyBorder="1" applyAlignment="1">
      <alignment horizontal="right" vertical="center" readingOrder="1"/>
    </xf>
    <xf numFmtId="174" fontId="15" fillId="0" borderId="1" xfId="1" applyNumberFormat="1" applyFont="1" applyFill="1" applyBorder="1" applyAlignment="1">
      <alignment horizontal="right" vertical="center" readingOrder="1"/>
    </xf>
    <xf numFmtId="164" fontId="15" fillId="0" borderId="1" xfId="1" applyFont="1" applyFill="1" applyBorder="1" applyAlignment="1">
      <alignment horizontal="right" vertical="center" readingOrder="1"/>
    </xf>
    <xf numFmtId="49" fontId="15" fillId="0" borderId="1" xfId="4" applyNumberFormat="1" applyFont="1" applyBorder="1" applyAlignment="1">
      <alignment horizontal="right" vertical="center" readingOrder="1"/>
    </xf>
    <xf numFmtId="9" fontId="15" fillId="0" borderId="1" xfId="29" applyNumberFormat="1" applyFont="1" applyBorder="1" applyAlignment="1">
      <alignment horizontal="right" vertical="center" readingOrder="1"/>
    </xf>
    <xf numFmtId="49" fontId="15" fillId="0" borderId="1" xfId="29" applyNumberFormat="1" applyFont="1" applyBorder="1" applyAlignment="1">
      <alignment horizontal="right" vertical="center" readingOrder="1"/>
    </xf>
    <xf numFmtId="0" fontId="15" fillId="0" borderId="1" xfId="29" applyFont="1" applyBorder="1" applyAlignment="1">
      <alignment horizontal="right" vertical="center" readingOrder="1"/>
    </xf>
    <xf numFmtId="10" fontId="15" fillId="0" borderId="1" xfId="2" applyNumberFormat="1" applyFont="1" applyFill="1" applyBorder="1" applyAlignment="1">
      <alignment horizontal="right" vertical="center" readingOrder="1"/>
    </xf>
    <xf numFmtId="49" fontId="15" fillId="0" borderId="1" xfId="31" applyNumberFormat="1" applyFont="1" applyFill="1" applyBorder="1" applyAlignment="1">
      <alignment horizontal="right" vertical="center" readingOrder="1"/>
    </xf>
    <xf numFmtId="0" fontId="15" fillId="0" borderId="13" xfId="0" applyFont="1" applyBorder="1" applyAlignment="1">
      <alignment horizontal="right" vertical="center"/>
    </xf>
    <xf numFmtId="4" fontId="15" fillId="0" borderId="1" xfId="0" applyNumberFormat="1" applyFont="1" applyBorder="1" applyAlignment="1">
      <alignment horizontal="right" vertical="center"/>
    </xf>
    <xf numFmtId="9" fontId="15" fillId="8" borderId="1" xfId="2" applyFont="1" applyFill="1" applyBorder="1" applyAlignment="1">
      <alignment horizontal="right" vertical="center"/>
    </xf>
    <xf numFmtId="0" fontId="17" fillId="6" borderId="1" xfId="0" applyFont="1" applyFill="1" applyBorder="1" applyAlignment="1">
      <alignment horizontal="right" vertical="center"/>
    </xf>
    <xf numFmtId="0" fontId="15" fillId="6" borderId="1" xfId="0" applyFont="1" applyFill="1" applyBorder="1" applyAlignment="1">
      <alignment horizontal="right" vertical="center"/>
    </xf>
    <xf numFmtId="9" fontId="15" fillId="0" borderId="1" xfId="2" applyFont="1" applyBorder="1" applyAlignment="1">
      <alignment horizontal="right" vertical="center"/>
    </xf>
    <xf numFmtId="3" fontId="15" fillId="8" borderId="1" xfId="32" applyNumberFormat="1" applyFont="1" applyFill="1" applyBorder="1" applyAlignment="1">
      <alignment horizontal="right" vertical="center"/>
    </xf>
    <xf numFmtId="3" fontId="15" fillId="0" borderId="1" xfId="32" applyNumberFormat="1" applyFont="1" applyBorder="1" applyAlignment="1">
      <alignment horizontal="right" vertical="center"/>
    </xf>
    <xf numFmtId="9" fontId="15" fillId="0" borderId="1" xfId="2" applyFont="1" applyFill="1" applyBorder="1" applyAlignment="1">
      <alignment horizontal="right" vertical="center"/>
    </xf>
    <xf numFmtId="175" fontId="15" fillId="0" borderId="1" xfId="0" applyNumberFormat="1" applyFont="1" applyBorder="1" applyAlignment="1">
      <alignment horizontal="right" vertical="center"/>
    </xf>
    <xf numFmtId="176" fontId="15" fillId="6" borderId="0" xfId="33" applyFont="1" applyFill="1" applyAlignment="1">
      <alignment horizontal="right"/>
    </xf>
    <xf numFmtId="49" fontId="15" fillId="6" borderId="1" xfId="0" applyNumberFormat="1" applyFont="1" applyFill="1" applyBorder="1" applyAlignment="1">
      <alignment horizontal="right" vertical="center"/>
    </xf>
    <xf numFmtId="3" fontId="15" fillId="6" borderId="1" xfId="32" applyNumberFormat="1" applyFont="1" applyFill="1" applyBorder="1" applyAlignment="1">
      <alignment horizontal="right" vertical="center"/>
    </xf>
    <xf numFmtId="3" fontId="15" fillId="6" borderId="1" xfId="0" applyNumberFormat="1" applyFont="1" applyFill="1" applyBorder="1" applyAlignment="1">
      <alignment horizontal="right" vertical="center"/>
    </xf>
    <xf numFmtId="9" fontId="15" fillId="6" borderId="1" xfId="2" applyFont="1" applyFill="1" applyBorder="1" applyAlignment="1">
      <alignment horizontal="right" vertical="center"/>
    </xf>
    <xf numFmtId="1" fontId="15" fillId="8" borderId="1" xfId="0" applyNumberFormat="1" applyFont="1" applyFill="1" applyBorder="1" applyAlignment="1">
      <alignment horizontal="right" vertical="center"/>
    </xf>
    <xf numFmtId="3" fontId="15" fillId="8" borderId="1" xfId="34" applyNumberFormat="1" applyFont="1" applyFill="1" applyBorder="1" applyAlignment="1">
      <alignment horizontal="right" vertical="center"/>
    </xf>
    <xf numFmtId="9" fontId="15" fillId="8" borderId="1" xfId="0" applyNumberFormat="1" applyFont="1" applyFill="1" applyBorder="1" applyAlignment="1">
      <alignment horizontal="right" vertical="center"/>
    </xf>
    <xf numFmtId="1" fontId="15" fillId="6" borderId="1" xfId="0" applyNumberFormat="1" applyFont="1" applyFill="1" applyBorder="1" applyAlignment="1">
      <alignment horizontal="right" vertical="center"/>
    </xf>
    <xf numFmtId="3" fontId="15" fillId="6" borderId="1" xfId="34" applyNumberFormat="1" applyFont="1" applyFill="1" applyBorder="1" applyAlignment="1">
      <alignment horizontal="right" vertical="center"/>
    </xf>
    <xf numFmtId="9" fontId="15" fillId="6" borderId="1" xfId="0" applyNumberFormat="1" applyFont="1" applyFill="1" applyBorder="1" applyAlignment="1">
      <alignment horizontal="right" vertical="center"/>
    </xf>
    <xf numFmtId="0" fontId="15" fillId="8" borderId="1" xfId="4" applyFont="1" applyFill="1" applyBorder="1" applyAlignment="1" applyProtection="1">
      <alignment horizontal="right" vertical="center"/>
      <protection locked="0"/>
    </xf>
    <xf numFmtId="1" fontId="15" fillId="0" borderId="13" xfId="23" applyNumberFormat="1" applyFont="1" applyBorder="1" applyAlignment="1">
      <alignment horizontal="right" vertical="center"/>
    </xf>
    <xf numFmtId="3" fontId="15" fillId="0" borderId="13" xfId="7" applyNumberFormat="1" applyFont="1" applyBorder="1" applyAlignment="1">
      <alignment horizontal="right" vertical="center"/>
    </xf>
    <xf numFmtId="9" fontId="15" fillId="0" borderId="13" xfId="7" applyNumberFormat="1" applyFont="1" applyBorder="1" applyAlignment="1">
      <alignment horizontal="right" vertical="center"/>
    </xf>
    <xf numFmtId="1" fontId="15" fillId="0" borderId="13" xfId="26" applyNumberFormat="1" applyFont="1" applyBorder="1" applyAlignment="1">
      <alignment horizontal="right" vertical="center"/>
    </xf>
    <xf numFmtId="1" fontId="15" fillId="0" borderId="13" xfId="0" applyNumberFormat="1" applyFont="1" applyBorder="1" applyAlignment="1">
      <alignment horizontal="right" vertical="center"/>
    </xf>
    <xf numFmtId="3" fontId="15" fillId="0" borderId="13" xfId="1" applyNumberFormat="1" applyFont="1" applyFill="1" applyBorder="1" applyAlignment="1">
      <alignment horizontal="right" vertical="center"/>
    </xf>
    <xf numFmtId="9" fontId="15" fillId="0" borderId="13" xfId="2" applyFont="1" applyFill="1" applyBorder="1" applyAlignment="1">
      <alignment horizontal="right" vertical="center"/>
    </xf>
    <xf numFmtId="1" fontId="15" fillId="0" borderId="13" xfId="14" applyNumberFormat="1" applyFont="1" applyFill="1" applyBorder="1" applyAlignment="1">
      <alignment horizontal="right" vertical="center"/>
    </xf>
    <xf numFmtId="0" fontId="15" fillId="9" borderId="13" xfId="0" applyFont="1" applyFill="1" applyBorder="1" applyAlignment="1">
      <alignment horizontal="right" vertical="center"/>
    </xf>
    <xf numFmtId="0" fontId="15" fillId="9" borderId="1" xfId="0" applyFont="1" applyFill="1" applyBorder="1" applyAlignment="1">
      <alignment horizontal="right" vertical="center"/>
    </xf>
    <xf numFmtId="3" fontId="15" fillId="9" borderId="1" xfId="0" applyNumberFormat="1" applyFont="1" applyFill="1" applyBorder="1" applyAlignment="1">
      <alignment horizontal="right" vertical="center"/>
    </xf>
    <xf numFmtId="0" fontId="15" fillId="9" borderId="1" xfId="30" applyFont="1" applyFill="1" applyBorder="1" applyAlignment="1">
      <alignment horizontal="right" vertical="center"/>
    </xf>
    <xf numFmtId="3" fontId="15" fillId="9" borderId="1" xfId="1" applyNumberFormat="1" applyFont="1" applyFill="1" applyBorder="1" applyAlignment="1">
      <alignment horizontal="right" vertical="center" readingOrder="1"/>
    </xf>
    <xf numFmtId="9" fontId="15" fillId="9" borderId="1" xfId="2" applyFont="1" applyFill="1" applyBorder="1" applyAlignment="1">
      <alignment horizontal="right" vertical="center" shrinkToFit="1" readingOrder="1"/>
    </xf>
    <xf numFmtId="49" fontId="15" fillId="9" borderId="1" xfId="30" applyNumberFormat="1" applyFont="1" applyFill="1" applyBorder="1" applyAlignment="1">
      <alignment horizontal="right" vertical="center" shrinkToFit="1" readingOrder="1"/>
    </xf>
    <xf numFmtId="174" fontId="15" fillId="9" borderId="1" xfId="1" applyNumberFormat="1" applyFont="1" applyFill="1" applyBorder="1" applyAlignment="1">
      <alignment horizontal="right" vertical="center" readingOrder="1"/>
    </xf>
    <xf numFmtId="3" fontId="15" fillId="0" borderId="1" xfId="1" applyNumberFormat="1" applyFont="1" applyFill="1" applyBorder="1" applyAlignment="1">
      <alignment horizontal="right" vertical="center" readingOrder="1"/>
    </xf>
    <xf numFmtId="9" fontId="15" fillId="0" borderId="1" xfId="2" applyFont="1" applyFill="1" applyBorder="1" applyAlignment="1">
      <alignment horizontal="right" vertical="center" shrinkToFit="1" readingOrder="1"/>
    </xf>
    <xf numFmtId="4" fontId="15" fillId="9" borderId="1" xfId="0" applyNumberFormat="1" applyFont="1" applyFill="1" applyBorder="1" applyAlignment="1">
      <alignment horizontal="right" vertical="center"/>
    </xf>
    <xf numFmtId="3" fontId="15" fillId="9" borderId="1" xfId="0" applyNumberFormat="1" applyFont="1" applyFill="1" applyBorder="1" applyAlignment="1">
      <alignment horizontal="right" vertical="center" readingOrder="1"/>
    </xf>
    <xf numFmtId="9" fontId="15" fillId="9" borderId="1" xfId="36" applyFont="1" applyFill="1" applyBorder="1" applyAlignment="1">
      <alignment horizontal="right" vertical="center"/>
    </xf>
    <xf numFmtId="3" fontId="15" fillId="9" borderId="13" xfId="0" applyNumberFormat="1" applyFont="1" applyFill="1" applyBorder="1" applyAlignment="1">
      <alignment horizontal="right" vertical="center"/>
    </xf>
    <xf numFmtId="3" fontId="15" fillId="0" borderId="1" xfId="0" applyNumberFormat="1" applyFont="1" applyBorder="1" applyAlignment="1">
      <alignment horizontal="right" vertical="center" readingOrder="1"/>
    </xf>
    <xf numFmtId="9" fontId="15" fillId="0" borderId="13" xfId="36" applyFont="1" applyFill="1" applyBorder="1" applyAlignment="1">
      <alignment horizontal="right" vertical="center"/>
    </xf>
    <xf numFmtId="3" fontId="15" fillId="0" borderId="13" xfId="0" applyNumberFormat="1" applyFont="1" applyBorder="1" applyAlignment="1">
      <alignment horizontal="right" vertical="center" readingOrder="1"/>
    </xf>
    <xf numFmtId="165" fontId="15" fillId="0" borderId="1" xfId="0" applyNumberFormat="1" applyFont="1" applyBorder="1" applyAlignment="1">
      <alignment horizontal="right" vertical="center"/>
    </xf>
    <xf numFmtId="0" fontId="15" fillId="9" borderId="12" xfId="37" applyFont="1" applyFill="1" applyBorder="1" applyAlignment="1">
      <alignment horizontal="right" vertical="center"/>
    </xf>
    <xf numFmtId="3" fontId="15" fillId="9" borderId="1" xfId="37" applyNumberFormat="1" applyFont="1" applyFill="1" applyBorder="1" applyAlignment="1">
      <alignment horizontal="right" vertical="center"/>
    </xf>
    <xf numFmtId="49" fontId="15" fillId="9" borderId="1" xfId="37" applyNumberFormat="1" applyFont="1" applyFill="1" applyBorder="1" applyAlignment="1">
      <alignment horizontal="right" vertical="center"/>
    </xf>
    <xf numFmtId="0" fontId="15" fillId="0" borderId="12" xfId="39" applyFont="1" applyBorder="1" applyAlignment="1">
      <alignment horizontal="right" vertical="center"/>
    </xf>
    <xf numFmtId="3" fontId="15" fillId="0" borderId="1" xfId="37" applyNumberFormat="1" applyFont="1" applyBorder="1" applyAlignment="1">
      <alignment horizontal="right" vertical="center"/>
    </xf>
    <xf numFmtId="49" fontId="15" fillId="0" borderId="1" xfId="40" applyNumberFormat="1" applyFont="1" applyBorder="1" applyAlignment="1">
      <alignment horizontal="right" vertical="center"/>
    </xf>
    <xf numFmtId="0" fontId="15" fillId="0" borderId="1" xfId="37" applyFont="1" applyBorder="1" applyAlignment="1">
      <alignment horizontal="right" vertical="center"/>
    </xf>
    <xf numFmtId="0" fontId="15" fillId="0" borderId="12" xfId="37" applyFont="1" applyBorder="1" applyAlignment="1">
      <alignment horizontal="right" vertical="center"/>
    </xf>
    <xf numFmtId="49" fontId="15" fillId="0" borderId="1" xfId="37" applyNumberFormat="1" applyFont="1" applyBorder="1" applyAlignment="1">
      <alignment horizontal="right" vertical="center"/>
    </xf>
    <xf numFmtId="9" fontId="15" fillId="9" borderId="1" xfId="2" applyFont="1" applyFill="1" applyBorder="1" applyAlignment="1">
      <alignment horizontal="right" vertical="center"/>
    </xf>
    <xf numFmtId="49" fontId="15" fillId="9" borderId="1" xfId="0" applyNumberFormat="1" applyFont="1" applyFill="1" applyBorder="1" applyAlignment="1">
      <alignment horizontal="right" vertical="center"/>
    </xf>
    <xf numFmtId="9" fontId="15" fillId="0" borderId="1" xfId="36" applyFont="1" applyFill="1" applyBorder="1" applyAlignment="1">
      <alignment horizontal="right" vertical="center"/>
    </xf>
    <xf numFmtId="4" fontId="15" fillId="0" borderId="1" xfId="1" applyNumberFormat="1" applyFont="1" applyFill="1" applyBorder="1" applyAlignment="1">
      <alignment horizontal="right" vertical="center" readingOrder="1"/>
    </xf>
    <xf numFmtId="0" fontId="15" fillId="9" borderId="1" xfId="29" applyFont="1" applyFill="1" applyBorder="1" applyAlignment="1">
      <alignment horizontal="right" vertical="center" readingOrder="1"/>
    </xf>
    <xf numFmtId="9" fontId="15" fillId="9" borderId="1" xfId="2" applyFont="1" applyFill="1" applyBorder="1" applyAlignment="1">
      <alignment horizontal="right" vertical="center" readingOrder="1"/>
    </xf>
    <xf numFmtId="49" fontId="15" fillId="9" borderId="1" xfId="4" applyNumberFormat="1" applyFont="1" applyFill="1" applyBorder="1" applyAlignment="1">
      <alignment horizontal="right" vertical="center" readingOrder="1"/>
    </xf>
    <xf numFmtId="9" fontId="15" fillId="0" borderId="1" xfId="2" applyFont="1" applyFill="1" applyBorder="1" applyAlignment="1">
      <alignment horizontal="right" vertical="center" readingOrder="1"/>
    </xf>
    <xf numFmtId="1" fontId="15" fillId="9" borderId="1" xfId="0" applyNumberFormat="1" applyFont="1" applyFill="1" applyBorder="1" applyAlignment="1">
      <alignment horizontal="right" vertical="center"/>
    </xf>
    <xf numFmtId="3" fontId="15" fillId="9" borderId="1" xfId="34" applyNumberFormat="1" applyFont="1" applyFill="1" applyBorder="1" applyAlignment="1">
      <alignment horizontal="right" vertical="center"/>
    </xf>
    <xf numFmtId="9" fontId="15" fillId="9" borderId="1" xfId="0" applyNumberFormat="1" applyFont="1" applyFill="1" applyBorder="1" applyAlignment="1">
      <alignment horizontal="right" vertical="center"/>
    </xf>
    <xf numFmtId="1" fontId="15" fillId="0" borderId="1" xfId="0" applyNumberFormat="1" applyFont="1" applyBorder="1" applyAlignment="1">
      <alignment horizontal="right" vertical="center"/>
    </xf>
    <xf numFmtId="3" fontId="15" fillId="0" borderId="1" xfId="34" applyNumberFormat="1" applyFont="1" applyBorder="1" applyAlignment="1">
      <alignment horizontal="right" vertical="center"/>
    </xf>
    <xf numFmtId="9" fontId="15" fillId="0" borderId="1" xfId="0" applyNumberFormat="1" applyFont="1" applyBorder="1" applyAlignment="1">
      <alignment horizontal="right" vertical="center"/>
    </xf>
    <xf numFmtId="168" fontId="15" fillId="0" borderId="1" xfId="31" applyNumberFormat="1" applyFont="1" applyFill="1" applyBorder="1" applyAlignment="1">
      <alignment horizontal="right" vertical="center"/>
    </xf>
    <xf numFmtId="3" fontId="28" fillId="6" borderId="1" xfId="0" applyNumberFormat="1" applyFont="1" applyFill="1" applyBorder="1" applyAlignment="1">
      <alignment horizontal="right" vertical="center"/>
    </xf>
    <xf numFmtId="3" fontId="17" fillId="0" borderId="0" xfId="0" applyNumberFormat="1" applyFont="1" applyAlignment="1">
      <alignment horizontal="right"/>
    </xf>
    <xf numFmtId="0" fontId="15" fillId="10" borderId="1" xfId="0" applyFont="1" applyFill="1" applyBorder="1" applyAlignment="1">
      <alignment horizontal="right" vertical="center"/>
    </xf>
    <xf numFmtId="170" fontId="15" fillId="10" borderId="1" xfId="0" applyNumberFormat="1" applyFont="1" applyFill="1" applyBorder="1" applyAlignment="1">
      <alignment horizontal="right" vertical="center"/>
    </xf>
    <xf numFmtId="170" fontId="15" fillId="0" borderId="1" xfId="0" applyNumberFormat="1" applyFont="1" applyBorder="1" applyAlignment="1">
      <alignment horizontal="right" vertical="center"/>
    </xf>
    <xf numFmtId="1" fontId="17" fillId="0" borderId="0" xfId="0" applyNumberFormat="1" applyFont="1" applyAlignment="1">
      <alignment horizontal="right"/>
    </xf>
    <xf numFmtId="0" fontId="15" fillId="0" borderId="1" xfId="7" applyFont="1" applyBorder="1" applyAlignment="1">
      <alignment horizontal="left" vertical="center"/>
    </xf>
    <xf numFmtId="171" fontId="15" fillId="0" borderId="1" xfId="14" applyNumberFormat="1" applyFont="1" applyFill="1" applyBorder="1" applyAlignment="1">
      <alignment horizontal="left" vertical="center"/>
    </xf>
    <xf numFmtId="168" fontId="15" fillId="0" borderId="1" xfId="14" applyNumberFormat="1" applyFont="1" applyFill="1" applyBorder="1" applyAlignment="1">
      <alignment horizontal="left" vertical="center"/>
    </xf>
    <xf numFmtId="0" fontId="17" fillId="8" borderId="1" xfId="0" applyFont="1" applyFill="1" applyBorder="1" applyAlignment="1">
      <alignment horizontal="left" vertical="center"/>
    </xf>
    <xf numFmtId="0" fontId="15" fillId="8" borderId="1" xfId="0" applyFont="1" applyFill="1" applyBorder="1" applyAlignment="1">
      <alignment horizontal="left" vertical="center"/>
    </xf>
    <xf numFmtId="49" fontId="15" fillId="8" borderId="1" xfId="0" applyNumberFormat="1" applyFont="1" applyFill="1" applyBorder="1" applyAlignment="1">
      <alignment horizontal="left" vertical="center"/>
    </xf>
    <xf numFmtId="49" fontId="15" fillId="0" borderId="1" xfId="0" applyNumberFormat="1" applyFont="1" applyBorder="1" applyAlignment="1">
      <alignment horizontal="left" vertical="center"/>
    </xf>
    <xf numFmtId="3" fontId="15" fillId="0" borderId="1" xfId="0" applyNumberFormat="1" applyFont="1" applyBorder="1" applyAlignment="1">
      <alignment horizontal="left" vertical="center"/>
    </xf>
    <xf numFmtId="49" fontId="15" fillId="8" borderId="1" xfId="29" applyNumberFormat="1" applyFont="1" applyFill="1" applyBorder="1" applyAlignment="1">
      <alignment horizontal="left" vertical="center" readingOrder="1"/>
    </xf>
    <xf numFmtId="49" fontId="15" fillId="0" borderId="1" xfId="7" applyNumberFormat="1" applyFont="1" applyBorder="1" applyAlignment="1">
      <alignment horizontal="left" vertical="center" readingOrder="1"/>
    </xf>
    <xf numFmtId="49" fontId="15" fillId="0" borderId="1" xfId="29" applyNumberFormat="1" applyFont="1" applyBorder="1" applyAlignment="1">
      <alignment horizontal="left" vertical="center" readingOrder="1"/>
    </xf>
    <xf numFmtId="0" fontId="15" fillId="0" borderId="1" xfId="4" applyFont="1" applyBorder="1" applyAlignment="1">
      <alignment horizontal="left" vertical="center" readingOrder="1"/>
    </xf>
    <xf numFmtId="0" fontId="15" fillId="8" borderId="13" xfId="0" applyFont="1" applyFill="1" applyBorder="1" applyAlignment="1">
      <alignment horizontal="left" vertical="center"/>
    </xf>
    <xf numFmtId="0" fontId="15" fillId="0" borderId="14" xfId="0" applyFont="1" applyBorder="1" applyAlignment="1">
      <alignment horizontal="left" vertical="center"/>
    </xf>
    <xf numFmtId="0" fontId="15" fillId="0" borderId="13" xfId="0" applyFont="1" applyBorder="1" applyAlignment="1">
      <alignment horizontal="left" vertical="center"/>
    </xf>
    <xf numFmtId="0" fontId="17" fillId="0" borderId="0" xfId="0" applyFont="1" applyAlignment="1">
      <alignment horizontal="left"/>
    </xf>
    <xf numFmtId="0" fontId="17" fillId="6" borderId="1" xfId="0" applyFont="1" applyFill="1" applyBorder="1" applyAlignment="1">
      <alignment horizontal="center" vertical="center"/>
    </xf>
    <xf numFmtId="4" fontId="15" fillId="8" borderId="1" xfId="0" applyNumberFormat="1" applyFont="1" applyFill="1" applyBorder="1" applyAlignment="1">
      <alignment horizontal="left" vertical="center"/>
    </xf>
    <xf numFmtId="4" fontId="15" fillId="6" borderId="1" xfId="0" applyNumberFormat="1" applyFont="1" applyFill="1" applyBorder="1" applyAlignment="1">
      <alignment horizontal="left" vertical="center"/>
    </xf>
    <xf numFmtId="4" fontId="15" fillId="0" borderId="1" xfId="0" applyNumberFormat="1" applyFont="1" applyBorder="1" applyAlignment="1">
      <alignment horizontal="left" vertical="center"/>
    </xf>
    <xf numFmtId="0" fontId="17" fillId="6" borderId="1" xfId="0" applyFont="1" applyFill="1" applyBorder="1" applyAlignment="1">
      <alignment horizontal="left" vertical="center"/>
    </xf>
    <xf numFmtId="49" fontId="15" fillId="6" borderId="1" xfId="0" applyNumberFormat="1" applyFont="1" applyFill="1" applyBorder="1" applyAlignment="1">
      <alignment horizontal="left" vertical="center"/>
    </xf>
    <xf numFmtId="0" fontId="17" fillId="8" borderId="0" xfId="0" applyFont="1" applyFill="1" applyAlignment="1">
      <alignment horizontal="left" vertical="center"/>
    </xf>
    <xf numFmtId="0" fontId="17" fillId="6" borderId="0" xfId="0" applyFont="1" applyFill="1" applyAlignment="1">
      <alignment horizontal="left"/>
    </xf>
    <xf numFmtId="0" fontId="15" fillId="8" borderId="1" xfId="35" applyFont="1" applyFill="1" applyBorder="1" applyAlignment="1">
      <alignment horizontal="left" vertical="center"/>
    </xf>
    <xf numFmtId="0" fontId="17" fillId="8" borderId="0" xfId="0" applyFont="1" applyFill="1" applyAlignment="1">
      <alignment horizontal="left"/>
    </xf>
    <xf numFmtId="0" fontId="15" fillId="6" borderId="1" xfId="35" applyFont="1" applyFill="1" applyBorder="1" applyAlignment="1">
      <alignment horizontal="left" vertical="center"/>
    </xf>
    <xf numFmtId="0" fontId="25" fillId="6" borderId="1" xfId="0" applyFont="1" applyFill="1" applyBorder="1" applyAlignment="1">
      <alignment horizontal="left" vertical="center"/>
    </xf>
    <xf numFmtId="168" fontId="15" fillId="0" borderId="13" xfId="14" applyNumberFormat="1" applyFont="1" applyFill="1" applyBorder="1" applyAlignment="1">
      <alignment horizontal="left" vertical="center"/>
    </xf>
    <xf numFmtId="0" fontId="15" fillId="0" borderId="13" xfId="7" applyFont="1" applyBorder="1" applyAlignment="1">
      <alignment horizontal="left" vertical="center"/>
    </xf>
    <xf numFmtId="171" fontId="15" fillId="0" borderId="13" xfId="7" applyNumberFormat="1" applyFont="1" applyBorder="1" applyAlignment="1">
      <alignment horizontal="left" vertical="center"/>
    </xf>
    <xf numFmtId="0" fontId="17" fillId="9" borderId="1" xfId="0" applyFont="1" applyFill="1" applyBorder="1" applyAlignment="1">
      <alignment horizontal="left" vertical="center"/>
    </xf>
    <xf numFmtId="0" fontId="15" fillId="9" borderId="13" xfId="0" applyFont="1" applyFill="1" applyBorder="1" applyAlignment="1">
      <alignment horizontal="left" vertical="center"/>
    </xf>
    <xf numFmtId="0" fontId="15" fillId="9" borderId="12" xfId="29" applyFont="1" applyFill="1" applyBorder="1" applyAlignment="1">
      <alignment horizontal="left" vertical="center" readingOrder="1"/>
    </xf>
    <xf numFmtId="0" fontId="15" fillId="9" borderId="13" xfId="30" applyFont="1" applyFill="1" applyBorder="1" applyAlignment="1">
      <alignment horizontal="left" vertical="center"/>
    </xf>
    <xf numFmtId="0" fontId="15" fillId="0" borderId="12" xfId="29" applyFont="1" applyBorder="1" applyAlignment="1">
      <alignment horizontal="left" vertical="center" readingOrder="1"/>
    </xf>
    <xf numFmtId="0" fontId="15" fillId="0" borderId="13" xfId="30" applyFont="1" applyBorder="1" applyAlignment="1">
      <alignment horizontal="left" vertical="center"/>
    </xf>
    <xf numFmtId="49" fontId="15" fillId="9" borderId="13" xfId="0" applyNumberFormat="1" applyFont="1" applyFill="1" applyBorder="1" applyAlignment="1">
      <alignment horizontal="left" vertical="center"/>
    </xf>
    <xf numFmtId="49" fontId="15" fillId="0" borderId="13" xfId="0" applyNumberFormat="1" applyFont="1" applyBorder="1" applyAlignment="1">
      <alignment horizontal="left" vertical="center"/>
    </xf>
    <xf numFmtId="176" fontId="15" fillId="9" borderId="13" xfId="38" applyFont="1" applyFill="1" applyBorder="1" applyAlignment="1">
      <alignment horizontal="left" vertical="center"/>
    </xf>
    <xf numFmtId="0" fontId="15" fillId="9" borderId="13" xfId="37" applyFont="1" applyFill="1" applyBorder="1" applyAlignment="1">
      <alignment horizontal="left" vertical="center"/>
    </xf>
    <xf numFmtId="0" fontId="15" fillId="0" borderId="13" xfId="39" applyFont="1" applyBorder="1" applyAlignment="1">
      <alignment horizontal="left" vertical="center"/>
    </xf>
    <xf numFmtId="176" fontId="15" fillId="0" borderId="13" xfId="38" applyFont="1" applyBorder="1" applyAlignment="1">
      <alignment horizontal="left" vertical="center"/>
    </xf>
    <xf numFmtId="0" fontId="15" fillId="0" borderId="13" xfId="37" applyFont="1" applyBorder="1" applyAlignment="1">
      <alignment horizontal="left" vertical="center"/>
    </xf>
    <xf numFmtId="4" fontId="15" fillId="9" borderId="13" xfId="0" applyNumberFormat="1" applyFont="1" applyFill="1" applyBorder="1" applyAlignment="1">
      <alignment horizontal="left" vertical="center"/>
    </xf>
    <xf numFmtId="0" fontId="15" fillId="0" borderId="13" xfId="32" applyFont="1" applyBorder="1" applyAlignment="1">
      <alignment horizontal="left" vertical="center"/>
    </xf>
    <xf numFmtId="4" fontId="15" fillId="0" borderId="13" xfId="0" applyNumberFormat="1" applyFont="1" applyBorder="1" applyAlignment="1">
      <alignment horizontal="left" vertical="center"/>
    </xf>
    <xf numFmtId="0" fontId="15" fillId="0" borderId="13" xfId="4" applyFont="1" applyBorder="1" applyAlignment="1">
      <alignment horizontal="left" vertical="center"/>
    </xf>
    <xf numFmtId="0" fontId="15" fillId="0" borderId="13" xfId="41" applyFont="1" applyBorder="1" applyAlignment="1">
      <alignment horizontal="left" vertical="center"/>
    </xf>
    <xf numFmtId="0" fontId="15" fillId="0" borderId="12" xfId="0" applyFont="1" applyBorder="1" applyAlignment="1">
      <alignment horizontal="left" vertical="center"/>
    </xf>
    <xf numFmtId="0" fontId="15" fillId="0" borderId="13" xfId="0" applyFont="1" applyBorder="1" applyAlignment="1">
      <alignment horizontal="left" vertical="center" readingOrder="1"/>
    </xf>
    <xf numFmtId="49" fontId="15" fillId="9" borderId="13" xfId="29" applyNumberFormat="1" applyFont="1" applyFill="1" applyBorder="1" applyAlignment="1">
      <alignment horizontal="left" vertical="center" readingOrder="1"/>
    </xf>
    <xf numFmtId="49" fontId="15" fillId="0" borderId="13" xfId="29" applyNumberFormat="1" applyFont="1" applyBorder="1" applyAlignment="1">
      <alignment horizontal="left" vertical="center" readingOrder="1"/>
    </xf>
    <xf numFmtId="0" fontId="15" fillId="0" borderId="13" xfId="35" applyFont="1" applyBorder="1" applyAlignment="1">
      <alignment horizontal="left" vertical="center"/>
    </xf>
    <xf numFmtId="0" fontId="15" fillId="0" borderId="13" xfId="0" applyFont="1" applyBorder="1" applyAlignment="1">
      <alignment horizontal="left" vertical="top"/>
    </xf>
    <xf numFmtId="0" fontId="28" fillId="0" borderId="1" xfId="0" applyFont="1" applyBorder="1" applyAlignment="1">
      <alignment horizontal="left" vertical="center"/>
    </xf>
    <xf numFmtId="0" fontId="15" fillId="10" borderId="1" xfId="0" applyFont="1" applyFill="1" applyBorder="1" applyAlignment="1">
      <alignment horizontal="left" vertical="center"/>
    </xf>
    <xf numFmtId="0" fontId="15" fillId="0" borderId="15" xfId="0" applyFont="1" applyBorder="1" applyAlignment="1">
      <alignment horizontal="left" vertical="center"/>
    </xf>
    <xf numFmtId="3" fontId="15" fillId="6" borderId="1" xfId="0" applyNumberFormat="1" applyFont="1" applyFill="1" applyBorder="1" applyAlignment="1">
      <alignment horizontal="left" vertical="center"/>
    </xf>
    <xf numFmtId="0" fontId="15" fillId="0" borderId="1" xfId="0" applyFont="1" applyBorder="1" applyAlignment="1">
      <alignment horizontal="left"/>
    </xf>
    <xf numFmtId="168" fontId="15" fillId="0" borderId="1" xfId="16" applyFont="1" applyFill="1" applyBorder="1" applyAlignment="1">
      <alignment horizontal="left" vertical="center"/>
    </xf>
    <xf numFmtId="0" fontId="15" fillId="0" borderId="1" xfId="18" applyFont="1" applyBorder="1" applyAlignment="1">
      <alignment horizontal="left" vertical="center"/>
    </xf>
    <xf numFmtId="0" fontId="17" fillId="0" borderId="1" xfId="0" applyFont="1" applyBorder="1" applyAlignment="1">
      <alignment horizontal="left" vertical="center" wrapText="1"/>
    </xf>
    <xf numFmtId="0" fontId="15" fillId="0" borderId="1" xfId="7" applyFont="1" applyBorder="1" applyAlignment="1">
      <alignment horizontal="left" vertical="center" wrapText="1"/>
    </xf>
    <xf numFmtId="168" fontId="15" fillId="9" borderId="13" xfId="14" applyNumberFormat="1" applyFont="1" applyFill="1" applyBorder="1" applyAlignment="1">
      <alignment horizontal="left" vertical="center"/>
    </xf>
    <xf numFmtId="0" fontId="17" fillId="0" borderId="0" xfId="0" applyFont="1" applyAlignment="1">
      <alignment horizontal="left" vertical="center"/>
    </xf>
    <xf numFmtId="0" fontId="11" fillId="3" borderId="1" xfId="0" applyFont="1" applyFill="1" applyBorder="1" applyAlignment="1" applyProtection="1">
      <alignment vertical="center" wrapText="1"/>
      <protection locked="0"/>
    </xf>
    <xf numFmtId="0" fontId="10" fillId="2" borderId="1" xfId="0" applyFont="1" applyFill="1" applyBorder="1" applyAlignment="1">
      <alignment horizontal="center" vertical="center" wrapText="1"/>
    </xf>
    <xf numFmtId="9" fontId="10" fillId="2" borderId="1" xfId="2" applyFont="1" applyFill="1" applyBorder="1" applyAlignment="1">
      <alignment horizontal="center" vertical="center" textRotation="180" wrapText="1"/>
    </xf>
    <xf numFmtId="0" fontId="17" fillId="0" borderId="1" xfId="0" applyFont="1" applyBorder="1" applyAlignment="1">
      <alignment horizontal="left"/>
    </xf>
    <xf numFmtId="0" fontId="0" fillId="0" borderId="0" xfId="0" applyAlignment="1">
      <alignment vertical="center" wrapText="1"/>
    </xf>
    <xf numFmtId="0" fontId="17" fillId="0" borderId="0" xfId="0" applyFont="1"/>
    <xf numFmtId="0" fontId="20" fillId="6" borderId="1" xfId="0" applyFont="1" applyFill="1" applyBorder="1" applyAlignment="1">
      <alignment horizontal="center" vertical="center" wrapText="1"/>
    </xf>
    <xf numFmtId="0" fontId="11" fillId="6" borderId="1" xfId="0" applyFont="1" applyFill="1" applyBorder="1" applyAlignment="1" applyProtection="1">
      <alignment horizontal="center" vertical="center" wrapText="1"/>
      <protection locked="0"/>
    </xf>
    <xf numFmtId="0" fontId="20" fillId="6" borderId="0" xfId="0" applyFont="1" applyFill="1" applyAlignment="1">
      <alignment horizontal="center" vertical="center" wrapText="1"/>
    </xf>
    <xf numFmtId="9" fontId="17" fillId="6" borderId="1" xfId="2" applyFont="1" applyFill="1" applyBorder="1" applyAlignment="1">
      <alignment horizontal="center" vertical="center"/>
    </xf>
    <xf numFmtId="0" fontId="17" fillId="6" borderId="0" xfId="0" applyFont="1" applyFill="1"/>
    <xf numFmtId="3" fontId="17" fillId="6" borderId="1" xfId="0" applyNumberFormat="1" applyFont="1" applyFill="1" applyBorder="1" applyAlignment="1">
      <alignment horizontal="left" vertical="center"/>
    </xf>
    <xf numFmtId="9" fontId="17" fillId="6" borderId="1" xfId="0" applyNumberFormat="1" applyFont="1" applyFill="1" applyBorder="1" applyAlignment="1">
      <alignment horizontal="center" vertical="center"/>
    </xf>
    <xf numFmtId="0" fontId="17" fillId="6" borderId="0" xfId="0" applyFont="1" applyFill="1" applyAlignment="1">
      <alignment horizontal="center" vertical="center"/>
    </xf>
    <xf numFmtId="0" fontId="17" fillId="6" borderId="1" xfId="0" applyFont="1" applyFill="1" applyBorder="1" applyAlignment="1">
      <alignment horizontal="center"/>
    </xf>
    <xf numFmtId="0" fontId="15" fillId="6" borderId="1" xfId="0" applyFont="1" applyFill="1" applyBorder="1" applyAlignment="1">
      <alignment horizontal="center" vertical="center" readingOrder="1"/>
    </xf>
    <xf numFmtId="0" fontId="33" fillId="6" borderId="1" xfId="0" applyFont="1" applyFill="1" applyBorder="1" applyAlignment="1">
      <alignment horizontal="left" vertical="center" readingOrder="1"/>
    </xf>
    <xf numFmtId="9" fontId="18" fillId="6" borderId="1" xfId="0" applyNumberFormat="1" applyFont="1" applyFill="1" applyBorder="1" applyAlignment="1">
      <alignment horizontal="center" vertical="center" readingOrder="1"/>
    </xf>
    <xf numFmtId="0" fontId="18" fillId="6" borderId="1" xfId="0" applyFont="1" applyFill="1" applyBorder="1" applyAlignment="1">
      <alignment horizontal="left" vertical="center" readingOrder="1"/>
    </xf>
    <xf numFmtId="9" fontId="18" fillId="6" borderId="1" xfId="0" applyNumberFormat="1" applyFont="1" applyFill="1" applyBorder="1" applyAlignment="1">
      <alignment horizontal="center" vertical="center" readingOrder="2"/>
    </xf>
    <xf numFmtId="0" fontId="18" fillId="6" borderId="1" xfId="0" applyFont="1" applyFill="1" applyBorder="1" applyAlignment="1">
      <alignment horizontal="center" vertical="center" readingOrder="1"/>
    </xf>
    <xf numFmtId="10" fontId="17" fillId="6" borderId="1" xfId="0" applyNumberFormat="1" applyFont="1" applyFill="1" applyBorder="1" applyAlignment="1">
      <alignment horizontal="center" vertical="center"/>
    </xf>
    <xf numFmtId="0" fontId="17" fillId="6" borderId="1" xfId="0" applyFont="1" applyFill="1" applyBorder="1" applyAlignment="1">
      <alignment horizontal="center" vertical="center" wrapText="1"/>
    </xf>
    <xf numFmtId="9" fontId="18" fillId="6" borderId="1" xfId="0" applyNumberFormat="1" applyFont="1" applyFill="1" applyBorder="1" applyAlignment="1">
      <alignment horizontal="center" vertical="center"/>
    </xf>
    <xf numFmtId="0" fontId="17" fillId="6" borderId="1" xfId="0" applyFont="1" applyFill="1" applyBorder="1" applyAlignment="1">
      <alignment horizontal="left" vertical="center" wrapText="1"/>
    </xf>
    <xf numFmtId="0" fontId="17" fillId="6" borderId="1" xfId="0" applyFont="1" applyFill="1" applyBorder="1" applyAlignment="1">
      <alignment horizontal="center" wrapText="1"/>
    </xf>
    <xf numFmtId="0" fontId="15" fillId="6" borderId="1" xfId="0" applyFont="1" applyFill="1" applyBorder="1" applyAlignment="1">
      <alignment horizontal="center" vertical="center" wrapText="1" readingOrder="1"/>
    </xf>
    <xf numFmtId="0" fontId="17" fillId="6" borderId="0" xfId="0" applyFont="1" applyFill="1" applyAlignment="1">
      <alignment wrapText="1"/>
    </xf>
    <xf numFmtId="9" fontId="18" fillId="6" borderId="1" xfId="0" applyNumberFormat="1" applyFont="1" applyFill="1" applyBorder="1" applyAlignment="1">
      <alignment horizontal="center" vertical="center" wrapText="1"/>
    </xf>
    <xf numFmtId="0" fontId="15" fillId="6" borderId="1" xfId="0" applyFont="1" applyFill="1" applyBorder="1" applyAlignment="1">
      <alignment horizontal="center" vertical="center" wrapText="1"/>
    </xf>
    <xf numFmtId="0" fontId="17" fillId="6" borderId="1" xfId="0" applyFont="1" applyFill="1" applyBorder="1" applyAlignment="1">
      <alignment vertical="center"/>
    </xf>
    <xf numFmtId="9" fontId="15" fillId="6" borderId="1" xfId="0" applyNumberFormat="1" applyFont="1" applyFill="1" applyBorder="1" applyAlignment="1">
      <alignment horizontal="center" vertical="center"/>
    </xf>
    <xf numFmtId="9" fontId="15" fillId="6" borderId="1" xfId="2" applyFont="1" applyFill="1" applyBorder="1" applyAlignment="1">
      <alignment horizontal="center" vertical="center"/>
    </xf>
    <xf numFmtId="0" fontId="15" fillId="6" borderId="1" xfId="4" applyFont="1" applyFill="1" applyBorder="1" applyAlignment="1">
      <alignment horizontal="center" vertical="center"/>
    </xf>
    <xf numFmtId="0" fontId="15" fillId="6" borderId="1" xfId="4" applyFont="1" applyFill="1" applyBorder="1" applyAlignment="1">
      <alignment horizontal="left" vertical="center"/>
    </xf>
    <xf numFmtId="14" fontId="15" fillId="6" borderId="1" xfId="4" applyNumberFormat="1" applyFont="1" applyFill="1" applyBorder="1" applyAlignment="1">
      <alignment horizontal="center" vertical="center"/>
    </xf>
    <xf numFmtId="0" fontId="17" fillId="6" borderId="1" xfId="0" applyFont="1" applyFill="1" applyBorder="1"/>
    <xf numFmtId="9" fontId="33" fillId="0" borderId="1" xfId="2" applyFont="1" applyFill="1" applyBorder="1" applyAlignment="1">
      <alignment horizontal="center" vertical="center"/>
    </xf>
    <xf numFmtId="9" fontId="33" fillId="6" borderId="1" xfId="2" applyFont="1" applyFill="1" applyBorder="1" applyAlignment="1">
      <alignment horizontal="center" vertical="center"/>
    </xf>
    <xf numFmtId="9" fontId="15" fillId="0" borderId="1" xfId="2" applyFont="1" applyFill="1" applyBorder="1" applyAlignment="1">
      <alignment horizontal="center" vertical="center"/>
    </xf>
    <xf numFmtId="9" fontId="17" fillId="0" borderId="1" xfId="0" applyNumberFormat="1" applyFont="1" applyBorder="1" applyAlignment="1">
      <alignment horizontal="center" vertical="center"/>
    </xf>
    <xf numFmtId="10" fontId="17" fillId="6" borderId="1" xfId="2" applyNumberFormat="1" applyFont="1" applyFill="1" applyBorder="1" applyAlignment="1">
      <alignment horizontal="center" vertical="center"/>
    </xf>
    <xf numFmtId="0" fontId="15" fillId="6" borderId="1" xfId="0" applyFont="1" applyFill="1" applyBorder="1" applyAlignment="1">
      <alignment vertical="center"/>
    </xf>
    <xf numFmtId="4" fontId="15" fillId="6" borderId="1" xfId="0" applyNumberFormat="1" applyFont="1" applyFill="1" applyBorder="1" applyAlignment="1">
      <alignment horizontal="center" vertical="center"/>
    </xf>
    <xf numFmtId="3" fontId="17" fillId="6" borderId="1" xfId="0" applyNumberFormat="1" applyFont="1" applyFill="1" applyBorder="1" applyAlignment="1">
      <alignment horizontal="center" vertical="center"/>
    </xf>
    <xf numFmtId="9" fontId="15" fillId="6" borderId="1" xfId="0" applyNumberFormat="1" applyFont="1" applyFill="1" applyBorder="1" applyAlignment="1">
      <alignment horizontal="left" vertical="center"/>
    </xf>
    <xf numFmtId="3" fontId="15" fillId="6" borderId="1" xfId="0" applyNumberFormat="1" applyFont="1" applyFill="1" applyBorder="1" applyAlignment="1">
      <alignment horizontal="right" vertical="center" wrapText="1"/>
    </xf>
    <xf numFmtId="0" fontId="17" fillId="6" borderId="1" xfId="0" applyFont="1" applyFill="1" applyBorder="1" applyAlignment="1">
      <alignment wrapText="1"/>
    </xf>
    <xf numFmtId="0" fontId="15" fillId="11" borderId="1" xfId="0" applyFont="1" applyFill="1" applyBorder="1" applyAlignment="1">
      <alignment horizontal="left" vertical="center"/>
    </xf>
    <xf numFmtId="3" fontId="17" fillId="6" borderId="1" xfId="0" applyNumberFormat="1" applyFont="1" applyFill="1" applyBorder="1" applyAlignment="1">
      <alignment horizontal="right" vertical="center"/>
    </xf>
    <xf numFmtId="0" fontId="17" fillId="6" borderId="1" xfId="0" applyFont="1" applyFill="1" applyBorder="1" applyAlignment="1">
      <alignment horizontal="center" vertical="top"/>
    </xf>
    <xf numFmtId="4" fontId="17" fillId="6" borderId="1" xfId="0" applyNumberFormat="1" applyFont="1" applyFill="1" applyBorder="1" applyAlignment="1">
      <alignment horizontal="right" vertical="center"/>
    </xf>
    <xf numFmtId="3" fontId="15" fillId="6" borderId="1" xfId="0" applyNumberFormat="1" applyFont="1" applyFill="1" applyBorder="1" applyAlignment="1">
      <alignment horizontal="right" vertical="center" readingOrder="1"/>
    </xf>
    <xf numFmtId="17" fontId="17" fillId="6" borderId="1" xfId="0" applyNumberFormat="1" applyFont="1" applyFill="1" applyBorder="1" applyAlignment="1">
      <alignment horizontal="center" vertical="center"/>
    </xf>
    <xf numFmtId="3" fontId="18" fillId="6" borderId="1" xfId="0" applyNumberFormat="1" applyFont="1" applyFill="1" applyBorder="1" applyAlignment="1">
      <alignment horizontal="right" vertical="center" readingOrder="1"/>
    </xf>
    <xf numFmtId="0" fontId="15" fillId="6" borderId="1" xfId="0" applyFont="1" applyFill="1" applyBorder="1" applyAlignment="1">
      <alignment horizontal="left" vertical="center" readingOrder="1"/>
    </xf>
    <xf numFmtId="168" fontId="18" fillId="6" borderId="1" xfId="43" applyNumberFormat="1" applyFont="1" applyFill="1" applyBorder="1" applyAlignment="1">
      <alignment horizontal="right" vertical="center"/>
    </xf>
    <xf numFmtId="168" fontId="17" fillId="6" borderId="1" xfId="43" applyNumberFormat="1" applyFont="1" applyFill="1" applyBorder="1" applyAlignment="1">
      <alignment horizontal="center" vertical="center"/>
    </xf>
    <xf numFmtId="14" fontId="17" fillId="6" borderId="1" xfId="0" applyNumberFormat="1" applyFont="1" applyFill="1" applyBorder="1" applyAlignment="1">
      <alignment horizontal="center" vertical="center"/>
    </xf>
    <xf numFmtId="168" fontId="17" fillId="6" borderId="1" xfId="43" applyNumberFormat="1" applyFont="1" applyFill="1" applyBorder="1" applyAlignment="1">
      <alignment horizontal="center" vertical="center" wrapText="1"/>
    </xf>
    <xf numFmtId="3" fontId="17" fillId="7" borderId="1" xfId="0" applyNumberFormat="1" applyFont="1" applyFill="1" applyBorder="1" applyAlignment="1">
      <alignment horizontal="right" vertical="center" wrapText="1"/>
    </xf>
    <xf numFmtId="168" fontId="17" fillId="6" borderId="1" xfId="43" applyNumberFormat="1" applyFont="1" applyFill="1" applyBorder="1" applyAlignment="1">
      <alignment horizontal="right" vertical="center" wrapText="1"/>
    </xf>
    <xf numFmtId="0" fontId="17" fillId="6" borderId="1" xfId="0" applyFont="1" applyFill="1" applyBorder="1" applyAlignment="1">
      <alignment horizontal="right" vertical="center" wrapText="1"/>
    </xf>
    <xf numFmtId="14" fontId="17" fillId="6" borderId="1" xfId="0" applyNumberFormat="1" applyFont="1" applyFill="1" applyBorder="1" applyAlignment="1">
      <alignment horizontal="center" vertical="center" wrapText="1"/>
    </xf>
    <xf numFmtId="0" fontId="18" fillId="6" borderId="1" xfId="0" applyFont="1" applyFill="1" applyBorder="1" applyAlignment="1">
      <alignment horizontal="right" vertical="center"/>
    </xf>
    <xf numFmtId="0" fontId="17" fillId="0" borderId="1" xfId="0" applyFont="1" applyBorder="1"/>
    <xf numFmtId="177" fontId="15" fillId="6" borderId="1" xfId="43" applyNumberFormat="1" applyFont="1" applyFill="1" applyBorder="1" applyAlignment="1">
      <alignment horizontal="right" vertical="center"/>
    </xf>
    <xf numFmtId="0" fontId="17" fillId="6" borderId="1" xfId="0" applyFont="1" applyFill="1" applyBorder="1" applyAlignment="1">
      <alignment horizontal="right"/>
    </xf>
    <xf numFmtId="49" fontId="15" fillId="6" borderId="1" xfId="4" applyNumberFormat="1" applyFont="1" applyFill="1" applyBorder="1" applyAlignment="1">
      <alignment horizontal="center" vertical="center"/>
    </xf>
    <xf numFmtId="177" fontId="33" fillId="6" borderId="1" xfId="43" applyNumberFormat="1" applyFont="1" applyFill="1" applyBorder="1" applyAlignment="1">
      <alignment horizontal="right" vertical="center"/>
    </xf>
    <xf numFmtId="0" fontId="17" fillId="6" borderId="1" xfId="0" applyFont="1" applyFill="1" applyBorder="1" applyAlignment="1">
      <alignment horizontal="center" vertical="center" textRotation="90"/>
    </xf>
    <xf numFmtId="177" fontId="15" fillId="6" borderId="1" xfId="43" applyNumberFormat="1" applyFont="1" applyFill="1" applyBorder="1" applyAlignment="1">
      <alignment horizontal="left" vertical="center"/>
    </xf>
    <xf numFmtId="17" fontId="15" fillId="6" borderId="1" xfId="0" applyNumberFormat="1" applyFont="1" applyFill="1" applyBorder="1" applyAlignment="1">
      <alignment horizontal="center" vertical="center"/>
    </xf>
    <xf numFmtId="177" fontId="33" fillId="0" borderId="1" xfId="43" applyNumberFormat="1" applyFont="1" applyFill="1" applyBorder="1" applyAlignment="1">
      <alignment horizontal="right" vertical="center"/>
    </xf>
    <xf numFmtId="17" fontId="15" fillId="0" borderId="1" xfId="0" applyNumberFormat="1" applyFont="1" applyBorder="1" applyAlignment="1">
      <alignment horizontal="center" vertical="center"/>
    </xf>
    <xf numFmtId="14" fontId="15" fillId="6" borderId="1" xfId="0" applyNumberFormat="1" applyFont="1" applyFill="1" applyBorder="1" applyAlignment="1">
      <alignment horizontal="center" vertical="center"/>
    </xf>
    <xf numFmtId="177" fontId="15" fillId="0" borderId="1" xfId="43" applyNumberFormat="1" applyFont="1" applyFill="1" applyBorder="1" applyAlignment="1">
      <alignment horizontal="right" vertical="center"/>
    </xf>
    <xf numFmtId="177" fontId="15" fillId="0" borderId="1" xfId="43" applyNumberFormat="1" applyFont="1" applyFill="1" applyBorder="1" applyAlignment="1">
      <alignment horizontal="center" vertical="center"/>
    </xf>
    <xf numFmtId="177" fontId="15" fillId="0" borderId="1" xfId="43" applyNumberFormat="1" applyFont="1" applyFill="1" applyBorder="1" applyAlignment="1">
      <alignment horizontal="left" vertical="center"/>
    </xf>
    <xf numFmtId="17" fontId="17" fillId="0" borderId="1" xfId="0" applyNumberFormat="1" applyFont="1" applyBorder="1" applyAlignment="1">
      <alignment horizontal="center" vertical="center"/>
    </xf>
    <xf numFmtId="49" fontId="17" fillId="6" borderId="1" xfId="0" applyNumberFormat="1" applyFont="1" applyFill="1" applyBorder="1" applyAlignment="1">
      <alignment horizontal="center" vertical="center"/>
    </xf>
    <xf numFmtId="49" fontId="17" fillId="0" borderId="1" xfId="0" applyNumberFormat="1" applyFont="1" applyBorder="1" applyAlignment="1">
      <alignment horizontal="center" vertical="center"/>
    </xf>
    <xf numFmtId="174" fontId="15" fillId="0" borderId="1" xfId="42" applyNumberFormat="1" applyFont="1" applyBorder="1" applyAlignment="1" applyProtection="1">
      <alignment horizontal="right" vertical="center"/>
    </xf>
    <xf numFmtId="174" fontId="15" fillId="0" borderId="1" xfId="43" applyNumberFormat="1" applyFont="1" applyFill="1" applyBorder="1" applyAlignment="1" applyProtection="1">
      <alignment horizontal="right" vertical="center"/>
    </xf>
    <xf numFmtId="165" fontId="15" fillId="0" borderId="1" xfId="43" applyFont="1" applyFill="1" applyBorder="1" applyAlignment="1">
      <alignment horizontal="center" vertical="center"/>
    </xf>
    <xf numFmtId="9" fontId="15" fillId="0" borderId="1" xfId="43" applyNumberFormat="1" applyFont="1" applyFill="1" applyBorder="1" applyAlignment="1">
      <alignment horizontal="center" vertical="center"/>
    </xf>
    <xf numFmtId="14" fontId="15" fillId="0" borderId="1" xfId="2" applyNumberFormat="1" applyFont="1" applyFill="1" applyBorder="1" applyAlignment="1">
      <alignment horizontal="center" vertical="center"/>
    </xf>
    <xf numFmtId="49" fontId="15" fillId="0" borderId="1" xfId="44" applyNumberFormat="1" applyFont="1" applyBorder="1" applyAlignment="1">
      <alignment horizontal="center" vertical="center"/>
    </xf>
    <xf numFmtId="0" fontId="17" fillId="0" borderId="1" xfId="0" applyFont="1" applyBorder="1" applyAlignment="1">
      <alignment horizontal="center" vertical="center" readingOrder="2"/>
    </xf>
    <xf numFmtId="165" fontId="15" fillId="0" borderId="1" xfId="43" applyFont="1" applyFill="1" applyBorder="1" applyAlignment="1" applyProtection="1">
      <alignment horizontal="center" vertical="center"/>
    </xf>
    <xf numFmtId="3" fontId="17" fillId="6" borderId="1" xfId="0" applyNumberFormat="1" applyFont="1" applyFill="1" applyBorder="1" applyAlignment="1">
      <alignment vertical="center"/>
    </xf>
    <xf numFmtId="170" fontId="15" fillId="6" borderId="1" xfId="0" applyNumberFormat="1" applyFont="1" applyFill="1" applyBorder="1" applyAlignment="1">
      <alignment vertical="center"/>
    </xf>
    <xf numFmtId="49" fontId="15" fillId="6" borderId="1" xfId="0" applyNumberFormat="1" applyFont="1" applyFill="1" applyBorder="1" applyAlignment="1">
      <alignment vertical="center"/>
    </xf>
    <xf numFmtId="49" fontId="15" fillId="6" borderId="1" xfId="0" applyNumberFormat="1" applyFont="1" applyFill="1" applyBorder="1" applyAlignment="1">
      <alignment horizontal="center" vertical="center"/>
    </xf>
    <xf numFmtId="49" fontId="17" fillId="6" borderId="1" xfId="0" applyNumberFormat="1" applyFont="1" applyFill="1" applyBorder="1" applyAlignment="1">
      <alignment vertical="center"/>
    </xf>
    <xf numFmtId="170" fontId="15" fillId="6" borderId="1" xfId="0" applyNumberFormat="1" applyFont="1" applyFill="1" applyBorder="1" applyAlignment="1">
      <alignment horizontal="right" vertical="center"/>
    </xf>
    <xf numFmtId="1" fontId="15" fillId="6" borderId="1" xfId="0" applyNumberFormat="1" applyFont="1" applyFill="1" applyBorder="1" applyAlignment="1">
      <alignment horizontal="center" vertical="center"/>
    </xf>
    <xf numFmtId="1" fontId="17" fillId="6" borderId="1" xfId="0" applyNumberFormat="1" applyFont="1" applyFill="1" applyBorder="1" applyAlignment="1">
      <alignment horizontal="center" vertical="center"/>
    </xf>
    <xf numFmtId="14" fontId="17" fillId="6" borderId="1" xfId="0" applyNumberFormat="1" applyFont="1" applyFill="1" applyBorder="1" applyAlignment="1">
      <alignment horizontal="left" vertical="center"/>
    </xf>
    <xf numFmtId="9" fontId="15" fillId="6" borderId="1" xfId="0" applyNumberFormat="1" applyFont="1" applyFill="1" applyBorder="1" applyAlignment="1">
      <alignment vertical="center"/>
    </xf>
    <xf numFmtId="0" fontId="17" fillId="6" borderId="0" xfId="0" applyFont="1" applyFill="1" applyAlignment="1">
      <alignment horizontal="center"/>
    </xf>
    <xf numFmtId="0" fontId="35" fillId="13" borderId="18" xfId="0" applyFont="1" applyFill="1" applyBorder="1" applyAlignment="1">
      <alignment horizontal="center" vertical="center"/>
    </xf>
    <xf numFmtId="0" fontId="35" fillId="14" borderId="18" xfId="0" applyFont="1" applyFill="1" applyBorder="1" applyAlignment="1">
      <alignment horizontal="center" vertical="center"/>
    </xf>
    <xf numFmtId="0" fontId="35" fillId="14" borderId="18" xfId="0" applyFont="1" applyFill="1" applyBorder="1" applyAlignment="1">
      <alignment horizontal="left" vertical="center"/>
    </xf>
    <xf numFmtId="0" fontId="35" fillId="15" borderId="18" xfId="0" applyFont="1" applyFill="1" applyBorder="1" applyAlignment="1">
      <alignment horizontal="center" vertical="center"/>
    </xf>
    <xf numFmtId="0" fontId="35" fillId="15" borderId="18" xfId="0" applyFont="1" applyFill="1" applyBorder="1" applyAlignment="1">
      <alignment horizontal="left" vertical="center"/>
    </xf>
    <xf numFmtId="0" fontId="35" fillId="12" borderId="18" xfId="0" applyFont="1" applyFill="1" applyBorder="1" applyAlignment="1">
      <alignment horizontal="center" vertical="center"/>
    </xf>
    <xf numFmtId="0" fontId="35" fillId="12" borderId="18" xfId="0" applyFont="1" applyFill="1" applyBorder="1" applyAlignment="1">
      <alignment horizontal="left" vertical="center"/>
    </xf>
    <xf numFmtId="0" fontId="35" fillId="13" borderId="18" xfId="0" applyFont="1" applyFill="1" applyBorder="1" applyAlignment="1">
      <alignment horizontal="left" vertical="center"/>
    </xf>
    <xf numFmtId="0" fontId="29" fillId="13" borderId="18" xfId="0" applyFont="1" applyFill="1" applyBorder="1" applyAlignment="1">
      <alignment horizontal="center" vertical="center" wrapText="1"/>
    </xf>
    <xf numFmtId="0" fontId="11" fillId="3" borderId="13" xfId="0" applyFont="1" applyFill="1" applyBorder="1" applyAlignment="1" applyProtection="1">
      <alignment horizontal="center" vertical="center" wrapText="1"/>
      <protection locked="0"/>
    </xf>
    <xf numFmtId="0" fontId="17" fillId="0" borderId="13" xfId="0" applyFont="1" applyBorder="1" applyAlignment="1">
      <alignment horizontal="left" vertical="center"/>
    </xf>
    <xf numFmtId="0" fontId="15" fillId="0" borderId="1" xfId="7" applyFont="1" applyBorder="1" applyAlignment="1">
      <alignment vertical="center"/>
    </xf>
    <xf numFmtId="1" fontId="15" fillId="0" borderId="1" xfId="15" applyNumberFormat="1" applyFont="1" applyBorder="1" applyAlignment="1">
      <alignment horizontal="left" vertical="center"/>
    </xf>
    <xf numFmtId="3" fontId="15" fillId="0" borderId="1" xfId="7" applyNumberFormat="1" applyFont="1" applyBorder="1" applyAlignment="1">
      <alignment horizontal="left" vertical="center"/>
    </xf>
    <xf numFmtId="9" fontId="15" fillId="0" borderId="1" xfId="7" applyNumberFormat="1" applyFont="1" applyBorder="1" applyAlignment="1">
      <alignment horizontal="left" vertical="center"/>
    </xf>
    <xf numFmtId="0" fontId="36" fillId="0" borderId="1" xfId="0" applyFont="1" applyBorder="1" applyAlignment="1">
      <alignment vertical="center" wrapText="1"/>
    </xf>
    <xf numFmtId="1" fontId="15" fillId="0" borderId="1" xfId="17" applyNumberFormat="1" applyFont="1" applyFill="1" applyBorder="1" applyAlignment="1">
      <alignment horizontal="left" vertical="center"/>
    </xf>
    <xf numFmtId="1" fontId="17" fillId="0" borderId="1" xfId="0" applyNumberFormat="1" applyFont="1" applyBorder="1" applyAlignment="1">
      <alignment horizontal="left"/>
    </xf>
    <xf numFmtId="3" fontId="17" fillId="0" borderId="1" xfId="0" applyNumberFormat="1" applyFont="1" applyBorder="1" applyAlignment="1">
      <alignment horizontal="left" vertical="center"/>
    </xf>
    <xf numFmtId="3" fontId="17" fillId="0" borderId="1" xfId="0" applyNumberFormat="1" applyFont="1" applyBorder="1" applyAlignment="1">
      <alignment horizontal="right" vertical="center"/>
    </xf>
    <xf numFmtId="3" fontId="17" fillId="0" borderId="1" xfId="0" applyNumberFormat="1" applyFont="1" applyBorder="1" applyAlignment="1">
      <alignment horizontal="right"/>
    </xf>
    <xf numFmtId="3" fontId="17" fillId="0" borderId="1" xfId="0" applyNumberFormat="1" applyFont="1" applyBorder="1" applyAlignment="1">
      <alignment horizontal="left"/>
    </xf>
    <xf numFmtId="0" fontId="17" fillId="0" borderId="0" xfId="0" applyFont="1" applyAlignment="1">
      <alignment horizontal="left" vertical="center" wrapText="1"/>
    </xf>
    <xf numFmtId="1" fontId="17" fillId="0" borderId="0" xfId="0" applyNumberFormat="1" applyFont="1" applyAlignment="1">
      <alignment horizontal="left"/>
    </xf>
    <xf numFmtId="3" fontId="17" fillId="0" borderId="0" xfId="0" applyNumberFormat="1" applyFont="1" applyAlignment="1">
      <alignment horizontal="left"/>
    </xf>
    <xf numFmtId="3" fontId="17" fillId="0" borderId="0" xfId="0" applyNumberFormat="1" applyFont="1" applyAlignment="1">
      <alignment horizontal="right" vertical="center"/>
    </xf>
    <xf numFmtId="0" fontId="15" fillId="0" borderId="1" xfId="4" applyFont="1" applyBorder="1" applyAlignment="1">
      <alignment horizontal="left" vertical="center"/>
    </xf>
    <xf numFmtId="3" fontId="15" fillId="0" borderId="1" xfId="4" applyNumberFormat="1" applyFont="1" applyBorder="1" applyAlignment="1">
      <alignment horizontal="left" vertical="center"/>
    </xf>
    <xf numFmtId="1" fontId="15" fillId="6" borderId="1" xfId="0" applyNumberFormat="1" applyFont="1" applyFill="1" applyBorder="1" applyAlignment="1">
      <alignment horizontal="left" vertical="center"/>
    </xf>
    <xf numFmtId="3" fontId="15" fillId="6" borderId="1" xfId="4" applyNumberFormat="1" applyFont="1" applyFill="1" applyBorder="1" applyAlignment="1">
      <alignment horizontal="left" vertical="center"/>
    </xf>
    <xf numFmtId="0" fontId="11" fillId="16" borderId="1" xfId="0" applyFont="1" applyFill="1" applyBorder="1" applyAlignment="1">
      <alignment horizontal="center" vertical="center" wrapText="1"/>
    </xf>
    <xf numFmtId="3" fontId="11" fillId="16" borderId="1" xfId="0" applyNumberFormat="1" applyFont="1" applyFill="1" applyBorder="1" applyAlignment="1">
      <alignment horizontal="center" vertical="center" wrapText="1"/>
    </xf>
    <xf numFmtId="9" fontId="11" fillId="16" borderId="1" xfId="2" applyFont="1" applyFill="1" applyBorder="1" applyAlignment="1">
      <alignment horizontal="center" vertical="center" wrapText="1"/>
    </xf>
    <xf numFmtId="0" fontId="11" fillId="17" borderId="1" xfId="0" applyFont="1" applyFill="1" applyBorder="1" applyAlignment="1">
      <alignment horizontal="center" vertical="center" wrapText="1"/>
    </xf>
    <xf numFmtId="0" fontId="15" fillId="11" borderId="1" xfId="45" applyFont="1" applyFill="1" applyBorder="1" applyAlignment="1">
      <alignment horizontal="left" vertical="center"/>
    </xf>
    <xf numFmtId="3" fontId="15" fillId="11" borderId="1" xfId="0" applyNumberFormat="1" applyFont="1" applyFill="1" applyBorder="1" applyAlignment="1">
      <alignment horizontal="left" vertical="center"/>
    </xf>
    <xf numFmtId="3" fontId="15" fillId="11" borderId="1" xfId="0" applyNumberFormat="1" applyFont="1" applyFill="1" applyBorder="1" applyAlignment="1">
      <alignment horizontal="right" vertical="center"/>
    </xf>
    <xf numFmtId="9" fontId="15" fillId="11" borderId="1" xfId="2" applyFont="1" applyFill="1" applyBorder="1" applyAlignment="1">
      <alignment horizontal="center" vertical="center"/>
    </xf>
    <xf numFmtId="0" fontId="15" fillId="11" borderId="1" xfId="45" applyFont="1" applyFill="1" applyBorder="1" applyAlignment="1">
      <alignment horizontal="left"/>
    </xf>
    <xf numFmtId="0" fontId="15" fillId="0" borderId="1" xfId="45" applyFont="1" applyBorder="1" applyAlignment="1">
      <alignment horizontal="left" vertical="center"/>
    </xf>
    <xf numFmtId="0" fontId="15" fillId="0" borderId="1" xfId="45" applyFont="1" applyBorder="1" applyAlignment="1">
      <alignment horizontal="left"/>
    </xf>
    <xf numFmtId="0" fontId="15" fillId="0" borderId="1" xfId="4" applyFont="1" applyBorder="1" applyAlignment="1">
      <alignment horizontal="left"/>
    </xf>
    <xf numFmtId="2" fontId="15" fillId="0" borderId="1" xfId="0" applyNumberFormat="1" applyFont="1" applyBorder="1" applyAlignment="1">
      <alignment horizontal="left" vertical="center"/>
    </xf>
    <xf numFmtId="3" fontId="15" fillId="0" borderId="1" xfId="4" applyNumberFormat="1" applyFont="1" applyBorder="1" applyAlignment="1">
      <alignment horizontal="left"/>
    </xf>
    <xf numFmtId="3" fontId="15" fillId="0" borderId="1" xfId="45" applyNumberFormat="1" applyFont="1" applyBorder="1" applyAlignment="1">
      <alignment horizontal="left" vertical="center"/>
    </xf>
    <xf numFmtId="3" fontId="15" fillId="0" borderId="1" xfId="4" applyNumberFormat="1" applyFont="1" applyBorder="1" applyAlignment="1">
      <alignment horizontal="right" vertical="center"/>
    </xf>
    <xf numFmtId="3" fontId="15" fillId="6" borderId="1" xfId="36" applyNumberFormat="1" applyFont="1" applyFill="1" applyBorder="1" applyAlignment="1">
      <alignment horizontal="left" vertical="center"/>
    </xf>
    <xf numFmtId="3" fontId="15" fillId="6" borderId="1" xfId="46" applyNumberFormat="1" applyFont="1" applyFill="1" applyBorder="1" applyAlignment="1">
      <alignment horizontal="left" vertical="center"/>
    </xf>
    <xf numFmtId="3" fontId="15" fillId="6" borderId="1" xfId="46" applyNumberFormat="1" applyFont="1" applyFill="1" applyBorder="1" applyAlignment="1">
      <alignment horizontal="right" vertical="center"/>
    </xf>
    <xf numFmtId="3" fontId="15" fillId="0" borderId="1" xfId="2" applyNumberFormat="1" applyFont="1" applyFill="1" applyBorder="1" applyAlignment="1">
      <alignment horizontal="center"/>
    </xf>
    <xf numFmtId="9" fontId="15" fillId="0" borderId="1" xfId="4" applyNumberFormat="1" applyFont="1" applyBorder="1" applyAlignment="1">
      <alignment horizontal="center" vertical="center"/>
    </xf>
    <xf numFmtId="1" fontId="15" fillId="0" borderId="1" xfId="4" applyNumberFormat="1" applyFont="1" applyBorder="1" applyAlignment="1">
      <alignment horizontal="left"/>
    </xf>
    <xf numFmtId="3" fontId="15" fillId="6" borderId="1" xfId="4" applyNumberFormat="1" applyFont="1" applyFill="1" applyBorder="1" applyAlignment="1">
      <alignment horizontal="right" vertical="center"/>
    </xf>
    <xf numFmtId="40" fontId="15" fillId="6" borderId="1" xfId="4" applyNumberFormat="1" applyFont="1" applyFill="1" applyBorder="1" applyAlignment="1">
      <alignment horizontal="center" vertical="center"/>
    </xf>
    <xf numFmtId="38" fontId="15" fillId="6" borderId="1" xfId="4" applyNumberFormat="1" applyFont="1" applyFill="1" applyBorder="1" applyAlignment="1">
      <alignment horizontal="center" vertical="center"/>
    </xf>
    <xf numFmtId="0" fontId="15" fillId="6" borderId="1" xfId="47" applyNumberFormat="1" applyFont="1" applyFill="1" applyBorder="1" applyAlignment="1">
      <alignment horizontal="left" vertical="center"/>
    </xf>
    <xf numFmtId="9" fontId="15" fillId="0" borderId="1" xfId="4" applyNumberFormat="1" applyFont="1" applyBorder="1" applyAlignment="1">
      <alignment horizontal="left" vertical="center"/>
    </xf>
    <xf numFmtId="1" fontId="15" fillId="6" borderId="1" xfId="0" applyNumberFormat="1" applyFont="1" applyFill="1" applyBorder="1" applyAlignment="1">
      <alignment horizontal="left"/>
    </xf>
    <xf numFmtId="168" fontId="15" fillId="6" borderId="1" xfId="47" applyNumberFormat="1" applyFont="1" applyFill="1" applyBorder="1" applyAlignment="1">
      <alignment horizontal="left" vertical="center"/>
    </xf>
    <xf numFmtId="40" fontId="15" fillId="6" borderId="1" xfId="4" applyNumberFormat="1" applyFont="1" applyFill="1" applyBorder="1" applyAlignment="1">
      <alignment horizontal="left" vertical="center"/>
    </xf>
    <xf numFmtId="1" fontId="15" fillId="0" borderId="0" xfId="4" applyNumberFormat="1" applyFont="1" applyAlignment="1">
      <alignment horizontal="left" vertical="center"/>
    </xf>
    <xf numFmtId="0" fontId="15" fillId="0" borderId="0" xfId="4" applyFont="1" applyAlignment="1">
      <alignment horizontal="left" vertical="center"/>
    </xf>
    <xf numFmtId="0" fontId="15" fillId="0" borderId="0" xfId="4" applyFont="1" applyAlignment="1">
      <alignment horizontal="left"/>
    </xf>
    <xf numFmtId="3" fontId="15" fillId="0" borderId="0" xfId="4" applyNumberFormat="1" applyFont="1" applyAlignment="1">
      <alignment horizontal="left" vertical="center"/>
    </xf>
    <xf numFmtId="9" fontId="15" fillId="0" borderId="0" xfId="2" applyFont="1" applyFill="1" applyAlignment="1">
      <alignment horizontal="center"/>
    </xf>
    <xf numFmtId="3" fontId="37" fillId="6" borderId="16" xfId="48" applyNumberFormat="1" applyFont="1" applyFill="1" applyBorder="1" applyAlignment="1">
      <alignment horizontal="center" vertical="center"/>
    </xf>
    <xf numFmtId="0" fontId="38" fillId="6" borderId="16" xfId="48" applyFont="1" applyFill="1" applyBorder="1" applyAlignment="1">
      <alignment horizontal="left" vertical="center"/>
    </xf>
    <xf numFmtId="1" fontId="15" fillId="0" borderId="0" xfId="4" applyNumberFormat="1" applyFont="1" applyAlignment="1">
      <alignment horizontal="left"/>
    </xf>
    <xf numFmtId="3" fontId="15" fillId="0" borderId="0" xfId="4" applyNumberFormat="1" applyFont="1" applyAlignment="1">
      <alignment horizontal="right" vertical="center"/>
    </xf>
    <xf numFmtId="0" fontId="15" fillId="0" borderId="0" xfId="4" applyFont="1" applyAlignment="1">
      <alignment horizontal="center"/>
    </xf>
    <xf numFmtId="9" fontId="37" fillId="6" borderId="16" xfId="2" applyFont="1" applyFill="1" applyBorder="1" applyAlignment="1">
      <alignment horizontal="center" vertical="center"/>
    </xf>
    <xf numFmtId="9" fontId="37" fillId="6" borderId="0" xfId="2" applyFont="1" applyFill="1" applyBorder="1" applyAlignment="1">
      <alignment horizontal="center" vertical="center"/>
    </xf>
    <xf numFmtId="1" fontId="15" fillId="0" borderId="1" xfId="4" applyNumberFormat="1" applyFont="1" applyBorder="1" applyAlignment="1">
      <alignment horizontal="left" vertical="center"/>
    </xf>
    <xf numFmtId="9" fontId="15" fillId="0" borderId="1" xfId="2" applyFont="1" applyFill="1" applyBorder="1" applyAlignment="1">
      <alignment horizontal="center"/>
    </xf>
    <xf numFmtId="179" fontId="15" fillId="0" borderId="1" xfId="4" applyNumberFormat="1" applyFont="1" applyBorder="1" applyAlignment="1">
      <alignment horizontal="left" vertical="center"/>
    </xf>
    <xf numFmtId="9" fontId="15" fillId="0" borderId="1" xfId="0" applyNumberFormat="1" applyFont="1" applyBorder="1" applyAlignment="1">
      <alignment horizontal="center" vertical="center"/>
    </xf>
    <xf numFmtId="0" fontId="15" fillId="0" borderId="13" xfId="45" applyFont="1" applyBorder="1" applyAlignment="1">
      <alignment horizontal="left" vertical="center"/>
    </xf>
    <xf numFmtId="0" fontId="14" fillId="0" borderId="1" xfId="49" applyFont="1" applyBorder="1" applyAlignment="1" applyProtection="1">
      <alignment horizontal="left" vertical="center"/>
      <protection locked="0"/>
    </xf>
    <xf numFmtId="3" fontId="39" fillId="0" borderId="1" xfId="0" applyNumberFormat="1" applyFont="1" applyBorder="1" applyAlignment="1">
      <alignment horizontal="left" vertical="center"/>
    </xf>
    <xf numFmtId="3" fontId="40" fillId="0" borderId="1" xfId="43" applyNumberFormat="1" applyFont="1" applyFill="1" applyBorder="1" applyAlignment="1">
      <alignment horizontal="right" vertical="center"/>
    </xf>
    <xf numFmtId="4" fontId="40" fillId="0" borderId="1" xfId="43" applyNumberFormat="1" applyFont="1" applyFill="1" applyBorder="1" applyAlignment="1">
      <alignment horizontal="center" vertical="center"/>
    </xf>
    <xf numFmtId="4" fontId="40" fillId="0" borderId="1" xfId="43" applyNumberFormat="1" applyFont="1" applyFill="1" applyBorder="1" applyAlignment="1">
      <alignment horizontal="left" vertical="center"/>
    </xf>
    <xf numFmtId="4" fontId="14" fillId="0" borderId="1" xfId="43" applyNumberFormat="1" applyFont="1" applyFill="1" applyBorder="1" applyAlignment="1" applyProtection="1">
      <alignment horizontal="left" vertical="center"/>
      <protection locked="0"/>
    </xf>
    <xf numFmtId="9" fontId="41" fillId="0" borderId="1" xfId="2" applyFont="1" applyFill="1" applyBorder="1" applyAlignment="1" applyProtection="1">
      <alignment horizontal="left" vertical="center"/>
    </xf>
    <xf numFmtId="0" fontId="41" fillId="0" borderId="1" xfId="49" applyFont="1" applyBorder="1" applyAlignment="1" applyProtection="1">
      <alignment horizontal="left" vertical="center"/>
      <protection locked="0"/>
    </xf>
    <xf numFmtId="3" fontId="14" fillId="0" borderId="1" xfId="43" applyNumberFormat="1" applyFont="1" applyFill="1" applyBorder="1" applyAlignment="1" applyProtection="1">
      <alignment horizontal="right" vertical="center"/>
      <protection locked="0"/>
    </xf>
    <xf numFmtId="0" fontId="11" fillId="0" borderId="0" xfId="0" applyFont="1" applyAlignment="1">
      <alignment horizontal="center" wrapText="1"/>
    </xf>
    <xf numFmtId="0" fontId="15" fillId="0" borderId="0" xfId="45" applyFont="1" applyAlignment="1">
      <alignment horizontal="left"/>
    </xf>
    <xf numFmtId="0" fontId="15" fillId="6" borderId="0" xfId="0" applyFont="1" applyFill="1" applyAlignment="1">
      <alignment horizontal="left" vertical="center"/>
    </xf>
    <xf numFmtId="3" fontId="15" fillId="0" borderId="0" xfId="4" applyNumberFormat="1" applyFont="1" applyAlignment="1">
      <alignment horizontal="left"/>
    </xf>
    <xf numFmtId="9" fontId="41" fillId="0" borderId="1" xfId="2" applyFont="1" applyFill="1" applyBorder="1" applyAlignment="1" applyProtection="1">
      <alignment horizontal="center" vertical="center" wrapText="1"/>
    </xf>
    <xf numFmtId="3" fontId="15" fillId="0" borderId="0" xfId="4" applyNumberFormat="1" applyFont="1" applyAlignment="1">
      <alignment horizontal="center"/>
    </xf>
    <xf numFmtId="14" fontId="15" fillId="0" borderId="0" xfId="4" applyNumberFormat="1" applyFont="1" applyAlignment="1">
      <alignment horizontal="left" vertical="center"/>
    </xf>
    <xf numFmtId="14" fontId="15" fillId="0" borderId="0" xfId="4" applyNumberFormat="1" applyFont="1" applyAlignment="1">
      <alignment horizontal="left"/>
    </xf>
    <xf numFmtId="3" fontId="0" fillId="0" borderId="1" xfId="0" applyNumberFormat="1" applyBorder="1" applyAlignment="1">
      <alignment horizontal="center"/>
    </xf>
    <xf numFmtId="0" fontId="29" fillId="14" borderId="18" xfId="0" applyFont="1" applyFill="1" applyBorder="1" applyAlignment="1">
      <alignment horizontal="center" vertical="center" wrapText="1"/>
    </xf>
    <xf numFmtId="0" fontId="0" fillId="0" borderId="0" xfId="0" applyAlignment="1">
      <alignment horizontal="left"/>
    </xf>
    <xf numFmtId="0" fontId="0" fillId="0" borderId="18" xfId="0" applyBorder="1"/>
    <xf numFmtId="0" fontId="10" fillId="18" borderId="1" xfId="0" applyFont="1" applyFill="1" applyBorder="1" applyAlignment="1">
      <alignment horizontal="center" vertical="center" wrapText="1"/>
    </xf>
    <xf numFmtId="0" fontId="50" fillId="0" borderId="0" xfId="0" applyFont="1" applyAlignment="1">
      <alignment horizontal="center" wrapText="1"/>
    </xf>
    <xf numFmtId="9" fontId="50" fillId="0" borderId="1" xfId="2" applyFont="1" applyFill="1" applyBorder="1" applyAlignment="1" applyProtection="1">
      <alignment horizontal="center" vertical="center"/>
      <protection locked="0"/>
    </xf>
    <xf numFmtId="9" fontId="50" fillId="0" borderId="1" xfId="2" applyFont="1" applyFill="1" applyBorder="1" applyAlignment="1" applyProtection="1">
      <alignment horizontal="center" vertical="center"/>
    </xf>
    <xf numFmtId="2" fontId="50" fillId="0" borderId="1" xfId="6" applyNumberFormat="1" applyFont="1" applyFill="1" applyBorder="1" applyAlignment="1" applyProtection="1">
      <alignment horizontal="left" vertical="center"/>
    </xf>
    <xf numFmtId="0" fontId="50" fillId="0" borderId="0" xfId="0" applyFont="1" applyAlignment="1">
      <alignment horizontal="left"/>
    </xf>
    <xf numFmtId="9" fontId="50" fillId="0" borderId="1" xfId="2" applyFont="1" applyFill="1" applyBorder="1" applyAlignment="1">
      <alignment horizontal="center" vertical="center"/>
    </xf>
    <xf numFmtId="3" fontId="50" fillId="0" borderId="1" xfId="1" applyNumberFormat="1" applyFont="1" applyFill="1" applyBorder="1" applyAlignment="1">
      <alignment horizontal="right" vertical="center"/>
    </xf>
    <xf numFmtId="2" fontId="50" fillId="0" borderId="1" xfId="2" applyNumberFormat="1" applyFont="1" applyFill="1" applyBorder="1" applyAlignment="1">
      <alignment horizontal="left" vertical="center"/>
    </xf>
    <xf numFmtId="9" fontId="50" fillId="0" borderId="1" xfId="2" applyFont="1" applyFill="1" applyBorder="1" applyAlignment="1">
      <alignment horizontal="center"/>
    </xf>
    <xf numFmtId="2" fontId="50" fillId="0" borderId="1" xfId="8" applyNumberFormat="1" applyFont="1" applyFill="1" applyBorder="1" applyAlignment="1">
      <alignment horizontal="left" vertical="center"/>
    </xf>
    <xf numFmtId="0" fontId="50" fillId="6" borderId="0" xfId="0" applyFont="1" applyFill="1" applyAlignment="1">
      <alignment horizontal="left"/>
    </xf>
    <xf numFmtId="2" fontId="50" fillId="0" borderId="1" xfId="17" applyNumberFormat="1" applyFont="1" applyFill="1" applyBorder="1" applyAlignment="1">
      <alignment horizontal="left" vertical="center"/>
    </xf>
    <xf numFmtId="2" fontId="50" fillId="0" borderId="1" xfId="14" applyNumberFormat="1" applyFont="1" applyFill="1" applyBorder="1" applyAlignment="1">
      <alignment horizontal="left" vertical="center"/>
    </xf>
    <xf numFmtId="3" fontId="50" fillId="0" borderId="1" xfId="14" applyNumberFormat="1" applyFont="1" applyFill="1" applyBorder="1" applyAlignment="1">
      <alignment horizontal="right" vertical="center"/>
    </xf>
    <xf numFmtId="2" fontId="50" fillId="0" borderId="1" xfId="21" applyNumberFormat="1" applyFont="1" applyFill="1" applyBorder="1" applyAlignment="1">
      <alignment horizontal="left" vertical="center"/>
    </xf>
    <xf numFmtId="2" fontId="50" fillId="0" borderId="1" xfId="25" applyNumberFormat="1" applyFont="1" applyFill="1" applyBorder="1" applyAlignment="1">
      <alignment horizontal="left" vertical="center"/>
    </xf>
    <xf numFmtId="2" fontId="50" fillId="0" borderId="1" xfId="28" applyNumberFormat="1" applyFont="1" applyFill="1" applyBorder="1" applyAlignment="1">
      <alignment horizontal="left" vertical="center"/>
    </xf>
    <xf numFmtId="3" fontId="50" fillId="0" borderId="1" xfId="1" applyNumberFormat="1" applyFont="1" applyFill="1" applyBorder="1" applyAlignment="1">
      <alignment horizontal="right" vertical="center" shrinkToFit="1" readingOrder="1"/>
    </xf>
    <xf numFmtId="9" fontId="50" fillId="0" borderId="1" xfId="2" applyFont="1" applyFill="1" applyBorder="1" applyAlignment="1">
      <alignment horizontal="center" vertical="center" shrinkToFit="1" readingOrder="1"/>
    </xf>
    <xf numFmtId="3" fontId="50" fillId="0" borderId="1" xfId="1" applyNumberFormat="1" applyFont="1" applyFill="1" applyBorder="1" applyAlignment="1">
      <alignment horizontal="right" vertical="center" readingOrder="1"/>
    </xf>
    <xf numFmtId="9" fontId="50" fillId="0" borderId="1" xfId="2" applyFont="1" applyFill="1" applyBorder="1" applyAlignment="1">
      <alignment horizontal="center" vertical="center" readingOrder="1"/>
    </xf>
    <xf numFmtId="2" fontId="50" fillId="0" borderId="1" xfId="1" applyNumberFormat="1" applyFont="1" applyFill="1" applyBorder="1" applyAlignment="1">
      <alignment horizontal="left" vertical="center" readingOrder="1"/>
    </xf>
    <xf numFmtId="2" fontId="50" fillId="0" borderId="1" xfId="2" applyNumberFormat="1" applyFont="1" applyFill="1" applyBorder="1" applyAlignment="1">
      <alignment horizontal="left" vertical="center" readingOrder="1"/>
    </xf>
    <xf numFmtId="2" fontId="50" fillId="0" borderId="1" xfId="2" applyNumberFormat="1" applyFont="1" applyFill="1" applyBorder="1" applyAlignment="1">
      <alignment horizontal="left" vertical="center" shrinkToFit="1" readingOrder="1"/>
    </xf>
    <xf numFmtId="2" fontId="50" fillId="0" borderId="1" xfId="36" applyNumberFormat="1" applyFont="1" applyFill="1" applyBorder="1" applyAlignment="1">
      <alignment horizontal="left" vertical="center"/>
    </xf>
    <xf numFmtId="3" fontId="50" fillId="0" borderId="1" xfId="31" applyNumberFormat="1" applyFont="1" applyFill="1" applyBorder="1" applyAlignment="1">
      <alignment horizontal="right" vertical="center"/>
    </xf>
    <xf numFmtId="3" fontId="50" fillId="0" borderId="1" xfId="1" applyNumberFormat="1" applyFont="1" applyFill="1" applyBorder="1" applyAlignment="1" applyProtection="1">
      <alignment horizontal="right" vertical="center"/>
    </xf>
    <xf numFmtId="2" fontId="50" fillId="0" borderId="1" xfId="1" applyNumberFormat="1" applyFont="1" applyFill="1" applyBorder="1" applyAlignment="1">
      <alignment horizontal="left" vertical="center"/>
    </xf>
    <xf numFmtId="2" fontId="50" fillId="0" borderId="1" xfId="2" applyNumberFormat="1" applyFont="1" applyFill="1" applyBorder="1" applyAlignment="1">
      <alignment horizontal="center" vertical="center"/>
    </xf>
    <xf numFmtId="9" fontId="50" fillId="0" borderId="0" xfId="2" applyFont="1" applyFill="1" applyAlignment="1">
      <alignment horizontal="center"/>
    </xf>
    <xf numFmtId="3" fontId="50" fillId="0" borderId="1" xfId="43" applyNumberFormat="1" applyFont="1" applyFill="1" applyBorder="1" applyAlignment="1">
      <alignment horizontal="right" vertical="center"/>
    </xf>
    <xf numFmtId="3" fontId="50" fillId="0" borderId="0" xfId="0" applyNumberFormat="1" applyFont="1" applyAlignment="1">
      <alignment horizontal="right"/>
    </xf>
    <xf numFmtId="0" fontId="50" fillId="0" borderId="0" xfId="0" applyFont="1" applyAlignment="1">
      <alignment horizontal="center"/>
    </xf>
    <xf numFmtId="2" fontId="50" fillId="0" borderId="1" xfId="14" applyNumberFormat="1" applyFont="1" applyFill="1" applyBorder="1" applyAlignment="1">
      <alignment horizontal="left" vertical="center" wrapText="1"/>
    </xf>
    <xf numFmtId="0" fontId="50" fillId="0" borderId="0" xfId="0" applyFont="1" applyAlignment="1">
      <alignment horizontal="left" wrapText="1"/>
    </xf>
    <xf numFmtId="2" fontId="50" fillId="0" borderId="1" xfId="2" applyNumberFormat="1" applyFont="1" applyFill="1" applyBorder="1" applyAlignment="1">
      <alignment horizontal="left" vertical="center" wrapText="1"/>
    </xf>
    <xf numFmtId="2" fontId="50" fillId="0" borderId="1" xfId="20" applyNumberFormat="1" applyFont="1" applyFill="1" applyBorder="1" applyAlignment="1">
      <alignment horizontal="left" vertical="center" wrapText="1"/>
    </xf>
    <xf numFmtId="2" fontId="50" fillId="0" borderId="1" xfId="24" applyNumberFormat="1" applyFont="1" applyFill="1" applyBorder="1" applyAlignment="1">
      <alignment horizontal="left" vertical="center" wrapText="1"/>
    </xf>
    <xf numFmtId="2" fontId="50" fillId="0" borderId="1" xfId="27" applyNumberFormat="1" applyFont="1" applyFill="1" applyBorder="1" applyAlignment="1">
      <alignment horizontal="left" vertical="center" wrapText="1"/>
    </xf>
    <xf numFmtId="2" fontId="50" fillId="0" borderId="1" xfId="16" applyNumberFormat="1" applyFont="1" applyFill="1" applyBorder="1" applyAlignment="1">
      <alignment horizontal="left" vertical="center" wrapText="1"/>
    </xf>
    <xf numFmtId="2" fontId="50" fillId="0" borderId="1" xfId="31" applyNumberFormat="1" applyFont="1" applyFill="1" applyBorder="1" applyAlignment="1">
      <alignment horizontal="left" vertical="center" wrapText="1" readingOrder="1"/>
    </xf>
    <xf numFmtId="2" fontId="50" fillId="0" borderId="1" xfId="1" applyNumberFormat="1" applyFont="1" applyFill="1" applyBorder="1" applyAlignment="1">
      <alignment horizontal="left" vertical="center" wrapText="1"/>
    </xf>
    <xf numFmtId="2" fontId="50" fillId="0" borderId="1" xfId="0" applyNumberFormat="1" applyFont="1" applyBorder="1" applyAlignment="1" applyProtection="1">
      <alignment horizontal="left" vertical="center"/>
      <protection locked="0"/>
    </xf>
    <xf numFmtId="2" fontId="50" fillId="0" borderId="1" xfId="3" applyNumberFormat="1" applyFont="1" applyBorder="1" applyAlignment="1">
      <alignment horizontal="left" vertical="center" wrapText="1"/>
    </xf>
    <xf numFmtId="2" fontId="50" fillId="0" borderId="1" xfId="3" applyNumberFormat="1" applyFont="1" applyBorder="1" applyAlignment="1">
      <alignment horizontal="left" vertical="center"/>
    </xf>
    <xf numFmtId="3" fontId="50" fillId="0" borderId="1" xfId="3" applyNumberFormat="1" applyFont="1" applyBorder="1" applyAlignment="1">
      <alignment horizontal="right" vertical="center"/>
    </xf>
    <xf numFmtId="2" fontId="50" fillId="0" borderId="1" xfId="0" applyNumberFormat="1" applyFont="1" applyBorder="1" applyAlignment="1">
      <alignment horizontal="left" vertical="center" wrapText="1"/>
    </xf>
    <xf numFmtId="2" fontId="50" fillId="0" borderId="1" xfId="7" applyNumberFormat="1" applyFont="1" applyBorder="1" applyAlignment="1" applyProtection="1">
      <alignment horizontal="left" vertical="center"/>
      <protection locked="0"/>
    </xf>
    <xf numFmtId="2" fontId="50" fillId="0" borderId="1" xfId="4" applyNumberFormat="1" applyFont="1" applyBorder="1" applyAlignment="1" applyProtection="1">
      <alignment horizontal="left" vertical="center" wrapText="1"/>
      <protection locked="0"/>
    </xf>
    <xf numFmtId="2" fontId="50" fillId="0" borderId="1" xfId="0" applyNumberFormat="1" applyFont="1" applyBorder="1" applyAlignment="1">
      <alignment horizontal="left" vertical="center"/>
    </xf>
    <xf numFmtId="3" fontId="50" fillId="0" borderId="1" xfId="0" applyNumberFormat="1" applyFont="1" applyBorder="1" applyAlignment="1">
      <alignment horizontal="right" vertical="center"/>
    </xf>
    <xf numFmtId="2" fontId="50" fillId="0" borderId="15" xfId="0" applyNumberFormat="1" applyFont="1" applyBorder="1" applyAlignment="1">
      <alignment horizontal="left" vertical="center" wrapText="1"/>
    </xf>
    <xf numFmtId="2" fontId="50" fillId="0" borderId="1" xfId="0" applyNumberFormat="1" applyFont="1" applyBorder="1" applyAlignment="1">
      <alignment horizontal="left"/>
    </xf>
    <xf numFmtId="3" fontId="50" fillId="0" borderId="1" xfId="0" applyNumberFormat="1" applyFont="1" applyBorder="1" applyAlignment="1">
      <alignment horizontal="right"/>
    </xf>
    <xf numFmtId="2" fontId="50" fillId="0" borderId="1" xfId="0" applyNumberFormat="1" applyFont="1" applyBorder="1" applyAlignment="1">
      <alignment horizontal="left" wrapText="1"/>
    </xf>
    <xf numFmtId="2" fontId="50" fillId="0" borderId="1" xfId="0" applyNumberFormat="1" applyFont="1" applyBorder="1" applyAlignment="1">
      <alignment horizontal="left" vertical="top" wrapText="1"/>
    </xf>
    <xf numFmtId="2" fontId="50" fillId="0" borderId="1" xfId="0" applyNumberFormat="1" applyFont="1" applyBorder="1" applyAlignment="1">
      <alignment horizontal="left" vertical="top"/>
    </xf>
    <xf numFmtId="3" fontId="50" fillId="0" borderId="1" xfId="0" applyNumberFormat="1" applyFont="1" applyBorder="1" applyAlignment="1">
      <alignment horizontal="right" vertical="top"/>
    </xf>
    <xf numFmtId="2" fontId="50" fillId="0" borderId="1" xfId="4" applyNumberFormat="1" applyFont="1" applyBorder="1" applyAlignment="1">
      <alignment horizontal="left" vertical="center"/>
    </xf>
    <xf numFmtId="2" fontId="50" fillId="0" borderId="1" xfId="4" applyNumberFormat="1" applyFont="1" applyBorder="1" applyAlignment="1">
      <alignment horizontal="left" vertical="center" wrapText="1"/>
    </xf>
    <xf numFmtId="3" fontId="50" fillId="0" borderId="1" xfId="4" applyNumberFormat="1" applyFont="1" applyBorder="1" applyAlignment="1">
      <alignment horizontal="right" vertical="center"/>
    </xf>
    <xf numFmtId="2" fontId="50" fillId="0" borderId="1" xfId="10" applyNumberFormat="1" applyFont="1" applyBorder="1" applyAlignment="1">
      <alignment horizontal="left" vertical="center"/>
    </xf>
    <xf numFmtId="2" fontId="50" fillId="0" borderId="1" xfId="10" applyNumberFormat="1" applyFont="1" applyBorder="1" applyAlignment="1">
      <alignment horizontal="left" vertical="center" wrapText="1"/>
    </xf>
    <xf numFmtId="3" fontId="50" fillId="0" borderId="1" xfId="10" applyNumberFormat="1" applyFont="1" applyBorder="1" applyAlignment="1">
      <alignment horizontal="right" vertical="center"/>
    </xf>
    <xf numFmtId="9" fontId="50" fillId="0" borderId="1" xfId="2" applyFont="1" applyFill="1" applyBorder="1" applyAlignment="1">
      <alignment horizontal="center" vertical="top"/>
    </xf>
    <xf numFmtId="3" fontId="50" fillId="0" borderId="1" xfId="11" applyNumberFormat="1" applyFont="1" applyBorder="1" applyAlignment="1">
      <alignment horizontal="right" vertical="distributed"/>
    </xf>
    <xf numFmtId="2" fontId="50" fillId="0" borderId="1" xfId="0" applyNumberFormat="1" applyFont="1" applyBorder="1" applyAlignment="1">
      <alignment vertical="center"/>
    </xf>
    <xf numFmtId="2" fontId="10" fillId="0" borderId="1" xfId="0" applyNumberFormat="1" applyFont="1" applyBorder="1" applyAlignment="1">
      <alignment horizontal="left" vertical="center"/>
    </xf>
    <xf numFmtId="2" fontId="10" fillId="0" borderId="1" xfId="0" applyNumberFormat="1" applyFont="1" applyBorder="1" applyAlignment="1">
      <alignment horizontal="left" vertical="center" wrapText="1"/>
    </xf>
    <xf numFmtId="2" fontId="50" fillId="0" borderId="1" xfId="7" applyNumberFormat="1" applyFont="1" applyBorder="1" applyAlignment="1">
      <alignment horizontal="left" vertical="center"/>
    </xf>
    <xf numFmtId="2" fontId="50" fillId="0" borderId="1" xfId="7" applyNumberFormat="1" applyFont="1" applyBorder="1" applyAlignment="1">
      <alignment horizontal="left" vertical="center" wrapText="1"/>
    </xf>
    <xf numFmtId="2" fontId="50" fillId="0" borderId="1" xfId="15" applyNumberFormat="1" applyFont="1" applyBorder="1" applyAlignment="1">
      <alignment horizontal="left" vertical="center"/>
    </xf>
    <xf numFmtId="3" fontId="50" fillId="0" borderId="1" xfId="7" applyNumberFormat="1" applyFont="1" applyBorder="1" applyAlignment="1">
      <alignment horizontal="right" vertical="center"/>
    </xf>
    <xf numFmtId="2" fontId="50" fillId="0" borderId="1" xfId="18" applyNumberFormat="1" applyFont="1" applyBorder="1" applyAlignment="1">
      <alignment horizontal="left" vertical="center" wrapText="1"/>
    </xf>
    <xf numFmtId="2" fontId="50" fillId="0" borderId="1" xfId="19" applyNumberFormat="1" applyFont="1" applyBorder="1" applyAlignment="1">
      <alignment horizontal="left" vertical="center" wrapText="1"/>
    </xf>
    <xf numFmtId="2" fontId="50" fillId="0" borderId="1" xfId="19" applyNumberFormat="1" applyFont="1" applyBorder="1" applyAlignment="1">
      <alignment horizontal="left" vertical="center"/>
    </xf>
    <xf numFmtId="2" fontId="50" fillId="0" borderId="1" xfId="22" applyNumberFormat="1" applyFont="1" applyBorder="1" applyAlignment="1">
      <alignment horizontal="left" vertical="center"/>
    </xf>
    <xf numFmtId="2" fontId="50" fillId="0" borderId="1" xfId="23" applyNumberFormat="1" applyFont="1" applyBorder="1" applyAlignment="1">
      <alignment horizontal="left" vertical="center"/>
    </xf>
    <xf numFmtId="2" fontId="50" fillId="0" borderId="1" xfId="26" applyNumberFormat="1" applyFont="1" applyBorder="1" applyAlignment="1">
      <alignment horizontal="left" vertical="center"/>
    </xf>
    <xf numFmtId="2" fontId="50" fillId="0" borderId="1" xfId="29" applyNumberFormat="1" applyFont="1" applyBorder="1" applyAlignment="1">
      <alignment horizontal="left" vertical="center" readingOrder="1"/>
    </xf>
    <xf numFmtId="2" fontId="50" fillId="0" borderId="1" xfId="29" applyNumberFormat="1" applyFont="1" applyBorder="1" applyAlignment="1">
      <alignment horizontal="left" vertical="center" wrapText="1" readingOrder="1"/>
    </xf>
    <xf numFmtId="2" fontId="50" fillId="0" borderId="1" xfId="4" applyNumberFormat="1" applyFont="1" applyBorder="1" applyAlignment="1">
      <alignment horizontal="left" vertical="center" wrapText="1" readingOrder="1"/>
    </xf>
    <xf numFmtId="2" fontId="50" fillId="0" borderId="1" xfId="7" applyNumberFormat="1" applyFont="1" applyBorder="1" applyAlignment="1">
      <alignment horizontal="left" vertical="center" readingOrder="1"/>
    </xf>
    <xf numFmtId="2" fontId="50" fillId="0" borderId="1" xfId="7" applyNumberFormat="1" applyFont="1" applyBorder="1" applyAlignment="1">
      <alignment horizontal="left" vertical="center" wrapText="1" readingOrder="1"/>
    </xf>
    <xf numFmtId="2" fontId="50" fillId="0" borderId="1" xfId="30" applyNumberFormat="1" applyFont="1" applyBorder="1" applyAlignment="1">
      <alignment horizontal="left" vertical="center"/>
    </xf>
    <xf numFmtId="2" fontId="50" fillId="0" borderId="1" xfId="30" applyNumberFormat="1" applyFont="1" applyBorder="1" applyAlignment="1">
      <alignment horizontal="left" vertical="center" shrinkToFit="1" readingOrder="1"/>
    </xf>
    <xf numFmtId="2" fontId="50" fillId="0" borderId="1" xfId="30" applyNumberFormat="1" applyFont="1" applyBorder="1" applyAlignment="1">
      <alignment horizontal="left" vertical="center" wrapText="1" shrinkToFit="1" readingOrder="1"/>
    </xf>
    <xf numFmtId="2" fontId="50" fillId="0" borderId="1" xfId="4" applyNumberFormat="1" applyFont="1" applyBorder="1" applyAlignment="1">
      <alignment horizontal="left" vertical="center" readingOrder="1"/>
    </xf>
    <xf numFmtId="3" fontId="50" fillId="0" borderId="1" xfId="32" applyNumberFormat="1" applyFont="1" applyBorder="1" applyAlignment="1">
      <alignment horizontal="right" vertical="center"/>
    </xf>
    <xf numFmtId="3" fontId="50" fillId="0" borderId="1" xfId="34" applyNumberFormat="1" applyFont="1" applyBorder="1" applyAlignment="1">
      <alignment horizontal="right" vertical="center"/>
    </xf>
    <xf numFmtId="2" fontId="50" fillId="0" borderId="1" xfId="35" applyNumberFormat="1" applyFont="1" applyBorder="1" applyAlignment="1">
      <alignment horizontal="left" vertical="center"/>
    </xf>
    <xf numFmtId="2" fontId="50" fillId="0" borderId="1" xfId="35" applyNumberFormat="1" applyFont="1" applyBorder="1" applyAlignment="1">
      <alignment horizontal="left" vertical="center" wrapText="1"/>
    </xf>
    <xf numFmtId="2" fontId="52" fillId="0" borderId="1" xfId="0" applyNumberFormat="1" applyFont="1" applyBorder="1" applyAlignment="1">
      <alignment horizontal="left" vertical="center"/>
    </xf>
    <xf numFmtId="2" fontId="50" fillId="0" borderId="1" xfId="30" applyNumberFormat="1" applyFont="1" applyBorder="1" applyAlignment="1">
      <alignment horizontal="left" vertical="center" wrapText="1"/>
    </xf>
    <xf numFmtId="3" fontId="50" fillId="0" borderId="1" xfId="0" applyNumberFormat="1" applyFont="1" applyBorder="1" applyAlignment="1">
      <alignment horizontal="right" vertical="center" readingOrder="1"/>
    </xf>
    <xf numFmtId="2" fontId="50" fillId="0" borderId="1" xfId="37" applyNumberFormat="1" applyFont="1" applyBorder="1" applyAlignment="1">
      <alignment horizontal="left" vertical="center"/>
    </xf>
    <xf numFmtId="2" fontId="50" fillId="0" borderId="1" xfId="38" applyNumberFormat="1" applyFont="1" applyBorder="1" applyAlignment="1">
      <alignment horizontal="left" vertical="center"/>
    </xf>
    <xf numFmtId="2" fontId="50" fillId="0" borderId="1" xfId="37" applyNumberFormat="1" applyFont="1" applyBorder="1" applyAlignment="1">
      <alignment horizontal="left" vertical="center" wrapText="1"/>
    </xf>
    <xf numFmtId="3" fontId="50" fillId="0" borderId="1" xfId="37" applyNumberFormat="1" applyFont="1" applyBorder="1" applyAlignment="1">
      <alignment horizontal="right" vertical="center"/>
    </xf>
    <xf numFmtId="2" fontId="50" fillId="0" borderId="1" xfId="39" applyNumberFormat="1" applyFont="1" applyBorder="1" applyAlignment="1">
      <alignment horizontal="left" vertical="center"/>
    </xf>
    <xf numFmtId="2" fontId="50" fillId="0" borderId="1" xfId="39" applyNumberFormat="1" applyFont="1" applyBorder="1" applyAlignment="1">
      <alignment horizontal="left" vertical="center" wrapText="1"/>
    </xf>
    <xf numFmtId="2" fontId="50" fillId="0" borderId="1" xfId="40" applyNumberFormat="1" applyFont="1" applyBorder="1" applyAlignment="1">
      <alignment horizontal="left" vertical="center"/>
    </xf>
    <xf numFmtId="2" fontId="50" fillId="0" borderId="1" xfId="32" applyNumberFormat="1" applyFont="1" applyBorder="1" applyAlignment="1">
      <alignment horizontal="left" vertical="center"/>
    </xf>
    <xf numFmtId="2" fontId="50" fillId="0" borderId="1" xfId="32" applyNumberFormat="1" applyFont="1" applyBorder="1" applyAlignment="1">
      <alignment horizontal="left" vertical="center" wrapText="1"/>
    </xf>
    <xf numFmtId="2" fontId="50" fillId="0" borderId="1" xfId="41" applyNumberFormat="1" applyFont="1" applyBorder="1" applyAlignment="1">
      <alignment horizontal="left" vertical="center"/>
    </xf>
    <xf numFmtId="2" fontId="50" fillId="0" borderId="1" xfId="41" applyNumberFormat="1" applyFont="1" applyBorder="1" applyAlignment="1">
      <alignment horizontal="left" vertical="center" wrapText="1"/>
    </xf>
    <xf numFmtId="2" fontId="50" fillId="0" borderId="1" xfId="0" applyNumberFormat="1" applyFont="1" applyBorder="1" applyAlignment="1">
      <alignment horizontal="left" vertical="center" readingOrder="1"/>
    </xf>
    <xf numFmtId="2" fontId="50" fillId="0" borderId="1" xfId="0" applyNumberFormat="1" applyFont="1" applyBorder="1" applyAlignment="1">
      <alignment horizontal="left" vertical="center" wrapText="1" readingOrder="1"/>
    </xf>
    <xf numFmtId="9" fontId="50" fillId="0" borderId="1" xfId="2" applyFont="1" applyFill="1" applyBorder="1" applyAlignment="1">
      <alignment vertical="center"/>
    </xf>
    <xf numFmtId="9" fontId="50" fillId="0" borderId="1" xfId="2" applyFont="1" applyFill="1" applyBorder="1" applyAlignment="1">
      <alignment horizontal="center" vertical="center" readingOrder="2"/>
    </xf>
    <xf numFmtId="2" fontId="50" fillId="0" borderId="1" xfId="0" applyNumberFormat="1" applyFont="1" applyBorder="1" applyAlignment="1">
      <alignment horizontal="left" vertical="center" readingOrder="2"/>
    </xf>
    <xf numFmtId="2" fontId="50" fillId="0" borderId="1" xfId="0" applyNumberFormat="1" applyFont="1" applyBorder="1" applyAlignment="1">
      <alignment vertical="center" wrapText="1"/>
    </xf>
    <xf numFmtId="1" fontId="50" fillId="0" borderId="1" xfId="0" applyNumberFormat="1" applyFont="1" applyBorder="1" applyAlignment="1">
      <alignment horizontal="left" vertical="center"/>
    </xf>
    <xf numFmtId="3" fontId="50" fillId="0" borderId="1" xfId="42" applyNumberFormat="1" applyFont="1" applyBorder="1" applyAlignment="1" applyProtection="1">
      <alignment horizontal="right" vertical="center"/>
    </xf>
    <xf numFmtId="2" fontId="50" fillId="0" borderId="1" xfId="45" applyNumberFormat="1" applyFont="1" applyBorder="1" applyAlignment="1">
      <alignment horizontal="left" vertical="center"/>
    </xf>
    <xf numFmtId="2" fontId="50" fillId="0" borderId="1" xfId="4" applyNumberFormat="1" applyFont="1" applyBorder="1" applyAlignment="1">
      <alignment horizontal="left"/>
    </xf>
    <xf numFmtId="2" fontId="50" fillId="0" borderId="1" xfId="0" applyNumberFormat="1" applyFont="1" applyBorder="1" applyAlignment="1">
      <alignment horizontal="center" vertical="center"/>
    </xf>
    <xf numFmtId="2" fontId="50" fillId="0" borderId="1" xfId="36" applyNumberFormat="1" applyFont="1" applyFill="1" applyBorder="1" applyAlignment="1">
      <alignment horizontal="left" vertical="center" wrapText="1"/>
    </xf>
    <xf numFmtId="2" fontId="50" fillId="0" borderId="1" xfId="46" applyNumberFormat="1" applyFont="1" applyBorder="1" applyAlignment="1">
      <alignment horizontal="left" vertical="center" wrapText="1"/>
    </xf>
    <xf numFmtId="2" fontId="50" fillId="0" borderId="1" xfId="46" applyNumberFormat="1" applyFont="1" applyBorder="1" applyAlignment="1">
      <alignment horizontal="left" vertical="center"/>
    </xf>
    <xf numFmtId="3" fontId="50" fillId="0" borderId="1" xfId="46" applyNumberFormat="1" applyFont="1" applyBorder="1" applyAlignment="1">
      <alignment horizontal="right" vertical="center"/>
    </xf>
    <xf numFmtId="2" fontId="50" fillId="0" borderId="1" xfId="4" applyNumberFormat="1" applyFont="1" applyBorder="1" applyAlignment="1">
      <alignment horizontal="center" vertical="center"/>
    </xf>
    <xf numFmtId="2" fontId="50" fillId="0" borderId="1" xfId="4" applyNumberFormat="1" applyFont="1" applyBorder="1" applyAlignment="1">
      <alignment horizontal="left" wrapText="1"/>
    </xf>
    <xf numFmtId="2" fontId="50" fillId="0" borderId="1" xfId="47" applyNumberFormat="1" applyFont="1" applyFill="1" applyBorder="1" applyAlignment="1">
      <alignment horizontal="left" vertical="center" wrapText="1"/>
    </xf>
    <xf numFmtId="2" fontId="50" fillId="0" borderId="1" xfId="49" applyNumberFormat="1" applyFont="1" applyBorder="1" applyAlignment="1" applyProtection="1">
      <alignment horizontal="left" vertical="center"/>
      <protection locked="0"/>
    </xf>
    <xf numFmtId="2" fontId="50" fillId="0" borderId="1" xfId="49" applyNumberFormat="1" applyFont="1" applyBorder="1" applyAlignment="1" applyProtection="1">
      <alignment horizontal="left" vertical="center" wrapText="1"/>
      <protection locked="0"/>
    </xf>
    <xf numFmtId="0" fontId="50" fillId="0" borderId="1" xfId="49" applyFont="1" applyBorder="1" applyAlignment="1" applyProtection="1">
      <alignment horizontal="left" vertical="center" wrapText="1"/>
      <protection locked="0"/>
    </xf>
    <xf numFmtId="2" fontId="50" fillId="0" borderId="1" xfId="2" applyNumberFormat="1" applyFont="1" applyFill="1" applyBorder="1" applyAlignment="1">
      <alignment vertical="center"/>
    </xf>
    <xf numFmtId="0" fontId="50" fillId="0" borderId="1" xfId="0" applyFont="1" applyBorder="1" applyAlignment="1">
      <alignment vertical="center"/>
    </xf>
    <xf numFmtId="0" fontId="50" fillId="0" borderId="1" xfId="0" applyFont="1" applyBorder="1" applyAlignment="1">
      <alignment horizontal="left" vertical="center"/>
    </xf>
    <xf numFmtId="0" fontId="50" fillId="0" borderId="1" xfId="0" applyFont="1" applyBorder="1" applyAlignment="1">
      <alignment horizontal="left" vertical="center" wrapText="1"/>
    </xf>
    <xf numFmtId="0" fontId="50" fillId="0" borderId="1" xfId="0" applyFont="1" applyBorder="1" applyAlignment="1">
      <alignment vertical="center" wrapText="1"/>
    </xf>
    <xf numFmtId="0" fontId="50" fillId="0" borderId="1" xfId="0" applyFont="1" applyBorder="1" applyAlignment="1">
      <alignment horizontal="left"/>
    </xf>
    <xf numFmtId="0" fontId="50" fillId="0" borderId="1" xfId="0" applyFont="1" applyBorder="1" applyAlignment="1">
      <alignment horizontal="left" wrapText="1"/>
    </xf>
    <xf numFmtId="0" fontId="50" fillId="0" borderId="1" xfId="0" applyFont="1" applyBorder="1" applyAlignment="1">
      <alignment horizontal="center"/>
    </xf>
    <xf numFmtId="0" fontId="50" fillId="0" borderId="1" xfId="55" applyFont="1" applyBorder="1" applyAlignment="1">
      <alignment horizontal="center" vertical="center"/>
    </xf>
    <xf numFmtId="3" fontId="50" fillId="0" borderId="1" xfId="54" applyNumberFormat="1" applyFont="1" applyBorder="1" applyAlignment="1">
      <alignment vertical="center"/>
    </xf>
    <xf numFmtId="0" fontId="50" fillId="0" borderId="1" xfId="55" applyFont="1" applyBorder="1" applyAlignment="1">
      <alignment horizontal="left" vertical="center" wrapText="1"/>
    </xf>
    <xf numFmtId="0" fontId="50" fillId="0" borderId="1" xfId="55" applyFont="1" applyBorder="1" applyAlignment="1">
      <alignment horizontal="right" vertical="center"/>
    </xf>
    <xf numFmtId="9" fontId="50" fillId="0" borderId="1" xfId="2" applyFont="1" applyFill="1" applyBorder="1" applyAlignment="1">
      <alignment horizontal="center" vertical="center" wrapText="1"/>
    </xf>
    <xf numFmtId="3" fontId="50" fillId="0" borderId="1" xfId="54" applyNumberFormat="1" applyFont="1" applyBorder="1" applyAlignment="1">
      <alignment horizontal="left" vertical="center"/>
    </xf>
    <xf numFmtId="0" fontId="50" fillId="0" borderId="1" xfId="55" applyFont="1" applyBorder="1" applyAlignment="1">
      <alignment horizontal="left" vertical="center"/>
    </xf>
    <xf numFmtId="0" fontId="50" fillId="0" borderId="1" xfId="0" applyFont="1" applyBorder="1" applyAlignment="1">
      <alignment horizontal="center" vertical="center"/>
    </xf>
    <xf numFmtId="3" fontId="50" fillId="0" borderId="1" xfId="0" applyNumberFormat="1" applyFont="1" applyBorder="1" applyAlignment="1">
      <alignment horizontal="center" vertical="center" wrapText="1"/>
    </xf>
    <xf numFmtId="2" fontId="50" fillId="0" borderId="1" xfId="48" applyNumberFormat="1" applyFont="1" applyBorder="1" applyAlignment="1">
      <alignment horizontal="center" vertical="center"/>
    </xf>
    <xf numFmtId="2" fontId="50" fillId="0" borderId="1" xfId="48" applyNumberFormat="1" applyFont="1" applyBorder="1" applyAlignment="1">
      <alignment horizontal="left" vertical="center" wrapText="1"/>
    </xf>
    <xf numFmtId="2" fontId="50" fillId="0" borderId="1" xfId="4" applyNumberFormat="1" applyFont="1" applyBorder="1" applyAlignment="1">
      <alignment horizontal="center"/>
    </xf>
    <xf numFmtId="0" fontId="50" fillId="0" borderId="1" xfId="0" applyFont="1" applyBorder="1"/>
    <xf numFmtId="3" fontId="50" fillId="0" borderId="1" xfId="11" applyNumberFormat="1" applyFont="1" applyBorder="1" applyAlignment="1">
      <alignment horizontal="right" vertical="center"/>
    </xf>
    <xf numFmtId="3" fontId="50" fillId="0" borderId="1" xfId="0" applyNumberFormat="1" applyFont="1" applyBorder="1" applyAlignment="1">
      <alignment horizontal="right" vertical="center" wrapText="1"/>
    </xf>
    <xf numFmtId="3" fontId="50" fillId="0" borderId="1" xfId="55" applyNumberFormat="1" applyFont="1" applyBorder="1" applyAlignment="1">
      <alignment horizontal="right" vertical="center"/>
    </xf>
    <xf numFmtId="3" fontId="0" fillId="0" borderId="1" xfId="0" pivotButton="1" applyNumberFormat="1" applyBorder="1" applyAlignment="1">
      <alignment vertical="center" wrapText="1"/>
    </xf>
    <xf numFmtId="3" fontId="0" fillId="0" borderId="1" xfId="0" applyNumberFormat="1" applyBorder="1" applyAlignment="1">
      <alignment horizontal="center" vertical="center" wrapText="1"/>
    </xf>
    <xf numFmtId="3" fontId="0" fillId="0" borderId="1" xfId="0" applyNumberFormat="1" applyBorder="1" applyAlignment="1">
      <alignment vertical="center" wrapText="1"/>
    </xf>
    <xf numFmtId="3" fontId="0" fillId="0" borderId="1" xfId="0" applyNumberFormat="1" applyBorder="1" applyAlignment="1">
      <alignment horizontal="left" indent="1"/>
    </xf>
    <xf numFmtId="3" fontId="54" fillId="0" borderId="1" xfId="0" applyNumberFormat="1" applyFont="1" applyBorder="1" applyAlignment="1">
      <alignment horizontal="center" vertical="center" wrapText="1"/>
    </xf>
    <xf numFmtId="3" fontId="55" fillId="0" borderId="1" xfId="0" applyNumberFormat="1" applyFont="1" applyBorder="1" applyAlignment="1">
      <alignment horizontal="left"/>
    </xf>
    <xf numFmtId="3" fontId="55" fillId="0" borderId="1" xfId="0" applyNumberFormat="1" applyFont="1" applyBorder="1" applyAlignment="1">
      <alignment horizontal="center"/>
    </xf>
    <xf numFmtId="3" fontId="0" fillId="0" borderId="1" xfId="0" applyNumberFormat="1" applyBorder="1" applyAlignment="1">
      <alignment horizontal="center" vertical="center"/>
    </xf>
    <xf numFmtId="3" fontId="47" fillId="0" borderId="1" xfId="0" applyNumberFormat="1" applyFont="1" applyBorder="1" applyAlignment="1">
      <alignment horizontal="left" wrapText="1"/>
    </xf>
    <xf numFmtId="3" fontId="47" fillId="0" borderId="1" xfId="0" applyNumberFormat="1" applyFont="1" applyBorder="1" applyAlignment="1">
      <alignment horizontal="center" vertical="center"/>
    </xf>
    <xf numFmtId="3" fontId="56" fillId="19" borderId="1" xfId="0" applyNumberFormat="1" applyFont="1" applyFill="1" applyBorder="1" applyAlignment="1">
      <alignment horizontal="left"/>
    </xf>
    <xf numFmtId="3" fontId="56" fillId="19" borderId="1" xfId="0" applyNumberFormat="1" applyFont="1" applyFill="1" applyBorder="1" applyAlignment="1">
      <alignment horizontal="center" vertical="center"/>
    </xf>
    <xf numFmtId="3" fontId="0" fillId="0" borderId="1" xfId="0" pivotButton="1" applyNumberFormat="1" applyBorder="1" applyAlignment="1">
      <alignment horizontal="center" vertical="center"/>
    </xf>
    <xf numFmtId="3" fontId="49" fillId="19" borderId="1" xfId="0" applyNumberFormat="1" applyFont="1" applyFill="1" applyBorder="1" applyAlignment="1">
      <alignment horizontal="center"/>
    </xf>
    <xf numFmtId="3" fontId="49" fillId="19" borderId="1" xfId="0" applyNumberFormat="1" applyFont="1" applyFill="1" applyBorder="1" applyAlignment="1">
      <alignment horizontal="left" vertical="center" wrapText="1"/>
    </xf>
    <xf numFmtId="3" fontId="0" fillId="0" borderId="0" xfId="0" applyNumberFormat="1"/>
    <xf numFmtId="3" fontId="0" fillId="0" borderId="1" xfId="0" applyNumberFormat="1" applyBorder="1"/>
    <xf numFmtId="0" fontId="9" fillId="0" borderId="0" xfId="0" applyFont="1" applyAlignment="1">
      <alignment wrapText="1"/>
    </xf>
    <xf numFmtId="0" fontId="9" fillId="0" borderId="0" xfId="0" applyFont="1" applyAlignment="1">
      <alignment horizontal="left" wrapText="1"/>
    </xf>
    <xf numFmtId="9" fontId="9" fillId="0" borderId="0" xfId="2" applyFont="1" applyFill="1" applyAlignment="1">
      <alignment wrapText="1"/>
    </xf>
    <xf numFmtId="2" fontId="50" fillId="0" borderId="1" xfId="0" applyNumberFormat="1" applyFont="1" applyBorder="1" applyAlignment="1" applyProtection="1">
      <alignment horizontal="left" vertical="center" wrapText="1"/>
      <protection locked="0"/>
    </xf>
    <xf numFmtId="3" fontId="50" fillId="0" borderId="1" xfId="3" applyNumberFormat="1" applyFont="1" applyBorder="1" applyAlignment="1">
      <alignment horizontal="right" vertical="center" wrapText="1"/>
    </xf>
    <xf numFmtId="9" fontId="50" fillId="0" borderId="1" xfId="2" applyFont="1" applyFill="1" applyBorder="1" applyAlignment="1" applyProtection="1">
      <alignment horizontal="center" vertical="center" wrapText="1"/>
      <protection locked="0"/>
    </xf>
    <xf numFmtId="9" fontId="50" fillId="0" borderId="1" xfId="2" applyFont="1" applyFill="1" applyBorder="1" applyAlignment="1" applyProtection="1">
      <alignment horizontal="center" vertical="center" wrapText="1"/>
    </xf>
    <xf numFmtId="2" fontId="50" fillId="0" borderId="1" xfId="6" applyNumberFormat="1" applyFont="1" applyFill="1" applyBorder="1" applyAlignment="1" applyProtection="1">
      <alignment horizontal="left" vertical="center" wrapText="1"/>
    </xf>
    <xf numFmtId="2" fontId="50" fillId="0" borderId="1" xfId="7" applyNumberFormat="1" applyFont="1" applyBorder="1" applyAlignment="1" applyProtection="1">
      <alignment horizontal="left" vertical="center" wrapText="1"/>
      <protection locked="0"/>
    </xf>
    <xf numFmtId="3" fontId="50" fillId="0" borderId="1" xfId="1" applyNumberFormat="1" applyFont="1" applyFill="1" applyBorder="1" applyAlignment="1">
      <alignment horizontal="right" vertical="center" wrapText="1"/>
    </xf>
    <xf numFmtId="9" fontId="50" fillId="0" borderId="1" xfId="2" applyFont="1" applyFill="1" applyBorder="1" applyAlignment="1">
      <alignment horizontal="center" wrapText="1"/>
    </xf>
    <xf numFmtId="2" fontId="50" fillId="0" borderId="1" xfId="8" applyNumberFormat="1" applyFont="1" applyFill="1" applyBorder="1" applyAlignment="1">
      <alignment horizontal="left" vertical="center" wrapText="1"/>
    </xf>
    <xf numFmtId="3" fontId="50" fillId="0" borderId="1" xfId="0" applyNumberFormat="1" applyFont="1" applyBorder="1" applyAlignment="1">
      <alignment horizontal="right" vertical="top" wrapText="1"/>
    </xf>
    <xf numFmtId="3" fontId="50" fillId="0" borderId="1" xfId="4" applyNumberFormat="1" applyFont="1" applyBorder="1" applyAlignment="1">
      <alignment horizontal="right" vertical="center" wrapText="1"/>
    </xf>
    <xf numFmtId="0" fontId="50" fillId="6" borderId="0" xfId="0" applyFont="1" applyFill="1" applyAlignment="1">
      <alignment horizontal="left" wrapText="1"/>
    </xf>
    <xf numFmtId="3" fontId="50" fillId="0" borderId="1" xfId="10" applyNumberFormat="1" applyFont="1" applyBorder="1" applyAlignment="1">
      <alignment horizontal="right" vertical="center" wrapText="1"/>
    </xf>
    <xf numFmtId="9" fontId="50" fillId="0" borderId="1" xfId="2" applyFont="1" applyFill="1" applyBorder="1" applyAlignment="1">
      <alignment horizontal="center" vertical="top" wrapText="1"/>
    </xf>
    <xf numFmtId="3" fontId="50" fillId="0" borderId="1" xfId="11" applyNumberFormat="1" applyFont="1" applyBorder="1" applyAlignment="1">
      <alignment horizontal="right" vertical="distributed" wrapText="1"/>
    </xf>
    <xf numFmtId="3" fontId="50" fillId="0" borderId="1" xfId="11" applyNumberFormat="1" applyFont="1" applyBorder="1" applyAlignment="1">
      <alignment horizontal="right" vertical="center" wrapText="1"/>
    </xf>
    <xf numFmtId="9" fontId="50" fillId="0" borderId="15" xfId="2" applyFont="1" applyFill="1" applyBorder="1" applyAlignment="1">
      <alignment horizontal="center" vertical="center" wrapText="1"/>
    </xf>
    <xf numFmtId="3" fontId="50" fillId="0" borderId="1" xfId="7" applyNumberFormat="1" applyFont="1" applyBorder="1" applyAlignment="1">
      <alignment horizontal="right" vertical="center" wrapText="1"/>
    </xf>
    <xf numFmtId="3" fontId="50" fillId="0" borderId="1" xfId="14" applyNumberFormat="1" applyFont="1" applyFill="1" applyBorder="1" applyAlignment="1">
      <alignment horizontal="right" vertical="center" wrapText="1"/>
    </xf>
    <xf numFmtId="3" fontId="50" fillId="0" borderId="1" xfId="1" applyNumberFormat="1" applyFont="1" applyFill="1" applyBorder="1" applyAlignment="1">
      <alignment horizontal="right" vertical="center" wrapText="1" readingOrder="1"/>
    </xf>
    <xf numFmtId="9" fontId="50" fillId="0" borderId="1" xfId="2" applyFont="1" applyFill="1" applyBorder="1" applyAlignment="1">
      <alignment horizontal="center" vertical="center" wrapText="1" readingOrder="1"/>
    </xf>
    <xf numFmtId="2" fontId="50" fillId="0" borderId="1" xfId="2" applyNumberFormat="1" applyFont="1" applyFill="1" applyBorder="1" applyAlignment="1">
      <alignment horizontal="left" vertical="center" wrapText="1" readingOrder="1"/>
    </xf>
    <xf numFmtId="3" fontId="50" fillId="0" borderId="1" xfId="1" applyNumberFormat="1" applyFont="1" applyFill="1" applyBorder="1" applyAlignment="1">
      <alignment horizontal="right" vertical="center" wrapText="1" shrinkToFit="1" readingOrder="1"/>
    </xf>
    <xf numFmtId="9" fontId="50" fillId="0" borderId="1" xfId="2" applyFont="1" applyFill="1" applyBorder="1" applyAlignment="1">
      <alignment horizontal="center" vertical="center" wrapText="1" shrinkToFit="1" readingOrder="1"/>
    </xf>
    <xf numFmtId="2" fontId="50" fillId="0" borderId="1" xfId="1" applyNumberFormat="1" applyFont="1" applyFill="1" applyBorder="1" applyAlignment="1">
      <alignment horizontal="left" vertical="center" wrapText="1" readingOrder="1"/>
    </xf>
    <xf numFmtId="3" fontId="50" fillId="0" borderId="1" xfId="32" applyNumberFormat="1" applyFont="1" applyBorder="1" applyAlignment="1">
      <alignment horizontal="right" vertical="center" wrapText="1"/>
    </xf>
    <xf numFmtId="3" fontId="50" fillId="0" borderId="1" xfId="34" applyNumberFormat="1" applyFont="1" applyBorder="1" applyAlignment="1">
      <alignment horizontal="right" vertical="center" wrapText="1"/>
    </xf>
    <xf numFmtId="2" fontId="52" fillId="0" borderId="1" xfId="0" applyNumberFormat="1" applyFont="1" applyBorder="1" applyAlignment="1">
      <alignment horizontal="left" vertical="center" wrapText="1"/>
    </xf>
    <xf numFmtId="2" fontId="50" fillId="0" borderId="1" xfId="2" applyNumberFormat="1" applyFont="1" applyFill="1" applyBorder="1" applyAlignment="1">
      <alignment horizontal="left" vertical="center" wrapText="1" shrinkToFit="1" readingOrder="1"/>
    </xf>
    <xf numFmtId="3" fontId="50" fillId="0" borderId="1" xfId="0" applyNumberFormat="1" applyFont="1" applyBorder="1" applyAlignment="1">
      <alignment horizontal="right" vertical="center" wrapText="1" readingOrder="1"/>
    </xf>
    <xf numFmtId="2" fontId="50" fillId="0" borderId="1" xfId="38" applyNumberFormat="1" applyFont="1" applyBorder="1" applyAlignment="1">
      <alignment horizontal="left" vertical="center" wrapText="1"/>
    </xf>
    <xf numFmtId="3" fontId="50" fillId="0" borderId="1" xfId="37" applyNumberFormat="1" applyFont="1" applyBorder="1" applyAlignment="1">
      <alignment horizontal="right" vertical="center" wrapText="1"/>
    </xf>
    <xf numFmtId="2" fontId="50" fillId="0" borderId="1" xfId="40" applyNumberFormat="1" applyFont="1" applyBorder="1" applyAlignment="1">
      <alignment horizontal="left" vertical="center" wrapText="1"/>
    </xf>
    <xf numFmtId="3" fontId="50" fillId="0" borderId="1" xfId="31" applyNumberFormat="1" applyFont="1" applyFill="1" applyBorder="1" applyAlignment="1">
      <alignment horizontal="right" vertical="center" wrapText="1"/>
    </xf>
    <xf numFmtId="3" fontId="50" fillId="0" borderId="1" xfId="0" applyNumberFormat="1" applyFont="1" applyBorder="1" applyAlignment="1">
      <alignment horizontal="right" wrapText="1"/>
    </xf>
    <xf numFmtId="9" fontId="50" fillId="0" borderId="1" xfId="2" applyFont="1" applyFill="1" applyBorder="1" applyAlignment="1">
      <alignment vertical="center" wrapText="1"/>
    </xf>
    <xf numFmtId="9" fontId="50" fillId="0" borderId="1" xfId="2" applyFont="1" applyFill="1" applyBorder="1" applyAlignment="1">
      <alignment horizontal="center" vertical="center" wrapText="1" readingOrder="2"/>
    </xf>
    <xf numFmtId="2" fontId="50" fillId="0" borderId="1" xfId="0" applyNumberFormat="1" applyFont="1" applyBorder="1" applyAlignment="1">
      <alignment horizontal="left" vertical="center" wrapText="1" readingOrder="2"/>
    </xf>
    <xf numFmtId="1" fontId="50" fillId="0" borderId="1" xfId="0" applyNumberFormat="1" applyFont="1" applyBorder="1" applyAlignment="1">
      <alignment horizontal="left" vertical="center" wrapText="1"/>
    </xf>
    <xf numFmtId="3" fontId="50" fillId="0" borderId="1" xfId="42" applyNumberFormat="1" applyFont="1" applyBorder="1" applyAlignment="1" applyProtection="1">
      <alignment horizontal="right" vertical="center" wrapText="1"/>
    </xf>
    <xf numFmtId="3" fontId="50" fillId="0" borderId="1" xfId="1" applyNumberFormat="1" applyFont="1" applyFill="1" applyBorder="1" applyAlignment="1" applyProtection="1">
      <alignment horizontal="right" vertical="center" wrapText="1"/>
    </xf>
    <xf numFmtId="2" fontId="50" fillId="0" borderId="1" xfId="45" applyNumberFormat="1" applyFont="1" applyBorder="1" applyAlignment="1">
      <alignment horizontal="left" vertical="center" wrapText="1"/>
    </xf>
    <xf numFmtId="2" fontId="50" fillId="0" borderId="1" xfId="2" applyNumberFormat="1" applyFont="1" applyFill="1" applyBorder="1" applyAlignment="1">
      <alignment horizontal="center" vertical="center" wrapText="1"/>
    </xf>
    <xf numFmtId="2" fontId="50" fillId="0" borderId="1" xfId="0" applyNumberFormat="1" applyFont="1" applyBorder="1" applyAlignment="1">
      <alignment horizontal="center" vertical="center" wrapText="1"/>
    </xf>
    <xf numFmtId="3" fontId="50" fillId="0" borderId="1" xfId="46" applyNumberFormat="1" applyFont="1" applyBorder="1" applyAlignment="1">
      <alignment horizontal="right" vertical="center" wrapText="1"/>
    </xf>
    <xf numFmtId="2" fontId="50" fillId="0" borderId="1" xfId="4" applyNumberFormat="1" applyFont="1" applyBorder="1" applyAlignment="1">
      <alignment horizontal="center" vertical="center" wrapText="1"/>
    </xf>
    <xf numFmtId="2" fontId="50" fillId="0" borderId="1" xfId="48" applyNumberFormat="1" applyFont="1" applyBorder="1" applyAlignment="1">
      <alignment horizontal="center" vertical="center" wrapText="1"/>
    </xf>
    <xf numFmtId="2" fontId="50" fillId="0" borderId="1" xfId="4" applyNumberFormat="1" applyFont="1" applyBorder="1" applyAlignment="1">
      <alignment horizontal="center" wrapText="1"/>
    </xf>
    <xf numFmtId="3" fontId="50" fillId="0" borderId="1" xfId="43" applyNumberFormat="1" applyFont="1" applyFill="1" applyBorder="1" applyAlignment="1">
      <alignment horizontal="right" vertical="center" wrapText="1"/>
    </xf>
    <xf numFmtId="2" fontId="50" fillId="0" borderId="1" xfId="2" applyNumberFormat="1" applyFont="1" applyFill="1" applyBorder="1" applyAlignment="1">
      <alignment vertical="center" wrapText="1"/>
    </xf>
    <xf numFmtId="0" fontId="50" fillId="0" borderId="1" xfId="0" applyFont="1" applyBorder="1" applyAlignment="1">
      <alignment horizontal="center" vertical="center" wrapText="1"/>
    </xf>
    <xf numFmtId="0" fontId="50" fillId="0" borderId="1" xfId="0" applyFont="1" applyBorder="1" applyAlignment="1">
      <alignment horizontal="center" wrapText="1"/>
    </xf>
    <xf numFmtId="0" fontId="50" fillId="0" borderId="1" xfId="55" applyFont="1" applyBorder="1" applyAlignment="1">
      <alignment horizontal="center" vertical="center" wrapText="1"/>
    </xf>
    <xf numFmtId="3" fontId="50" fillId="0" borderId="1" xfId="54" applyNumberFormat="1" applyFont="1" applyBorder="1" applyAlignment="1">
      <alignment vertical="center" wrapText="1"/>
    </xf>
    <xf numFmtId="0" fontId="50" fillId="0" borderId="1" xfId="55" applyFont="1" applyBorder="1" applyAlignment="1">
      <alignment horizontal="right" vertical="center" wrapText="1"/>
    </xf>
    <xf numFmtId="3" fontId="50" fillId="0" borderId="1" xfId="55" applyNumberFormat="1" applyFont="1" applyBorder="1" applyAlignment="1">
      <alignment horizontal="right" vertical="center" wrapText="1"/>
    </xf>
    <xf numFmtId="3" fontId="50" fillId="0" borderId="1" xfId="54" applyNumberFormat="1" applyFont="1" applyBorder="1" applyAlignment="1">
      <alignment horizontal="left" vertical="center" wrapText="1"/>
    </xf>
    <xf numFmtId="0" fontId="50" fillId="0" borderId="1" xfId="0" applyFont="1" applyBorder="1" applyAlignment="1">
      <alignment wrapText="1"/>
    </xf>
    <xf numFmtId="3" fontId="50" fillId="0" borderId="0" xfId="0" applyNumberFormat="1" applyFont="1" applyAlignment="1">
      <alignment horizontal="right" wrapText="1"/>
    </xf>
    <xf numFmtId="9" fontId="50" fillId="0" borderId="0" xfId="2" applyFont="1" applyFill="1" applyAlignment="1">
      <alignment horizontal="center" wrapText="1"/>
    </xf>
    <xf numFmtId="3" fontId="10" fillId="18" borderId="1" xfId="0" applyNumberFormat="1" applyFont="1" applyFill="1" applyBorder="1" applyAlignment="1">
      <alignment horizontal="center" vertical="center" wrapText="1"/>
    </xf>
    <xf numFmtId="9" fontId="10" fillId="18" borderId="1" xfId="2" applyFont="1" applyFill="1" applyBorder="1" applyAlignment="1">
      <alignment horizontal="center" vertical="center" wrapText="1"/>
    </xf>
    <xf numFmtId="0" fontId="57" fillId="0" borderId="0" xfId="0" applyFont="1" applyAlignment="1">
      <alignment wrapText="1"/>
    </xf>
    <xf numFmtId="3" fontId="59" fillId="20" borderId="1" xfId="0" applyNumberFormat="1" applyFont="1" applyFill="1" applyBorder="1" applyAlignment="1">
      <alignment horizontal="center" vertical="center" wrapText="1"/>
    </xf>
    <xf numFmtId="3" fontId="58" fillId="20" borderId="1" xfId="0" applyNumberFormat="1" applyFont="1" applyFill="1" applyBorder="1" applyAlignment="1">
      <alignment horizontal="center" vertical="center" wrapText="1"/>
    </xf>
    <xf numFmtId="3" fontId="60" fillId="19" borderId="1" xfId="0" applyNumberFormat="1" applyFont="1" applyFill="1" applyBorder="1" applyAlignment="1">
      <alignment horizontal="center" vertical="center"/>
    </xf>
    <xf numFmtId="0" fontId="0" fillId="0" borderId="0" xfId="0" applyAlignment="1">
      <alignment vertical="center"/>
    </xf>
    <xf numFmtId="0" fontId="0" fillId="0" borderId="0" xfId="0" applyAlignment="1">
      <alignment horizontal="center" vertical="center"/>
    </xf>
    <xf numFmtId="3" fontId="56" fillId="19" borderId="1" xfId="0" applyNumberFormat="1" applyFont="1" applyFill="1" applyBorder="1" applyAlignment="1">
      <alignment horizontal="left" vertical="center"/>
    </xf>
    <xf numFmtId="3" fontId="60" fillId="19" borderId="1" xfId="0" applyNumberFormat="1" applyFont="1" applyFill="1" applyBorder="1" applyAlignment="1">
      <alignment horizontal="left" vertical="center"/>
    </xf>
    <xf numFmtId="3" fontId="61" fillId="0" borderId="1" xfId="0" applyNumberFormat="1" applyFont="1" applyBorder="1" applyAlignment="1">
      <alignment horizontal="left" vertical="center" wrapText="1"/>
    </xf>
    <xf numFmtId="3" fontId="62" fillId="0" borderId="1" xfId="0" applyNumberFormat="1" applyFont="1" applyBorder="1" applyAlignment="1">
      <alignment horizontal="center" vertical="center"/>
    </xf>
    <xf numFmtId="3" fontId="58" fillId="20" borderId="1" xfId="0" applyNumberFormat="1" applyFont="1" applyFill="1" applyBorder="1" applyAlignment="1">
      <alignment horizontal="center" vertical="center"/>
    </xf>
    <xf numFmtId="3" fontId="61" fillId="0" borderId="1" xfId="0" applyNumberFormat="1" applyFont="1" applyBorder="1" applyAlignment="1">
      <alignment horizontal="left" vertical="center"/>
    </xf>
    <xf numFmtId="9" fontId="0" fillId="0" borderId="0" xfId="2" applyFont="1" applyAlignment="1">
      <alignment vertical="center"/>
    </xf>
    <xf numFmtId="0" fontId="9" fillId="0" borderId="0" xfId="0" applyFont="1" applyAlignment="1">
      <alignment horizontal="center" wrapText="1"/>
    </xf>
    <xf numFmtId="2" fontId="50" fillId="0" borderId="1" xfId="3" applyNumberFormat="1" applyFont="1" applyBorder="1" applyAlignment="1">
      <alignment horizontal="center" vertical="center" wrapText="1"/>
    </xf>
    <xf numFmtId="2" fontId="50" fillId="0" borderId="1" xfId="0" applyNumberFormat="1" applyFont="1" applyBorder="1" applyAlignment="1">
      <alignment horizontal="center" vertical="top" wrapText="1"/>
    </xf>
    <xf numFmtId="2" fontId="50" fillId="0" borderId="1" xfId="10" applyNumberFormat="1" applyFont="1" applyBorder="1" applyAlignment="1">
      <alignment horizontal="center" vertical="center" wrapText="1"/>
    </xf>
    <xf numFmtId="2" fontId="10" fillId="0" borderId="1" xfId="0" applyNumberFormat="1" applyFont="1" applyBorder="1" applyAlignment="1">
      <alignment horizontal="center" vertical="center" wrapText="1"/>
    </xf>
    <xf numFmtId="2" fontId="50" fillId="0" borderId="1" xfId="15" applyNumberFormat="1" applyFont="1" applyBorder="1" applyAlignment="1">
      <alignment horizontal="center" vertical="center" wrapText="1"/>
    </xf>
    <xf numFmtId="2" fontId="50" fillId="0" borderId="1" xfId="17" applyNumberFormat="1" applyFont="1" applyFill="1" applyBorder="1" applyAlignment="1">
      <alignment horizontal="center" vertical="center" wrapText="1"/>
    </xf>
    <xf numFmtId="2" fontId="50" fillId="0" borderId="1" xfId="14" applyNumberFormat="1" applyFont="1" applyFill="1" applyBorder="1" applyAlignment="1">
      <alignment horizontal="center" vertical="center" wrapText="1"/>
    </xf>
    <xf numFmtId="2" fontId="50" fillId="0" borderId="1" xfId="19" applyNumberFormat="1" applyFont="1" applyBorder="1" applyAlignment="1">
      <alignment horizontal="center" vertical="center" wrapText="1"/>
    </xf>
    <xf numFmtId="2" fontId="50" fillId="0" borderId="1" xfId="21" applyNumberFormat="1" applyFont="1" applyFill="1" applyBorder="1" applyAlignment="1">
      <alignment horizontal="center" vertical="center" wrapText="1"/>
    </xf>
    <xf numFmtId="2" fontId="50" fillId="0" borderId="1" xfId="22" applyNumberFormat="1" applyFont="1" applyBorder="1" applyAlignment="1">
      <alignment horizontal="center" vertical="center" wrapText="1"/>
    </xf>
    <xf numFmtId="2" fontId="50" fillId="0" borderId="1" xfId="23" applyNumberFormat="1" applyFont="1" applyBorder="1" applyAlignment="1">
      <alignment horizontal="center" vertical="center" wrapText="1"/>
    </xf>
    <xf numFmtId="2" fontId="50" fillId="0" borderId="1" xfId="7" applyNumberFormat="1" applyFont="1" applyBorder="1" applyAlignment="1">
      <alignment horizontal="center" vertical="center" wrapText="1"/>
    </xf>
    <xf numFmtId="2" fontId="50" fillId="0" borderId="1" xfId="25" applyNumberFormat="1" applyFont="1" applyFill="1" applyBorder="1" applyAlignment="1">
      <alignment horizontal="center" vertical="center" wrapText="1"/>
    </xf>
    <xf numFmtId="2" fontId="50" fillId="0" borderId="1" xfId="26" applyNumberFormat="1" applyFont="1" applyBorder="1" applyAlignment="1">
      <alignment horizontal="center" vertical="center" wrapText="1"/>
    </xf>
    <xf numFmtId="2" fontId="50" fillId="0" borderId="1" xfId="28" applyNumberFormat="1" applyFont="1" applyFill="1" applyBorder="1" applyAlignment="1">
      <alignment horizontal="center" vertical="center" wrapText="1"/>
    </xf>
    <xf numFmtId="2" fontId="50" fillId="0" borderId="1" xfId="29" applyNumberFormat="1" applyFont="1" applyBorder="1" applyAlignment="1">
      <alignment horizontal="center" vertical="center" wrapText="1" readingOrder="1"/>
    </xf>
    <xf numFmtId="2" fontId="50" fillId="0" borderId="1" xfId="30" applyNumberFormat="1" applyFont="1" applyBorder="1" applyAlignment="1">
      <alignment horizontal="center" vertical="center" wrapText="1"/>
    </xf>
    <xf numFmtId="2" fontId="50" fillId="0" borderId="1" xfId="4" applyNumberFormat="1" applyFont="1" applyBorder="1" applyAlignment="1">
      <alignment horizontal="center" vertical="center" wrapText="1" readingOrder="1"/>
    </xf>
    <xf numFmtId="2" fontId="50" fillId="0" borderId="1" xfId="7" applyNumberFormat="1" applyFont="1" applyBorder="1" applyAlignment="1">
      <alignment horizontal="center" vertical="center" wrapText="1" readingOrder="1"/>
    </xf>
    <xf numFmtId="2" fontId="50" fillId="0" borderId="1" xfId="37" applyNumberFormat="1" applyFont="1" applyBorder="1" applyAlignment="1">
      <alignment horizontal="center" vertical="center" wrapText="1"/>
    </xf>
    <xf numFmtId="2" fontId="50" fillId="0" borderId="1" xfId="39" applyNumberFormat="1" applyFont="1" applyBorder="1" applyAlignment="1">
      <alignment horizontal="center" vertical="center" wrapText="1"/>
    </xf>
    <xf numFmtId="2" fontId="50" fillId="0" borderId="1" xfId="0" applyNumberFormat="1" applyFont="1" applyBorder="1" applyAlignment="1">
      <alignment horizontal="center" vertical="center" wrapText="1" readingOrder="1"/>
    </xf>
    <xf numFmtId="2" fontId="50" fillId="0" borderId="1" xfId="0" applyNumberFormat="1" applyFont="1" applyBorder="1" applyAlignment="1">
      <alignment horizontal="center" wrapText="1"/>
    </xf>
    <xf numFmtId="2" fontId="50" fillId="0" borderId="1" xfId="46" applyNumberFormat="1" applyFont="1" applyBorder="1" applyAlignment="1">
      <alignment horizontal="center" vertical="center" wrapText="1"/>
    </xf>
    <xf numFmtId="2" fontId="50" fillId="0" borderId="1" xfId="49" applyNumberFormat="1" applyFont="1" applyBorder="1" applyAlignment="1" applyProtection="1">
      <alignment horizontal="center" vertical="center" wrapText="1"/>
      <protection locked="0"/>
    </xf>
    <xf numFmtId="0" fontId="8" fillId="0" borderId="0" xfId="0" applyFont="1" applyAlignment="1">
      <alignment horizontal="center"/>
    </xf>
    <xf numFmtId="0" fontId="3" fillId="0" borderId="1" xfId="0" applyFont="1" applyBorder="1" applyAlignment="1">
      <alignment horizontal="center" vertical="center" wrapText="1"/>
    </xf>
    <xf numFmtId="9" fontId="3" fillId="0" borderId="1" xfId="2" applyFont="1" applyFill="1" applyBorder="1" applyAlignment="1">
      <alignment horizontal="center" vertical="center" wrapText="1"/>
    </xf>
    <xf numFmtId="4" fontId="3" fillId="0" borderId="1" xfId="0" applyNumberFormat="1" applyFont="1" applyBorder="1" applyAlignment="1">
      <alignment horizontal="center" vertical="center" wrapText="1"/>
    </xf>
    <xf numFmtId="0" fontId="4" fillId="0" borderId="1" xfId="0" applyFont="1" applyBorder="1" applyAlignment="1">
      <alignment horizontal="center" vertical="center" wrapText="1"/>
    </xf>
    <xf numFmtId="0" fontId="17" fillId="0" borderId="1" xfId="12" applyFont="1" applyBorder="1" applyAlignment="1">
      <alignment horizontal="center" vertical="center"/>
    </xf>
    <xf numFmtId="0" fontId="15" fillId="0" borderId="1" xfId="12" applyFont="1" applyBorder="1" applyAlignment="1">
      <alignment horizontal="center" vertical="center"/>
    </xf>
    <xf numFmtId="0" fontId="17" fillId="0" borderId="1" xfId="12" applyFont="1" applyBorder="1" applyAlignment="1">
      <alignment horizontal="left" vertical="center"/>
    </xf>
    <xf numFmtId="3" fontId="17" fillId="0" borderId="1" xfId="12" applyNumberFormat="1" applyFont="1" applyBorder="1" applyAlignment="1">
      <alignment horizontal="center" vertical="center"/>
    </xf>
    <xf numFmtId="0" fontId="15" fillId="0" borderId="1" xfId="0" applyFont="1" applyBorder="1" applyAlignment="1">
      <alignment horizontal="left" vertical="center"/>
    </xf>
    <xf numFmtId="0" fontId="15" fillId="0" borderId="1" xfId="0" applyFont="1" applyBorder="1" applyAlignment="1">
      <alignment horizontal="center" vertical="center"/>
    </xf>
    <xf numFmtId="177" fontId="15" fillId="0" borderId="1" xfId="43" applyNumberFormat="1" applyFont="1" applyFill="1" applyBorder="1" applyAlignment="1">
      <alignment horizontal="right" vertical="center"/>
    </xf>
    <xf numFmtId="0" fontId="17" fillId="6" borderId="1" xfId="0" applyFont="1" applyFill="1" applyBorder="1" applyAlignment="1">
      <alignment horizontal="center" vertical="center"/>
    </xf>
    <xf numFmtId="0" fontId="17" fillId="0" borderId="1" xfId="0" applyFont="1" applyBorder="1" applyAlignment="1">
      <alignment horizontal="center" vertical="center"/>
    </xf>
    <xf numFmtId="9" fontId="17" fillId="6" borderId="1" xfId="2" applyFont="1" applyFill="1" applyBorder="1" applyAlignment="1">
      <alignment horizontal="center" vertical="center"/>
    </xf>
    <xf numFmtId="0" fontId="15" fillId="6" borderId="1" xfId="0" applyFont="1" applyFill="1" applyBorder="1" applyAlignment="1">
      <alignment horizontal="left" vertical="center"/>
    </xf>
    <xf numFmtId="3" fontId="17" fillId="6" borderId="15" xfId="0" applyNumberFormat="1" applyFont="1" applyFill="1" applyBorder="1" applyAlignment="1">
      <alignment horizontal="right" vertical="center"/>
    </xf>
    <xf numFmtId="3" fontId="17" fillId="6" borderId="11" xfId="0" applyNumberFormat="1" applyFont="1" applyFill="1" applyBorder="1" applyAlignment="1">
      <alignment horizontal="right" vertical="center"/>
    </xf>
    <xf numFmtId="3" fontId="17" fillId="6" borderId="17" xfId="0" applyNumberFormat="1" applyFont="1" applyFill="1" applyBorder="1" applyAlignment="1">
      <alignment horizontal="right" vertical="center"/>
    </xf>
    <xf numFmtId="0" fontId="17" fillId="6" borderId="1" xfId="0" applyFont="1" applyFill="1" applyBorder="1" applyAlignment="1">
      <alignment horizontal="center" vertical="top"/>
    </xf>
    <xf numFmtId="9" fontId="17" fillId="6" borderId="1" xfId="0" applyNumberFormat="1" applyFont="1" applyFill="1" applyBorder="1" applyAlignment="1">
      <alignment horizontal="center" vertical="center"/>
    </xf>
    <xf numFmtId="0" fontId="17" fillId="6" borderId="1" xfId="0" applyFont="1" applyFill="1" applyBorder="1" applyAlignment="1">
      <alignment horizontal="left" vertical="center"/>
    </xf>
    <xf numFmtId="0" fontId="8" fillId="0" borderId="0" xfId="0" applyFont="1" applyAlignment="1">
      <alignment horizontal="center" wrapText="1"/>
    </xf>
    <xf numFmtId="2" fontId="50" fillId="0" borderId="1" xfId="0" applyNumberFormat="1" applyFont="1" applyBorder="1" applyAlignment="1">
      <alignment horizontal="left" vertical="center" wrapText="1"/>
    </xf>
    <xf numFmtId="3" fontId="50" fillId="0" borderId="1" xfId="0" applyNumberFormat="1" applyFont="1" applyBorder="1" applyAlignment="1">
      <alignment horizontal="right" vertical="center" wrapText="1"/>
    </xf>
    <xf numFmtId="9" fontId="50" fillId="0" borderId="1" xfId="2" applyFont="1" applyFill="1" applyBorder="1" applyAlignment="1">
      <alignment horizontal="center" vertical="center" wrapText="1"/>
    </xf>
    <xf numFmtId="2" fontId="50" fillId="0" borderId="1" xfId="2" applyNumberFormat="1" applyFont="1" applyFill="1" applyBorder="1" applyAlignment="1">
      <alignment horizontal="left" vertical="center" wrapText="1"/>
    </xf>
    <xf numFmtId="0" fontId="48" fillId="0" borderId="0" xfId="0" applyFont="1" applyAlignment="1">
      <alignment horizontal="center"/>
    </xf>
    <xf numFmtId="0" fontId="0" fillId="0" borderId="0" xfId="0" applyAlignment="1">
      <alignment horizontal="center"/>
    </xf>
    <xf numFmtId="0" fontId="48" fillId="0" borderId="0" xfId="0" applyFont="1" applyAlignment="1">
      <alignment horizontal="center" vertical="center"/>
    </xf>
    <xf numFmtId="3" fontId="50" fillId="0" borderId="1" xfId="1" applyNumberFormat="1" applyFont="1" applyFill="1" applyBorder="1" applyAlignment="1">
      <alignment horizontal="right" vertical="center"/>
    </xf>
    <xf numFmtId="3" fontId="50" fillId="0" borderId="1" xfId="0" applyNumberFormat="1" applyFont="1" applyBorder="1" applyAlignment="1">
      <alignment horizontal="right" vertical="center"/>
    </xf>
    <xf numFmtId="9" fontId="50" fillId="0" borderId="1" xfId="2" applyFont="1" applyFill="1" applyBorder="1" applyAlignment="1">
      <alignment horizontal="center" vertical="center"/>
    </xf>
    <xf numFmtId="2" fontId="50" fillId="0" borderId="15" xfId="0" applyNumberFormat="1" applyFont="1" applyBorder="1" applyAlignment="1">
      <alignment horizontal="left" vertical="center"/>
    </xf>
    <xf numFmtId="2" fontId="50" fillId="0" borderId="17" xfId="0" applyNumberFormat="1" applyFont="1" applyBorder="1" applyAlignment="1">
      <alignment horizontal="left" vertical="center"/>
    </xf>
    <xf numFmtId="9" fontId="50" fillId="0" borderId="15" xfId="2" applyFont="1" applyFill="1" applyBorder="1" applyAlignment="1">
      <alignment horizontal="center" vertical="center"/>
    </xf>
    <xf numFmtId="9" fontId="50" fillId="0" borderId="17" xfId="2" applyFont="1" applyFill="1" applyBorder="1" applyAlignment="1">
      <alignment horizontal="center" vertical="center"/>
    </xf>
    <xf numFmtId="2" fontId="50" fillId="0" borderId="15" xfId="0" applyNumberFormat="1" applyFont="1" applyBorder="1" applyAlignment="1">
      <alignment horizontal="left" vertical="center" wrapText="1"/>
    </xf>
    <xf numFmtId="2" fontId="50" fillId="0" borderId="17" xfId="0" applyNumberFormat="1" applyFont="1" applyBorder="1" applyAlignment="1">
      <alignment horizontal="left" vertical="center" wrapText="1"/>
    </xf>
    <xf numFmtId="2" fontId="50" fillId="0" borderId="1" xfId="0" applyNumberFormat="1" applyFont="1" applyBorder="1" applyAlignment="1">
      <alignment horizontal="left" vertical="center"/>
    </xf>
    <xf numFmtId="2" fontId="50" fillId="0" borderId="1" xfId="2" applyNumberFormat="1" applyFont="1" applyFill="1" applyBorder="1" applyAlignment="1">
      <alignment horizontal="left" vertical="center"/>
    </xf>
    <xf numFmtId="0" fontId="0" fillId="0" borderId="0" xfId="0" applyNumberFormat="1"/>
    <xf numFmtId="3" fontId="0" fillId="0" borderId="1" xfId="0" applyNumberFormat="1" applyBorder="1" applyAlignment="1">
      <alignment horizontal="left"/>
    </xf>
    <xf numFmtId="3" fontId="0" fillId="0" borderId="1" xfId="0" applyNumberFormat="1" applyBorder="1" applyAlignment="1">
      <alignment horizontal="left" indent="2"/>
    </xf>
    <xf numFmtId="3" fontId="0" fillId="0" borderId="1" xfId="0" applyNumberFormat="1" applyBorder="1" applyAlignment="1">
      <alignment horizontal="left" indent="3"/>
    </xf>
    <xf numFmtId="3" fontId="0" fillId="0" borderId="1" xfId="0" applyNumberFormat="1" applyBorder="1" applyAlignment="1">
      <alignment horizontal="left" indent="4"/>
    </xf>
    <xf numFmtId="3" fontId="0" fillId="0" borderId="1" xfId="0" applyNumberFormat="1" applyBorder="1" applyAlignment="1">
      <alignment horizontal="left" indent="5"/>
    </xf>
    <xf numFmtId="3" fontId="0" fillId="0" borderId="1" xfId="0" applyNumberFormat="1" applyBorder="1" applyAlignment="1">
      <alignment horizontal="left" indent="6"/>
    </xf>
    <xf numFmtId="3" fontId="0" fillId="0" borderId="1" xfId="0" applyNumberFormat="1" applyBorder="1" applyAlignment="1">
      <alignment horizontal="left" indent="7"/>
    </xf>
    <xf numFmtId="3" fontId="0" fillId="0" borderId="1" xfId="0" applyNumberFormat="1" applyBorder="1" applyAlignment="1">
      <alignment horizontal="left" indent="8"/>
    </xf>
    <xf numFmtId="3" fontId="0" fillId="0" borderId="1" xfId="0" applyNumberFormat="1" applyBorder="1" applyAlignment="1">
      <alignment horizontal="left" indent="9"/>
    </xf>
    <xf numFmtId="3" fontId="0" fillId="0" borderId="1" xfId="0" applyNumberFormat="1" applyBorder="1" applyAlignment="1">
      <alignment horizontal="left" indent="11"/>
    </xf>
    <xf numFmtId="3" fontId="55" fillId="0" borderId="1" xfId="0" applyNumberFormat="1" applyFont="1" applyBorder="1" applyAlignment="1">
      <alignment horizontal="left" indent="10"/>
    </xf>
    <xf numFmtId="3" fontId="0" fillId="0" borderId="1" xfId="0" applyNumberFormat="1" applyBorder="1" applyAlignment="1">
      <alignment horizontal="left" indent="12"/>
    </xf>
    <xf numFmtId="14" fontId="0" fillId="0" borderId="0" xfId="0" applyNumberFormat="1"/>
  </cellXfs>
  <cellStyles count="56">
    <cellStyle name="Comma" xfId="1" builtinId="3"/>
    <cellStyle name="Milliers 2" xfId="13" xr:uid="{00000000-0005-0000-0000-000001000000}"/>
    <cellStyle name="Milliers 2 2" xfId="31" xr:uid="{00000000-0005-0000-0000-000002000000}"/>
    <cellStyle name="Milliers 2 2 2" xfId="47" xr:uid="{00000000-0005-0000-0000-000003000000}"/>
    <cellStyle name="Milliers 3" xfId="43" xr:uid="{00000000-0005-0000-0000-000004000000}"/>
    <cellStyle name="Milliers 3 2 5 4" xfId="14" xr:uid="{00000000-0005-0000-0000-000005000000}"/>
    <cellStyle name="Milliers 3 2 5 4 2" xfId="16" xr:uid="{00000000-0005-0000-0000-000006000000}"/>
    <cellStyle name="Milliers 3 2 5 4 5 3" xfId="24" xr:uid="{00000000-0005-0000-0000-000007000000}"/>
    <cellStyle name="Milliers 4" xfId="8" xr:uid="{00000000-0005-0000-0000-000008000000}"/>
    <cellStyle name="Milliers 6 2" xfId="42" xr:uid="{00000000-0005-0000-0000-000009000000}"/>
    <cellStyle name="Milliers 7 2 7 3" xfId="25" xr:uid="{00000000-0005-0000-0000-00000A000000}"/>
    <cellStyle name="Milliers_nomenclature gene 2 2" xfId="20" xr:uid="{00000000-0005-0000-0000-00000B000000}"/>
    <cellStyle name="Milliers_nomenclature gene 3 2" xfId="28" xr:uid="{00000000-0005-0000-0000-00000C000000}"/>
    <cellStyle name="Milliers_sect fsdrs bilan mensuel 2006 3" xfId="27" xr:uid="{00000000-0005-0000-0000-00000D000000}"/>
    <cellStyle name="Milliers_SECT Nf2006ft 2" xfId="17" xr:uid="{00000000-0005-0000-0000-00000E000000}"/>
    <cellStyle name="Milliers_SUIVI WALI INSCR REEV 2006 3 3 2" xfId="21" xr:uid="{00000000-0005-0000-0000-00000F000000}"/>
    <cellStyle name="Normal" xfId="0" builtinId="0"/>
    <cellStyle name="Normal 10 10 2 2 6" xfId="46" xr:uid="{00000000-0005-0000-0000-000011000000}"/>
    <cellStyle name="Normal 10 12 3" xfId="52" xr:uid="{00000000-0005-0000-0000-000012000000}"/>
    <cellStyle name="Normal 10 12 3 3" xfId="53" xr:uid="{00000000-0005-0000-0000-000013000000}"/>
    <cellStyle name="Normal 10 2" xfId="7" xr:uid="{00000000-0005-0000-0000-000014000000}"/>
    <cellStyle name="Normal 10 2 2" xfId="40" xr:uid="{00000000-0005-0000-0000-000015000000}"/>
    <cellStyle name="Normal 11 2 2" xfId="41" xr:uid="{00000000-0005-0000-0000-000016000000}"/>
    <cellStyle name="Normal 14" xfId="30" xr:uid="{00000000-0005-0000-0000-000017000000}"/>
    <cellStyle name="Normal 14 2" xfId="5" xr:uid="{00000000-0005-0000-0000-000018000000}"/>
    <cellStyle name="Normal 15 2" xfId="26" xr:uid="{00000000-0005-0000-0000-000019000000}"/>
    <cellStyle name="Normal 2" xfId="12" xr:uid="{00000000-0005-0000-0000-00001A000000}"/>
    <cellStyle name="Normal 2 10" xfId="50" xr:uid="{00000000-0005-0000-0000-00001B000000}"/>
    <cellStyle name="Normal 2 2" xfId="38" xr:uid="{00000000-0005-0000-0000-00001C000000}"/>
    <cellStyle name="Normal 2 2 2" xfId="4" xr:uid="{00000000-0005-0000-0000-00001D000000}"/>
    <cellStyle name="Normal 2 4" xfId="55" xr:uid="{00000000-0005-0000-0000-00001E000000}"/>
    <cellStyle name="Normal 2 5" xfId="37" xr:uid="{00000000-0005-0000-0000-00001F000000}"/>
    <cellStyle name="Normal 26" xfId="3" xr:uid="{00000000-0005-0000-0000-000020000000}"/>
    <cellStyle name="Normal 3" xfId="10" xr:uid="{00000000-0005-0000-0000-000021000000}"/>
    <cellStyle name="Normal 3 2" xfId="44" xr:uid="{00000000-0005-0000-0000-000022000000}"/>
    <cellStyle name="Normal 3 2 2" xfId="35" xr:uid="{00000000-0005-0000-0000-000023000000}"/>
    <cellStyle name="Normal 44 4" xfId="39" xr:uid="{00000000-0005-0000-0000-000024000000}"/>
    <cellStyle name="Normal 5" xfId="33" xr:uid="{00000000-0005-0000-0000-000025000000}"/>
    <cellStyle name="Normal 5 2" xfId="49" xr:uid="{00000000-0005-0000-0000-000026000000}"/>
    <cellStyle name="Normal 50 2 2" xfId="15" xr:uid="{00000000-0005-0000-0000-000027000000}"/>
    <cellStyle name="Normal 6 2" xfId="45" xr:uid="{00000000-0005-0000-0000-000028000000}"/>
    <cellStyle name="Normal 63" xfId="9" xr:uid="{00000000-0005-0000-0000-000029000000}"/>
    <cellStyle name="Normal 8" xfId="48" xr:uid="{00000000-0005-0000-0000-00002A000000}"/>
    <cellStyle name="Normal_Book1.xlsx" xfId="22" xr:uid="{00000000-0005-0000-0000-00002B000000}"/>
    <cellStyle name="Normal_Book2" xfId="23" xr:uid="{00000000-0005-0000-0000-00002C000000}"/>
    <cellStyle name="Normal_Budget d'equipement de l'Etat Préparation du Budget annuel 2011" xfId="11" xr:uid="{00000000-0005-0000-0000-00002D000000}"/>
    <cellStyle name="Normal_CIR 15 06 MICL BILAN 4° TR 2006 DIRECTIONS DOCUMENT DE TRAVAIL 2" xfId="18" xr:uid="{00000000-0005-0000-0000-00002E000000}"/>
    <cellStyle name="Normal_FSDRS Depenses" xfId="34" xr:uid="{00000000-0005-0000-0000-00002F000000}"/>
    <cellStyle name="Normal_Nomencl. Janvier 2010xls 2" xfId="29" xr:uid="{00000000-0005-0000-0000-000030000000}"/>
    <cellStyle name="Normal_PNPSD 2" xfId="32" xr:uid="{00000000-0005-0000-0000-000031000000}"/>
    <cellStyle name="Normal_SECT Nf2006ft 2" xfId="19" xr:uid="{00000000-0005-0000-0000-000032000000}"/>
    <cellStyle name="Normal_X" xfId="54" xr:uid="{00000000-0005-0000-0000-000033000000}"/>
    <cellStyle name="Percent" xfId="2" builtinId="5"/>
    <cellStyle name="Pourcentage 2" xfId="36" xr:uid="{00000000-0005-0000-0000-000035000000}"/>
    <cellStyle name="Pourcentage 2 33" xfId="51" xr:uid="{00000000-0005-0000-0000-000036000000}"/>
    <cellStyle name="Pourcentage 5" xfId="6" xr:uid="{00000000-0005-0000-0000-000037000000}"/>
  </cellStyles>
  <dxfs count="39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m/yyyy"/>
    </dxf>
    <dxf>
      <numFmt numFmtId="0" formatCode="General"/>
    </dxf>
    <dxf>
      <numFmt numFmtId="0" formatCode="General"/>
    </dxf>
    <dxf>
      <numFmt numFmtId="0" formatCode="General"/>
    </dxf>
    <dxf>
      <numFmt numFmtId="0" formatCode="General"/>
    </dxf>
    <dxf>
      <numFmt numFmtId="0" formatCode="General"/>
    </dxf>
    <dxf>
      <font>
        <sz val="9"/>
      </font>
    </dxf>
    <dxf>
      <font>
        <sz val="9"/>
      </font>
    </dxf>
    <dxf>
      <alignment horizontal="center"/>
    </dxf>
    <dxf>
      <alignment horizontal="center"/>
    </dxf>
    <dxf>
      <alignment vertical="center"/>
    </dxf>
    <dxf>
      <alignment vertical="center"/>
    </dxf>
    <dxf>
      <font>
        <color rgb="FFFFFF00"/>
      </font>
    </dxf>
    <dxf>
      <font>
        <color rgb="FFFFFF00"/>
      </font>
    </dxf>
    <dxf>
      <fill>
        <patternFill patternType="solid">
          <bgColor rgb="FF0070C0"/>
        </patternFill>
      </fill>
    </dxf>
    <dxf>
      <fill>
        <patternFill patternType="solid">
          <bgColor rgb="FF0070C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wrapText="1"/>
    </dxf>
    <dxf>
      <border>
        <left style="medium">
          <color auto="1"/>
        </left>
        <right style="medium">
          <color auto="1"/>
        </right>
        <top style="medium">
          <color auto="1"/>
        </top>
        <bottom style="medium">
          <color auto="1"/>
        </bottom>
        <vertical style="thin">
          <color auto="1"/>
        </vertical>
        <horizontal style="thin">
          <color auto="1"/>
        </horizontal>
      </border>
    </dxf>
    <dxf>
      <border>
        <left style="medium">
          <color auto="1"/>
        </left>
        <right style="medium">
          <color auto="1"/>
        </right>
        <top style="medium">
          <color auto="1"/>
        </top>
        <bottom style="medium">
          <color auto="1"/>
        </bottom>
        <vertical style="thin">
          <color auto="1"/>
        </vertical>
        <horizontal style="thin">
          <color auto="1"/>
        </horizontal>
      </border>
    </dxf>
    <dxf>
      <border>
        <left style="medium">
          <color auto="1"/>
        </left>
        <right style="medium">
          <color auto="1"/>
        </right>
        <top style="medium">
          <color auto="1"/>
        </top>
        <bottom style="medium">
          <color auto="1"/>
        </bottom>
        <vertical style="thin">
          <color auto="1"/>
        </vertical>
        <horizontal style="thin">
          <color auto="1"/>
        </horizontal>
      </border>
    </dxf>
    <dxf>
      <numFmt numFmtId="3" formatCode="#,##0"/>
    </dxf>
    <dxf>
      <numFmt numFmtId="3" formatCode="#,##0"/>
    </dxf>
    <dxf>
      <numFmt numFmtId="3" formatCode="#,##0"/>
    </dxf>
    <dxf>
      <numFmt numFmtId="3" formatCode="#,##0"/>
    </dxf>
    <dxf>
      <numFmt numFmtId="3" formatCode="#,##0"/>
    </dxf>
    <dxf>
      <alignment horizontal="center" readingOrder="0"/>
    </dxf>
    <dxf>
      <alignment vertical="center" readingOrder="0"/>
    </dxf>
    <dxf>
      <alignment vertical="center" readingOrder="0"/>
    </dxf>
    <dxf>
      <alignment vertical="bottom" readingOrder="0"/>
    </dxf>
    <dxf>
      <alignment vertical="bottom" readingOrder="0"/>
    </dxf>
    <dxf>
      <alignment horizontal="general" readingOrder="0"/>
    </dxf>
    <dxf>
      <alignment horizontal="general" readingOrder="0"/>
    </dxf>
    <dxf>
      <alignment wrapText="1" readingOrder="0"/>
    </dxf>
    <dxf>
      <alignment wrapText="1" readingOrder="0"/>
    </dxf>
    <dxf>
      <alignment wrapText="0" readingOrder="0"/>
    </dxf>
    <dxf>
      <alignment wrapText="0" readingOrder="0"/>
    </dxf>
    <dxf>
      <alignment vertical="center" readingOrder="0"/>
    </dxf>
    <dxf>
      <alignment horizontal="center" wrapText="1"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general" readingOrder="0"/>
    </dxf>
    <dxf>
      <alignment horizontal="general" readingOrder="0"/>
    </dxf>
    <dxf>
      <alignment horizontal="center" readingOrder="0"/>
    </dxf>
    <dxf>
      <alignment horizontal="center" readingOrder="0"/>
    </dxf>
    <dxf>
      <alignment wrapText="1" readingOrder="0"/>
    </dxf>
    <dxf>
      <alignment wrapText="1" readingOrder="0"/>
    </dxf>
    <dxf>
      <font>
        <color theme="0"/>
      </font>
    </dxf>
    <dxf>
      <font>
        <color theme="0"/>
      </font>
    </dxf>
    <dxf>
      <fill>
        <patternFill patternType="solid">
          <bgColor rgb="FF0070C0"/>
        </patternFill>
      </fill>
    </dxf>
    <dxf>
      <fill>
        <patternFill patternType="solid">
          <bgColor rgb="FF0070C0"/>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alignment vertical="center" wrapText="1"/>
    </dxf>
    <dxf>
      <font>
        <color theme="4" tint="-0.249977111117893"/>
      </font>
    </dxf>
    <dxf>
      <fill>
        <patternFill>
          <bgColor rgb="FFFFFF00"/>
        </patternFill>
      </fill>
    </dxf>
    <dxf>
      <font>
        <color rgb="FFFF00FF"/>
      </font>
    </dxf>
    <dxf>
      <fill>
        <patternFill>
          <bgColor theme="8" tint="0.39997558519241921"/>
        </patternFill>
      </fill>
    </dxf>
    <dxf>
      <fill>
        <patternFill patternType="solid">
          <bgColor theme="5" tint="0.59999389629810485"/>
        </patternFill>
      </fill>
    </dxf>
    <dxf>
      <font>
        <b/>
        <color rgb="FFFF0000"/>
      </font>
    </dxf>
    <dxf>
      <font>
        <b/>
        <color rgb="FFFF0000"/>
      </font>
    </dxf>
    <dxf>
      <font>
        <b/>
        <color rgb="FFFF0000"/>
      </font>
    </dxf>
    <dxf>
      <font>
        <b/>
        <color rgb="FFFF0000"/>
      </font>
    </dxf>
    <dxf>
      <font>
        <b/>
        <color rgb="FFFF0000"/>
      </font>
    </dxf>
    <dxf>
      <font>
        <b/>
        <color rgb="FFFF0000"/>
      </font>
    </dxf>
    <dxf>
      <font>
        <b/>
      </font>
    </dxf>
    <dxf>
      <font>
        <b/>
      </font>
    </dxf>
    <dxf>
      <font>
        <color rgb="FFFF0000"/>
      </font>
    </dxf>
    <dxf>
      <font>
        <color rgb="FFFF0000"/>
      </font>
    </dxf>
    <dxf>
      <font>
        <sz val="9"/>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auto="1"/>
        </left>
        <right style="medium">
          <color auto="1"/>
        </right>
        <top style="medium">
          <color auto="1"/>
        </top>
        <bottom style="medium">
          <color auto="1"/>
        </bottom>
        <vertical style="thin">
          <color auto="1"/>
        </vertical>
        <horizontal style="thin">
          <color auto="1"/>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center" readingOrder="0"/>
    </dxf>
    <dxf>
      <alignment vertical="center" readingOrder="0"/>
    </dxf>
    <dxf>
      <alignment vertical="center" readingOrder="0"/>
    </dxf>
    <dxf>
      <alignment vertical="bottom" readingOrder="0"/>
    </dxf>
    <dxf>
      <alignment vertical="bottom" readingOrder="0"/>
    </dxf>
    <dxf>
      <alignment horizontal="general" readingOrder="0"/>
    </dxf>
    <dxf>
      <alignment horizontal="general" readingOrder="0"/>
    </dxf>
    <dxf>
      <alignment wrapText="1" readingOrder="0"/>
    </dxf>
    <dxf>
      <alignment wrapText="1" readingOrder="0"/>
    </dxf>
    <dxf>
      <alignment wrapText="0" readingOrder="0"/>
    </dxf>
    <dxf>
      <alignment wrapText="0" readingOrder="0"/>
    </dxf>
    <dxf>
      <alignment vertical="center" readingOrder="0"/>
    </dxf>
    <dxf>
      <alignment horizontal="center" wrapText="1"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general" readingOrder="0"/>
    </dxf>
    <dxf>
      <alignment horizontal="general" readingOrder="0"/>
    </dxf>
    <dxf>
      <alignment horizontal="center" readingOrder="0"/>
    </dxf>
    <dxf>
      <alignment horizontal="center" readingOrder="0"/>
    </dxf>
    <dxf>
      <alignment wrapText="1" readingOrder="0"/>
    </dxf>
    <dxf>
      <alignment wrapText="1" readingOrder="0"/>
    </dxf>
    <dxf>
      <font>
        <color auto="1"/>
      </font>
    </dxf>
    <dxf>
      <font>
        <color auto="1"/>
      </font>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font>
        <b/>
      </font>
    </dxf>
    <dxf>
      <font>
        <color rgb="FFFF0000"/>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color rgb="FFFF0000"/>
      </font>
    </dxf>
    <dxf>
      <font>
        <sz val="9"/>
      </font>
    </dxf>
    <dxf>
      <alignment horizontal="center"/>
    </dxf>
    <dxf>
      <alignment horizontal="center"/>
    </dxf>
    <dxf>
      <alignment vertical="center"/>
    </dxf>
    <dxf>
      <font>
        <color rgb="FFFFFF00"/>
      </font>
    </dxf>
    <dxf>
      <font>
        <color rgb="FFFFFF00"/>
      </font>
    </dxf>
    <dxf>
      <fill>
        <patternFill patternType="solid">
          <bgColor rgb="FF0070C0"/>
        </patternFill>
      </fill>
    </dxf>
    <dxf>
      <fill>
        <patternFill patternType="solid">
          <bgColor rgb="FF0070C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wrapText="1"/>
    </dxf>
    <dxf>
      <border>
        <left style="medium">
          <color auto="1"/>
        </left>
        <right style="medium">
          <color auto="1"/>
        </right>
        <top style="medium">
          <color auto="1"/>
        </top>
        <bottom style="medium">
          <color auto="1"/>
        </bottom>
        <vertical style="thin">
          <color auto="1"/>
        </vertical>
        <horizontal style="thin">
          <color auto="1"/>
        </horizontal>
      </border>
    </dxf>
    <dxf>
      <border>
        <left style="medium">
          <color auto="1"/>
        </left>
        <right style="medium">
          <color auto="1"/>
        </right>
        <top style="medium">
          <color auto="1"/>
        </top>
        <bottom style="medium">
          <color auto="1"/>
        </bottom>
        <vertical style="thin">
          <color auto="1"/>
        </vertical>
        <horizontal style="thin">
          <color auto="1"/>
        </horizontal>
      </border>
    </dxf>
    <dxf>
      <border>
        <left style="medium">
          <color auto="1"/>
        </left>
        <right style="medium">
          <color auto="1"/>
        </right>
        <top style="medium">
          <color auto="1"/>
        </top>
        <bottom style="medium">
          <color auto="1"/>
        </bottom>
        <vertical style="thin">
          <color auto="1"/>
        </vertical>
        <horizontal style="thin">
          <color auto="1"/>
        </horizontal>
      </border>
    </dxf>
    <dxf>
      <numFmt numFmtId="3" formatCode="#,##0"/>
    </dxf>
    <dxf>
      <numFmt numFmtId="3" formatCode="#,##0"/>
    </dxf>
    <dxf>
      <numFmt numFmtId="3" formatCode="#,##0"/>
    </dxf>
    <dxf>
      <numFmt numFmtId="3" formatCode="#,##0"/>
    </dxf>
    <dxf>
      <numFmt numFmtId="3" formatCode="#,##0"/>
    </dxf>
    <dxf>
      <alignment horizontal="center" readingOrder="0"/>
    </dxf>
    <dxf>
      <alignment vertical="center" readingOrder="0"/>
    </dxf>
    <dxf>
      <alignment vertical="center" readingOrder="0"/>
    </dxf>
    <dxf>
      <alignment vertical="bottom" readingOrder="0"/>
    </dxf>
    <dxf>
      <alignment vertical="bottom" readingOrder="0"/>
    </dxf>
    <dxf>
      <alignment horizontal="general" readingOrder="0"/>
    </dxf>
    <dxf>
      <alignment horizontal="general" readingOrder="0"/>
    </dxf>
    <dxf>
      <alignment wrapText="1" readingOrder="0"/>
    </dxf>
    <dxf>
      <alignment wrapText="1" readingOrder="0"/>
    </dxf>
    <dxf>
      <alignment wrapText="0" readingOrder="0"/>
    </dxf>
    <dxf>
      <alignment wrapText="0" readingOrder="0"/>
    </dxf>
    <dxf>
      <alignment vertical="center" readingOrder="0"/>
    </dxf>
    <dxf>
      <alignment horizontal="center" wrapText="1"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general" readingOrder="0"/>
    </dxf>
    <dxf>
      <alignment horizontal="general" readingOrder="0"/>
    </dxf>
    <dxf>
      <alignment horizontal="center" readingOrder="0"/>
    </dxf>
    <dxf>
      <alignment horizontal="center" readingOrder="0"/>
    </dxf>
    <dxf>
      <alignment wrapText="1" readingOrder="0"/>
    </dxf>
    <dxf>
      <alignment wrapText="1" readingOrder="0"/>
    </dxf>
    <dxf>
      <numFmt numFmtId="3" formatCode="#,##0"/>
    </dxf>
    <dxf>
      <numFmt numFmtId="3" formatCode="#,##0"/>
    </dxf>
    <dxf>
      <font>
        <color theme="0"/>
      </font>
    </dxf>
    <dxf>
      <font>
        <color theme="0"/>
      </font>
    </dxf>
    <dxf>
      <fill>
        <patternFill patternType="solid">
          <bgColor rgb="FF0070C0"/>
        </patternFill>
      </fill>
    </dxf>
    <dxf>
      <fill>
        <patternFill patternType="solid">
          <bgColor rgb="FF0070C0"/>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alignment vertical="center" wrapText="1"/>
    </dxf>
    <dxf>
      <font>
        <color theme="4" tint="-0.249977111117893"/>
      </font>
    </dxf>
    <dxf>
      <fill>
        <patternFill>
          <bgColor rgb="FFFFFF00"/>
        </patternFill>
      </fill>
    </dxf>
    <dxf>
      <font>
        <color rgb="FFFF00FF"/>
      </font>
    </dxf>
    <dxf>
      <fill>
        <patternFill>
          <bgColor theme="8" tint="0.39997558519241921"/>
        </patternFill>
      </fill>
    </dxf>
    <dxf>
      <fill>
        <patternFill patternType="solid">
          <bgColor theme="5" tint="0.59999389629810485"/>
        </patternFill>
      </fill>
    </dxf>
    <dxf>
      <font>
        <b/>
        <color rgb="FFFF0000"/>
      </font>
    </dxf>
    <dxf>
      <font>
        <b/>
        <color rgb="FFFF0000"/>
      </font>
    </dxf>
    <dxf>
      <font>
        <b/>
        <color rgb="FFFF0000"/>
      </font>
    </dxf>
    <dxf>
      <font>
        <b/>
        <color rgb="FFFF0000"/>
      </font>
    </dxf>
    <dxf>
      <font>
        <b/>
        <color rgb="FFFF0000"/>
      </font>
    </dxf>
    <dxf>
      <font>
        <b/>
        <color rgb="FFFF0000"/>
      </font>
    </dxf>
    <dxf>
      <font>
        <b/>
      </font>
    </dxf>
    <dxf>
      <font>
        <b/>
      </font>
    </dxf>
    <dxf>
      <font>
        <color rgb="FFFF0000"/>
      </font>
    </dxf>
    <dxf>
      <font>
        <color rgb="FFFF0000"/>
      </font>
    </dxf>
    <dxf>
      <font>
        <sz val="9"/>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auto="1"/>
        </left>
        <right style="medium">
          <color auto="1"/>
        </right>
        <top style="medium">
          <color auto="1"/>
        </top>
        <bottom style="medium">
          <color auto="1"/>
        </bottom>
        <vertical style="thin">
          <color auto="1"/>
        </vertical>
        <horizontal style="thin">
          <color auto="1"/>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center" readingOrder="0"/>
    </dxf>
    <dxf>
      <alignment vertical="center" readingOrder="0"/>
    </dxf>
    <dxf>
      <alignment vertical="center" readingOrder="0"/>
    </dxf>
    <dxf>
      <alignment vertical="bottom" readingOrder="0"/>
    </dxf>
    <dxf>
      <alignment vertical="bottom" readingOrder="0"/>
    </dxf>
    <dxf>
      <alignment horizontal="general" readingOrder="0"/>
    </dxf>
    <dxf>
      <alignment horizontal="general" readingOrder="0"/>
    </dxf>
    <dxf>
      <alignment wrapText="1" readingOrder="0"/>
    </dxf>
    <dxf>
      <alignment wrapText="1" readingOrder="0"/>
    </dxf>
    <dxf>
      <alignment wrapText="0" readingOrder="0"/>
    </dxf>
    <dxf>
      <alignment wrapText="0" readingOrder="0"/>
    </dxf>
    <dxf>
      <alignment vertical="center" readingOrder="0"/>
    </dxf>
    <dxf>
      <alignment horizontal="center" wrapText="1"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general" readingOrder="0"/>
    </dxf>
    <dxf>
      <alignment horizontal="general" readingOrder="0"/>
    </dxf>
    <dxf>
      <alignment horizontal="center" readingOrder="0"/>
    </dxf>
    <dxf>
      <alignment horizontal="center" readingOrder="0"/>
    </dxf>
    <dxf>
      <alignment wrapText="1" readingOrder="0"/>
    </dxf>
    <dxf>
      <alignment wrapText="1" readingOrder="0"/>
    </dxf>
    <dxf>
      <font>
        <strike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alignment horizontal="general" vertical="center" textRotation="0" wrapText="1"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alignment horizontal="general" vertical="center" textRotation="0" wrapText="1"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alignment horizontal="general" vertical="center" textRotation="0" wrapText="1"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alignment horizontal="left" vertical="center" textRotation="0" wrapText="1"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alignment horizontal="left" vertical="center" textRotation="0" wrapText="1"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alignment horizontal="general" vertical="center" textRotation="0" wrapText="1" indent="0" justifyLastLine="0" shrinkToFit="0" readingOrder="0"/>
      <border diagonalUp="0" diagonalDown="0" outline="0">
        <left/>
        <right style="thin">
          <color indexed="64"/>
        </right>
        <top style="hair">
          <color indexed="64"/>
        </top>
        <bottom style="hair">
          <color indexed="64"/>
        </bottom>
      </border>
      <protection locked="0" hidden="0"/>
    </dxf>
    <dxf>
      <border outline="0">
        <top style="hair">
          <color indexed="64"/>
        </top>
      </border>
    </dxf>
    <dxf>
      <border outline="0">
        <left style="double">
          <color indexed="64"/>
        </left>
        <right style="double">
          <color indexed="64"/>
        </right>
        <top style="double">
          <color indexed="64"/>
        </top>
        <bottom style="double">
          <color indexed="64"/>
        </bottom>
      </border>
    </dxf>
    <dxf>
      <font>
        <strike val="0"/>
        <outline val="0"/>
        <shadow val="0"/>
        <u val="none"/>
        <vertAlign val="baseline"/>
        <sz val="10"/>
        <color theme="1"/>
        <name val="Calibri"/>
        <scheme val="minor"/>
      </font>
    </dxf>
    <dxf>
      <border outline="0">
        <bottom style="hair">
          <color indexed="64"/>
        </bottom>
      </border>
    </dxf>
    <dxf>
      <font>
        <b/>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indexed="64"/>
        </left>
        <right style="thin">
          <color indexed="64"/>
        </right>
        <top/>
        <bottom/>
      </border>
      <protection locked="0" hidden="0"/>
    </dxf>
  </dxfs>
  <tableStyles count="0" defaultTableStyle="TableStyleMedium2" defaultPivotStyle="PivotStyleLight16"/>
  <colors>
    <mruColors>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ivotCacheDefinition" Target="pivotCache/pivotCacheDefinition1.xml"/><Relationship Id="rId21" Type="http://schemas.openxmlformats.org/officeDocument/2006/relationships/worksheet" Target="worksheets/sheet21.xml"/><Relationship Id="rId34" Type="http://schemas.openxmlformats.org/officeDocument/2006/relationships/externalLink" Target="externalLinks/externalLink4.xml"/><Relationship Id="rId42" Type="http://schemas.openxmlformats.org/officeDocument/2006/relationships/theme" Target="theme/theme1.xml"/><Relationship Id="rId47"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externalLink" Target="externalLinks/externalLink7.xml"/><Relationship Id="rId40" Type="http://schemas.openxmlformats.org/officeDocument/2006/relationships/pivotCacheDefinition" Target="pivotCache/pivotCacheDefinition2.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5.xml"/><Relationship Id="rId43" Type="http://schemas.openxmlformats.org/officeDocument/2006/relationships/connections" Target="connection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38" Type="http://schemas.openxmlformats.org/officeDocument/2006/relationships/externalLink" Target="externalLinks/externalLink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pivotCacheDefinition" Target="pivotCache/pivotCacheDefinition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10.7.142.148/Users/acer/Downloads/DRB%20b&#233;cha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10.7.142.148/6-SEC/Hakima/DOSSIERS%202025/5-suivi%20grands%20projets/12-4-2025/DRB%20ora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hetti-pc/Documents%20de%20Beeses/Monographie200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freedjoe/Library/Containers/com.microsoft.Excel/Data/Documents/C:\Users\acer\Downloads\DRB%20b&#233;char.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freedjoe/Library/Containers/com.microsoft.Excel/Data/Documents/C:\Users\acer\Desktop\DRB\suivi%20projets%20DRB%20chelf\DRB%20CHELEF.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freedjoe/Library/Containers/com.microsoft.Excel/Data/Documents/C:\Users\acer\Desktop\DRB\DRB%20Ouargla%20-trait&#233;+psc.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freedjoe/Library/Containers/com.microsoft.Excel/Data/Documents/C:\Users\acer\Desktop\DRB\DRB%20Annaba.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freedjoe/Library/Containers/com.microsoft.Excel/Data/Documents/C:\Users\acer\Desktop\DRB\DRB%20ora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e"/>
      <sheetName val="Feuil1"/>
    </sheetNames>
    <sheetDataSet>
      <sheetData sheetId="0" refreshError="1"/>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rc pog"/>
      <sheetName val="liste"/>
      <sheetName val="Feuil2"/>
      <sheetName val="oran orig"/>
      <sheetName val="oran alger"/>
      <sheetName val="observation DRB"/>
      <sheetName val="récap"/>
    </sheetNames>
    <sheetDataSet>
      <sheetData sheetId="0"/>
      <sheetData sheetId="1"/>
      <sheetData sheetId="2"/>
      <sheetData sheetId="3"/>
      <sheetData sheetId="4"/>
      <sheetData sheetId="5"/>
      <sheetData sheetId="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v"/>
      <sheetName val="Somm-Préam"/>
      <sheetName val="Pres-Gle"/>
      <sheetName val="POP"/>
      <sheetName val="Emploi"/>
      <sheetName val="DSA"/>
      <sheetName val="DHW"/>
      <sheetName val="C-Forêts"/>
      <sheetName val="DMI"/>
      <sheetName val="DTP"/>
      <sheetName val="DCP"/>
      <sheetName val="DT"/>
      <sheetName val="PTT  "/>
      <sheetName val="DE"/>
      <sheetName val="DFP"/>
      <sheetName val="DSP"/>
      <sheetName val="DAS"/>
      <sheetName val="DJS"/>
      <sheetName val="DUC"/>
      <sheetName val="DTA"/>
      <sheetName val="DAR"/>
      <sheetName val="DCC"/>
    </sheetNames>
    <sheetDataSet>
      <sheetData sheetId="0" refreshError="1"/>
      <sheetData sheetId="1" refreshError="1"/>
      <sheetData sheetId="2" refreshError="1"/>
      <sheetData sheetId="3">
        <row r="182">
          <cell r="A182" t="str">
            <v>*** Structure de la population par commune :</v>
          </cell>
        </row>
        <row r="378">
          <cell r="A378" t="str">
            <v>*** Structure de la population par dispersion :</v>
          </cell>
        </row>
      </sheetData>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4">
          <cell r="A14" t="str">
            <v>Le secteur de la santé publique peut être évalué par les chiffres suivants:</v>
          </cell>
        </row>
      </sheetData>
      <sheetData sheetId="16"/>
      <sheetData sheetId="17" refreshError="1"/>
      <sheetData sheetId="18" refreshError="1"/>
      <sheetData sheetId="19" refreshError="1"/>
      <sheetData sheetId="20" refreshError="1"/>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e"/>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e"/>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e"/>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e"/>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2"/>
      <sheetName val="liste"/>
    </sheetNames>
    <sheetDataSet>
      <sheetData sheetId="0" refreshError="1"/>
      <sheetData sheetId="1"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kima chitti" refreshedDate="45760.37325902778" createdVersion="6" refreshedVersion="5" minRefreshableVersion="3" recordCount="756" xr:uid="{00000000-000A-0000-FFFF-FFFF00000000}">
  <cacheSource type="worksheet">
    <worksheetSource ref="A4:Q759" sheet="BD-GP"/>
  </cacheSource>
  <cacheFields count="17">
    <cacheField name="DRB" numFmtId="2">
      <sharedItems containsBlank="1" count="8">
        <s v="Alger"/>
        <s v="béchar"/>
        <s v="Ouargla"/>
        <s v="Annaba"/>
        <s v="Oran"/>
        <m/>
        <s v="CHLEF"/>
        <s v="Sétif"/>
      </sharedItems>
    </cacheField>
    <cacheField name="wilaya" numFmtId="2">
      <sharedItems count="50">
        <s v="16-Alger"/>
        <s v="03-Laghouat"/>
        <s v="26-Médéa"/>
        <s v="17-Djelfa"/>
        <s v="15-Tizi Ouzou"/>
        <s v="35-Boumerdes"/>
        <s v="10-Bouira"/>
        <s v="09-Blida"/>
        <s v="37-Tindouf"/>
        <s v="50-Bordj Badj Mokhtar"/>
        <s v="49-Timimoun"/>
        <s v="32-El bayadh"/>
        <s v="01-Adrar"/>
        <s v="08-Bechar"/>
        <s v="45-Naama"/>
        <s v="52-Beni Abbes"/>
        <s v="30-Ouargla"/>
        <s v="55-Tougourt"/>
        <s v="39-El Oued"/>
        <s v="57-El Maghair"/>
        <s v="07-Biskra"/>
        <s v="51-Ouled Djellal"/>
        <s v="47-Ghardaia"/>
        <s v="33-Illizi"/>
        <s v="56-Djanet"/>
        <s v="11-Tamenrasset"/>
        <s v="53-In Salah"/>
        <s v="54-In Guezzam"/>
        <s v="58-El Meniaa"/>
        <s v="23-Annaba"/>
        <s v="24-Guelma"/>
        <s v="36-El Tarf"/>
        <s v="40-Khenechla"/>
        <s v="04-Oum El Bouaghi"/>
        <s v="21-Skikda"/>
        <s v="41-Souk Ahras"/>
        <s v="12-Tebessa"/>
        <s v="27-Mostaganem"/>
        <s v="29-Mascara"/>
        <s v="20-Saida"/>
        <s v="31-Oran"/>
        <s v="22-Sidi Bel Abbes"/>
        <s v="13-Tlemcen"/>
        <s v="02-Chlef"/>
        <s v="44-Ain Defla"/>
        <s v="48-Relizane"/>
        <s v="42-Tipaza"/>
        <s v="38-Tissemsilt"/>
        <s v="14-Tiaret"/>
        <s v="18-Jijel"/>
      </sharedItems>
    </cacheField>
    <cacheField name="Type programme" numFmtId="0">
      <sharedItems containsBlank="1"/>
    </cacheField>
    <cacheField name="Portefeuille de programme " numFmtId="0">
      <sharedItems containsMixedTypes="1" containsNumber="1" containsInteger="1" minValue="1" maxValue="7" count="27">
        <s v="012:Enseignement Supérieur et  Recherche Scientifique"/>
        <s v="024:Travaux Publics et Infrastructures de Base"/>
        <s v="005:Intérieur, Collectivités Locales et Aménagement du Territoire"/>
        <s v="021:Habitat, Urbanisme et Ville"/>
        <s v="014:Culture et Arts"/>
        <s v="051:Hydraulique"/>
        <s v="020:Agriculture, Développement Rural et Pêche"/>
        <s v="010:Affaires Religieuses et Wakfs"/>
        <s v="027:Santé"/>
        <s v="006:Justice"/>
        <s v="019:Industrie et Production Pharmaceutique"/>
        <s v="Non indiqué par la wilaya"/>
        <s v="030:Environnement et Qualité de la Vie"/>
        <s v="008:Energie, Mines et Energies Renouvelables"/>
        <s v="025:Transports"/>
        <s v="015:Sports"/>
        <s v="011:Education Nationale"/>
        <s v="022:Commerce Intérieur et Régulation du Marché National"/>
        <s v="013:Formation et Enseignement Professionnels"/>
        <s v="026:Tourisme et Artisanat"/>
        <s v="004:Affaires Etrangères, Communauté Nationale à l'Etranger et Affaires Africaines"/>
        <s v="007:Finances"/>
        <n v="5" u="1"/>
        <n v="6" u="1"/>
        <n v="7" u="1"/>
        <n v="1" u="1"/>
        <n v="3" u="1"/>
      </sharedItems>
    </cacheField>
    <cacheField name="Intitulé Programme" numFmtId="0">
      <sharedItems containsBlank="1" longText="1"/>
    </cacheField>
    <cacheField name="Intitulé Sous programme" numFmtId="0">
      <sharedItems containsBlank="1" longText="1"/>
    </cacheField>
    <cacheField name="Numéro d'individualisation " numFmtId="0">
      <sharedItems containsBlank="1" containsMixedTypes="1" containsNumber="1" containsInteger="1" minValue="1" maxValue="8" longText="1"/>
    </cacheField>
    <cacheField name=" Intitulé Opération" numFmtId="0">
      <sharedItems containsBlank="1" longText="1"/>
    </cacheField>
    <cacheField name="Année de notification" numFmtId="0">
      <sharedItems containsBlank="1" containsMixedTypes="1" containsNumber="1" containsInteger="1" minValue="3" maxValue="2025"/>
    </cacheField>
    <cacheField name="AE initiale" numFmtId="3">
      <sharedItems containsBlank="1" containsMixedTypes="1" containsNumber="1" minValue="0" maxValue="168206000"/>
    </cacheField>
    <cacheField name="AE actuelle" numFmtId="3">
      <sharedItems containsBlank="1" containsMixedTypes="1" containsNumber="1" minValue="0" maxValue="28662460245.790001"/>
    </cacheField>
    <cacheField name="AE Engagée" numFmtId="3">
      <sharedItems containsBlank="1" containsMixedTypes="1" containsNumber="1" minValue="0" maxValue="48561355.460129999"/>
    </cacheField>
    <cacheField name="Dépenses cumulée" numFmtId="3">
      <sharedItems containsBlank="1" containsMixedTypes="1" containsNumber="1" minValue="0" maxValue="76882000"/>
    </cacheField>
    <cacheField name="Taux FIN %" numFmtId="9">
      <sharedItems containsBlank="1" containsMixedTypes="1" containsNumber="1" minValue="0" maxValue="98.825649999999996"/>
    </cacheField>
    <cacheField name="Taux phys %" numFmtId="9">
      <sharedItems containsBlank="1" containsMixedTypes="1" containsNumber="1" minValue="0" maxValue="490"/>
    </cacheField>
    <cacheField name="Etat du Projet" numFmtId="0">
      <sharedItems containsBlank="1" containsMixedTypes="1" containsNumber="1" minValue="0" maxValue="1"/>
    </cacheField>
    <cacheField name="Observations" numFmtId="0">
      <sharedItems containsBlank="1" containsMixedTypes="1" containsNumber="1" containsInteger="1" minValue="1" maxValue="4"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60.530085300925" createdVersion="8" refreshedVersion="8" minRefreshableVersion="3" recordCount="761" xr:uid="{00000000-000A-0000-FFFF-FFFF01000000}">
  <cacheSource type="worksheet">
    <worksheetSource ref="A3:Q764" sheet="détail des opérations"/>
  </cacheSource>
  <cacheFields count="17">
    <cacheField name="DRB" numFmtId="2">
      <sharedItems count="7">
        <s v="Alger"/>
        <s v="béchar"/>
        <s v="Ouargla"/>
        <s v="Annaba"/>
        <s v="Oran"/>
        <s v="CHLEF"/>
        <s v="Sétif"/>
      </sharedItems>
    </cacheField>
    <cacheField name="wilaya" numFmtId="0">
      <sharedItems count="54">
        <s v="16-Alger"/>
        <s v="03-Laghouat"/>
        <s v="26-Médéa"/>
        <s v="17-Djelfa"/>
        <s v="15-Tizi Ouzou"/>
        <s v="35-Boumerdes"/>
        <s v="10-Bouira"/>
        <s v="09-Blida"/>
        <s v="37-Tindouf"/>
        <s v="50-Bordj Badj Mokhtar"/>
        <s v="49-Timimoun"/>
        <s v="32-El bayadh"/>
        <s v="01-Adrar"/>
        <s v="08-Bechar"/>
        <s v="45-Naama"/>
        <s v="52-Beni Abbes"/>
        <s v="30-Ouargla"/>
        <s v="55-Tougourt"/>
        <s v="39-El Oued"/>
        <s v="57-El Maghair"/>
        <s v="07-Biskra"/>
        <s v="51-Ouled Djellal"/>
        <s v="47-Ghardaia"/>
        <s v="33-Illizi"/>
        <s v="56-Djanet"/>
        <s v="11-Tamenrasset"/>
        <s v="53-In Salah"/>
        <s v="54-In Guezzam"/>
        <s v="58-El Meniaa"/>
        <s v="23-Annaba"/>
        <s v="24-Guelma"/>
        <s v="36-El Tarf"/>
        <s v="40-Khenechla"/>
        <s v="04-Oum El Bouaghi"/>
        <s v="21-Skikda"/>
        <s v="41-Souk Ahras"/>
        <s v="12-Tebessa"/>
        <s v="27-Mostaganem"/>
        <s v="29-Mascara"/>
        <s v="20-Saida"/>
        <s v="31-Oran"/>
        <s v="22-Sidi Bel Abbes"/>
        <s v="13-Tlemcen"/>
        <s v="02-Chlef"/>
        <s v="44-Ain Defla"/>
        <s v="48-Relizane"/>
        <s v="42-Tipaza"/>
        <s v="38-Tissemsilt"/>
        <s v="14-Tiaret"/>
        <s v="18-Jijel"/>
        <s v="05-Batna"/>
        <s v="06-Beajaia"/>
        <s v="25-Constantine"/>
        <s v="28-M'sila"/>
      </sharedItems>
    </cacheField>
    <cacheField name="Type programme" numFmtId="0">
      <sharedItems containsBlank="1" count="18">
        <m/>
        <s v="PSD"/>
        <s v="Programme Complémentaire"/>
        <s v="EX -PSD"/>
        <s v="PROGRAMME CENTRALISEE"/>
        <s v="PROG NEUF"/>
        <s v="PSC"/>
        <s v="PN"/>
        <s v="PEC PSD au 31/12/2022."/>
        <s v="Lolf 2023-2025"/>
        <s v="T3"/>
        <s v="Ex-PSD 31/12/2022"/>
        <s v="Programme 2023"/>
        <s v="Programme 2024"/>
        <s v="PEC"/>
        <s v="PN 2024"/>
        <s v="PN 2023"/>
        <s v="PN 2025"/>
      </sharedItems>
    </cacheField>
    <cacheField name="Portefeuille de programme " numFmtId="0">
      <sharedItems count="20">
        <s v="012:Enseignement Supérieur et  Recherche Scientifique"/>
        <s v="024:Travaux Publics et Infrastructures de Base"/>
        <s v="005:Intérieur, Collectivités Locales et Aménagement du Territoire"/>
        <s v="021:Habitat, Urbanisme et Ville"/>
        <s v="014:Culture et Arts"/>
        <s v="051:Hydraulique"/>
        <s v="020:Agriculture, Développement Rural et Pêche"/>
        <s v="010:Affaires Religieuses et Wakfs"/>
        <s v="027:Santé"/>
        <s v="006:Justice"/>
        <s v="019:Industrie et Production Pharmaceutique"/>
        <s v="Non indiqué par la wilaya"/>
        <s v="030:Environnement et Qualité de la Vie"/>
        <s v="008:Energie, Mines et Energies Renouvelables"/>
        <s v="025:Transports"/>
        <s v="015:Sports"/>
        <s v="011:Education Nationale"/>
        <s v="022:Commerce Intérieur et Régulation du Marché National"/>
        <s v="007:Finances"/>
        <s v="004:Affaires Etrangères, Communauté Nationale à l'Etranger et Affaires Africaines" u="1"/>
      </sharedItems>
    </cacheField>
    <cacheField name="Intitulé Programme" numFmtId="0">
      <sharedItems containsBlank="1" count="197" longText="1">
        <s v="051:Vie Estudiantine"/>
        <s v="090:Infrastructures Routières et autoroutières"/>
        <s v="017:Sûreté Nationale"/>
        <s v="079:Logement"/>
        <s v="57:Patrimoine culturel"/>
        <s v="092:Infastructures Maritimes"/>
        <s v="049:Enseignement et Formation Supérieurs"/>
        <s v="096:Assainissement et protection du milieu naturel"/>
        <m/>
        <s v="Programme: Enseignement et Formation supérieur"/>
        <s v="Programme: Agriculture et du Développement rural "/>
        <s v="Programme:Infrastructures Routières et Autoroutières"/>
        <s v="Programme: Prévention et Soins"/>
        <s v="Programme: Assainissement et Protection du Millieu Naturel"/>
        <s v="infrastructures routières et autoroutières"/>
        <s v="Enseignement  et formation supérieurs"/>
        <s v="Administration pénitentiare"/>
        <s v="Approvisionnement en eau potable te Industrielle"/>
        <s v="Prévention et soins"/>
        <s v="Assainissement et protection du milieu naturel"/>
        <s v="Programme 090: Infrastructures routières et autoroutières"/>
        <s v="Programme 105: Prévention et Soins"/>
        <s v="Programme 094: Approvisionnement en eau potable et industrielle"/>
        <s v="Programme 096: Assainissement et protection du milieu naturel"/>
        <s v="Developpement de l'agriculture"/>
        <s v="Programme 074:Appoui a l'investissement"/>
        <s v="090 :Infrastructures routières et auto routières"/>
        <s v="91 :Infrastructures routières et auto routières"/>
        <s v="92 :Infrastructures routières et auto routières"/>
        <s v="041:Orientation  religieuse et culture islamique"/>
        <s v="076: AGRICULTURE ET DE DEVELOPPEMENT RURAL"/>
        <s v="Agriculture et Développement Rural ( 076)"/>
        <s v=" Agriculture et Développement Rural ( 076)"/>
        <s v=" infrastructures routières et autoroutières ( 090)"/>
        <s v=" activité judiciaire  021"/>
        <s v=" prévenstion et soins"/>
        <s v=" urbanisme (080)"/>
        <s v="ND"/>
        <s v="Programmes: Infrastructures Routiéres et autoroutiéres"/>
        <s v="Progrmme: Protection civile"/>
        <s v="Programme: Administration pénitentiaire"/>
        <s v="Programme (80): Urbanisme et aménagement."/>
        <s v="Programme (105): Prévention et soins."/>
        <s v="Programme : Administration pénitentiaire"/>
        <s v="Programme : Enseignement"/>
        <s v="Programme : Enseignement et formation supérieurs"/>
        <s v="Programme : Appui à l'investissement"/>
        <s v="Programme : Logement"/>
        <s v="Programme : Urbanisme et aménagement"/>
        <s v="Programme : Infrastructures routières et autoroutières"/>
        <s v="Programme : Prévention et Soins"/>
        <s v="Programme : &quot;022&quot;Administration Pénitentiaire"/>
        <s v="Programme : &quot;090&quot;infrastructures routières et autoroutières"/>
        <s v="Programme : &quot;105&quot; Prévention et Soins"/>
        <s v="Programme 022. Administration pénitentiaire"/>
        <s v="Programme 049. Enseignement et formation supérieurs"/>
        <s v="Programme 051. Vie estudiantine"/>
        <s v="Programme 057. Patrimoine culturel"/>
        <s v="Programme 060. Sports"/>
        <s v="Programme 074. Appui à l'investissement"/>
        <s v="Programme 090. Infrastructures routières et autoroutières"/>
        <s v="Programme 105. Prévention et soins"/>
        <s v="Programme 094. Approvisionnement en eau potable et industrielle"/>
        <s v="Programme 096. Assainissement et protection du milieu naturel"/>
        <s v="Programme (080): Urbanisme et aménagement"/>
        <s v="Programme (105): Prévention et soins"/>
        <s v="Programme (096): Assainissement et protection du milieu naturel"/>
        <s v="assainissement et protection du milieu naturel "/>
        <s v="admistratin generale "/>
        <s v="infrastructures routières et autoroutières "/>
        <s v="vie estudiantine "/>
        <s v="sureté nationale"/>
        <s v="urbanisme et aménagement "/>
        <s v="Logement"/>
        <s v="Activité judiciaire"/>
        <s v="Administration pénitentiaire "/>
        <s v="017 : Sûreté nationale"/>
        <s v="020 : Administration générale"/>
        <s v="021 : Activité judiciaire"/>
        <s v="079 : Logement"/>
        <s v="080 : Urbanisme et aménagement"/>
        <s v="090 : Infrastructures routières et autoroutières"/>
        <s v="091 : Infrastructures aéroportuaires"/>
        <s v="105 : Prévention et soins"/>
        <s v="096 : Assainissement et protection du milieu naturel"/>
        <s v="Programme  022 : Administration Pénitentiaire"/>
        <s v="Programme  079 : Logements"/>
        <s v="Programme  080 :Urbanisme et aménagement"/>
        <s v="Programme 105 : Prévention et Soins"/>
        <s v="Programme 096 :Assainissement et protection du milieu naturel"/>
        <s v="Administration Générale"/>
        <s v="Sûreté Nationale"/>
        <s v="Administration Pénitentiaire"/>
        <s v="Vie estudiantine"/>
        <s v="Sports"/>
        <s v="Urbanisme et aménagement"/>
        <s v="Approvisionnement en eau potable et industrielle"/>
        <s v="PROGRAMME ; Suréte Nationale"/>
        <s v="Infrastructures Routières et Autoroutères"/>
        <s v=" Infrastructures Aéroportuaire"/>
        <s v="N.1.012.049.01.3003.000.030.24.001_x000a_Réalisation d'une école nationale supérieure (ENS)de 2000 place pédagogique à Ouargla"/>
        <s v="N.1.020.076.01.4730.000.030.24.001_x000a_Etude d'adaptation , suivi , contrôle et travaux de réalisation et équipement de 09 centres de proximité pour le stockage intermédiaire des céréales au niveau de la wilaya de ouargla"/>
        <s v="Electrification agricole, destiné aux périmetres des cultures strategiques, « Appui au développement des cultures stratégiques», W Ouargla"/>
        <s v="N.1.024.090.01.2030.000.030.24.004_x000a_Modernisation de la RN 51 du PK 90 au PK 140 sur 50 Km (W Ouargla)"/>
        <s v="Entretien des Routes Nationales -Exercice 2025 (W.Ouargla)"/>
        <s v="N.1.024.091.01.2020.000.030.24.002 Renforcement de la piste principale de l'aérodrome de Hassi Messaoud et ses annexes"/>
        <s v="N.1.006.021.01.4113.000.055.23.001."/>
        <s v="/"/>
        <s v="N.1.021.080.02.2055.000.055.23.001."/>
        <s v="N.1.021.080.02.2055.000.055.24.004."/>
        <s v="N.1.024.090.01.2055.000.055.24.001."/>
        <s v="N.1.024.090.02.2055.000.055.25.001."/>
        <s v="N1.024.090.01.2039.000.039.24.004"/>
        <s v="S1.020.076.01.4739.000.039.23.001"/>
        <s v=" Réalisation d'une cour de justice a El- M'ghaier"/>
        <s v="Etude d'adaptation, suivi, contrôle et travaux de réalisation et équipement de 04 centres de proximité pour le stockage intermédiaire des céréales au niveau de la wilaya d'el M'Ghaier_x000a_S.1.020.076.01.4757.000.057.23.001"/>
        <s v="Amélioration urbaine de l'ancien tissu urbain à travers la wilaya d'El M'Ghair-2023_x000a_N.1.021.080.02.2057.000.057.23.001"/>
        <s v="Dédoublement de la RN03 entre Oum Etoyour et El-M'Ghaier (Sidi Khellil) sur19km N.1.024.090.01.2057.000.057.23.003"/>
        <s v="Dédoublement de RN03 entre Sidi khelil et tendla sur 23 km (W.El M’Ghair)_x000a_N.1.024.090.01.2057.000.057.24.001"/>
        <s v="S.1.020.076.01.4707.000.007.23.001_x000a_Etude d'adaptation,suivi,contrôleet travaux de réalisation et equipement de 08 centres de proximité pour le stockage intermédiaire des céréales au niveau de la wilaya de Biskra"/>
        <s v="N.1.024.090.01.2007.000.007.24.004_x000a_Réalisation du dédoublement de la RN83 sur 15km (W-Biskra)"/>
        <s v="N.1.024.090.01.2007.000.007.24.003_x000a_Réalisation du dédoublement de la RN03 sur 26 km du PK336 au PK 342 et du PK363 au PK383 (2éme tranche) ( W-Biskra)"/>
        <s v="N.1.024.090.01.2007.000.007.24.002_x000a_Réalisation du dédoublement de la RN 46 sur 25km entre PK 219 et PK 244 ( W-Biskra)"/>
        <s v="N.1.051.096.01.2007.000.007.24.001_x000a_Réalisation et rénovation des collecteurs principaux d'assainissement de la ville Biskra"/>
        <s v="NI_x000a_Réalisation d'une cour de justice à Ouled Djellal"/>
        <s v="N.1.021.080.02.2051.000.051.23.001_x000a_Amélioration urbaine de l’ancien tissu urbain à travers la wilaya de Ouled Djellal-2023"/>
        <s v="NI_x000a_Réalisation , équipement et électrification de 2200 MI de forages Albien pour l'irrigation des palmerais à travers les communes de Ouled Djellal , Sidi Khaled et Besbes ( W , Ouled Djellal )"/>
        <s v="Renforcement de la RN 107 du PK 0+000 au PK24+000 sur  24 km                 Non individualisée"/>
        <s v="Dédoublement de la RN1 &quot; 1ere tranche sur 10 Km &quot; wilaya de ghardaia     N1 024 090 01 2047 000 047 24 003"/>
        <s v="Electrification agricole,  destiné aux périmètres des cultures stratégiques,   « Appui au développement  des cultures stratégiques »,  W Ghardaia            Non individualisée"/>
        <s v="Etude d'adaptation, suivi, contrôle et travaux de réalisation et équipement de 08 centres    de proximité pour le stockage intermédiaire des céréales au niveau de la wilaya de Ghardaia                                                                         S1 020 076 01 4747 000 047 23 001"/>
        <s v="Etude, suivi et réalisation des travaux  de 04 lotissements sociaux (6956 lots ) crées dans le cadre du développement de l'offre fonciere publique dans les régions du sud à berriane, guerrara wilaya de ghardaia ( programme2024 )                                                                                                       N1 021 080 02 2047 000 047 24 001"/>
        <s v="N1 024 090 01 2058 000 058 24 002"/>
        <s v="NI"/>
        <s v="S1.020.076.01.4758.000.058.24.001"/>
        <s v="024 : Travaux Publics et Infrastructures de Base"/>
        <s v="01 : Développement des infrastructures routières"/>
        <s v="N1.024.090.01.2033.000.033.24.004 Achèvement de la réalisation du CW 02 Illizi - Oued Samen sur 45 Km du  PK 105 au PK 150 (w.d'Illizi)"/>
        <s v="N1.024.090.01.2033.000.033.23.003  Aménagement et revetement des pistes au niveau de la wilaya d'Illizi sur 149 Km"/>
        <s v="020 : Agriculture et du Développement Rural"/>
        <s v="076 : Agriculture et développement rural"/>
        <s v="03 : Développement rural et gestion équilibrée et durable des territoires"/>
        <s v="Electrification agricole, destiné aux périmètres des cultures Stratégiques, &quot;Appui au développement des cultures stratégique&quot; W.Illizi"/>
        <s v="N 1 021 080 02 2056 000 056 23 001  Amélioration urbaine de l'ancien tissu urbain à travers la wilaya de Djanet - 2023."/>
        <s v="N 1 024 090 01 2056 000 056 23 003 Aménagement et revêtement des pistes au niveau de la wilaya de Djanet  sur 90 km."/>
        <s v="Réalisation de la route reliant CW 501 et la route BF10-BF11 sur 88 km."/>
        <s v="Réalisation de la route reliant Tin Merzouga et la route BF11-BF12 sur 65 km."/>
        <s v="Réalisation de la route reliant BF10 et BF11 sur 155 km."/>
        <s v="Réalisation de la route reliant BF11 et BF12 sur 110 km."/>
        <s v="N1.051.094.01.2011.000.011.24.001"/>
        <s v="AE 2023"/>
        <s v="AE 2024"/>
        <s v="N1.024.090.01.2011.000.011.23.005"/>
        <s v="N1.024.090.02.2011.000.011.24.003"/>
        <s v="N1.012.049.01.4001.000.011.23.001"/>
        <s v="Electrification agricole destiné aux périmétres des cultures stratégiques ( Appui au développement des cultures stratégiques) w in salah"/>
        <s v="Amélioratoin urbaine de l'ancien tissu urbain à travers la wilaya d'In Salah - 2023"/>
        <s v="Renforcement de la RN 52 Sur 30KM du PK_x000a_222+600 au PK 252+600"/>
        <s v=" N1 021 080 02 2054 000 054 23 001 Amélioration urbaine de l'ancien tissu urbain à travers la wilaya d'In Guezzam - 2023"/>
        <s v="N.1.024.090.01.2054.000.054.23.002 Réalisation de la route entre Tirek - Timiaouine, sur 71 Km ( W. In Guezzam)"/>
        <s v="N.1.024.090.01.2054.000.054.24.003 Modernisation de la RN1 sur 40,5 kms du PK 2230+000 au PK 2270+500 (1er tranche) (W.In Guezzam)"/>
        <s v="Infrastructures routier et autoroutiers"/>
        <s v=" Urbanism et Aménagement"/>
        <s v="Ville et ville nouvelles"/>
        <s v="090_Infrastructures routières et autoroutières"/>
        <s v="090_Mobilisation des ressources en eau et de la sécurité hydrique"/>
        <s v=" 090 : Infrastructures routiéres et autoroutiéres"/>
        <s v=" 91 : Infrastructures routiéres et autoroutiéres"/>
        <s v="infrastructure de base "/>
        <s v="044- Enseignement"/>
        <s v="049- Enseignement et formation supérieurs"/>
        <s v="051- Vie estudiantine"/>
        <s v="074- Appui à l'investissement"/>
        <s v="080- Urbanisme et aménagement"/>
        <s v="091- Infrastructures aéroportuaires"/>
        <s v="090- Infrastructures routières et autoroutières"/>
        <s v="105- Prévention et soins"/>
        <s v="096- Assainissement et protection du milieu naturel"/>
        <s v="094- Approvisionnement en eau potable et industrielle"/>
        <s v="076- Agriculture et développement rural"/>
        <s v="020  Programme: Administration Générale"/>
        <s v="021  Programme: Activité judiciaire"/>
        <s v="049  Programme: Enseignement et formation supérieurs"/>
        <s v="060  Programme: Sports"/>
        <s v="074  Programme: Appui à l'investissement"/>
        <s v="090  Programme: Infrastructures routières et autoroutières"/>
        <s v="092  Programme: Infrastructures maritimes"/>
        <s v="105  Programme: Prévention et soins"/>
        <s v="094  Programme: Approvisionnement en eau potable et industrielle "/>
        <s v="Total Programme 022 - Administration Penitentaire"/>
        <s v="Total Programme 049 - Enseignement et formation supérieurs"/>
        <s v="Total Programme 060 - Sports"/>
        <s v="Total Programme 074 - Appui à l'investissement "/>
        <s v="Programme 76 :  Agriculture et développement rural"/>
        <s v="Programme 77: Forêts"/>
        <s v="Total Programme 080 - Urbanisme et aménagement"/>
        <s v="Total Programme 090 - Infrastructures routières et autoroutières"/>
      </sharedItems>
    </cacheField>
    <cacheField name="Intitulé Sous programme" numFmtId="0">
      <sharedItems containsBlank="1" count="177" longText="1">
        <m/>
        <s v="Sous Programme 01: Développement de l'Agriculture"/>
        <s v="Sous Programme 03: Développement de l'Agriculture"/>
        <s v="Sous Programme 01: développement des infrastructures routières"/>
        <s v="sous programme  activité judiciaire ordinaire et administrative "/>
        <s v="sous programme prévenstion et soins"/>
        <s v="sous programme aménagement du foncier (02)"/>
        <s v="ND"/>
        <s v="Entretien routiere "/>
        <s v="Sous-Programme: Soutien administratif (Activité Pénitenaire)"/>
        <s v="S.Programme (02): Aménagement du foncier."/>
        <s v="S.Programme (01): Prévention et soins."/>
        <s v="Sous-programme : Soutien administratif"/>
        <s v="Sous-programme : Enseignement préparatoire et primaire"/>
        <s v="Sous-programme : Premier et deuxième cycles d'enseignement"/>
        <s v="Sous-programme : Promotion de l'investissement"/>
        <s v="Sous-programme : Logement public locatif"/>
        <s v="Sous-programme : Aménagement du foncier"/>
        <s v="Sous-programme : Développement des infrastructures routières"/>
        <s v="Sous-programme : Prévention et Soins"/>
        <s v="Sous Programme :&quot; 04&quot; Soutient Administratif"/>
        <s v="Sous Programme :&quot; 01&quot; Développement des Infrastructures Routières"/>
        <s v="Sous Programme :&quot; 01&quot; Prévention et Soins"/>
        <s v="Sous Programme 04. Soutien administratif"/>
        <s v="Sous Programme 01. 1er et 2ème cycles d’enseignement"/>
        <s v="Sous Programme 01. Œuvres universitaires"/>
        <s v="Sous Programme 01. Protection, valorisation et exploitation du patrimoine culturel"/>
        <s v="Sous Programme 01. Jeunes talents, sports d'élite et de haut niveau"/>
        <s v="Sous Programme 01. Promotion de l'investissement"/>
        <s v="Sous Programme 01. Développement des infrastructures routières"/>
        <s v="Sous Programme 01. Prévention et soins"/>
        <s v="Sous Programme 01. Adduction et réseaux de distribution en eau potable et industrielle"/>
        <s v="Sous Programme 01. Réseaux d'assainissement et système d'épuration"/>
        <s v="Sous Programme (02): Aménagement du foncier"/>
        <s v="Sous Programme (01): Prévention et soins"/>
        <s v="Sous Programme (01): Réseaux d'assainissement et Système d'épuration"/>
        <s v="Réseaux d'assainissement et systèmes d'épuration "/>
        <s v="Soutien Administratif "/>
        <s v="developpement des infrastructures routières"/>
        <s v="ouevres universitères"/>
        <s v="sécurité, ordre public, prévention et intervention "/>
        <s v="aménagement du fonciér "/>
        <s v="Logement public locatif"/>
        <s v="Activité judiciaire ordinaire et administrative "/>
        <s v="soutien administrative "/>
        <s v="Prévention et soins "/>
        <s v="02 : Sécurité, ordre public, prévention et intervention"/>
        <s v="01 : Soutien administratif et logistique"/>
        <s v="01 : Activité judiciaire ordinaire et administrative"/>
        <s v="01 : Logement public locatif"/>
        <s v="02 : Aménagement du foncier"/>
        <s v="01 : Développement des infrastructures routières"/>
        <s v="02 : Entretien routier"/>
        <s v="01 : Développement des infrastructures aéroportuaires"/>
        <s v="01 : Prévention et soins"/>
        <s v="01 : Réseaux d'assainissement et système d'épuration"/>
        <s v="Sous Programme 4:Soutien administratif"/>
        <s v="Sous Programme 1: Logements publics locatifs"/>
        <s v="Sous Programme 2: Aménagement du foncier"/>
        <s v="Sous Programme 1 :Prévention et Soins"/>
        <s v="Sous Programme 2: Protection des villes contre les inondations"/>
        <s v="                     Soutient Administratif et logistique"/>
        <s v="Sécurité, ordre public, prévention et intervention"/>
        <s v="Soutien administratif"/>
        <s v="Œuvres universitaires"/>
        <s v="Promotion du sport pour tous et en milieux éducatif et spécialisé"/>
        <s v="Aménagement du foncier"/>
        <s v="Développement des infrastructures routières"/>
        <s v="Prévention et soins"/>
        <s v="Adduction et Réseaux de distribution en eau potable et industrielle"/>
        <s v="SOUS PROGRAMME :  Sucurite , ordre public , prevention et entrvention"/>
        <s v="SOUS PROGRAMME :  Prévention et soins"/>
        <s v="Securité, Ordre Public, Prévention et Intervention"/>
        <s v="Développement des Infrastructures Aéroportuaire"/>
        <s v="N.1.012.049.01.3003.000.030.24.001_x000a_Réalisation d'une école nationale supérieure (ENS)de 2000 place pédagogique à Ouargla"/>
        <s v="N.1.020.076.01.4730.000.030.24.001_x000a_Etude d'adaptation , suivi , contrôle et travaux de réalisation et équipement de 09 centres de proximité pour le stockage intermédiaire des céréales au niveau de la wilaya de ouargla"/>
        <s v="Electrification agricole, destiné aux périmetres des cultures strategiques, « Appui au développement des cultures stratégiques», W Ouargla"/>
        <s v="N.1.024.090.01.2030.000.030.24.004_x000a_Modernisation de la RN 51 du PK 90 au PK 140 sur 50 Km (W Ouargla)"/>
        <s v="Entretien des Routes Nationales -Exercice 2025 (W.Ouargla)"/>
        <s v="N.1.024.091.01.2020.000.030.24.002 Renforcement de la piste principale de l'aérodrome de Hassi Messaoud et ses annexes"/>
        <s v="N.1.006.021.01.4113.000.055.23.001."/>
        <s v="/"/>
        <s v="N.1.021.080.02.2055.000.055.23.001."/>
        <s v="N.1.021.080.02.2055.000.055.24.004."/>
        <s v="N.1.024.090.01.2055.000.055.24.001."/>
        <s v="N.1.024.090.02.2055.000.055.25.001."/>
        <s v="N1.024.090.01.2039.000.039.24.004"/>
        <s v="S1.020.076.01.4739.000.039.23.001"/>
        <s v=" Réalisation d'une cour de justice a El- M'ghaier"/>
        <s v="Etude d'adaptation, suivi, contrôle et travaux de réalisation et équipement de 04 centres de proximité pour le stockage intermédiaire des céréales au niveau de la wilaya d'el M'Ghaier_x000a_S.1.020.076.01.4757.000.057.23.001"/>
        <s v="Amélioration urbaine de l'ancien tissu urbain à travers la wilaya d'El M'Ghair-2023_x000a_N.1.021.080.02.2057.000.057.23.001"/>
        <s v="Dédoublement de la RN03 entre Oum Etoyour et El-M'Ghaier (Sidi Khellil) sur19km N.1.024.090.01.2057.000.057.23.003"/>
        <s v="Dédoublement de RN03 entre Sidi khelil et tendla sur 23 km (W.El M’Ghair)_x000a_N.1.024.090.01.2057.000.057.24.001"/>
        <s v="S.1.020.076.01.4707.000.007.23.001_x000a_Etude d'adaptation,suivi,contrôleet travaux de réalisation et equipement de 08 centres de proximité pour le stockage intermédiaire des céréales au niveau de la wilaya de Biskra"/>
        <s v="N.1.024.090.01.2007.000.007.24.004_x000a_Réalisation du dédoublement de la RN83 sur 15km (W-Biskra)"/>
        <s v="N.1.024.090.01.2007.000.007.24.003_x000a_Réalisation du dédoublement de la RN03 sur 26 km du PK336 au PK 342 et du PK363 au PK383 (2éme tranche) ( W-Biskra)"/>
        <s v="N.1.024.090.01.2007.000.007.24.002_x000a_Réalisation du dédoublement de la RN 46 sur 25km entre PK 219 et PK 244 ( W-Biskra)"/>
        <s v="N.1.051.096.01.2007.000.007.24.001_x000a_Réalisation et rénovation des collecteurs principaux d'assainissement de la ville Biskra"/>
        <s v="NI_x000a_Réalisation d'une cour de justice à Ouled Djellal"/>
        <s v="N.1.021.080.02.2051.000.051.23.001_x000a_Amélioration urbaine de l’ancien tissu urbain à travers la wilaya de Ouled Djellal-2023"/>
        <s v="NI_x000a_Réalisation , équipement et électrification de 2200 MI de forages Albien pour l'irrigation des palmerais à travers les communes de Ouled Djellal , Sidi Khaled et Besbes ( W , Ouled Djellal )"/>
        <s v="Renforcement de la RN 107 du PK 0+000 au PK24+000 sur  24 km                 Non individualisée"/>
        <s v="Dédoublement de la RN1 &quot; 1ere tranche sur 10 Km &quot; wilaya de ghardaia     N1 024 090 01 2047 000 047 24 003"/>
        <s v="Electrification agricole,  destiné aux périmètres des cultures stratégiques,   « Appui au développement  des cultures stratégiques »,  W Ghardaia            Non individualisée"/>
        <s v="Etude d'adaptation, suivi, contrôle et travaux de réalisation et équipement de 08 centres    de proximité pour le stockage intermédiaire des céréales au niveau de la wilaya de Ghardaia                                                                         S1 020 076 01 4747 000 047 23 001"/>
        <s v="Etude, suivi et réalisation des travaux  de 04 lotissements sociaux (6956 lots ) crées dans le cadre du développement de l'offre fonciere publique dans les régions du sud à berriane, guerrara wilaya de ghardaia ( programme2024 )                                                                                                       N1 021 080 02 2047 000 047 24 001"/>
        <s v="N1 024 090 01 2058 000 058 24 002"/>
        <s v="NI"/>
        <s v="S1.020.076.01.4758.000.058.24.001"/>
        <s v="024 : Travaux Publics et Infrastructures de Base"/>
        <s v="090 : Infrastructures routières et autoroutières"/>
        <s v="N1.024.090.01.2033.000.033.24.004 Achèvement de la réalisation du CW 02 Illizi - Oued Samen sur 45 Km du  PK 105 au PK 150 (w.d'Illizi)"/>
        <s v="N1.024.090.01.2033.000.033.23.003  Aménagement et revetement des pistes au niveau de la wilaya d'Illizi sur 149 Km"/>
        <s v="020 : Agriculture et du Développement Rural"/>
        <s v="076 : Agriculture et développement rural"/>
        <s v="03 : Développement rural et gestion équilibrée et durable des territoires"/>
        <s v="Electrification agricole, destiné aux périmètres des cultures Stratégiques, &quot;Appui au développement des cultures stratégique&quot; W.Illizi"/>
        <s v="N 1 021 080 02 2056 000 056 23 001  Amélioration urbaine de l'ancien tissu urbain à travers la wilaya de Djanet - 2023."/>
        <s v="N 1 024 090 01 2056 000 056 23 003 Aménagement et revêtement des pistes au niveau de la wilaya de Djanet  sur 90 km."/>
        <s v="Réalisation de la route reliant CW 501 et la route BF10-BF11 sur 88 km."/>
        <s v="Réalisation de la route reliant Tin Merzouga et la route BF11-BF12 sur 65 km."/>
        <s v="Réalisation de la route reliant BF10 et BF11 sur 155 km."/>
        <s v="Réalisation de la route reliant BF11 et BF12 sur 110 km."/>
        <s v="N1.051.094.01.2011.000.011.24.001"/>
        <s v="AE 2023"/>
        <s v="AE 2024"/>
        <s v="N1.024.090.01.2011.000.011.23.005"/>
        <s v="N1.024.090.02.2011.000.011.24.003"/>
        <s v="N1.012.049.01.4001.000.011.23.001"/>
        <s v="Electrification agricole destiné aux périmétres des cultures stratégiques ( Appui au développement des cultures stratégiques) w in salah"/>
        <s v="Amélioratoin urbaine de l'ancien tissu urbain à travers la wilaya d'In Salah - 2023"/>
        <s v="Renforcement de la RN 52 Sur 30KM du PK_x000a_222+600 au PK 252+600"/>
        <s v=" N1 021 080 02 2054 000 054 23 001 Amélioration urbaine de l'ancien tissu urbain à travers la wilaya d'In Guezzam - 2023"/>
        <s v="N.1.024.090.01.2054.000.054.23.002 Réalisation de la route entre Tirek - Timiaouine, sur 71 Km ( W. In Guezzam)"/>
        <s v="N.1.024.090.01.2054.000.054.24.003 Modernisation de la RN1 sur 40,5 kms du PK 2230+000 au PK 2270+500 (1er tranche) (W.In Guezzam)"/>
        <s v="aménagement du foncier "/>
        <s v="Dévloppement des Infrastructures routier"/>
        <s v=" Aménagement du foncier"/>
        <s v="Entretien routier"/>
        <s v="Ville et ville nouvelles"/>
        <s v="01_Développement des infrastructures routières"/>
        <s v="01_Mobilisation des ressources en eau conventionnelles"/>
        <s v="1: Développement des infrastructures routières"/>
        <s v="Développements des infrastructures aéroportuaires"/>
        <s v="(routes et pénétrantes) :"/>
        <s v="01- Enseignement préparatoire et primaire"/>
        <s v="02- Enseignement moyen normal et spécifique et a distance"/>
        <s v="03- Enseignement secondaire normal, spécifique et a distance"/>
        <s v="01- Premier et deuxième cycles d’enseignement"/>
        <s v="01- Œuvres universitaires"/>
        <s v="01- Promotion de l'Investissement"/>
        <s v="02- Aménagement du foncier"/>
        <s v="01- Développements des infrastructures aéroportuaires"/>
        <s v="01- Développement des infrastructures routières"/>
        <s v="01- Prévention et soins"/>
        <s v="01- Réseaux d’assainissement et systemes d'épuration"/>
        <s v="01- Adduction et   Réseaux de distribution en eau potable et industrielle"/>
        <s v="01- Développement de l'agriculture"/>
        <s v=" 01- Développement des Infrastructures routières"/>
        <s v="01- Réseaux d'assainissement et Système d'épuration"/>
        <s v="01 Soutient Administratif et logistique"/>
        <s v="01 activité judiciaire ordinaire et administrative"/>
        <s v="01 Premier et deuxième cycles d'enseignement"/>
        <s v="01 Jeunes talents, sports de l'Elite et de haut niveau"/>
        <s v="01 Promotion de l'investissement"/>
        <s v="01 Développement des infrastructures routières"/>
        <s v="01 Développement des infrastructures maritimes"/>
        <s v="01 Prévention et soins"/>
        <s v="01 Adduction en eau potable et industrielle"/>
        <s v="Total S.Programme 04 -Soutien administratif "/>
        <s v="Total S.Programme 01 - 1er et 2ème cycles d’enseignement"/>
        <s v="Total S.Programme 02 - Promotion du sport pour tous et en milieux éducatif et spécialisé"/>
        <s v="Total S.Programme 01 - Promotion de l'Investissement"/>
        <s v="Total S.Programme 01 -développement  de l'agriculture"/>
        <s v="Total S.Programme 03: Lutte contre la désertification et la restauration des terres"/>
        <s v="Total S.Programme 02 - Aménagement du foncier"/>
        <s v="Total S.Programme 001- développement des infrastructures routriées"/>
      </sharedItems>
    </cacheField>
    <cacheField name="Numéro d'individualisation " numFmtId="0">
      <sharedItems containsBlank="1" containsMixedTypes="1" containsNumber="1" containsInteger="1" minValue="1" maxValue="8" count="320" longText="1">
        <m/>
        <s v="N1.006.022.04.4837.000.037.07.004"/>
        <s v="N1.019.074.01.4837.000.037.11.001"/>
        <s v="S1.021.080.02.4837.000.037.18.013"/>
        <s v="N1.024.090.01.4037.000.037.20.001"/>
        <s v="N1.024.090.01.4037.000.037.13.025"/>
        <s v="N1.024.091.02.4037.000.037.21.043"/>
        <s v="S1.027.105.01.4037.000.037.19.016"/>
        <s v="N1.051.094.01.4837.000.037.17.005"/>
        <s v="S1.021.080.02.4737.000.037.24.001"/>
        <s v="S1.021.080.02.4737.000.037.24.002"/>
        <s v="S1.021.080.02.4737.000.037.24.004"/>
        <s v="S1.027.105.01.4737.000.037.24.001"/>
        <s v="S1.030.114.01.4737.000.037.24.001"/>
        <n v="1"/>
        <s v="S1.024.090.01.4050.000.050.23.001"/>
        <s v="N1.024.090.01.4050.000.050.24.001"/>
        <s v="S.1.024.090.01.4050.000.050.23.003"/>
        <s v="N.1.024.090.01.4050.000.050.18.004"/>
        <s v="N.1.024.090.01.2050.000.050.24.001"/>
        <s v="N / I"/>
        <n v="8"/>
        <s v="S102007601474900004924001"/>
        <s v="NI"/>
        <s v="N102409001204900004924001"/>
        <s v="N100602101410700004924003"/>
        <s v="S102710501484900004924001"/>
        <s v="N102108002204900004923001"/>
        <s v="ND"/>
        <s v="NK5.521,3,262.132.12,01"/>
        <s v="NE5.521,8,262.132.21,02"/>
        <s v="N1.024.090.01.2032.000.032.24.003"/>
        <s v="Non individualisée"/>
        <n v="4"/>
        <s v="NK5.731,1,262.132.10,01"/>
        <s v="NK5.731,1,262.132.14.01"/>
        <s v="S1.027.105.01.4032.000.032.24.001"/>
        <n v="3"/>
        <s v="NF5.852,8,262.132.06,01"/>
        <s v="N1.005.020.01.2032.000.032.24.002"/>
        <n v="2"/>
        <s v="NE5.176.3.262.132.18.01"/>
        <s v="NE5.176.3.262.132.18.02"/>
        <s v="S1 020 076 01 4732 000 032 24 001"/>
        <s v="N1 024 090 02 2032 000 032 16 219"/>
        <s v="N1 024 090 02 2032 000 032 17 196"/>
        <s v="NI, Prog 2025"/>
        <s v="S102007601470100000124001"/>
        <s v="N102409001200100000125001"/>
        <s v="N102409001200100000124002"/>
        <s v="001/FSDRS/WA/DPSB/2021"/>
        <s v="001/FSDRS/WA/DPSP/2020"/>
        <s v="N.E.5.522.3.262.101.22.01 "/>
        <s v="N.F.5.521.2.262.101.06.02, N1 024 090 01 4001 000 001 06 032"/>
        <s v="N.K.5.521.2.262.101.11.02 N1 024 090 01 4001 000 001 11 011"/>
        <n v="7"/>
        <s v="N105109502200100000125001"/>
        <s v="N.E.5.342.2.262.101.21.01"/>
        <s v="N.E.5.176.3.262.101.18.01"/>
        <s v="N.E.5.176.3.262.101.18.02"/>
        <s v="002/FSDRS/WA/DPAT/2014, S1 019 074 01 4801 000 001 14 002"/>
        <s v="016/FSDRS/WA/DPSB/2014"/>
        <s v="026/FSDRS/WA/DPAT/2014"/>
        <s v="004/FSDRS/WA/DPSB/2018, S1 021 080 02 4001 000 001 18 020"/>
        <s v="005/FSDRS/WA/DPSB/2018, S1 021 080 02 4001 000 001 18 021"/>
        <s v="N.K.5.852.8.262.101.10.01, N1 005 017 02 4001 000 001 10 002"/>
        <s v="N1 010 041 04 4808 000 008 11 001"/>
        <s v="N1 019 074 01 4808 000 008 18 004"/>
        <s v="N1 019 074 01 4808 000 008 18 005"/>
        <s v="N1 027 105 01 4808 000 008 18 007"/>
        <s v="S1 027 105 01 4808 000 008 07 012"/>
        <s v="N1 027 105 01 4808 000 008 06 001"/>
        <s v="N1 051 094 02 4808 000 008 22 008"/>
        <s v="N1 012 049 01 4808 000 008 12 004"/>
        <s v="/"/>
        <s v="N1 051094 01 2008 000 008 24 001"/>
        <s v="N1 012 049 01 4035 000 045 10 006"/>
        <s v="N1 012 051 01 4845 000 045 10 005"/>
        <s v="S1 021 079 01 4001 000 045 13 001"/>
        <s v="N1 021 080 02 4845 000 045 07 008"/>
        <s v="N1 021 080 02 4845 000 045 08 009"/>
        <s v="S1 021 080 02 4845 000 045 08 001"/>
        <s v="S1 021 080 02 4845 000 045 20 004"/>
        <n v="5"/>
        <s v="N1 051 093 01 4845 000 045 22 005"/>
        <s v="N1 019 074 01 4845 000 045 18 001"/>
        <s v="N1 019 074 01 4845 000 045 18 002"/>
        <s v="N1 006 021 01 4045 000 045 10 001"/>
        <s v="N1 006 022 04 4845 000 045 06 002"/>
        <s v="S1 027 105 01 4845 000 045 07 021"/>
        <s v="N1 024 090 01 4045 000 045 12 004"/>
        <s v="N1 024 090 01 4045 000 045 13 001"/>
        <s v="N1 024 090 01 4045 000 045 21 003"/>
        <s v="NE 5 721 3 145 225 30 19"/>
        <s v="NE.5.521.2.214.045.01.03"/>
        <s v="S1.006.022.04.4839.000.039.06.001"/>
        <s v="S1.006.022.04.4839.000.039.07.002"/>
        <s v="N1.011.044.01.4839.000.039.10.001"/>
        <s v="N1.012.049.01.4839.000.039.11.001"/>
        <s v="N1.019.074.01.4839.000.039.18.003"/>
        <s v="C1.021.079.01.4839.000.039.14.001"/>
        <s v="N1.021.080.02.4839.000.039.22.001"/>
        <s v="C1.021.080.02.4839.000.039.18.002"/>
        <s v="C1.021.080.02.4839.000.039.18.003"/>
        <s v="C1.021.080.02.4839.000.039.20.004"/>
        <s v="N1.024.090.01.4039.000.039.17.001"/>
        <s v="N1.027.105.01.4839.000.039.06.001"/>
        <s v="N1.027.105.01.4839.000.039.16.011"/>
        <s v="C1.027.105.01.4839.000.039.14.012"/>
        <s v="Réalisation et équipement d'un établissement de prévention de 300 détenus à Djamaa_x000a_N.1.006.022.04.4857.000.057.22.002"/>
        <s v="Réalisation d'un E,P  de 300 détenus à M'ghaier_x000a_N.1.006.022.04.4857.000.057.22.003"/>
        <s v="Dédoublement de la R03 (1ére tranche sur 20km)_x000a_N.1.024.090.01.4057.000.057.22.001"/>
        <s v="Etude, réalisation et équipement d'un hôpital 120 lits à Djamaa_x000a_S.1.027.105.01.4857.000.057.22.001"/>
        <s v="N1.005.020.01.4811.000.011.11.005"/>
        <s v="N1.005.017.02.4811.000.011.07.017"/>
        <s v="S1.006.022.04.4011.000.011.07.006"/>
        <s v="S1.006.022.04.4011.000.011.06.001"/>
        <s v="S1.006.022.04.4011.000.011.06.002"/>
        <s v="N1.012.051.01.4811.000.011.20.002"/>
        <s v="N1.021.080.02.4811.000.011.11.001"/>
        <s v="S1.021.080.02.4811.000.011.18.006"/>
        <s v="N1.024.090.01.4011.000.011.18.001"/>
        <s v="N1.024.090.01.4011.000.011.13.011"/>
        <s v="N1.024.090.01.4011.000.011.18.009"/>
        <s v="N1.024.090.01.4011.000.011.11.013"/>
        <s v="N1.024.090.01.4011.000.011.17.015"/>
        <s v="N1.024.090.01.4011.000.011.18.018"/>
        <s v="N1.024.090.01.4011.000.011.21.005"/>
        <s v="N1.024.090.01.4011.000.011.14.008"/>
        <s v="N1.024.091.01.4008.000.011.21.001"/>
        <s v="N1.024.090.01.4011.000.011.14.004"/>
        <s v="N1.024.090.01.4011.000.011.14.002"/>
        <s v="N1.024.090.01.4011.000.011.18.007"/>
        <s v="N1.024.090.02.4011.000.011.11.027"/>
        <s v="S1.027.105.01.4811.000.011.14.009"/>
        <s v="N1.027.105.01.4811.000.011.06.008"/>
        <s v="N1.051.094.01.4811.000.011.22.005"/>
        <s v="N1.005.017.02.4853.000.053.22.005  Etude et réalisation d'une Unité Républicaine de Sécurité (URS) avec 04 logements à In Salah."/>
        <s v="N.1.012.049.01.3003.000.030.24.001_x000a_Réalisation d'une école nationale supérieure (ENS)de 2000 place pédagogique à Ouargla"/>
        <s v="N.1.020.076.01.4730.000.030.24.001_x000a_Etude d'adaptation , suivi , contrôle et travaux de réalisation et équipement de 09 centres de proximité pour le stockage intermédiaire des céréales au niveau de la wilaya de ouargla"/>
        <s v="Electrification agricole, destiné aux périmetres des cultures strategiques, « Appui au développement des cultures stratégiques», W Ouargla"/>
        <s v="N.1.024.090.01.2030.000.030.24.004_x000a_Modernisation de la RN 51 du PK 90 au PK 140 sur 50 Km (W Ouargla)"/>
        <s v="Entretien des Routes Nationales -Exercice 2025 (W.Ouargla)"/>
        <s v="N.1.024.091.01.2020.000.030.24.002 Renforcement de la piste principale de l'aérodrome de Hassi Messaoud et ses annexes"/>
        <s v="N.1.006.021.01.4113.000.055.23.001."/>
        <s v="N.1.021.080.02.2055.000.055.23.001."/>
        <s v="N.1.021.080.02.2055.000.055.24.004."/>
        <s v="N.1.024.090.01.2055.000.055.24.001."/>
        <s v="N.1.024.090.02.2055.000.055.25.001."/>
        <s v="N1.024.090.01.2039.000.039.24.004"/>
        <s v="S1.020.076.01.4739.000.039.23.001"/>
        <s v=" Réalisation d'une cour de justice a El- M'ghaier"/>
        <s v="Etude d'adaptation, suivi, contrôle et travaux de réalisation et équipement de 04 centres de proximité pour le stockage intermédiaire des céréales au niveau de la wilaya d'el M'Ghaier_x000a_S.1.020.076.01.4757.000.057.23.001"/>
        <s v="Amélioration urbaine de l'ancien tissu urbain à travers la wilaya d'El M'Ghair-2023_x000a_N.1.021.080.02.2057.000.057.23.001"/>
        <s v="Dédoublement de la RN03 entre Oum Etoyour et El-M'Ghaier (Sidi Khellil) sur19km N.1.024.090.01.2057.000.057.23.003"/>
        <s v="Dédoublement de RN03 entre Sidi khelil et tendla sur 23 km (W.El M’Ghair)_x000a_N.1.024.090.01.2057.000.057.24.001"/>
        <s v="S.1.020.076.01.4707.000.007.23.001_x000a_Etude d'adaptation,suivi,contrôleet travaux de réalisation et equipement de 08 centres de proximité pour le stockage intermédiaire des céréales au niveau de la wilaya de Biskra"/>
        <s v="N.1.024.090.01.2007.000.007.24.004_x000a_Réalisation du dédoublement de la RN83 sur 15km (W-Biskra)"/>
        <s v="N.1.024.090.01.2007.000.007.24.003_x000a_Réalisation du dédoublement de la RN03 sur 26 km du PK336 au PK 342 et du PK363 au PK383 (2éme tranche) ( W-Biskra)"/>
        <s v="N.1.024.090.01.2007.000.007.24.002_x000a_Réalisation du dédoublement de la RN 46 sur 25km entre PK 219 et PK 244 ( W-Biskra)"/>
        <s v="N.1.051.096.01.2007.000.007.24.001_x000a_Réalisation et rénovation des collecteurs principaux d'assainissement de la ville Biskra"/>
        <s v="NI_x000a_Réalisation d'une cour de justice à Ouled Djellal"/>
        <s v="N.1.021.080.02.2051.000.051.23.001_x000a_Amélioration urbaine de l’ancien tissu urbain à travers la wilaya de Ouled Djellal-2023"/>
        <s v="NI_x000a_Réalisation , équipement et électrification de 2200 MI de forages Albien pour l'irrigation des palmerais à travers les communes de Ouled Djellal , Sidi Khaled et Besbes ( W , Ouled Djellal )"/>
        <s v="Renforcement de la RN 107 du PK 0+000 au PK24+000 sur  24 km                 Non individualisée"/>
        <s v="Dédoublement de la RN1 &quot; 1ere tranche sur 10 Km &quot; wilaya de ghardaia     N1 024 090 01 2047 000 047 24 003"/>
        <s v="Electrification agricole,  destiné aux périmètres des cultures stratégiques,   « Appui au développement  des cultures stratégiques »,  W Ghardaia            Non individualisée"/>
        <s v="Etude d'adaptation, suivi, contrôle et travaux de réalisation et équipement de 08 centres    de proximité pour le stockage intermédiaire des céréales au niveau de la wilaya de Ghardaia                                                                         S1 020 076 01 4747 000 047 23 001"/>
        <s v="Etude, suivi et réalisation des travaux  de 04 lotissements sociaux (6956 lots ) crées dans le cadre du développement de l'offre fonciere publique dans les régions du sud à berriane, guerrara wilaya de ghardaia ( programme2024 )                                                                                                       N1 021 080 02 2047 000 047 24 001"/>
        <s v="N1 024 090 01 2058 000 058 24 002"/>
        <s v="S1.020.076.01.4758.000.058.24.001"/>
        <s v="024 : Travaux Publics et Infrastructures de Base"/>
        <s v="090 : Infrastructures routières et autoroutières"/>
        <s v="01 : Développement des infrastructures routières"/>
        <s v="N1.024.090.01.2033.000.033.24.004 Achèvement de la réalisation du CW 02 Illizi - Oued Samen sur 45 Km du  PK 105 au PK 150 (w.d'Illizi)"/>
        <s v="N1.024.090.01.2033.000.033.23.003  Aménagement et revetement des pistes au niveau de la wilaya d'Illizi sur 149 Km"/>
        <s v="020 : Agriculture et du Développement Rural"/>
        <s v="076 : Agriculture et développement rural"/>
        <s v="03 : Développement rural et gestion équilibrée et durable des territoires"/>
        <s v="Electrification agricole, destiné aux périmètres des cultures Stratégiques, &quot;Appui au développement des cultures stratégique&quot; W.Illizi"/>
        <s v="N 1 021 080 02 2056 000 056 23 001  Amélioration urbaine de l'ancien tissu urbain à travers la wilaya de Djanet - 2023."/>
        <s v="N 1 024 090 01 2056 000 056 23 003 Aménagement et revêtement des pistes au niveau de la wilaya de Djanet  sur 90 km."/>
        <s v="Réalisation de la route reliant CW 501 et la route BF10-BF11 sur 88 km."/>
        <s v="Réalisation de la route reliant Tin Merzouga et la route BF11-BF12 sur 65 km."/>
        <s v="Réalisation de la route reliant BF10 et BF11 sur 155 km."/>
        <s v="Réalisation de la route reliant BF11 et BF12 sur 110 km."/>
        <s v="N1.051.094.01.2011.000.011.24.001"/>
        <s v="AE 2023"/>
        <s v="AE 2024"/>
        <s v="N1.024.090.01.2011.000.011.23.005"/>
        <s v="N1.024.090.02.2011.000.011.24.003"/>
        <s v="N1.012.049.01.4001.000.011.23.001"/>
        <s v="Electrification agricole destiné aux périmétres des cultures stratégiques ( Appui au développement des cultures stratégiques) w in salah"/>
        <s v="Amélioratoin urbaine de l'ancien tissu urbain à travers la wilaya d'In Salah - 2023"/>
        <s v="Renforcement de la RN 52 Sur 30KM du PK_x000a_222+600 au PK 252+600"/>
        <s v=" N1 021 080 02 2054 000 054 23 001 Amélioration urbaine de l'ancien tissu urbain à travers la wilaya d'In Guezzam - 2023"/>
        <s v="N.1.024.090.01.2054.000.054.23.002 Réalisation de la route entre Tirek - Timiaouine, sur 71 Km ( W. In Guezzam)"/>
        <s v="N.1.024.090.01.2054.000.054.24.003 Modernisation de la RN1 sur 40,5 kms du PK 2230+000 au PK 2270+500 (1er tranche) (W.In Guezzam)"/>
        <s v="NK 5 721 2 262 027 16"/>
        <s v="NK 5 721 2 262 027 23"/>
        <s v="NK 5 721 2 262 027 17"/>
        <s v="NE 5 721 3 262 027 31"/>
        <s v="NE5.521.3.214.011.01.04"/>
        <s v="NE5.521.3.214.011.01.03"/>
        <s v="NE5.721.3.225.111.02_x000a_N1.021.080.02.2011.000.011.17.022"/>
        <s v="NE5.721.3.225.111.22_x000a_N1.021.080.02.2011.000.011.18.029"/>
        <s v="NE5.521.3.214.058.23.04"/>
        <s v="NL5.531.1.214.058.23.08"/>
        <s v="N1 021 081 01 3006 000 058 14 013"/>
        <s v="NF5.521.2.214.239.85"/>
        <s v="NL5.521.2.214.239.01"/>
        <s v="NL5.521.2.214.239.02"/>
        <s v="N1.051·093·01·2039·000·039·15·160"/>
        <s v="N 1 024 090 01 2056 000 056 21 485"/>
        <s v="N 1 024 090 01 2056 000 056 21 484"/>
        <s v="NE 5 721 3 225 130 31"/>
        <s v="NF5.521.2.214.230.01.86_x000a_(N.1.024.090.01.2030.000.030.16.066)"/>
        <s v="NL5.521.2.214.230.01.03_x000a_(N.1.024.090.01.2030.000.030.16.067)"/>
        <s v="NK5.523.2.262.010.44_x000a_"/>
        <s v="NF562342621020605"/>
        <s v="NF562322621020603"/>
        <s v="Etude, construction et équipement de 04 CEM (Oued Fodda, Boukader,El Karimia,Sidi Abderrahmane )"/>
        <s v="NF562282621020605"/>
        <s v="NF562212621020606"/>
        <s v="NK5.731.1.268.583.13.01_x000a_N.1.027.105.01.4855.000.055.13.003."/>
        <s v="NK562322621021305"/>
        <s v="NK562122621021101"/>
        <s v="NK562152621021102"/>
        <s v="Suivi et réalisation d'une zone industrielle à Boukadir 2, Wilaya de Chlef  "/>
        <s v="Suivi et réalisation d'une zone industrielle à Oued Sly (Tranche 2) "/>
        <s v="NK562122621021201"/>
        <s v="Résorption des déficits en VRD"/>
        <s v="ND552782621020201"/>
        <s v="NK562122621021301"/>
        <s v="NF573382621020801"/>
        <s v="NK557512621021304"/>
        <s v="NE573132621022202"/>
        <s v="NF573112621020801"/>
        <s v="NK552232621021001"/>
        <s v="Alimentation en eau potable des zones rurales et éparses de la wilaya à partir de la SDEM de Tenés"/>
        <s v="Transfert de la station de dessalement d’eau de mer de Mainis vers la commune d’Oued Goussine"/>
        <s v="Etude d'adaptation, suivi, contrôle et travaux de réalisation et équipement de 10 centres de proximité pour le stockage intermédiaire des céréales au niveau de la wilaya de chlef"/>
        <s v="N1 021 080 02 2002 000 002 24 002"/>
        <s v="N1 024 090 01 2002 000 002 24 004"/>
        <s v="Etude et réalisation d'un traitement tertiaire au niveau de la station d'épuration des eaux usées de Chlef y compris l'amélioration de collecte des eaux usées et les infrastructures de transfert des eaux épurées à partir de la station d'épuration de Chlef vers le grand périmètre d'irrigation (GPI) du moyen Cheliff"/>
        <s v="NK573112621021301"/>
        <s v="NK534292621021302"/>
        <s v="Réalisation  de la STEP de Relizane"/>
        <s v="NK 5 342 3 262 148 13 01 "/>
        <s v="NK 5 323  2 262 068 02"/>
        <s v="NK5 762 8 262.148 11 02"/>
        <s v="Réalisation d'un centre pénitenciaire de 300 détenu à Sidi Moussa_x000d__x000a_"/>
        <s v="N1.007.025.04.4023.000.042.09.001"/>
        <s v=" Suivi, réalisation et équipement d'une mosquée pôle à Tipasa _x000d__x000a_"/>
        <s v="N.1.015.060.01.4030.000.042.10.006"/>
        <s v=" Suivi, réalisation et équipement d'un centre de regroupement à Fouka _x000d__x000a_"/>
        <s v=" Travaux de mise à niveau ,extension et équipement du stade de Koléa (2è Tranche)_x000d__x000a_"/>
        <s v="N.1.021.080.02.4001.000.042.14.001"/>
        <s v="Réhabilitation et amélioration urbaine des vieux quartiers de Cherchell, Koléa, Gouraya , Tipasa, Hadjout et Fouka_x000d_"/>
        <s v=" Réalisation de six (6) réservoirs d'une capacités de 2 000 m3 chaqu'un au daira de Damous ,Gouraya, Cherchell ,Sidi Amar y compris le système d'adduction et de distribution _x000d_"/>
        <s v="Réalisation d'une station d'épuration à Menaceur y compris système de collecte pour la protection du barrage de Boukerdane_x000d_"/>
        <s v="N1.024.090.01.4042.000.042.11.003"/>
        <s v=" Réhabilitation de la RN11 sur plusieurs sections_x000d_"/>
        <s v="N1.020.076.01.4738.000.038.23.001_x000a_Etude d'adaptation, suivi, contrôle et travaux de réalisation et équipement de 09 centres de proximité pour le stockage intermédiaire des céréales au niveau de la Wilaya de Tissemsilt(Décision n° MF/2023/DI/911 du 21/12/2023)"/>
        <s v="N.1.021.080.02.2038.000.038.24.001_x000a_Etude, suivi et réalisation de travaux de VRD primaires et secondaires à travers la wilaya de Tissemsilt - Programme 2024"/>
        <s v="Acquisition des équipements au profit de l'hopital 60 lits à Lardjem (W/ Tissemsilt)"/>
        <s v="REALISATION DES COLLECTEURS PRINCIPAUX D'ASSAINISSEMENT Y COMPRIS SYSTEME EPURATOIRE A BENI CHAIB"/>
        <s v="LA MISE A NIVEAU ET MODERNISATION DE LA STATION DE TRAITEMENT DE DEUR DEUR , LES STATIONS DE POMPAGE BOUGARA, KHEMISTI ET  DEUR DEUR "/>
        <s v="RN14: RECTIFICATION ET RENFORCEMENT DU PK.88+000 AU PK.118+000 SUR 30 KMS"/>
        <s v="RECONSTRUCTION DES CHEMINS DE WILAYA"/>
        <s v="ENTRETIEN DES CHEMINS COMMUNAUX  "/>
        <s v="RENFORCEMENT DES CHEMINS DE WILAYA SUR 98 KMS (CW15 sur 22 Km du PK 09+000 au PK 31.+000, CW 06 SUR 26 KMS DU PK 15+000 AU PK 41+000, CW 05 SUR 07 KMS DU PK 17+000 AU PK 24+000 , CW19 SUR 23 KMS DU PK0+000 AU PK23+000, CW84 SUR 10 KMS DU PK0+000 AU PK10+000,CW 21 SUR 10 KMS DU PK 21+000 AU PK 31+000) "/>
        <s v="REALISATION DE L'EVITEMENT DES VILLES DE KHEMISTI  ET LAAYOUNE SUR 12 KM"/>
        <s v="ENTRETIEN DES CHEMINS DE WILAYA"/>
        <s v="ENTRETIEN DES CHEMINS COMMUNAUX"/>
        <s v="REALISATION DU DEDOUBLEMENT DE LA RN14 ENTRE TISSEMSILT ET LIMITE WILAYA AVEC TIARET SUR 08 KMS AVEC CONSTRUCTION D'UN ECHANGEUR"/>
        <s v="SUIVI ET REALISATION DU DEDOUBLEMENT DE LA RN120 ENTRE LAAYOUNE ET LA LIMITE DE LA WILAYA DE DJELFA SUR 22 KMS"/>
        <s v="ETUDE, REALISATION ET EQUIPEMENT D'UNE COUR DE JUSTICE"/>
        <s v="ETUDE, REALISATION ET EQUIPEMENT D'UN ETABLISSEMENT PENITENTIAIRE DE 300 DETENUS "/>
        <s v="ETUDE ET REALISATION D'UNE UNITE REPUBLICAINE DE SECURITE AVEC 04 LOGTS D'ASTREINTE ET ACQUISITION D'UN GROUPE ELECTROGENE"/>
        <s v="ETUDE, REALISATION ET EQUIPEMENT D'UNE CITE ADMINISTRATIVE A TISSEMSILT"/>
        <s v="SUIVI ET REALISATION DE 2000 LITS  D'HEBERGEMENT"/>
        <s v="SUIVI ET REALISATION DE 4000 PLACES PEDAGOGIQUES"/>
        <s v="SUIVI ET REALISATION DE 1000 LITS D’HEBERGEMENT  "/>
        <s v="ETUDE ET REALISATION D'UN HOPITAL DE 60 LITS"/>
        <s v="SUIVI , RÉALISATION ET ÉQUIPEMENT D'UN HÔPITAL 240 LITS À TISSEMSILT"/>
        <s v="ETUDE, SUIVI ET REHABILITATION DE 22 STADES COMMUNAUX"/>
        <s v="TRAVAUX DE VOIRIE ET RÉSEAUX DIVERS ( VRD)"/>
        <s v="TRAVAUX DE VRD DE L'HABITAT RURAL GROUPÉ À TRAVERS LES WILAYAS DES HAUTS PLATEAUX -PROG 2018 "/>
        <s v="NF5.651.8.262.114.08.01_x000a_N.1.005.020.01.4814.000.014.08.001"/>
        <s v="NI_x000a_"/>
        <s v="NF5.853.2.262.114.08.01_x000a_N.1.006.021.01.4014.000.014.08.004"/>
        <s v="NF5.853.3.262.114.06.01_x000a_N.1.006.022.04.4814.000.014.06.001"/>
        <s v="SF5.853.3.262.114.07.01_x000a_S.1.006.022.04.4814.000.014.07.004"/>
        <s v="NK5.621.8.262.114.11.01_x000a_N.1.012.049.01.4012.000.014.11.002"/>
        <s v="NK5.621.5.262.114.11.01_x000a_N.1.012.051.01.4011.000.014.11.003"/>
        <s v="SF5.175.3.262.114.13.01_x000a_S.1.019.074.01.4814.000.014.13.004"/>
        <s v="NE5.176.3.262.114.18.02_x000a_N.1.019.074.01.4814.000.014.18.005"/>
        <s v="NE5.176.3.262.114.18.01_x000a_N.1.019.074.01.4814.000.014.18.007"/>
        <s v="NE5.176.3.262.114.18.04_x000a_N.1.019.074.01.4814.000.014.18.006"/>
        <s v="NE5.176.3.262.114.18.03_x000a_N.1.019.074.01.4814.000.014.18.008"/>
        <s v="NF5.721.3.262.114.08.03_x000a_N.1.021.080.02.4814.000.014.08.008"/>
        <s v="NF5.721.3.262.114.09.01_x000a_N.1.021.080.02.4814.000.014.09.003"/>
        <s v="SF5.721.8.262.114.18.02_x000a_S.1.021.080.02.4814.000.014.18.009"/>
        <s v="SF5.567.2.262.114.07.01_x000a_S.1.022.084.01.4814.000.014.07.002"/>
        <s v="NF5.521.4.262.114.06.01_x000a_N.1.024.090.01.4814.000.014.06.002"/>
        <s v="NK5.522.3.262.114.10.01_x000a_N.1.024.090.01.4814.000.014.10.004"/>
        <s v="SF5.521.8.262.114.07.12_x000a_S.1.024.090.01.4814.000.014.07.003"/>
        <s v="NE5.522.2.262.114.22.01_x000a_N.1.024.090.01.4814.000.014.22.005"/>
        <s v="NF5.732.1.262.114.08.01_x000a_N.1.027.105.01.4814.000.014.08.011"/>
        <s v="NF5.733.8.262.114.06.01_x000a_N.1.027.105.01.4814.000.014.06.017"/>
        <s v="SF5.731.1.262.114.07.01_x000a_S.1.027.105.01.4814.000.014.07.009"/>
        <s v="NK5.732.1.262.114.11.01_x000a_N.1.027.105.01.4814.000.014.11.014"/>
        <s v="SF5.731.9.262.114.19.01_x000a_S.1.027.105.01.4814.000.014.19.010"/>
        <s v="NE5.731.1.262.114.22.01_x000a_N.1.027.105.01.4814.000.014.22.005"/>
        <s v="SF5.341.4.262.114.13.01_x000a_S.1.051.094.01.4814.000.014.13.008"/>
        <s v="NL5.341.2.262.114.15.01_x000a_N.1.051.094.01.4814.000.014.15.002"/>
        <s v="NK5.342.1.262.114.10.01_x000a_N.1.051.096.01.4814.000.014.10.003"/>
        <s v="N1.051.094.01.4825.000.025.14.004"/>
        <s v="N1.051.096.02.4825.000.025.14.008"/>
      </sharedItems>
    </cacheField>
    <cacheField name=" Intitulé Opération" numFmtId="0">
      <sharedItems containsBlank="1" count="593" longText="1">
        <s v="Étude et réalisation de nouvelles résidences universitaires 18 000 lits: (4000 lits à Ouled Fayet II; 4000 lits à El Alia; 4000 lits à El Djorf; 3000 lits à Said Hamdine; 3000 lits à Ziania) avec dépendances"/>
        <s v="Radiale Oued Ouchaiah-liaison RN 38 -Benghazi"/>
        <s v="Étude et réalisation résidences universitaires de 11.000 lits à Sidi Abdallah avec dépendances à sidi abdellah"/>
        <s v="Sécurité publique au niveau de la capitale et réhabilitation du système de la vidéo surveillance"/>
        <s v="Etude et réalisation de 5000 logements locatifs (y compris viabilisation et les réservations pour les locaux commerciaux)"/>
        <s v="Etude, suivi, acquisition des biens immobiliers et des parcelles de terrains, travaux de restauration et de mise en valeur du secteur sauvegardé de la Casbah d’Alger (2ème tranche)"/>
        <s v="Travaux de protection et d'aménagement de la bande côtière (promenade et plage de la baie d'Alger, 1ere tranche)- Etude et réalisation"/>
        <s v="Réalisation de 20.000 places pédagogiques avec dépendances à Sidi Abdallah"/>
        <s v="Aménagement de l'Oued El Harrach- Travaux et suivi"/>
        <s v="Réalisation du dédoublement de la RN 23 sur 15 km entre Ain Osmane et Djedar"/>
        <s v="Réalisation de dédoublement de la RN 23 du PK 397 au PK 368 sur 29 Km à El Hadjeb (Laghouat)"/>
        <s v="Réalisation de la Station d'épuration (parachèvement des travaux )"/>
        <m/>
        <s v=" Etude d’adaptation, suivi, contrôle et travaux de réalisation et équipement 08 centres de proximités pour stockage des céréales au niveau de la wilaya de Laghouat"/>
        <s v="Réalisation de Mosquée Pole de Laghouat"/>
        <s v="Réalisation et Équipement d'un hôpital Psychiatrique de 120 lits de Laghouat"/>
        <s v="Réalisation et équipement d'un centre anti-cancer à Laghouat"/>
        <s v="Étude, suivi ,et réalisation et équipement d'un Hôpital de 60 lits à Bellil Hassi R'mel"/>
        <s v="Étude, suivi , réalisation et équipement d'un Hôpital de 60 lits à Ain Madhi"/>
        <s v="Viabilisation et aménagement du site universitaire Ouzera"/>
        <s v="Etue d’adaptation, suivi, contrôle et travaux de réalisation et équipement de 12 centre de proximité pour le stockage intermédiaire des céréales au niveaux de la wilaya de Médéa  "/>
        <s v="Réalisation du contournement nord de la ville de Médéa sur 11 kms"/>
        <s v="Dédoublement de la RN18 entre Sidi Naamane et Beni Slimane sur 23 Km (Pk83 au PK 106)"/>
        <s v="Etude, suivi, réalisation et équipement d'un complèxe mère et enfant à Médéa"/>
        <s v="Réalisation et équipement d'un centre anti cancer de 120 lits"/>
        <s v="Réalisation, équipement et exploitation de la station d'épuration des eaux ussées de la ville de Berrouaghia pour 100.000 eq/hab (y compris étude d'exécution)"/>
        <s v="Suivi et réalisation du dédoublement de la RN46 commune de Charef  vers Chef lieu  de la Wilaya de Djelfa du PK00 au PK60 sur 60Km (Wilaya Djelfa)"/>
        <s v="Construction d'un barrage de Souk N'tleta"/>
        <s v="Réalisation de la station de dessalement de l'eau de mer Tamdat Ougemoune de capacité 60 000 m3/j; "/>
        <s v="Réalisation de la pénétrante autoroutière reliant la ville de Tizi Ouzou vers l’autoroute Est/Ouest sur 48 Kms dont 36 Kms dans la wilaya de Tizi Ouzou ; "/>
        <s v="Etude d'adaptation, suivi et réalisation d'un CHU 500 lits à Tizi Ouzou; "/>
        <s v="Réalisation de 6.000 places pédagogiques à Boumerdes"/>
        <s v="Réalisation de 4.000 places pédagogiques à Boumerdes"/>
        <s v="Etude, réalisation et équipement d'un établissement de prévention et réadaptation de 300 détenus à Issers"/>
        <s v="Alimentation en eau potable de la zone Sud Est de la wilaya de Boumerdes à partir du système de dessalement d'eau de mer (SDEM) de cap Djinet"/>
        <s v="Raccordement des systèmes d'AEP de la wilya de Boumerdes Dellys-Boudouaou-Hammadi au SPET."/>
        <s v="Etude, suivi et réalisation d'un hopital de 60 lits à Baghlia"/>
        <s v="Réalisation et équipement d'une maternité de 60 lits à Bordj-Ménaiel"/>
        <s v="Réalisation d'un hopital général de 120 lits à Boudouaou"/>
        <s v="Réalisation d'un hopital de 240 lits à Boumerdes"/>
        <s v="Réalisation et équipement d'un complexe mère-enfant de 80 lits à Boumerdes"/>
        <s v="Etude, suivi et réalisation d'un hopital de 120 lits à Khemis El khechna"/>
        <s v="Evitement de la ville de Boumerdes CW 146- RN 24 sur 10 Kms (lot route et lot ouvrage d'art)"/>
        <s v="Dédoublement de la RN24 entre Figuier (Boumerdes) et Oued Issers sur 15 Kms"/>
        <s v="Evitement de la ville de Boumerdes:lot route et lot ouvrages d'art sur 4,9 Kms"/>
        <s v="Raccordement aval de la station de dessalement d’eau de mer cap djinet"/>
        <s v="Etude et réalisation d'une station d'épuration du parc industriel de Larbaatche   "/>
        <s v="Réalisation de la station d’Epuration des eaux usées des villes de Boudouaou,  Boudouaou El Bahri et Kherrouba_x000a_"/>
        <s v="realisation de la station d'epuration du bassin versant de ouled haddadj"/>
        <s v="Réalisation de l'évitement Est de la ville de Bouira sur 10 Kms"/>
        <s v="Raccordement vers l'autoroute est-ouest, dédoublement de la route reliant l'échangeur Est de Bouira à la ville de Sour El Ghozlanesur 23 Kms"/>
        <s v="Réalisation du dédoublement du CW127 entre RN5 et Sour El Ghozlane sur 08 Km du PK 0+000 au PK 08+000"/>
        <s v="Réalisation du dédoublement de la RN8 entre Sour El Ghozlane et limite de wilaya de M'Sila sur 32 Km (1ere tranche sur 17 Km) (wilaya de bouira)"/>
        <s v="Réalisation et équipement d'un Hôpital 80 lits à Bordj Okhriss "/>
        <s v="Suivi, Réalisation et équipement d'un hôpital 120 lits à Ain Bessem"/>
        <s v="Suivi, réalisation et équipement d'un complexe mère et enfant (CME) à Bouira"/>
        <s v="Réalisation et équipement d'un hôpital 120 lits à M'chedallah"/>
        <s v="Aménagement aval d'alimentation en eau potable du système du barrage Koudiat Acerdoune des centres de : Bouderbala, Kadiria,Aomar,Djebahia et Lakhdaria"/>
        <s v="Réalisation des ouvrages de stockage à travers la wilaya y compris leurs raccordements"/>
        <s v="Étude, réalisation et équipement de station d'épuration des eaux usées de la ville de Ain Bessem (y compris raccordement)"/>
        <s v="etude d'adaptation suivi, contrôle et travaux de realisation et equipement de 08 centres de proximite pour le stokage intermediare des cereales au niveau de la wilaya de bouira "/>
        <s v="Réalisation d'une zone industrielle à Oued El Berdi wilaya de Bouira sur 193 Ha (tranche 2)"/>
        <s v="Réalisation d'une zone industrielle à Dirah,wilaya de Bouira sur 250 Ha"/>
        <s v="Réalisation de la station d'épuration des eaux usées des communes de Larbâa, Bougara et Ouled Slama y compris collecteurs (W, Blida)"/>
        <s v="Réalisation de la station d'épuration des eaux usées de Meftah et le pole urbain de Safsaf y compris collecteurs (W, Blida)"/>
        <s v="Réalisation de la station d'épuration de la ville nouvelle de Bouinan (wilaya de Blida)"/>
        <s v="_x000a_Réalisation de l'évitement de Meftah sur 17 Km avec l'accès au nouveau pôle urbain de Safsaf"/>
        <s v=" Contrôle;suivi et réalisation du contournement Sud de la ville nouvelle de Bouinane entre pk 4+000 (Rn 29-CW 116 Sidi Sarhane )_x000a_"/>
        <s v="   Réalisation, contrôle et suivi du dédoublement de la RN29 entre Bouinan et l'université de Blida y compris l'évitement de la ville Soumaa &quot;linéaire 5,9 km&quot; (W.Blida)"/>
        <s v="_x000a_Etude suivi réalisation et équipement d'une mosquée pole à Blida "/>
        <s v="    Etude d'adaptation, suivi, contôle et travaux de réalisation et équipement de 06 centres de proximité pour le stockage intermédiaire des céréales au niveau de la wilay de Blida"/>
        <s v="Etude d'adaptation, Suivi, Contrôle et travaux de réalisation et équipement de 09 centres de proximité pour le stockage intermédiaire des céréales au niveau de la wilaya de Timimoun"/>
        <s v="Electrification agricole, destiné aus périmètres des cultures stratégiques &quot;appui au développement des cultures stratégiques&quot; W Timimoun"/>
        <s v="Ouverture et aménagement de pistes agricoles sur 300km, destiné aux périmètres des cultures stratégiques &quot;appui au développement des cultures stratégiques&quot; W Timimoun"/>
        <s v="reconstruction de la RN118 du pk 172+000 au pk 192+000 sur 20 km (w,Timimoun)"/>
        <s v="suivi réalisation et équipement d'une cours de justice à Timimoun"/>
        <s v="étude suivi et réalisation d'un hopital de 60 lits à Aougrout"/>
        <s v="amélioration urbaine de l'ancien tissu urbain à travers la wilaya de timimoun-2023"/>
        <s v="Interconnexion RIN-PIAT ligne DTF 400KV Hassi R’mel-Timimoun"/>
        <s v="_x000a_Etude d'adaptation  suivi  control et travaux de réalisation et équipement de 08 centres de proximité pour le stockage intermédiaire des céréales au niveau de la wilaya de Naâma"/>
        <s v="Électrification agricole, destiné aux périmètres des cultures stratégiques, &quot;Appui au développement des cultures stratégiques», Wilaya de Nâama"/>
        <s v="Réalisation de 2000 places pédagogiques à Naâma"/>
        <s v="Réalisation de 1000 lits d'hébergement à Naâma"/>
        <s v="suivi  réalisation et équipement d'une cour de justice à Naâma"/>
        <s v="Reconstruction des 05 ouvrages d'art sur RN 06C Oued founassa avec raccordement de la routes"/>
        <s v="Renforcement de la RN22 du PK 155 au PK 159, PK 180 au PK 195, PK 202 au PK 209 et PK 252 sur 31 Km (W Nâama)"/>
        <s v="Renforcement de la RN 06 DU PK 852+000 au PK 887+000 sur 35 Km"/>
        <s v="N.1.005.017.02.4830.000.030.21.001_x000a_Etude et réalisation d'un système de vidéosurveillance au Chef lieu de la wilaya"/>
        <s v="N.1.005.017.03.4830.000.030.06.020_x000a_ Etude et réalisation d'une école de police à Ouargla ( LFC 2006 ) "/>
        <s v="Total Portefeuille: Intérieur, des collectivités locales et de l'aménagement du territoire."/>
        <s v="N.1.006.021.01.4830.000.030.02.004_x000a_Etude et réalisation et équipement d'un centre régional d'archives (justice)"/>
        <s v="S.1.006.022.04.4830.000.030.06.002_x000a_Réalisation et équipement d'un établissement de prévention 300 places à Ouargla"/>
        <s v="S.1.006.022.04.4830.000.030.07.005_x000a_Réalisation et équipement d'un établissement de prévention de 300 détenus à Touggourt "/>
        <s v=" Portefeuille: Enseignement supérieur et de la recherche scientifique"/>
        <s v="N.1.012.049.01.4830.000.030.12.002_x000a_Suivi et réalisation de 3000 places pédagogiques "/>
        <s v="N.1.012.049.01.4830.000.030.11.003_x000a_Suivi et réalisation de 6000 places pédagogiques"/>
        <s v="N.1.012.051.01.4830.000.030.12.002_x000a_Suivi et réalisation de 1500 lits d'hébergement "/>
        <s v="N.1.012.051.01.4830.000.030.11.003_x000a_Suivi et réalisation de 3000 lits d'hébergement"/>
        <s v="Total Portefeuille: Enseignement supérieur et de la recherche scientifique"/>
        <s v="N.1.015.060.01.4830.000.030.10.002_x000a_Etude, réalisation et équipement d'une salle OMS de 3000 places à Ouargla ( Programme complémentaire 2010)"/>
        <s v="S.1.015.060.01.4830.000.030.06.003_x000a_Etude, réalisation et équipement d'une piscine olympique à Ouargla"/>
        <s v="N.1.015.060.02.4830.000.030.10.004_x000a_ Etude réalisation et équipement de 04 stades de football à Rouissat, Temacine Megarine et Ain Beida ( Programme complémentaire 2010)"/>
        <s v="N.1.019.074.01.4830.000.030.15.003_x000a_Etude et réalisation d'une zone d'activité à Ain Beida"/>
        <s v="N.1.019.074.01.4830.000.030.18.001_x000a_Réalisation d'une zone industrielle à Hassi benabdalah ( Tranche 1)"/>
        <s v="N.1.019.074.01.4830.000.030.18.002_x000a_Réalisation d'une zone industrielle à Hassi benabdalah ( Tranche 2)"/>
        <s v="S.1.020.076.03.4830.000.030.14.007_x000a_ Développement du potentiel productif par l' amélioration des services ,sa modernisation et son extension ( 3 éme tranche )"/>
        <s v="S.1.020.076.03.4830.000.030.13.005_x000a_Développement du potentiel productif par l' amélioration des services ,sa modernisation et son extension ( 2 éme tranche )"/>
        <s v="S.1.020.076.03.4830.000.030.12.002_x000a_Développement du potentiel productif par l' amélioration des services ,sa modernisation et son extension ( 1ére tranche )"/>
        <s v="S.1.021.079.01.4830.000.030.09.001_x000a_Réalisation de 430 logements publics locatifs"/>
        <s v="S.1.021.080.02.4830.000.030.18.002_x000a_Travaux de VRD des lotissements créés dans le cadre de développement de l'offre foncière publique dans les wilayas du Sud -prog .2018 "/>
        <s v="N.1.021.080.02.4830.000.030.22.001_x000a_Travaux d'amenées en hors site au niveau de 51 sites d'habitat rural groupé ( 2392 lots) à travers les commnes de Ouargla , Rouissat , Sidi khouiled , Hassi ben abdallah , Ain beida et N'Goussa ( wilya de Ouargla )"/>
        <s v="N.1.021.080.02.4830.000.030.22.006_x000a_ Travaux d'amenées en hors site au niveau de 19 lotissements urbains ( 4985 lots) à travers les commnes de Ouargla  et  de N'Goussa ( wilya de Ouargla )"/>
        <s v="S.1.027.105.01.4830.000.030.12.006_x000a_Etude d'adaptation, réalisation et équipement d'une maternité urbaine à Hassi Messaoud"/>
        <s v="N.1.027.105.01.4830.000.030.13.003_x000a_Réalisation d'un hôpital de 60 lits à Rouissat"/>
        <s v="N.1.027.105.01.4830.000.030.18.004_x000a_ Etude ,suivi , réalisation et équipement d'un Centre Hospitalo-universitaire de 400 lits à Ouargla"/>
        <s v="N.1.051.096.01.4830.000.030.22.006_x000a_Réalisation d'une système d'évacuation des eaux pour le nouveau pole Ain beida , wilaya de Ouargla ( 02 tations de refoulement ,01 station d'épuration d'une capacité de 35000 eq/h et 26,5 kms de conduites de refoulement )"/>
        <s v="NE5.721.3.268.583.22.02_x000a_N.1.021.080.02.4855.000.055.22.002."/>
        <s v="SE5.721.3.268.583.18.04_x000a_S.1.021.080.02.4855.000.055.18.004."/>
        <s v="NK5.731.1.268.583.13.01_x000a_N.1.027.105.01.4855.000.055.13.003."/>
        <s v="SF5.731.1.268.583.07.02_x000a_S.1.027.105.01.4855.000.055.07.009."/>
        <s v="Réalisation et équipement d'un établissement de rééducation de 500 places à El-Oued"/>
        <s v="Réalisation et équipement d'un établissement de prévention de 300 détenus à Guemar"/>
        <s v="Etude, construction et équipement de 272 classes dont 40 groupes scolaires type 33B+5C+2D, 05 classes en extension et 40 logements d’astreinte."/>
        <s v="Réalisation de 6000 places pédagogiques"/>
        <s v="Réalisation d’une Zone Industrielle à Guemar Wilaya d’EL-Oued (Tranche 2)."/>
        <s v="Etude et réalisation de 1000 logements LPL"/>
        <s v="Travaux d'amenées en hors site au niveau de 07 lotissements urbains (4074 lots) à travers les communes de Guemar, Taghzout, Hassi khalifa, Debila, Ourmes, Reguiba et Bayada (wilaya d'El-Oued)"/>
        <s v="Travaux de VRD des lotissements créés dans le cadre de développement de l'offre foncière publique dans les wilayas du Sud - Programme 2018"/>
        <s v="Travaux de VRD de d'habitat rural groupé à travers les wilayas du Sud - Programme 2018"/>
        <s v="Etude, suivi et réalisation des travaux de VRD des lotissements créés dans le cadre de développement de l’offre foncière publique dans les wilayas "/>
        <s v="Dédoublement de RN 48 avec rectification du profil en travers de la chaussée existante entre Guemar et Stil sur 125 km (1ère tranche sur 35 km à partir de Guemar du PK 90+000 au PK 125 + 000)"/>
        <s v="Etude, suivi et réalisation d'un Hôpital 60 lits à Debila"/>
        <s v="Acquisition d'équipements au profit du CAC de El-Oued"/>
        <s v="Etude, réalisation et équipement d'un hôpital EHS Mère et Enfant à El-Oued  "/>
        <s v="Réalisation et équipement d'un établissement de prévention de 300 détenus à Djamaa_x000a_N.1.006.022.04.4857.000.057.22.002"/>
        <s v="Réalisation d'un E,P  de 300 détenus à M'ghaier_x000a_N.1.006.022.04.4857.000.057.22.003"/>
        <s v="Dédoublement de la R03 (1ére tranche sur 20km)_x000a_N.1.024.090.01.4057.000.057.22.001"/>
        <s v="Etude, réalisation et équipement d'un hôpital 120 lits à Djamaa_x000a_S.1.027.105.01.4857.000.057.22.001"/>
        <s v="N.1.006.022.04.4007.000.007.04.001        N.D.5.853.3.262.107.04.01                                                  Réalisation d'un centre pénitentiaire pour mineurs"/>
        <s v="S.1.006.022.04.4007.000.007.07.003  S.F.5.853.3.262.107.07.01                                                    Réalisation et équipement d'un établissement de prévention de 1000 détenus à Biskra"/>
        <s v="N.1.012.049.01.4006.000.007.11.004   N.K.5.621.2.262.107.11.01                                                            Suivi et réalisation de 6000 places pédagogiques"/>
        <s v="N.1.012.051.01.4005.000.007.11.007 N.K.5.621.5.262.107.11.01                                                                Suivi et réalisation de 3000 lits  d'hébergement"/>
        <s v="S.1.014.057.01.4807.000.007.14.002  FSDRS.75.262.107.14.01                                                                           Etude, réalisation et équipement d'un musée pluridisciplinaire à Biskra"/>
        <s v="N.1.015.060.01.4006.000.007.06.005 N.F.5.742.8.262.107.06.12                                                    Etude, réalisation et équipement d'un centre de regroupement pour jeunes talents en football"/>
        <s v="N.1.019.074.01.4002.000.007.18.009  N.E.5.176.3.262.107.18.02                                                   Réalisation d'une zone Industrielle à Oumeche, wilaya de Biskra, (tranche 2)"/>
        <s v="S.1.019.074.01.4002.000.007.14.002  FSDRS.17.262.107.14.02                                                      Etude et aménagement de deux (02) nouvelles Zones d'activite (Communes de Tolga et Branis)"/>
        <s v="N.1.024.090.01.4007.000.007.21.004 N.E.5.521.2.262.107.21.02                                                  Réalisation du dédoublement de la RN83 sur 15km"/>
        <s v="N.1.027.105.01.4007.000.007.06.006 N.F.5.731.1.262.107.06.01                                                   Réalisation d'un hopital psychiatrique de 120 lits"/>
        <s v="N.1.027.105.01.4007.000.007.08.007 N.F.5.731.1.262.107.08.02                                                   Etude et réalisation d'un hôpital 60 lits à Elkantara"/>
        <s v="N.1.027.105.01.4007.000.007.14.017 N.K.5.733.1.262.107.14.01                                                   Réalisation et équipement d'une maternite 80 lits à Bordj Ben Azzouz"/>
        <s v="S.1.027.105.01.4007.000.007.14.023  FSDRS.73.262.107.14.01                                                                   Etude, suivi, réalisation et equipement d'un hopital de 240 lits à Biskra (Remplacement de l'hopital Hakime Saadane)"/>
        <s v="S.1.027.105.01.4007.000.007.14.024  FSDRS.73.262.107.14.03                                                                       Etude, suivi, réalisation et equipement d'un hopital de 60 lits (Cardio-vasculaire) à Biskra"/>
        <s v="N.1.051.094.01.4007.000.007.17.002 N.E.5.341.8.262.107.17.01                                                   Réalisation du système d'AEP du nouveau pôle Urbain Zhun Ouest-Biskra"/>
        <s v="N.1.051.096.01.4007.000.007.06.005 N.F.5.342.3.262.107.06.01                                                   Réalisation de STEP de Biskra"/>
        <s v="N.1.051.096.01.4007.000.007.12.003 N.K.5.342.2.262.107.12.02                                           Réalisation et extension des collecteurs d'assainissement de dix (10) centres à travers la Wilaya"/>
        <s v="N.1.021.080.02.4851.000.051.22.001_x000a_      Travaux d’amenées  en hors site au niveau de deux lotissements urbains (3 137 lots) à travers les communes de Ouled Djellal et Sidi Khaled (wilaya  de Ouled Djellal)"/>
        <s v="N.1.027.105.01.4851.000.051.23.001_x000a_            Etude, suivi et réalisation d'un complexe mère et enfant de 80 lits       à Ouled Djellal"/>
        <s v="N.1.027.105.01.4851.000.051.24.002_x000a_Etude, suivi et réalisation d'un hôpital de 120 lits à Ouled Djellal"/>
        <s v="N.1.051.096.01.4851.000.051.22.001_x000a_Réalisation de la STEP de Ouled Djellal et Sidi Khaled "/>
        <s v="Réalisation des collecteurs principaux à travers les communes de ghardaia ( sur 55.000 ml )                                                                                                               N1 051 096 01 4847 000 047 22 002"/>
        <s v="Dédoublement du collecteur par la réalisation d'une galerie ovoidale sur 4.500ml N1 051 096 01 4847 000 047 22 003"/>
        <s v="Assainissement et protection contre les crues de la vallée du M'zab (2ème tranche) N1 051 096 01 4847 000 047 22 001"/>
        <s v="Approvisionnement en eau potable et industrielle "/>
        <s v="Adduction et réseaux de distribution en eau potable et industrielle"/>
        <s v="Réalisation de ( 11 ) ouvrages de stockage à travers la wilaya d'une capacité de stockage globale de 15.500 M                                                                                 N1 051 094 01 4847 000 047 22 001"/>
        <s v="Etude, réalisation et équipement d'une école de formation et de perfectionnement des agents de contrôle et de répression des fraudes à Ghardaïa                             N1 022 087 01 4847 000 047 09 001"/>
        <s v="Dédoublement de la RN01 entre Ghardaia et Berriane sur 32 kms ( entre PK538+000 et PK621 + 000 )                                                                                N1 024 090 01 4047 000 047 12 002"/>
        <s v="Dédoublement de la RN 49 entre carrefour RN 1/ RN 49 et carrefour RN 49 / cw 201 (zelfana) sur 20 Km ( 1ere tranche )                                                                N1 024 090 01 4047 000 047 21 003"/>
        <s v="Dédoublement de la RN1 entre Berriane et la limite de la wilaya de Laghouat  sur 18 Km. S1 024 090 01 4047 000 047 14 006"/>
        <s v="Suivi et réalisation de 1000 lits d'hébergement                                                       N1 012 051 01 4034 000 047 12 001"/>
        <s v="Réalisation  de 2000 lits d'hébergement                                                                  N1 012 051 01 4034 000 047 11 004"/>
        <s v="Etude et réalisation  d'une unité Républicaine de sécurité au chef lieu de la wilaya (URS)                                                                                                                       N1 005 017 02 4847 000 047 10 001"/>
        <s v="Maitrise de la situation sécuritaire dans la wilaya de Ghardaia, tranche complémentaire                                                                                                        S1 021 080 02 4847 000 047 10 001"/>
        <s v="Travaux d'amenées en hors site ( y compris réalisation et équipement de reservoir, forages et chateau d'eau ) au niveau de lotissemnets urbains à travers la wilaya de Ghardaia                                                                                                                   N1 021 080 02 4847 000 047 22 009"/>
        <s v="Travaux de réfection des VRD  des sites touchés par les intemperies et viabilisation sites habitat rural                                                                                 S1 021 080 02 4847 000 047 09 010"/>
        <s v="Etude et réalisation d'un système de vidéosurveillance  dans la wilaya de Ghardaia S1 021 080 02 4847 000 047 14 012"/>
        <s v="Etude, suivi et réalisation de travaux d’amélioration urbaine à travers les communes de la wilaya                                                                                              S1 021 080 02 4847 000 047 14 014"/>
        <s v="Travaux de VRD des lotissements créés dans le cadre  de développement de l'offre foncière publique dans les wilaya du Sud                                                        S1 021 080 02 4847 000 047 18 015"/>
        <s v="Etude, suivi et réalisation de travaux de VRD des lotissements  crées dans le cadrede développement de loffre fonciére publique dans les wilaya du  Sud - prog 2020.                                                                                                                           S1 021 080 02 4847 000 047 20 007"/>
        <s v="Réalisation de 800 logements publics locatifs (LPL)                                                S1 021 079 01 4847 000 047 14 001"/>
        <s v="Réhabilitation des logements au niveau des K’sour.                                                S1 021 079 01 4847 000 047 14 002"/>
        <s v="Etude, réalis et équipt d'un tribunal à Ghardaia                                                       N1 006 021 01 4047 000 047 08 002"/>
        <s v="Réalisation  et équipement d'un  établissement de Rééducation de 500 détenus a Ghardaïa                                                                                                                    S1 006 022 04 4847 000 047 07 001"/>
        <s v="Réalisation et équipement d'un E H S  de  psychiatrie à Ghardaia                          S1 027 105 01 4045 000 047 07 003"/>
        <s v="Réalisation et équipement d'un hôpital de 60 lits à  Berriane                                 S1 027 105 01 4045 000 047 06 001"/>
        <s v="Réalisation et équipement d'un hôpital de 120 lits à Guerrara                                S1 027 105 01 4045 000 047 07 002"/>
        <s v="Suiv, réalisation et équipement d’un hôpital 240 lits à Bounoura.                           S1 027 105 01 4847 000 047 14 015"/>
        <s v="  N1.005.017.02.4833.000.033.06.002                                                  Etude et réalisation d'une unité républicaine de sécurité à Illizi avec  04 logts et acquis de groupe électrogène"/>
        <s v="S1.005.020.01.4833.000.033.14.001                                                           Etude, réalisation et équipement en climatisation (400) de 200 logements incessibles à travers la wilaya "/>
        <s v="N1.006.021.01.4833.000.033.08.002                                                    Etude , réalisation et équipement d'une Cour de justice à Illizi"/>
        <s v="S1.021.079.01.4833.000.033.14.002                                                     Etude et réalisation de 1450 logements destinés à la résorption de l'habitat précaire (RHP)"/>
        <s v="S1.021.080.02.4020.000.033.18.004                                                        Travaux de  VRD de d'habitat rural  groupé à travers les wilayas du Sud"/>
        <s v="N1.024.090.01.4033.000.033.19.003                                                  Réalisation de la route BF15-BF15/03 DE Debdeb -Timeroualine sur 105 Kms"/>
        <s v=" S1.024.090.01.4033.000.033.14.002                                                        Modernisation de la RN 54 entre  Bordj Omar Driss  vers Amguid sur 150 km"/>
        <s v=" S1.024.090.01.4033.000.033.14.001                                                        Réalisation du CW N° 02 reliant Oued Samen-Bordj Omar driss sur 210 Km du PK 150 au PK 360"/>
        <s v=" S1.024.090.02.4033.000.033.07.008                                                   Elimination des obstacles à la circulation et balisage au niveau principales pistes"/>
        <s v="S1.024.091.01.4023.000.033.06.003                                                      Renforcement de l'Aérodrome d'Illizi"/>
        <s v="N1.027.105.01.4033.000.033.08.005                                                      Etude et réalisation d'un Hôpital de 60 lits à Bordj Omar Idris"/>
        <s v="N1.027.105.01.4033.000.033.08.006                                                           Etude et réalisation d'un Hôpital de 60 lits à In Amenas "/>
        <s v="S1.027.105.01.4033.000.033.19.003                                                       Suivi et réalisation d'un  hôpital de 120 lits à Illizi"/>
        <s v=" S1.027.105.01.4033.000.033.19.004                                                       Suivi et réalisation d'un  hôpital de 60 lits à Deb Deb"/>
        <s v="N1.051.096.01.4833.000.033.12.002                                                     Réalisation du système d'épuration (lagunage) à Illizi"/>
        <s v="S1 006 022 04 4856 000 056 22 002                                       Etude, réalisation et équipement d'un établiss. de prévention de 300 détenus à Djanet"/>
        <s v="N1 021 079 01 4856 000 056 23 001                                     Etude, Réalisation de 550 logements destinés à la résorption de l'habitat précaire (RHP) wilaya de Djanet."/>
        <s v="N1 021 080 02 4856 000 056 23 001                                         Etude, éclairage public et aménagement des axes principaux"/>
        <s v="N1 027 105 01 4856 000 056 22 002                                          Suivi et réalisation d'un  hôpital de 120 lits à Djanet"/>
        <s v="N1 051 096 02 4856 000 056 23 002                                         Aménagement de 06 Oueds à Djanet : Ifri , Tissouine, Beni ouesken, Aghoum, Tin Alkoume et Arikin (y /compris étude, suivi et travaux)"/>
        <s v="Etude, réalisation et équipement de 300 logements d'astreinte (170 lgts à Tam - 50 logts à In Salah - 10 logts à In Amguel - 02 logts à Abalessa - 08 logts à Silet - 10 logts à Fouggaret Ezzoua - 10 logts à In Ghar - 10 logts à Idles - 10 logts à Tazrouk - 10 logts à In Guezzam - 10 logts à Tin Zaouatine)"/>
        <s v="Etude et réalisation d'un laboratoire régional de la police scientifique et technique à Tam"/>
        <s v="Réalisation et équipement d'un établissement de prévention 500 places à Tamanrasset "/>
        <s v="Réalisation et équipement d'un établissement de prévention 300 places à In Salah"/>
        <s v="Réalisation et équipement d'un établissement de prévention 300 places à In Guezzam"/>
        <s v="Réalisation d’une résidence universitaire de 1000 Lits à Tamanrasset."/>
        <s v="Etude, réalisation et équipement de 05 piscines de proximité couvertes (Tamanrasset, Tinzaouatine, F.Ezzoua, In Guezzam et In Amguel)"/>
        <s v="Etude pour la création et viabilisation de 05 centres de vie sur l'axe de la RN 1 Carrefour Abalessa/Taman - Ouhagene - Molay Lahcene - Takareft et Imlaoulaouene et réalisation des travaux de viabilité"/>
        <s v="Travaux de VRD des lotissements créés dans le cadre de développement de l'offre foncière publique dans les wilayas du Sud- Prog.2018"/>
        <s v="Réalisation de la route Silet - Tin Zaouatine sur 367 Km (2 ère tranche sur 207 KM)"/>
        <s v="Réalisation de la piste Tinzaouatine-In Guezzam sur 365 km "/>
        <s v="Modernisation de la RN 01 sur 258 KM (1 ère tranche sur 150 KM)"/>
        <s v="Réalisation de la transsaharienne entre Silet Timiaouine sur 240 Km "/>
        <s v="Réalisation de la piste reliant Hassi Tiguert à hassi Tirririne sur 495 km (2ème tranche)"/>
        <s v="Modernisation de la RN 01 sur 114 KM entre Arak et la limite de la wilaya de Ghardaïa (1 ère tranche)"/>
        <s v="Réalisation de la RN 55 reliant Idles et Djanet (2éme tranche sur 84 Km)"/>
        <s v="Réalisation de la route reliant Idles et Djanet 100 Km"/>
        <s v="Etude et réalisation des voies de circulation au niveau de la piste d’atterrissage et ses annexes à Hassi Tiririne"/>
        <s v="Etude et réalisation de la piste Tamanrasset-In Azaoua sur 292 km (1ère tranche)"/>
        <s v="Réalisation de dédoublement de la RN01 avec échangeur entre Tamanrasset et l'Aéroport sur 12 Km"/>
        <s v="Réhabilitation de la piste reliant la RN 01 - In Eker - Tinraram sur 50 Kms, dans le cadre du programme de décontamination des sites nucléaires dans le sud algérien"/>
        <s v="Revêtement de la piste reliant Silet-Tin Zaouatine sur 367 Km (1 ère tranche)"/>
        <s v="Etude, réalisation et équipement d'un Hôpital 240 lits à Tamanrasset "/>
        <s v="Réalisation et équipement d'un l'hôpital psychiatrique de 120 lits à Tamanrasset"/>
        <s v="Alimentation en eau potable de Timoultine et Djabel Lahdidi (Wilaya de Tamanrasset)"/>
        <s v="F1.027.105.01.4048.000.053.22.004                                  Etude , réalisation et équipement d'un hôpital de 120 lits à In Salah"/>
        <s v="N.1.005.017.02.4054.000.054.22.002 Etude et réalisation d'un poste frontalier mixte (DGSN-DGD) et acquisition d'un groupe électrogène à Tinzaouatine"/>
        <s v="N.1.024.090.01.4054.000.054.22.001 Etude et ouverture de la piste Tirek-Bordj Badji Mokhtar sur 225 km"/>
        <s v="N.1.024.091.01.4054.000.054.22.001 Réalisation de la nouvelle piste d'atterrissage sur 3000x45 m et ses annexes à l'aérodrome de Tinzaoutine"/>
        <s v="N.1.024.091.01.4054.000.054.22.002 Etude et réalisation d'une nouvelle piste d'atterrissage sur 08/26 sur 3200 x 45 m et ses annexes à l'aérodrome d'In Guezzam"/>
        <s v="N.1.024.091.01.4054.000.054.22.003 Etude et réalisation des voies de circulation au niveau de la nouvelle piste d’atterrissage et ses annexes de l’aérodrome de Tinzaouatine"/>
        <s v="N.1.027.105.01.4054.000.054.22.003 Etude, réalisation et équipement d'un Hôpital 60 lits à In Guezzam"/>
        <s v="N.1.027.105.01.4054.000.054.22.004 Etude, réalisation et équipement d'un Hôpital 60 lits à Tin Zaouatine"/>
        <s v="N.1.051.094.01.4854.000.054.22.001 Alimentation en eau potable Zone Abelkane, commune In Guezzam"/>
        <s v="N.1.012.049.01.3003.000.030.24.001_x000a_Réalisation d'une école nationale supérieure (ENS)de 2000 place pédagogique à Ouargla"/>
        <s v="N.1.020.076.01.4730.000.030.24.001_x000a_Etude d'adaptation , suivi , contrôle et travaux de réalisation et équipement de 09 centres de proximité pour le stockage intermédiaire des céréales au niveau de la wilaya de ouargla"/>
        <s v="Electrification agricole, destiné aux périmetres des cultures strategiques, « Appui au développement des cultures stratégiques», W Ouargla"/>
        <s v="N.1.024.090.01.2030.000.030.24.004_x000a_Modernisation de la RN 51 du PK 90 au PK 140 sur 50 Km (W Ouargla)"/>
        <s v="Entretien des Routes Nationales -Exercice 2025 (W.Ouargla)"/>
        <s v="N.1.024.091.01.2020.000.030.24.002 Renforcement de la piste principale de l'aérodrome de Hassi Messaoud et ses annexes"/>
        <s v="N.1.006.021.01.4113.000.055.23.001."/>
        <s v="/"/>
        <s v="N.1.021.080.02.2055.000.055.23.001."/>
        <s v="N.1.021.080.02.2055.000.055.24.004."/>
        <s v="N.1.024.090.01.2055.000.055.24.001."/>
        <s v="N.1.024.090.02.2055.000.055.25.001."/>
        <s v="N1.024.090.01.2039.000.039.24.004"/>
        <s v="S1.020.076.01.4739.000.039.23.001"/>
        <s v=" Réalisation d'une cour de justice a El- M'ghaier"/>
        <s v="Etude d'adaptation, suivi, contrôle et travaux de réalisation et équipement de 04 centres de proximité pour le stockage intermédiaire des céréales au niveau de la wilaya d'el M'Ghaier_x000a_S.1.020.076.01.4757.000.057.23.001"/>
        <s v="Amélioration urbaine de l'ancien tissu urbain à travers la wilaya d'El M'Ghair-2023_x000a_N.1.021.080.02.2057.000.057.23.001"/>
        <s v="Dédoublement de la RN03 entre Oum Etoyour et El-M'Ghaier (Sidi Khellil) sur19km N.1.024.090.01.2057.000.057.23.003"/>
        <s v="Dédoublement de RN03 entre Sidi khelil et tendla sur 23 km (W.El M’Ghair)_x000a_N.1.024.090.01.2057.000.057.24.001"/>
        <s v="S.1.020.076.01.4707.000.007.23.001_x000a_Etude d'adaptation,suivi,contrôleet travaux de réalisation et equipement de 08 centres de proximité pour le stockage intermédiaire des céréales au niveau de la wilaya de Biskra"/>
        <s v="N.1.024.090.01.2007.000.007.24.004_x000a_Réalisation du dédoublement de la RN83 sur 15km (W-Biskra)"/>
        <s v="N.1.024.090.01.2007.000.007.24.003_x000a_Réalisation du dédoublement de la RN03 sur 26 km du PK336 au PK 342 et du PK363 au PK383 (2éme tranche) ( W-Biskra)"/>
        <s v="N.1.024.090.01.2007.000.007.24.002_x000a_Réalisation du dédoublement de la RN 46 sur 25km entre PK 219 et PK 244 ( W-Biskra)"/>
        <s v="N.1.051.096.01.2007.000.007.24.001_x000a_Réalisation et rénovation des collecteurs principaux d'assainissement de la ville Biskra"/>
        <s v="NI_x000a_Réalisation d'une cour de justice à Ouled Djellal"/>
        <s v="N.1.021.080.02.2051.000.051.23.001_x000a_Amélioration urbaine de l’ancien tissu urbain à travers la wilaya de Ouled Djellal-2023"/>
        <s v="NI_x000a_Réalisation , équipement et électrification de 2200 MI de forages Albien pour l'irrigation des palmerais à travers les communes de Ouled Djellal , Sidi Khaled et Besbes ( W , Ouled Djellal )"/>
        <s v="Renforcement de la RN 107 du PK 0+000 au PK24+000 sur  24 km                 Non individualisée"/>
        <s v="Dédoublement de la RN1 &quot; 1ere tranche sur 10 Km &quot; wilaya de ghardaia     N1 024 090 01 2047 000 047 24 003"/>
        <s v="Electrification agricole,  destiné aux périmètres des cultures stratégiques,   « Appui au développement  des cultures stratégiques »,  W Ghardaia            Non individualisée"/>
        <s v="Etude d'adaptation, suivi, contrôle et travaux de réalisation et équipement de 08 centres    de proximité pour le stockage intermédiaire des céréales au niveau de la wilaya de Ghardaia                                                                         S1 020 076 01 4747 000 047 23 001"/>
        <s v="Etude, suivi et réalisation des travaux  de 04 lotissements sociaux (6956 lots ) crées dans le cadre du développement de l'offre fonciere publique dans les régions du sud à berriane, guerrara wilaya de ghardaia ( programme2024 )                                                                                                       N1 021 080 02 2047 000 047 24 001"/>
        <s v="N1 024 090 01 2058 000 058 24 002"/>
        <s v="NI"/>
        <s v="S1.020.076.01.4758.000.058.24.001"/>
        <s v="024 : Travaux Publics et Infrastructures de Base"/>
        <s v="090 : Infrastructures routières et autoroutières"/>
        <s v="01 : Développement des infrastructures routières"/>
        <s v="N1.024.090.01.2033.000.033.24.004 Achèvement de la réalisation du CW 02 Illizi - Oued Samen sur 45 Km du  PK 105 au PK 150 (w.d'Illizi)"/>
        <s v="N1.024.090.01.2033.000.033.23.003  Aménagement et revetement des pistes au niveau de la wilaya d'Illizi sur 149 Km"/>
        <s v="020 : Agriculture et du Développement Rural"/>
        <s v="076 : Agriculture et développement rural"/>
        <s v="03 : Développement rural et gestion équilibrée et durable des territoires"/>
        <s v="Electrification agricole, destiné aux périmètres des cultures Stratégiques, &quot;Appui au développement des cultures stratégique&quot; W.Illizi"/>
        <s v="N 1 021 080 02 2056 000 056 23 001  Amélioration urbaine de l'ancien tissu urbain à travers la wilaya de Djanet - 2023."/>
        <s v="N 1 024 090 01 2056 000 056 23 003 Aménagement et revêtement des pistes au niveau de la wilaya de Djanet  sur 90 km."/>
        <s v="Réalisation de la route reliant CW 501 et la route BF10-BF11 sur 88 km."/>
        <s v="Réalisation de la route reliant Tin Merzouga et la route BF11-BF12 sur 65 km."/>
        <s v="Réalisation de la route reliant BF10 et BF11 sur 155 km."/>
        <s v="Réalisation de la route reliant BF11 et BF12 sur 110 km."/>
        <s v="N1.051.094.01.2011.000.011.24.001"/>
        <s v="AE 2023"/>
        <s v="AE 2024"/>
        <s v="N1.024.090.01.2011.000.011.23.005"/>
        <s v="N1.024.090.02.2011.000.011.24.003"/>
        <s v="N1.012.049.01.4001.000.011.23.001"/>
        <s v="Electrification agricole destiné aux périmétres des cultures stratégiques ( Appui au développement des cultures stratégiques) w in salah"/>
        <s v="Amélioratoin urbaine de l'ancien tissu urbain à travers la wilaya d'In Salah - 2023"/>
        <s v="Renforcement de la RN 52 Sur 30KM du PK_x000a_222+600 au PK 252+600"/>
        <s v=" N1 021 080 02 2054 000 054 23 001 Amélioration urbaine de l'ancien tissu urbain à travers la wilaya d'In Guezzam - 2023"/>
        <s v="N.1.024.090.01.2054.000.054.23.002 Réalisation de la route entre Tirek - Timiaouine, sur 71 Km ( W. In Guezzam)"/>
        <s v="N.1.024.090.01.2054.000.054.24.003 Modernisation de la RN1 sur 40,5 kms du PK 2230+000 au PK 2270+500 (1er tranche) (W.In Guezzam)"/>
        <s v="Travaux L'amélioration urbaine DOTATION 2013 "/>
        <s v="VRD Primaires et secondaires"/>
        <s v="VRD Primaires et second   1ère Tranche DOTATION 2015 "/>
        <s v="VRD Primaires et secondaires pour lotissements Sociaux"/>
        <s v="Modernisation de la RN 01 sur 570 km entre In Geuzzam et la limite de la wilaya de Ghardaïa(1 ère Tranche) "/>
        <s v="Etude, Rehabilitation et Réalisation des tronçons de voies d'acces aux unités militaires sur 560 km a travers les wilayas de Tamanrasset, Tebessa et Naama (y compris contrôle et suivi)"/>
        <s v="VRD Primaires et secondaires à travers les Wilayas "/>
        <s v="VRD Primaires et secondaires à travers les Wilayas - Programme Additionnel 2018, 2eme Tranche- "/>
        <s v="Modernisation de la RN 01 sur _x000a_570km y compris la réalisation_x000a_ d'ouvrage d'art (1er tranche)"/>
        <s v="PACE2016: Entretien Des Routes Nationales Remise à niveau des routes national"/>
        <s v="Projet de la ville nouvelle d'el-meniaa"/>
        <s v="Etude et réalisation de la route reliant Mih Nacer El-Borma (limite avec wilaya d'Ouargla) sur 200 kms"/>
        <s v="Revêtement de la piste reliant Douar El Ma à Bir Dher sur 150 km (W. El-Oued)"/>
        <s v="Etude et réalisation de la piste reliant Bir Dher à Bir Lahrech sur 65 kms (W. El-Oued"/>
        <s v="Réalisation de12700 ML de forges profonds dans la wilaya d' EL Oued destinés à l'agriculture"/>
        <s v="Revétement de la  route Azzane - Col d'Anai sur 115 km."/>
        <s v="Revétement de la  route Takisset - Col d'Anai sur 115 km."/>
        <s v="Travaux des VRD  des lotissements crées dans le cadre de l'offre fonciére dans les régions du Sud et des Hauts plateaux -Programme 2019-"/>
        <s v="_x000a_réalisation de la rocarde longeant les frontière tunisiennes entre Bire Yaakoub et Bir El Guelta en passant par El Borma sur 250 KM et réhabilitation de la Rn53 entre PK 155 et PK237 en lot(W.Ouargla)"/>
        <s v="étude, ouverture de piste Bire Colas- Akfou (bornee frontaliere10) sur 53 KM et Bir Yaakoub vers la frontalier (borne frontalière 8) sur 6,4 KM (W.Ouargla )"/>
        <s v="N1 005 017 02 4823 000 023 11 008_x000a_Etude et réalisation d'un système de vidéosurveillance de la wilaya de Annaba"/>
        <s v="N1 005 020 01 4823 000 023 08 006_x000a_Etude, réalisation et équipement d’un centre national de formation et de perfectionnement et de recyclage du personnel des collectivités locales à El Bouni, Annaba"/>
        <s v="N1 006 021 01 4023 000 023 04 001_x000a_Etude, réalisation et équipement d'une cour de justice à Annaba"/>
        <s v="Etude et taravaux de mise à niveau de la station d'épuration d'annaba y compris l'amélioration de la collecte des eaux usées et les infrastructures de transfert des eaux épurées vers le périmétre agricole de Bounamoussa et le complexe d'EL Hadjar (Wilaya d'Annaba) "/>
        <s v="N1 024 090 01 2023 000 023 24 003_x000a_Dédoublement de la RN21 entre El Hadjar et la limite de la wilaya de Guelma sur 18 Kms (1 ere Tranche) (W d'Annaba)_x000a_"/>
        <s v="N1 024 090 01 4023 000 023 08 006_x000a_Etude et réalisation d'un chemin communal y compris les ouvrages d'art reliant Ras El Hamra à Oued Begrat sur 08 km Annaba et Seraidi."/>
        <s v="N1 024 091 01 4023 000 023 09 001"/>
        <s v="Etude et Réalisation d'un parking avion E pour la nouvelle aérogare de Annaba"/>
        <s v="Réalisation du dédoublement de la RN 16 entre la limite de la wilaya de Souk ahras et la limite de la wilaya de Tarf via l'autoroute Est/Ouest sur 42 Km "/>
        <s v="Réalisation d'un viaduc sur RN 16 au PK 69+800(wilaya de guelma)"/>
        <s v="Etude et réalisation de 2000 places pédagogiques"/>
        <s v="Suivi et réalisation de 2000 Lits d'hébergement à El-Tarf"/>
        <s v="Etude et réalisation de 1500 lits"/>
        <s v="Suivi et réalisation de 4000 places pédagogiques à El-Tarf"/>
        <s v="Réalisation de la station eau dessalement des eaux de mer"/>
        <s v="Travaux de raccordement à Laval  de la station de dessalement d’eau de mer . D’EL TARF   lot 0 01 : SDEM ver ANNABA"/>
        <s v="Travaux de raccordement à Laval  de la station de dessalement d’eau de mer . D’EL TARF Lot n 2 : SDEM ver RMC"/>
        <s v="Travaux de raccordement à Laval  de la station de dessalement d’eau de mer . D’EL TARF LOT n 03-1 : RMC LAC DES OISEAUX VERS MEXA "/>
        <s v="Travaux de raccordement à Laval  de la station de dessalement d’eau de mer . D’EL TARF LOT n 03-2: RMC MEXA –RV EL KALA"/>
        <s v="Travaux de raccordement de la station de dessalement d’eau de mer .LOT n 04 : RMC LAC DES OISEAUX –RMC daghoussa"/>
        <s v="Travaux de raccordement de la station de dessalement d’eau de mer .LOT n 05 : RMC daghoussa EL TARF Sud Drean"/>
        <s v="Construction et mise en service du barrage boukhroufa ( bouteldja )"/>
        <s v="Etude et Réalisation de  1000 km de réseaux éléctriques basse tension et moyenne tension"/>
        <s v="Etude, suivi, aménagement et réalisation des pistes agricoles améliorées et aménagements des pistes existantes sur 520 km"/>
        <s v="Electrification agricole sur 500 km"/>
        <s v="5000 logements publics locatifs"/>
        <s v="Suivi, réalisation et équipement d’une station d’épuration à Babar"/>
        <s v="Suivi, réalisation et équipement d’une station d’épuration à Chechar"/>
        <s v="Réalisation et suivi du dédoublement de la RN 88 reliant Kais -limite de la wilaya de Batna sur 18 km."/>
        <s v="Etude réhabilitation et développement de la zone d’activité de BAGHAI"/>
        <s v="Etude ,réalisation et réhabilitation des zones d’activité de Ain touila, M’toussa, El mahmel.   "/>
        <s v="Suivi et réalisation de 6 000 places pédagogiques."/>
        <s v="Suivi et réalisation de 3000 lits d’hébergement"/>
        <s v="Etude, construction et équipement d'un Centre Régional de  regroupement des Equipes Nationales à Ain Silane "/>
        <s v="Centrale Electrique cycle combiné 1266,71 MW à Remila - Daira de kais"/>
        <s v="Réalisation du barrage lazreg  (w . Khenchela)"/>
        <s v="Etude, réalisation et gestion de la STEP de la ville de Oum El Bouaghi"/>
        <s v="Travaux de raccordement en energie electrique pour les expoloitations agricoles"/>
        <s v="Réalisation et équipement d'un hôpital 120 lits à Ain Fakroun_x000d__x000a_"/>
        <s v="Réalisation d'un hôpital 240 lits à Ain M'Lila_x000d__x000a_"/>
        <s v="Réalisation d'un hôpital 60 lits à Ain Kercha_x000d_"/>
        <s v="Etude, réalisation et gestion de la station d'épuration de la ville de Ain Fakroun _x000d__x000a_"/>
        <s v="Etude, Réhabilitation et développement de la zone d'activités d'Oum El Bouaghi Est _x000d__x000a_"/>
        <s v="Etude, Réhabilitation et développement de la zone d'activités d'Oum El Bouaghi Est "/>
        <s v="Réalisation et équipement d'un centre de regroupement sportif  à Zorg_x000d__x000a_"/>
        <s v="Réalisation d'une zone industrielle à Ouled Gacem, wilaya d'Oum El Bouaghi sur 399,85 ha._x000d_"/>
        <s v="Etude et construction d'un centre des brulés"/>
        <s v="Réalisation et équipement d'un Hôpital 60 lits à Oum Toub (1ère tranche) (W.Skikda)"/>
        <s v="_x000a_Réalisation de la station d’épuration du groupement urbain de FILFILA"/>
        <s v="Réalisation d'une zone industrielle à M'daourouch, wilaya souk ahras"/>
        <s v="Etude et réalisation d'un centre frontalier mixte (DGSN - DGD) avec (05) logements de fonction et acquisition d'un groupe électrogène à Ouled-Moumen"/>
        <s v="Etude et réalisation d'une Unité Républicaine de Sécurité (U.R.S) à Souk-Ahras"/>
        <s v="Suivi et réalisation de 6000 places pédagogiques"/>
        <s v="Réalisation d'un hôpital de 120 lits à M'Daourouch"/>
        <s v="Etude d'adaptation, suivi et réalisation d'un hôpital 120 lits en remplacement de l'ancienne structure à Sedrata"/>
        <s v="Etude, suivi et réalisation d'un hôpital de 120 lits à Souk-Ahras"/>
        <s v="Etude d'adaptation , suivi, cntrole  et travaux de réalisation et équipement de 08 centres de proximité pour le stockage intermédiaire des céréales au niveau de la wilaya de Tébessa "/>
        <s v="Réalisation Hopital 60 litsà Negrine"/>
        <s v="Modernisation de la RN 88 sur 27.5 Kms du PK 183 au PK 210+500 (entre Ouenza– El-Aouinet) (W.Tébessa)"/>
        <s v="Etude, suivi et réalisation des travaux de VRD primaires et secondaires à travers la Wilaya de Tébessa -Programme 2024-"/>
        <s v="S 1 021 080 02 4812 000 012 18 003                               Suivi et réalisation des travaux de VRD des lotissements créés dans le cadre de développement de l'offre foncière publique dans les wilayas des hauts plateaux - prog,2018 - wilaya de Tébessa"/>
        <s v="S 1 021 080 02 4812 000 012 14 009                             Résorption du déficit en VRD à travers les communes de la wilaya (1ère tranche)"/>
        <s v="S 1 021 079 02 4812 000 012 14 001                              Etude et réalisation de 1.000 logements publics locatifs"/>
        <s v="Electrification rurale"/>
        <s v="Raccordement des agglomérations secondaires et quartiers et lotissement sociaux en Gaz naturel QLS/Gaz"/>
        <s v="Electricité pour les zones d'ombre"/>
        <s v="Gaz naturel  pour les zones d'ombre"/>
        <s v="réalisation de la ligne ferroviaire reliant Hassi Mefsoukh et Mostaganem_x000a_N° de l’opération"/>
        <s v="Suivi, réalisation et équipement d’une mosquée pôle à Mascara"/>
        <s v="Suivi et réalisation de 6.000 places pédagogiques y compris une salle OMS, un terrain de football, une piscine semi-olympique et un théâtre de verdure à Mascara"/>
        <s v="Suivi, réalisation et équipement d’un vélodrome à Mascara  "/>
        <s v="Suivi et réalisation d’une zone industrielle 98 H à Oggaz, wilaya de Mascara (tranche 2)"/>
        <s v="Etude d’adaptation, suivi , contrôle et travaux de réalisation et équipement de 09 centres de proximité pour le stockage intermédiaire des céréales au niveau de la wilaya de Mascarad’engagement :  DA"/>
        <s v="Réalisation d'une pénétrante reliant l'autoroute - oust a Mascara sur 43 km"/>
        <s v="Dédoublement de la RN4 sur 12 Km entre Sidi Daouad et Zeghloul"/>
        <s v="Etude et réalisation d'un établissement hospitalier spécialisé en urgences médicaux chirurgicales à Bouhanifia"/>
        <s v="Suivi et réalisation d’un hôpital de 120 lits à Mascara"/>
        <s v="Réalisation d'une station d'épuration des eaux usées pour la ville de Mohammadia y compris collecteur de rejet"/>
        <s v="Etude , suivi et travaux de mise à niveau de deux (02) stations de lagunage aérés de la ville de Hacine et bouhnifia  y compris l’amélioration et réhabilitation de la collecte des rejets et intégration d’un système de traitement tertiaire (w. Mascara)"/>
        <s v="Alimentation en Eau Potable de la commune de Mascara et du couloir Mohammadia - Sig à partir du Transfert MAO"/>
        <s v="Confortement du Barrage Chorfa"/>
        <s v="Transfert à partir du Barrage de Bouhanifia vers la retenue du Barrage de Fergoug"/>
        <s v="Réalisation Du Redoublement De La Rn06 (Carrefour Ain El Hadjar A Temetlas)"/>
        <s v="Etude, Réalisation Et Equipement De 2000 Places Pédagogiques "/>
        <s v="Etude, Realisation Et Equipement D'Une Residence Universitaire De 1000 Lits A Saida "/>
        <s v="Suivi Et Réalisation De 2000 Places Pédagogiques "/>
        <s v="Viabilisation Et Aménagement Du Nouveau Pôle Universitaire (2 Eme Tranche"/>
        <s v="Réalisation D'une Zone lndustrielle A Sidi Ahmed (Sur 100 Ha) Wilaya De Saida (Tranche 2"/>
        <s v="Étude et réalisation de 8000 lits d'hébergement type standard et de 4280 lits améliorés (Villages méditerranéen)"/>
        <s v="Réalisation et équipement de la 2éme tranche stade OMS (40000) places à Oran"/>
        <s v="Réalisation de la deuxième rocade d'Oran sur 21 KMs"/>
        <s v="Extension du terminal à conteneurs du port d'Oran"/>
        <s v="Étude, réalisation et équipement d’un établissement pénitentiaire pour 300 détenus à Ras El Ma"/>
        <s v="Étude, réalisation et équipement d'un centre régional des équipes nationales à Sidi Bel Abbes»."/>
        <s v="d’une zone industrielle à Ras El Ma."/>
        <s v="Étude, réalisation et équipement d'un centre de formation et de vulgarisation agricole à Sidi Bel Abbes"/>
        <s v="Aménagement du carrefour prolongement boulevard Guermouche Med - rocade Sud avec réalisation d'un ouvrage d'art sous voie ferré"/>
        <s v="l’équipement d’un centre anti cancer à Sidi Bel Abbes"/>
        <s v="Protection du barrage de SARNO contre le déversement des eaux usées de la localité Dlahim"/>
        <s v="Réalisation de 9.000 ML de forages y compris abris, électrification, équipement et raccordement aux réseaux existants à travers la wilaya"/>
        <s v="Réalisation de transfert Sidi Bel Abbes vers les localités Nord de la wilaya"/>
        <s v="Transfert des eaux de CHOTT CHERGUI vers les communes des Daïras de Telagh et Merine"/>
        <s v="Réhabilitation de 03 stations de pompage du système de transfert des eaux du barrage de Sidi Abdelli vers Sidi Bel Abbes"/>
        <s v="Réalisation de deux réservoirs d'une capacité de 20.000 M³ chacun au niveau du groupement urbain de Sidi Bel Abbes et leur raccordement au réseau existant"/>
        <s v="Réalisation du dédoublement de la route nationale 7 sur 60km entre Maghnia et Marsat Ben M’hidi "/>
        <s v="Etude, construction et équipement de.70 groupes scolaires (16A1,16B1,17C1,21D1)+ 70 LOGTS ET 105 salles de classes en extension (remplacement du préfa) (programme de reconstruction)."/>
        <s v="Etude, réalisation et équipement de 10 EF 8B6+ 2B5 "/>
        <s v="NK562322621021305"/>
        <s v="Etude, réalisation et équipement de 04 lycées (1000/300) (programme de reconstruction)."/>
        <s v="Etude, réalisation et équipement de 07 lycées (05 *800/200 R ET 2*1000/300 INT) avec installations sportives (LFC)."/>
        <s v="Réalisation de 6000 places pédagogique à Chlef   "/>
        <s v="Suivi et réalisation de 2000 Lits d'hébergement "/>
        <s v="Suivi et réalisation  de 2000 places pédagogiques y compris bibliothèque de faculté "/>
        <s v="Etude et réalisation 2000 p.p en remplacement du préfabriqué"/>
        <s v="NE517632621021801"/>
        <s v="NE517632621021803"/>
        <s v="Indemnisation au titre de l’opération d’expropriation pour cause d’utilité publique de la zone industrielle de Boukadir"/>
        <s v="NF572122621020801"/>
        <s v="Etude et réalisation d'un aérodrome à Chlef.  "/>
        <s v="s"/>
        <s v="Etude complémentaire, suivi, réalisation et équipement d'un centre Anticancéreux à Chlef."/>
        <s v="Etude, réalisation et équipement d'un hôpital mère et enfant   "/>
        <s v="Acquisition d'accélérateurs et accessoires de radiothérapie au profit du CAC Chlef  . "/>
        <s v="Etude et réalisation d'un hôpital de 60 lits à Ain-Merane."/>
        <s v="Réalisation de la STEP de Chettia y compris collecteurs"/>
        <s v="NL534122621021601"/>
        <s v="NE534142621021801"/>
        <s v="S1 020 076 01 4702 000 002 24 001"/>
        <s v="Etude, suivi et réalisation de travaux de VRD primaires et secondaires à travers la wilaya de Chlef"/>
        <s v="_x000a_réalisation de l'évitement Ouest de la ville de Ténès reliant RN 11-RN 19 en passant par la localité de flita sur 12 Kms"/>
        <s v="N 1 021 080 02 4844 000 044 14 003_x000a_NK5.721.8.262.144.14.01_x000a_Résorption du déficit en VRD à travers les communes  de la wilaya"/>
        <s v="N 1 015 060 01 4031 000 044 14 001_x000a_NK5.742.2.262.144.14.15_x000a_Etude, réalisation et équipement d'un stades OMS 10 000 places à Ain Defla "/>
        <s v="N 1 024 090 01 4044 000 044 18 001_x000a_NE5.521.3.262.144.18.01_x000a_Travaux de modernisation de la RN65 sur 20 Km (Tacheta-Souk Lethnine)"/>
        <s v="N 1 005 020 01 4844 000 044 14 002_x000a_NK5.831.2.262.144.14.01_x000a_Réalisation d'un siège de wilaya à Ain Defla"/>
        <s v="N 1 027 105 01 4043 000 044 08 001_x000a_NF5.731.1.262.144.08.01_x000a_Etude, réalisation  et équipement d'un hôpital de 240 lits"/>
        <s v="S 1 020 076 01 4744 000 044 23 001_x000a_Etude d'adaptation, suivi, contrôle et travaux de réalisation et équipement de 11 centres de proximité pour le stockage intermédiare des cériales au niveau de la wilaya de Ain Defla"/>
        <s v="N 1 006 022 04 4844 000 044 06 001_x000a_NF5.853.3.262.144.06.01_x000a_Réalisation d'un EP (1000) détenus à Ain Defla"/>
        <s v="N 1 012 051 01 4032 000 044 11 002_x000a_NK5.621.5.262.144.11.01_x000a_Suivi et réalisation de 3.000 lits d'hébergement à Ain-Soltane"/>
        <s v="N 1 012 049 01 4034 000 044 12 004_x000a_NK5.621.3.262.144.12.01_x000a_Suivi et réalisation de 2000 places pédagogiques"/>
        <s v="N 1 012 051 01 4032 000 044 12 003_x000a_NK5.621.5.262.144.12.01_x000a_Suivi et réalisation de 1000 lits d'hébergement -Ain-Soltane"/>
        <s v="NF5 342 3 262.148 06 01"/>
        <s v="Etude et Réalisation d'une station d'épuration à Oued Rhiou"/>
        <s v="ADDUCTION D'EAU DESSALEE DESSRVANT LA WILAYA DE RELIZANE  A PARTIR DU RESERVOIR 10 000 M3 PROJETE A MOSTAGANEM"/>
        <s v="Suivi, réalisation et équipement d'une mosquée pôle à Relizane"/>
        <s v="N1.006.022.04.4042.000.042.04.001"/>
        <s v="Etude, réalisation et équipement d'une Ecole Nationale de Trésor à Tipasa_x000d__x000a_"/>
        <s v="N.1.010.041.04.4014.000.042.11.002"/>
        <s v=" Etude réalisation et équipement d'un stade de football de 10 000 places à Cherchell_x000d_"/>
        <s v="N.1.015.060.01.4030.000.042.11.008"/>
        <s v="N.1.015.060.01.4030.000.042.11.009"/>
        <s v=" Amélioration urbaine et travaux VRD au niveau des Ahouaches et zones secondaires ._x000d_"/>
        <s v="N.1.021.080.02.4001.000.042.14.002"/>
        <s v="N1.051.094.01.4842.000.042.14.010"/>
        <s v="N1.051.096.01.4842.000.042.18.008"/>
        <s v="évitement de la ville de Koléa "/>
        <s v="N1.024.090.02.4042.000.042.10.038"/>
        <s v="Etude,réalisation et équipement d'un centre national de formation des personnels des colléctivités locales à Tiaret."/>
        <s v="_x000d_Réalisation d'un siège de wilaya à Tiaret"/>
        <s v="Etude, réalisation et équipement d'un tribunal à Frenda."/>
        <s v="Etude, réalisation et équipement d'un établissement pénitentiaire (300) détenus à Frenda."/>
        <s v="Réalisation et équipement d'un établissement pénitentiaire 300 détenus à Sougueur."/>
        <s v="Suivi et réalisation de 3000 lits d'hébergement (Karman)"/>
        <s v="Etude,Suivi et Viabilisation de la zône industrielle de Tiaret"/>
        <s v="Réalisation d'une zone industrielle à Ain Bouchekif wilaya de Tiaret (1ère Tranche) sur 318 ha."/>
        <s v="Réalisation d'une zone industrielle à Zaaroura wilaya de Tiaret (1ère Tranche) sur 327 ha."/>
        <s v="Réalisation d'une zone industrielle à Ain bouchekif wilaya de Tiaret (2° Tranche) sur 318 ha"/>
        <s v="Réalisation d'une zone industrielle à Zaaroura wilaya de Tiaret (2° Tranche) sur 327 ha"/>
        <s v="Résorption du déficit en VRD (2 ème tranche)."/>
        <s v="VRD primaire et secondaires POS N°01 zône Nord Est (commune de Tiaret)"/>
        <s v="Travaux de VRD de l'habitat rural groupé à travers les wilayas des hauts plateaux (Prog. 2018)"/>
        <s v="Réalisation d'un centrale de vente (2°tranche) à Tiaret"/>
        <s v="Réalisation évitement Sud de Tiaret sur 6 Kms"/>
        <s v="Modernisation du CW01 entre Rahouia et limite Wilaya de Tissemsilt sur 20 Km"/>
        <s v="Evitement Est ville de Tiaret sur 8 Kms"/>
        <s v="Réalisation de trois échangeurs sur l'évitement (sud-est)de la ville de Tiaret."/>
        <s v="Réalisation d'une route reliant Z'malet Emir AEK et Nadhoura sur 42 km"/>
        <s v="_x000d_Réalisation et équipement d'un centre anti-cancer à Tiaret"/>
        <s v="_x000d_Etude et réalisation d'un complexe &quot;Mère et enfant&quot; de 60 lits à Tiaret."/>
        <s v="Etude, réalisation et équipement d'un hôpital 120 lits à Sougueur"/>
        <s v="_x000d_Réalisation d'un établissement hospitalier spécialisé en brûlés à Tiaret"/>
        <s v="Etude, suivi, réalisation et équipement d'un hôpital 60 lits à Takhmaret."/>
        <s v="Suivi et réalisation d'un hopital de 120 lits à Ksar Chellala Tiaret"/>
        <s v="Renforcement de la capacité de stockage à Tiaret, Sougueur, Frenda et Ksar Chellala y compris raccordement."/>
        <s v="Achèvement du renforcement de l'alimentation en eau potable des localités de Frenda, Ain Kermes, Medrissa, Madna, Sidi Abderahmane et Rosfa à partir de la nappe du chott chergui."/>
        <s v="Réalisation d'une station d'épuration à Frenda y compris collecteur de raccordement"/>
        <s v="N.1.005.020.01.4818.000.018.09.008 Suivi,réalisation et équipement d'un siège de Wilaya à Jijel"/>
        <s v="N.1.006.021.01.4018.000.018.08.001 Etude,réalisation et équipement d'une cour de justice à Jijel"/>
        <s v="N.1.012.049.01.4015.000.018.11.002 Suivi et réalisation de 4.000 places pédagogiques à El Aouana"/>
        <s v="C.1.015.060.01.4013.000.018.07.001 Etude , réalisation et équipement d'une salle OMS 3000 places à Jijel "/>
        <s v="N.1.019.074.01.4818.000.018.18.003 Réalisation d'une Zone Industrielle à Bellara,Wilaya de Jijel sur 523 Ha,(Tranche 1)"/>
        <s v="N.1.019.074.01.4818.000.018.18.004 Réalisation d'une Zone Industrielle à Bellara,Wilaya de Jijel,(Tranche 2)"/>
        <s v="N.1.024.090.01.4018.000.018.07.023 Dédoublement RN 43 sur 44 km (El Achouat - El Milia) y comp - ouvrage d'art"/>
        <s v="N.1.024.090.01.4018.000.018.08.002 Etude et réalisation , viaduc sur RN 43 au niveau grottes ghar El Baz ,y compris la réhabilitation du réseau d'éclairage public su la RN 43 (W de jijel)"/>
        <s v="N.1.024.092.01.4006.000.018.06.004 Réalisation port de pêche et plaisance à El Aouana"/>
        <s v="N.1.024.092.01.4006.000.018.13.001 Réalisation des travaux de protection du front de mer à jijel"/>
        <s v="N.1.027.105.01.4018.000.018.08.001   Etude et réalisation , Hôpital 60 lits à Ziama"/>
        <s v="N.1.027.105.01.4018.000.018.10.002 Etude, réalisation d'un hôpital de 240 lits à Jijel"/>
        <s v="N.1.027.105.01.4018.000.018.14.003 Etude ,Suivi,réalisation et équipement d'un hôpital 60 lits à Belghimouz (commune El Ancer)"/>
        <s v="N.1.051.094.01.4818.000.018.11.003 Réalisation de l'alimentation en eau potable de Taher et des agglomérations environnantes à partir du barrage d'El Agrem."/>
        <s v="NL5.342.3.262.105.16.01_x000a_N1.051.096.01.4005.000.005.16.006_x000a_Réalisation de la station d'épuration des eaux usées de Batna y compris les collecteurs"/>
        <s v="NE5.521.2.262.105.19.01  _x000a_N1.024.090.01.4005.000.005.19.007_x000a_  Réalisation et suivi du dédoublement de l'axe routier reliant la RN 88 (limite de la wilaya de Khenchela) à la RN 03 sur 56 Km en passant par Boulfries - Chemora - Boumia"/>
        <s v="NK5.321.2.262.068.07_x000a_Construction et mise en service du barrage Bouzina dans la wilaya de Batna"/>
        <s v="SF5.521.3.262.105.06.01_x000a_S1.024.090.01.4005.000.005.06.002_x000a_Dédoublement de la RN3 Ain touta limite wilaya de Biskra y compris passage supérieur sur voie ferree"/>
        <s v="Réalisation de la pénétrante autoroutière  de BATNA - Auto route Est Ouest  sur 62 Km"/>
        <s v="CF5.731.1.262.105.07.01_x000a_N1.027.105.01.4005.000.005.07.003_x000a_Etude et réalisation d'un hopital 120 lits à Theniet el abed"/>
        <s v="CF5.731.1.262.105.07.02_x000a_N1.027.105.01.4005.000.005.07.004_x000a_Etude et réalisation d'un hopital 120 lits à Ras el aioun"/>
        <s v="NK5.731.1.262.105.10.02_x000a_N1.027.105.01.4005.000.005.10.005_x000a_Etude, construction et équipements d'un hopital 60 lits à T'kout"/>
        <s v="NF5.732.1.262.105.06.01_x000a_N1.027.105.01.4005.000.005.06.014_x000a_Etude et réalisation d'un centre Anti-cancer à Batna (CAC)"/>
        <s v="NF5.732.3.262.105.09.01_x000a_N1.027.105.01.4005.000.005.09.015_x000a_Acquisition d'équipements médicaux et collectifs pour le centre Anti-cancer  -Batna-"/>
        <s v="SF5.732.1.262.105.07.02_x000a_S1.027.105.01.4005.000.005.07.001_x000a_Etude, réalisation et équipement  d'un hopital psychiatrique à El-madher"/>
        <s v="Réalisation de l'auroute reliant échangeur RN 03 et RN 75 et autoroute EST OUEST au niveau du transformateur Chelghoum el aid"/>
        <s v="Aménagement de la Zone Industrielle El- Kseur Fenaia Il Mathen"/>
        <s v="Suivi et réalisation de la zone industrielle de Beni Mansour-  Commune de Boudjelil "/>
        <s v="RN 09: Travaux aménagement des gorges de Kherrata"/>
        <s v=" Travaux de mise à niveau des tunnels de kherrata "/>
        <s v="Réalisation d’un Viaduc pour l’évitement de l’agglomération de Bordj Mira   "/>
        <s v="Travaux de rempiètement et reprise des dégradations du quai de la Casbah et de la passe Casbah,"/>
        <s v="Pénétrante autoroutière reliant le port de Béjaia à l'autoroute Est -Ouest au niveau d'Ahnif sur 100 Kms &quot;déplacement de réseaux&quot;"/>
        <s v="Projet de la pénétrante reliant Béjaia à l'autoroute Est/Ouest section wilaya de Béjaia sur 85 KM  "/>
        <s v="Travaux d'aménagement de la RN 12 du Pk 155+000 au PK 175+000 d'El-Kseur vers Béjaia sur 20 kms               "/>
        <s v="Travaux de reconstruction de la RN24 du PK 207 au PK 247 sur 40 Kms"/>
        <s v="Réalisation d'un abri de pêche "/>
        <s v="Réalisation d'un port de pêche et de plaisance à Tala Guilef (Bejaia)"/>
        <s v="PGR Deficit Gaz 2021"/>
        <s v="Réalisation d'une Station de déssalement de l'Eau de mer à Toudja "/>
        <s v="Réalisation d’une station d’épuration et collecteur d’amenée au niveau de la commune de Oued Ghir,"/>
        <s v="Réalisation d’une station d’épuration de la ville de Sidi Aich"/>
        <s v="Parachèvement des travaux de réalisation de la station d’épuration de la ville d’Akbou y compris collecteur."/>
        <s v="Réalisation d'une Station d'épuration d'une capacité de 70000 EQ/HB avec drainage des eaux pluviales du parc industriel El- Kseur "/>
        <s v=" Réalisation des ouvrages aval au système d''AEP du couloir Tichy Haf - Béjaia (3ème tranche).     "/>
        <s v=" REALISATION DES TRAVAUX D'ALIMENTATION EN EAU POTABLE DE SIX COMMUNES (06)  DE SUD DE LA WILAYA (BOUDJELLIL, TAZMALT, BENI MELIKECHE, AIT R' ZINE, IGHIL ALI ET IGHRAM)       _x000a_"/>
        <s v="Alimentation en eau  potable de Kherrata à partir du Barrage d'Ighil Emda "/>
        <s v="Etude de système de transport par cable dans l'agglomération de Béjaia étendue au PNG"/>
        <s v="Réalisation des travaux de doublement de la voie et rectification du tracé pour  augmentation de la vitesse à 160 km/h de la ligne férroviaire Beni Mansour / BEJAIA   (87 km)."/>
        <s v="Suivi, réalisation et Equipement  d'une cour de Justice "/>
        <s v="Etude et réalisation d'un hôpital  60 lits "/>
        <s v=" Réalisation et équipement d'un Centre Anti Cancer"/>
        <s v="Etude, pour la  Réalisation  d'un Centre Hospitalo Universitaire à Bejaia (500 lits)"/>
        <s v="suivi, Réalisation  d'un Centre Hospitalo Universitaire à Bejaia (500 lits)"/>
        <s v="Réalisation  et éauipement d'une Ecole de formation paramédicale"/>
        <s v="Etude,suivi; réalisation et équipement d'une mosquée pole à Bejaia "/>
        <s v="N.K.5.341.2.14.05_x000a_Renforcement  et sécurisation de l'alimentation en eau potable de la wilaya de Constantine"/>
        <s v="N.K.5.342.4.14.02_x000a_Calibrage des oueds des zones urbaines de la wilaya de Constantine"/>
        <s v="SF5.853.3.262.128.07.03 _x000a_Réalisation et équipement D'un établissement pénitentiaire de 300 détenus à Sidi-Hadjes"/>
        <s v="NK5.621.3.262.128.11.13 _x000a_Suivi, réalisation de 6000 places pédagogiques"/>
        <s v="N1.012.049.01.4014.000.028.24.001_x000a_ Réalisation d’une  école normale superieur de 2000 places pédagogique à Bou-saada"/>
        <s v="NK5.622.8.262.128.14.46 _x000a_Réalisation et équipement lycée sportif à M'sila "/>
        <s v="NK5.175.4.262.128.11.03 _x000a_Etude, réhabilitation et développement de la Zone d'activité de M'sila"/>
        <s v="SF5.175.4.262.128.14.05 _x000a_Etude, aménagement, réhabilitation et développement de quatre (04) zones d'activité"/>
        <s v="S.1.020.076.01.4728.000.028.24.001_x000a_Etude D'adaptation, Suivi, Contrôle et travaux de réalisation et équipements de 07 centres de proximité  pour le stokage intermédiare des céréales au niveau de la wilya de m'sila"/>
        <s v="Mise en oeuvre du plan d'action de la réhabilitation, de l'extension et du développement  du barage vert (3éme tranche) (W.M'sila )"/>
        <s v="SF5.721.1.262.128.18.01 _x000a_Travaux de VRD des lotissements crées dans le cadre de développement de l'offre foncière publique dans les wilaya des hauts plateaux"/>
        <s v="N.1.024.090.01.2028.000.028.24.004_x000a_Réalisation évitement de la ville de Barhoum sur 08 km (W.M'SIIa)"/>
        <s v=" N.1.024.090.01.2028.000.028.23.004_x000a_Réalisation du dédoublement route reliant Bou Saada et El Hamel, distante de 10,5 km"/>
        <s v="NK5.521.2.262.128.18.14 _x000a_Réalisation du dédoublement de la RN 60/60A ente M'sila - Hammam Dalaa limite wilaya de Bou Arreridj sur 38 km (y compris l'évitement de la ville de Hammam Dalaa sur 10 km)"/>
        <s v="NE5.521.2.262.128.21.01 _x000a_Réalisation de l'évitement Nord/Est de la ville de Boussaada, Maadher -RN46-RN08 sur 15 KM (2eme Tranche)"/>
        <s v="NE5.521.2.262.128.18.13 _x000a_Réalisation de l'évitement Nord/Est de la ville de Boussaada, Maadher -RN46-RN08 sur 15 KM (1ere Tranche)"/>
        <s v="NL5.527.2.262.128.15.01 _x000a_Construction et extension de l' Aérodrome de Bou-saada (Ain Eddis) M'sila"/>
        <s v="SF5.731.1.262.128.14.11 _x000a_Etude, suivi, réalisation et équipement d'un hôpital 240 lits à M'sila"/>
        <s v="NE5.731.1.262.128.17.11 _x000a_Etude, suivi et réalisation d'un hôpital de 240 lits à Sidi Aissa"/>
        <s v="SF5.731.1.262.128.14.12 _x000a_Etude, suivi, réalisation et équipement d'un complexe mère et enfant à Bou-saada"/>
        <s v="NK5.731.1.262.128.10.10 _x000a_Réalisation d'un Hôpital 60 lits à Hammam-Dalaa"/>
        <s v="Acquisition des équipements  médicaux  au  profit  du L'hôpital 240 lits de M'sila"/>
        <s v="N.1.027.105.01.2026.000.028.24.007_x000a_Acquisition des équipements médicaux au profit du L'hôpital 240 lits de Sidi Aissa (W. M'sila)"/>
        <s v="N.1.051.093.01.2.028.000.028.24.003_x000a_Réalisation, Equipements, électrification et raccordements de 6000 ml de forages à travers seize (16) communes (W M'sila)"/>
        <s v="SF5.323.6.262.128.14.08 _x000a_Renforcement en A.E.P de la ville de M'sila à partir de Birine et du transfert Koudiet Acerdoune : - - Réalisation adduction principale à partir du réservoir tampon vers M'sila (2eme tranche)"/>
        <s v="NE5.323.6.262.128.17.09 _x000a_Renforcement en AEP de la ville de Boussaada à partir du transfert Koudiat Acerdoune via le réservoir de charge le Ain lahdjal"/>
        <s v="NK5.342.3.262.128.10.03 _x000a_Réalisation de la S.T.E.P de Sidi-aissa"/>
        <s v="SF5.342.2.262.128.14.23 _x000a_Réalisation des travaux d'assainissement de 10 centres ruraux et urbains"/>
        <s v="Realisation de deux systémes d'épurations communes D'Oouled Derradj et Ain El Hadjel"/>
      </sharedItems>
    </cacheField>
    <cacheField name="Année de notification" numFmtId="0">
      <sharedItems containsBlank="1" containsMixedTypes="1" containsNumber="1" containsInteger="1" minValue="1" maxValue="13747227" count="44">
        <m/>
        <n v="2021"/>
        <n v="2006"/>
        <n v="3"/>
        <n v="2002"/>
        <n v="2007"/>
        <n v="2012"/>
        <n v="2011"/>
        <n v="4"/>
        <n v="2010"/>
        <n v="2015"/>
        <n v="2018"/>
        <n v="2014"/>
        <n v="2013"/>
        <n v="2009"/>
        <n v="2022"/>
        <s v="2006"/>
        <s v="2007"/>
        <n v="2020"/>
        <n v="2017"/>
        <s v="2016"/>
        <s v="2014"/>
        <n v="2004"/>
        <n v="2008"/>
        <s v="2009"/>
        <s v="2012"/>
        <s v="2021"/>
        <s v="2010"/>
        <s v="2022"/>
        <s v="2018"/>
        <s v="2020"/>
        <s v="2008"/>
        <n v="2019"/>
        <n v="2023"/>
        <n v="2025"/>
        <n v="2024"/>
        <s v="2025"/>
        <s v="2024"/>
        <s v="2023"/>
        <n v="13747227"/>
        <n v="1"/>
        <s v="2011"/>
        <s v="2015"/>
        <s v="2017"/>
      </sharedItems>
    </cacheField>
    <cacheField name="AE initiale" numFmtId="0">
      <sharedItems containsString="0" containsBlank="1" containsNumber="1" minValue="19689" maxValue="168206000"/>
    </cacheField>
    <cacheField name="AE actuelle" numFmtId="3">
      <sharedItems containsString="0" containsBlank="1" containsNumber="1" minValue="1000000" maxValue="169100000"/>
    </cacheField>
    <cacheField name="AE Engagée" numFmtId="3">
      <sharedItems containsBlank="1" containsMixedTypes="1" containsNumber="1" minValue="0" maxValue="48561355.460129999"/>
    </cacheField>
    <cacheField name="Dépenses cumulées" numFmtId="3">
      <sharedItems containsBlank="1" containsMixedTypes="1" containsNumber="1" minValue="0" maxValue="76882000"/>
    </cacheField>
    <cacheField name="Taux FIN %" numFmtId="9">
      <sharedItems containsBlank="1" containsMixedTypes="1" containsNumber="1" minValue="0" maxValue="1.0941098864854466" count="131">
        <n v="0.95192406263045692"/>
        <n v="0.93944471371865668"/>
        <n v="0.90356062137625615"/>
        <n v="0.662414992353489"/>
        <n v="0.76658535647144521"/>
        <n v="3.1514050628873247E-2"/>
        <n v="0.97907184413865045"/>
        <n v="0.87162681739768"/>
        <n v="0.95130527714074931"/>
        <n v="1"/>
        <n v="0.35"/>
        <n v="0.98"/>
        <m/>
        <n v="0.5"/>
        <n v="0.95"/>
        <s v="100% (réalisation)"/>
        <s v="95% (équipement)"/>
        <s v="85% (réalisation)"/>
        <n v="0.02"/>
        <n v="0"/>
        <n v="0.87"/>
        <n v="0.2"/>
        <n v="0.99"/>
        <n v="0.77"/>
        <n v="1.0941098864854466"/>
        <n v="1.0019437507300002"/>
        <n v="0.56061147085959895"/>
        <n v="0.59801091061700706"/>
        <n v="0.54"/>
        <n v="0.54292696708824295"/>
        <n v="0.24071895424836601"/>
        <n v="0.60933926560320051"/>
        <n v="0.6998712702702703"/>
        <n v="0.11624738888888889"/>
        <n v="0.30111185193579248"/>
        <n v="0.7"/>
        <n v="0.75"/>
        <n v="0.32400000000000001"/>
        <n v="0.22"/>
        <n v="0.06"/>
        <n v="0.73229999999999995"/>
        <n v="0.59"/>
        <n v="0.71640266241101958"/>
        <n v="0.680878431372549"/>
        <n v="0.90447326086956525"/>
        <n v="0.213271875"/>
        <n v="1.2623999999999999E-3"/>
        <n v="0.9741546875"/>
        <n v="0.66282614196932399"/>
        <n v="0.26513975000000001"/>
        <n v="0.33"/>
        <n v="0.64730430840562814"/>
        <n v="0.82604246387180569"/>
        <n v="0.19094720000000001"/>
        <n v="0.614714255091104"/>
        <n v="0.23293885819521179"/>
        <n v="4.26875E-3"/>
        <n v="2.8623853211009174E-4"/>
        <n v="0.34866666666666668"/>
        <n v="0.73965333333333338"/>
        <n v="0.21543100000000001"/>
        <n v="0.3456745"/>
        <n v="0.90645728000000003"/>
        <n v="0.83016253968253972"/>
        <n v="0.85799333333333339"/>
        <n v="0.98215183524542915"/>
        <n v="0.97474150415620131"/>
        <n v="0.9821623610666792"/>
        <n v="0.98257405018594401"/>
        <n v="0.97971060503825114"/>
        <n v="0.93261844906714131"/>
        <n v="0.93593171169705691"/>
        <n v="0.85876253231174715"/>
        <n v="0.71759117999200006"/>
        <n v="0.32827975623"/>
        <n v="0.22039170000000002"/>
        <n v="0.99865038566829278"/>
        <n v="0.94049381758305106"/>
        <n v="0.98089335648816023"/>
        <n v="0.73690062015533986"/>
        <n v="0.73798857019999997"/>
        <n v="2.0606468435811504E-4"/>
        <n v="0.99191794833876223"/>
        <n v="0.18850607390277777"/>
        <n v="0.92032882253000003"/>
        <n v="0.16006269977999998"/>
        <n v="5.1239238511947685E-2"/>
        <n v="0.49395257659000003"/>
        <n v="0.18178243288214285"/>
        <n v="0.98825649999999998"/>
        <n v="1.9840833333333332E-2"/>
        <n v="0.96185636363636362"/>
        <n v="7.7222222222222215E-3"/>
        <n v="0.95033658210947936"/>
        <n v="0.15865534235627016"/>
        <n v="0.31183903903903903"/>
        <n v="2.7135678391959801E-2"/>
        <n v="0.23716543490619671"/>
        <n v="0.9295908733280881"/>
        <n v="0.543591105416252"/>
        <n v="0.61808515562721467"/>
        <n v="0.40103582934401449"/>
        <n v="0.87694582286852585"/>
        <n v="0.55690861512280132"/>
        <n v="0.84432235037999992"/>
        <n v="0.98023044227636369"/>
        <n v="0.94438678770769224"/>
        <n v="0.92848576042903208"/>
        <n v="0.91382194056363641"/>
        <n v="0.36252300037435903"/>
        <n v="8.3041893941355804E-2"/>
        <n v="0.93083665541739125"/>
        <n v="3.9313139999999996E-2"/>
        <n v="0.35322037847642079"/>
        <n v="0.76860002384480886"/>
        <n v="0.99565568909090918"/>
        <n v="0.36444444444444446"/>
        <n v="0.94955178134920615"/>
        <n v="0.72576025279642054"/>
        <n v="0.91040401864801856"/>
        <n v="0.87444966407473279"/>
        <n v="0.84630502799999996"/>
        <n v="0.9621918115325736"/>
        <n v="0.83"/>
        <n v="0.05"/>
        <n v="0.6"/>
        <n v="0.8"/>
        <n v="0.31"/>
        <s v="Lot 1: 38,42%_x000a_Lot 2: 54% "/>
        <n v="0.64"/>
        <n v="0.38"/>
      </sharedItems>
    </cacheField>
    <cacheField name="Taux phys %" numFmtId="9">
      <sharedItems containsBlank="1" containsMixedTypes="1" containsNumber="1" minValue="0" maxValue="490" count="118">
        <n v="1"/>
        <n v="0.99"/>
        <n v="0.56999999999999995"/>
        <n v="0.44"/>
        <n v="0.17"/>
        <n v="0.98"/>
        <n v="0.7"/>
        <m/>
        <n v="0.01"/>
        <n v="0.72"/>
        <n v="0.89"/>
        <n v="0.8"/>
        <n v="0.67"/>
        <n v="0.85"/>
        <n v="0.1"/>
        <n v="0.75"/>
        <n v="0.15"/>
        <n v="0"/>
        <s v="0"/>
        <s v="70"/>
        <n v="0.45"/>
        <n v="96"/>
        <n v="100"/>
        <n v="30"/>
        <s v="80"/>
        <s v="90"/>
        <s v="100"/>
        <n v="0.2"/>
        <n v="0.97"/>
        <n v="0.96"/>
        <n v="0.35"/>
        <n v="0.02"/>
        <n v="0.95"/>
        <n v="0.9"/>
        <n v="0.25"/>
        <n v="0.4"/>
        <n v="0.05"/>
        <n v="0.3"/>
        <n v="0.03"/>
        <n v="0.6"/>
        <n v="0.86"/>
        <n v="0.18"/>
        <n v="0.87"/>
        <n v="2.31"/>
        <n v="0.73"/>
        <s v="ND"/>
        <n v="0.77"/>
        <s v="Etude 100% réalisat 59%"/>
        <n v="0.82000000000000006"/>
        <n v="0.83"/>
        <s v="En cours"/>
        <n v="0.92"/>
        <n v="0.42"/>
        <n v="50"/>
        <n v="15"/>
        <n v="45"/>
        <n v="5"/>
        <n v="85"/>
        <n v="52"/>
        <n v="86"/>
        <n v="70"/>
        <n v="32"/>
        <n v="0.55000000000000004"/>
        <n v="0.62"/>
        <n v="98"/>
        <n v="92"/>
        <n v="490"/>
        <n v="63"/>
        <n v="95"/>
        <n v="99"/>
        <n v="80"/>
        <n v="10"/>
        <s v="/"/>
        <n v="0.08"/>
        <n v="0.88"/>
        <n v="0.65"/>
        <n v="0.56000000000000005"/>
        <n v="35"/>
        <n v="25"/>
        <n v="90"/>
        <n v="48"/>
        <s v="20%_x000a_( الدراسة )"/>
        <s v="70%_x000a_( الدراسة )"/>
        <n v="0.38"/>
        <n v="0.48"/>
        <n v="0.5"/>
        <n v="0.81"/>
        <n v="0.79"/>
        <n v="0.66"/>
        <n v="0.43"/>
        <n v="0.93"/>
        <n v="0.12"/>
        <n v="60"/>
        <s v="60"/>
        <s v="45"/>
        <n v="0.52"/>
        <n v="0.13"/>
        <n v="0.71"/>
        <n v="0.66282614196932399"/>
        <n v="0.49"/>
        <n v="0.82"/>
        <n v="0.22"/>
        <n v="0.09"/>
        <n v="40"/>
        <n v="20"/>
        <s v="Etude 100%_x000a_réalisation 20%"/>
        <s v="ETUDE 90%"/>
        <n v="0.78"/>
        <n v="0.94"/>
        <n v="55"/>
        <n v="64"/>
        <n v="0.96250000000000002"/>
        <s v="Lot 01: 84%_x000a_Lot 02: 50%"/>
        <s v="Lot 01: 90%_x000a_Lot 02: 50% _x000a_Lot 03: 22%_x000a_Lot 04: 56%_x000a_Lot 05 :10 %"/>
        <n v="2E-3"/>
        <n v="1.8E-3"/>
        <n v="7.4999999999999997E-3"/>
        <n v="1E-3"/>
      </sharedItems>
    </cacheField>
    <cacheField name="Etat du Projet" numFmtId="0">
      <sharedItems containsBlank="1" count="16">
        <s v="Achevée"/>
        <s v="En cours"/>
        <s v="à l'arrêt"/>
        <s v="Travaux achevés"/>
        <s v="Travaux en cours"/>
        <s v="Travaux en cours (réévaluation accordée en 2025 avec un montant 150000000 da)"/>
        <m/>
        <s v="en cours l'achèvement minaret + coupole salle - d'ablution et VRD."/>
        <s v="Opération achevée"/>
        <s v="Acquisition des accélérateurs en cours"/>
        <s v="Travaux en cours "/>
        <s v="Etude achevée travaux réalisation en cours"/>
        <s v="Gelée"/>
        <s v="Non lancée "/>
        <s v="Non lancée"/>
        <s v="Non indv"/>
      </sharedItems>
    </cacheField>
    <cacheField name="Observations" numFmtId="0">
      <sharedItems containsBlank="1" containsMixedTypes="1" containsNumber="1" containsInteger="1" minValue="1" maxValue="4" count="243" longText="1">
        <s v="Travaux achevés"/>
        <s v="projet achevé , reste aménagement des accès limitrophes ."/>
        <s v="Travaux achevés, Projet réceptionné le 19-06-2023"/>
        <s v="Travaux en cours, pour la mise à niveau de 1736 caméras, reste la 2ème tranche : travaux de mats, électricité et fibre optique en cours. Conformément à l'envoi émanant du MICLAT n° 11970 du 04/11/2024, un accord préalable pour réévaluer l'opération d'un montant de 1,5 milliard de DA au titre de l'exercice 2025, alors que la demande d'inscription de la nouvelle opération de vidéosurveillance d'un montant de 7,5 milliards DA na pas abouti pour 2025 avec possibilité d'étude de la demande dans le cadre des projets des lois de finances des années à venir )."/>
        <s v="3600 logts achevés,1000 logt Ain Benian à 54% (résiliation avec l'entreprise BATIGEC le 24/10/2019.reprise du cahier des charges après 3 AAO infructueux), 150 logt Saoula à 32 % (affaire en justice contentieux suite à une résiliation),250 logt Sidi Youcef à 44 % (résiliation avec l'entreprise BATIGEC le 29/09/2019 reprise des travaux avec l'entreprise SNC NAAS)"/>
        <s v="Travaux en cours opération transférer à la DARQ "/>
        <s v="Travaux achevés, reste apurement financier (avenant n°09 de réajustement au niveau de la commission sectorielle, levée de réserves en cours- avenant de réajustement pour prolongement de rejets en cours de préparation- demande de réévaluation de 1,5 milliard DA pour couvrir la situation n° 01 et définitive après validation du Monsieur le PM) . "/>
        <s v="Travaux achevés, projet réceptionné"/>
        <s v="Mise en demeure N°02 publiée dans le journal Algérie Aujourd'hui le 21/01/2025."/>
        <s v="Travaux en cours"/>
        <s v="Travaux en cours (réévaluation accordée en 2025 avec un montant 150000000 da)"/>
        <m/>
        <s v="en cours l'achèvement minaret + coupole salle - d'ablution et VRD."/>
        <s v="Opération achevée"/>
        <s v="Acquisition des accélérateurs en cours"/>
        <s v="Travaux en cours "/>
        <s v="Etude achevée travaux réalisation en cours"/>
        <s v="Achevée"/>
        <s v="En cours d'individualisation "/>
        <s v="  Présence des habitations sur les sites des travaux ;_x000a_  AE insuffisante_x000a_ "/>
        <s v="Impact du projet Renforcement de l'AEP des communes côtières. Population touchée par le projet 190 000 habitants,"/>
        <s v="Construction et habitation (délogement) ; Réseaux divers: 93 (Lignes électriques , dont 01 de haute tension HT, Gaz ; Fibres Optiques etc.)."/>
        <s v="Ce projet constitue un objectif stratégique qui assurera: Une distribution de soins spécialisés à l'échelon régional et placera la Wilaya de Tizi Ouzou en pôle médical d'excellence ;Des soins de haut niveau en matière des services de santé, basés sur les nouvelles techniques de chirurgie, de médecine et d'explorations ;Un meilleur accès de la population à des soins hautement spécialisés ;Accroitre la recherche médicale et privilégier davantage les spécialités innovantes ;"/>
        <s v="Gelée par Décision N°5508 du 19/10/2015"/>
        <s v="Travaux à l'arrêt depuis le 29/08/2022, résiliation à l'amiable du marché est en cours."/>
        <s v="09 lots achevés, 01 lot en cours de réalisation."/>
        <s v="A clôturer "/>
        <s v=" Dossier d'étude déposé  au niveau du ministère de la santé pour approbation"/>
        <s v="Travaux à l'arrêt depuis 22/03/2020, motif approbation de l'avenant n°05 auprès  de la commission sectorielle,"/>
        <s v="Travaux  en voie d'achèvement                                               *aménagement extérieur en cours                   *rinçage des conduites en cours"/>
        <s v="travaux  a l'arrêt (ODS d'arrêt)"/>
        <s v=" projet attribué,  PDM en cours de la levée des réserves                                           Déclassement de l’assiette  en cours_x000a_"/>
        <s v="CDC en cours de la levée des réserves                                           Déclassement de l’assiette  en cours_x000a_"/>
        <s v="Programme 2025"/>
        <s v="dégelée en date du 10/12/2020 (gestion ONA)"/>
        <s v="En cours"/>
        <s v="En cours "/>
        <s v="marche de gré à gré déposé au ministère de la sante en date du 23/05/2024"/>
        <s v=" En cours"/>
        <s v="Les procédures pour achever le projet en cours"/>
        <s v="Phase: Jugement des offres"/>
        <s v="Marché BET en cours d'engagement"/>
        <s v="Etude achevée- Chahier des charges Travaux de réalisation en cours de visa par la commission sectorielle"/>
        <e v="#VALUE!"/>
        <s v="A l'arrêt pourv résiliation BET"/>
        <s v="Reste stand de tir"/>
        <s v="Plusieurs lots sont à l'arrêt suite à des résiliation pour augmentation du prix du bitume"/>
        <s v="Reste hall téchnologique en voie de lancement"/>
        <s v="AAO  en date 27/03/2025"/>
        <s v="6 centres en cours,  1 centre en cours de lancement"/>
        <s v="Phase lancement génie civil"/>
        <s v="Zones concernées : Bordj El May- El Faraa – Dair El Hessiane – Oum Djrabiaa – Chaaba Beida et Lighen –   El Khodr  "/>
        <s v="les procédures administratives de lancement été entamées, ce projet nécessite l’insertion du suivi dans l’intitulé de l’opération pour une meilleure prise charge lors de son exécution "/>
        <s v="procédures administratives lancées "/>
        <s v="en cours, ce projet nécessite un besoin en matières des crédits de paiement de l’ordre de 1418 millions de DA et une réévaluation de 400 millions de DA "/>
        <s v="lancée"/>
        <s v="Cahier des charges étude et suivi déposé au niveau  de la commission sectorielle ministère de la santé_x000a_Besoin en reevaluation de_x000a_25 000 000 000 DA "/>
        <s v="Cahier des charges  au niveau  de la commission sectorielle "/>
        <s v="EN COUR "/>
        <s v="Réquisition délivrée_x000a_ le 11/11/2024"/>
        <s v="PROJETS DE MARCHES AU NIVEAU DES COMMISSIONS DES MARCHES COMPETENTES"/>
        <s v="/"/>
        <s v="GESTION TRANSFERER _x000a_À  L'ANRIE"/>
        <s v="Demande de fusionnement des deux tranche au niveau du MF pour régler le probléme de dépassement de l'AE"/>
        <s v="08 centres en cours "/>
        <s v="Notifiée en 2025"/>
        <s v="réevaluée en 2025 Pou_x000a_AE=205.000.000DA"/>
        <s v="en cours d'élaboration le CC de réalisation"/>
        <n v="3"/>
        <s v="reste equipement et réseau "/>
        <s v="en instance décision DGB de transfert à wilaya de touggourt"/>
        <s v="gelée"/>
        <s v="Achevée "/>
        <n v="4"/>
        <s v="Achevée réevalue en 2025 Pou une AE= 87 558 000 reste Equipement "/>
        <s v="En cours reste equipement"/>
        <s v="a l'arrêt en justice contentieux_x000a_330 logts achevées , 100 logts à l'arrêt"/>
        <s v="Procédures en cours (comité sectorielle"/>
        <s v="En cours_x000a_"/>
        <s v="en cours d'achevement "/>
        <s v="Opération (commune) a été notifiée à la wilaya de Ouargla en 2018 et transférée (partiellement) à wilaya de Touggourt en date du 27/12/2023."/>
        <s v="Opération a été notifiée à la wilaya de Ouargla en 2013 et transférée à wilaya de Touggourt en Juin 2022."/>
        <s v="Opération a été notifiée à la wilaya de Ouargla en 2013 et transférée à la wilaya de Touggourt en date du 23/10/2023."/>
        <s v="Opération Gelée"/>
        <s v="4000 places achevée et fonctionnele. 2000 places en cours à 98%"/>
        <s v="Reste paiement de créances"/>
        <s v="Evaluation B.E.T en cours"/>
        <s v="Etude achevée. Travaux d'aménagement : choix entreprise en cours"/>
        <s v="Reste indemnisation expropriation"/>
        <s v="Hôpital achevée et fonctionnelle. Reste installation chauffage central en cours à 85%"/>
        <s v="Montant de la réevaluation 498.983.000 DA notifié en 2025"/>
        <s v="Appel d'offre lancé"/>
        <s v="Montant de la réevaluation 4.983.000.000 DA notifié en 2025 "/>
        <s v="Etude achevée. Réalisation : Appel d'offre lancé"/>
        <s v="Clôture en cours"/>
        <s v="في طور الإنجاز"/>
        <s v="في طور الدراسة _x000a_(العملية تحتاج الى إعادة التقييم)"/>
        <s v="Achevée, à cloturer"/>
        <s v="Achevée, équipement en cours"/>
        <s v="Opération en Cours "/>
        <s v="(Etude achevée) la réalisation Non Lancée  (AAO en cours )"/>
        <s v="Opération Non Lancée (AAO en cours )"/>
        <s v="En cours / 298 logts réceptionnés  / 2 logts à Hirafouk (Idles) en cours"/>
        <s v="En cours / Les gros œuvres achevés/ BET parachèvement suivi marché en voie de dépôt au CMW"/>
        <s v="Achevée/(exploité) (équip. DAL)"/>
        <s v="En cours / Equipements (DAL)"/>
        <s v="En cours / Lot 01 et 06 Achevés / Lots de 02 à 09 et 11 à 16 en cours / Lot 10 &quot;château infructuex"/>
        <s v="En cours  / A Relancer"/>
        <s v="En cours / Travaux de VRD des lotissements en cours de réalisation"/>
        <s v="En cours / Reste travaux de protection en cours  "/>
        <s v="En cours / reste achévement de lot n° 2 (Gabossa),  "/>
        <s v="A clôturer"/>
        <s v="En cours / Relancé pour achèvement de 20 km travaux en cours (SARL MAZINE)"/>
        <s v="En cours / Reste passerelle à côté de l’université( marché résilié en cours de lancement 3ème fois) "/>
        <s v="En cours / Travaux lot n°01 achevés / Reste travaux lots 02 et 03 après l'autorisation des services exploitants"/>
        <s v="En cours / Reste reprofilage des chaussés en cours"/>
        <s v="Realisation     :en cours de leve de reserve et la reception       /  équipements (  2eme avis d'appel  lance  )    /  équipements receptienne ( les lots 01-02-03-04-05-06-07-08-09-10-11-12-13-16-17-18-19-20-21-22-23)  /  ( lot  15)   en cours de livraison "/>
        <s v="Equipement  ( Une lot reste:  lot N°16  -  relancer le : 15/12/2024  )             / Réalisation :   les lots  N° 18 -19-20 Réceptionnés   /    Lot N° 21 : Relance et Attribue Le : 25/12/2024"/>
        <s v="Résiliation du contrat de réalisation En cours d'annonce de marché "/>
        <s v="Achèvement des travaux en cours aménagement et equipement "/>
        <s v="Etude en cours"/>
        <s v="En cours de réalisation"/>
        <s v="réevaluée en 2025 pour  une AE= 560 000 000_x000a_"/>
        <s v="Programme complémentaire Gérée Par le Wali comme ordonnateur territoriale"/>
        <s v="En attente des actes de gestion  visés"/>
        <s v="Non lancé"/>
        <s v="Etp retenue après 2ème AAO, projet de marché à déposer au niveau du comité sectoriel des marchés publics."/>
        <s v="Notifiée en 2025._x000a_Opération confie à SONELGAZ de gré à gré (en phase d'étude afin d'établir les marchés)."/>
        <s v="Notifiée en 2025._x000a_AAO lancée en lots séparés: un lot attribué et le marché en cours d'élaboration, le 2ème lot déclaré infructueux."/>
        <s v="Etude achevée"/>
        <s v="Non inscrite"/>
        <s v=" En cours_x000a_ (Gestion de wilaya) _x000a_"/>
        <s v="في طور تحضير دفتر الشروط للإنجاز"/>
        <s v="تم إيداع دفتر الشروط على مستوى اللجنة القطاعية للصفقات العمومية "/>
        <s v="Attribution provisoire en cours"/>
        <s v="Préparation du marché avec Sonalgaz"/>
        <s v="Préparation de cahier des charges en cours"/>
        <s v="Cahiers des Charges  Lancée ouvarteur le 25/03/2025"/>
        <s v="Cahiers des Charges  Lancée ouvarteur le 20/03/2025"/>
        <s v="Cahiers des Charges  Lancée ouvarteur le 24/03/2025"/>
        <s v="Cahiers des Charges  Lancée ouvarteur le 27/03/2025"/>
        <s v="Attribuée / individualisée"/>
        <s v="Marché engagé / Travaux en voie de lancement "/>
        <s v="Préparation Cahier des charges"/>
        <s v=" suite à l'accord pour la réévaluation de l'opération  au titre de l'exercice 2025, un avis d'appel d'offre a été lancé .                                pour  l'achevement de la RN 16    lot 03 : attribution provisoire en cours  et                         lot 01 : attribution provisoire en cours "/>
        <s v="marché en cours de visa au niveau de la  commission séctorielle des marchés publics des travaux publics "/>
        <s v="Procédure en cours"/>
        <s v="  /"/>
        <s v=" /"/>
        <s v="Opération à l'arrêt"/>
        <s v="_x000a_Phase ouverture des plis après le 3ème appel d'offres "/>
        <s v="La STEP est mise en régime et sera en exploitation (par l'entreprise) pendant deux (02) ans apres la reception provisoire "/>
        <s v="Reste travaux de pose des couches GB+BB+ETP réclament la hausse des prix +ETP est mise en demeure pour la deuxieme fois"/>
        <s v="تم الإعلان عن طلب عروض بعد تعديل دفتر الشروط  لإنجاز الوحدة الجمهورية في 07 حصص"/>
        <s v="pogramme 2023 En cours pour les 8 centres"/>
        <s v=" PEC-PSD                                  Non lancée,  lancement subordoné à l'achèvement de l'étude ,"/>
        <s v="Programme 2024"/>
        <s v="programme 2024 en cours "/>
        <s v="PEC-PSD                   en cours "/>
        <s v="PEC-PSD                    en cours "/>
        <s v="  PEC-PSD  Achevée"/>
        <s v="Programme complémentaire centralisé géré par SONELGAZ"/>
        <s v="*Travaux achevés_x000a_*Opération à clôturer"/>
        <s v="Dossier de clôture au niveau Trésor"/>
        <s v="Travaux achevés,_x000a_Réévaluation accordé en 2025 (15 266 000 DA), avenant visé par CMW"/>
        <s v="* Travaux achevés_x000a_*Opération à clôturer"/>
        <s v="Travaux achevés (reste paiement des créances du  ETB chinoise (Problème de change de devis)"/>
        <s v="*Opération gelée_x000a_* Décision après la réunion des travaux d'assainissement:  proposition de maintenir l'opération avec changement d'intitulé pour supprimer la bibliothèque de faculté"/>
        <s v="Achevée (reste paiement des créances du  ETB chinoise (Problème de change de devis)"/>
        <s v="* Travaux achevés dans le cadre du marché_x000a_*  A.A.O pour  réalisation des travaux d'achèvement (voirie (GB+BB)+Trottoirs) pour les grands axes  lancé le 27/02/2025 (Ouverture des plis le 19/03/2025) de finalisation pour le reliquat resrant 701 000 000,00DA_x000a_* Nécéssite réévaluation d'un montant de _x000a_1 361 551 097,06  pour prise en charge des travaux restants ( voiries et trottoir)_x000a_* Reste raccordement des différents réseaux non inscrits et non entamés pour l'ensemble des secteurs (travaux public, DRE, energie et Fibre optique)_x000a_* Raccordement de l'inergie gazière et électrique subordonné au bilan énergitique demandé par les futurs promoteurs_x000a_"/>
        <s v="* Travaux à l'arrêt 17/12/2024 problème de Tuf (opposition + différence de niveau très importante entre les voiries et les lots projetés)_x000a_* Travaux en cours pour le lot D ( voire , AEP , Assainissement)  (65%)_x000a_* Le terrain d'assiette de la zone de Oued Sly présente une forte pente variant entre 5 à 20m entre les voirie projetées et les lots réservés aux investisseurs d'une nature importante de tuf d'environ 1,6 millions m3 qui nécessité une opération d'extraction et évacuation (500.000.000,00 DA)"/>
        <s v="Opération d'indemnisation en cours_x000a_* ( 22 dossiers au niveau du tribunal administratif) en attendant le nouveau rapport d'évaluation "/>
        <s v="*Etude achevée et réceptionnée_x000a_*Opération à clôturer"/>
        <s v="Lot 01: Projet en voie d'achévement sur le 2éme bouts bétonnés( Reste fossé bétonés)"/>
        <s v="* Travaux achevés_x000a_* Dossier de clôture au niveau du Trésor"/>
        <s v="Travaux en cours _x000a_Dépassement des délais contractuels des travaux_x000a_Equipements (marchés visés)"/>
        <s v="Travaux en cours _x000a_* Réévaluation accordée en 2025_x000a_(584 944 000 DA)"/>
        <s v="* Approbation CC le 22/11/2023, AAO le 01/2024, ouverture des plis le 18/03/2024_x000a_* lot n° 1 : Acquisition des accélérateurs: attribution le 05/09/2024 délais 7 mois, ODS le 30/09/2024_x000a_, lot n° 2 : (Acquisition d’un scanner-simulateur): ODS n°1 le 18/12/2024._x000a_* lot n° 3 (Equipements de radio physique), lot n° 4 (Solution complète de curiethérapie hdr (infructueux) : Evaluation en cours "/>
        <s v="* Gestion ONA_x000a_*Travaux en cours (Problème avec l'entreprise partie équipement)"/>
        <s v="Travaux achevés, reste paiement et clôture de l'opération"/>
        <s v="ODS d'arrêt le 30/10/2019, ODS de reprise transmis à l'entreprise FOREMHYD le 13/10/2024 pour signature."/>
        <s v="Travaux en cours_x000a_ODS le 28/10/2024, délai 8 mois"/>
        <s v="Rejet des 03 marchés par CMW, lancement d'une nouvelle procédure, étude en cours, attente visa CTH  "/>
        <s v="Etude d'adaptation           en cours"/>
        <s v="Reste un lot            en cours"/>
        <s v="Equipement en cours"/>
        <s v="المشروع في طورالإنتهاء"/>
        <s v="المشروع في طورالإنجاز "/>
        <s v="En Cours, travaux relancés (en cours), marchés visés : mur de clôture + mur de soutènement + éclairage extérieur,  : chauffage (procédures relancés), travaux sont en cours :_x000a_-CES / VRD / ELECTRICTE / UNE PARTIE DU MUR DE RONDE  et climatisation projet réévalué en 2022"/>
        <n v="1"/>
        <s v="   Opération en cours  :                                                 * 01 projet Achevée                                                      * 04 projets : travaux  en cours         * 01 projet procedure administratif en cour aprés la résiliation de la première Entreprise ( zone d'ombre)"/>
        <s v="Opération en cours _x000a_-STEP Mencaceur : à l'arret _x000a_-Système de collecte : travaux en cours_x000a_* Demande de réévaluation pour prise en charge partie conditionnelle (500 MDA) rejeté par le MF/DGB en date du 24/03/2024: : services DGB resaisis en date du 19/05/2024"/>
        <s v="décision de couverture financiére élaborée le 19/02/2024_x000a_décision d'individualisation N°001 élaborée le 09/07/2024_x000a_(RESPONSABLE D'ACTION: MONSIEUR LE WALI)"/>
        <s v="PROGRAMME COMPLEMENTAIRE"/>
        <s v="OPERATION GELEE_x000a_A MAINTENIR"/>
        <s v="Achevée, reste paiement et Equip par la DAL"/>
        <s v="Opération gelée, Dde levée de gel introduite le 19/04/2023 sous le n°262 au niv. du MF/DGB et MICLAT/SG"/>
        <s v="travaux achevés, la partie &quot;Equip-DAL, Dde réév arbit 2025 (50 000)"/>
        <s v="reste lot aspect de sécurité+signal d'appel, déc. chang. Int. pour ajouter la partie &quot;équip&quot; n° MF/2024/DM/202 du 04/03/2024"/>
        <s v="reste lo aspect de sécurité+signal d'appel"/>
        <s v="6000 pp achevée dont 2000 pp (reste engag et paiement Av de clôt ETB, Dde réév arbit 2025 (82 000)"/>
        <s v="Achevée, reste paiement BET et ETB"/>
        <s v="Branchement électricité en cours"/>
        <s v="Achevée non contentieuse"/>
        <s v="Travaux en voie d'achèvement"/>
        <s v="Achevée, Dde réév arbit 2025 (51 000)"/>
        <s v="Achevée contentieuse"/>
        <s v="Clôturée le 05/03/2024"/>
        <s v="Op gelée jusqu' au 09/05/2023, relancée conformément à l’envoi n°8438/MF/DGB/DRBCMP/DRBEJ/2021 du 07/12/2021 de Mr le DGB à Mr le wali de M’sila. "/>
        <s v="Travaux en cours, Dde réév arbit 2025 (8 200 000)"/>
        <s v="Achevée, reste paiement ETB"/>
        <s v="Etude achevée, trav en cours, Dde réév arbit 2025 (1 670 000)"/>
        <s v="trav en cours, Dde réév arbit 2025 (600 000)"/>
        <s v="En cours, travaux en cours, "/>
        <s v="En cours, Travaux achevée; lot  équipement transfère à la DAL (50%), nécessite réévaluation: 120 millions DA"/>
        <s v="En cours, 3000 pp travaux  avancés à 95%,annexes travaux   en cours, pour les 1000 pp travaux en cours"/>
        <s v="En cours, nouveau Lot lancée (Achèvement des voies)"/>
        <s v="En cours, paiement des factures en cours,  nécessite réévaluation: 70 Millions DA"/>
        <s v="En cours, reste à réalisé  :_x000a_Réalisation d'éclairage publics: travaux en cours "/>
        <s v="En cours,  Réhabilitation de l'éclairage public sur la RN 43"/>
        <s v="En cours, Reste le lancement d'un nouveau lot pour l'achèvement des travaux sur 200 Ml (2 ème AAO lancé)"/>
        <s v="En cours, relancement des travaux avec nouveau BET et ETB  (reste à réaliser)"/>
        <s v=" En cours, Travaux en cours "/>
        <s v="En cours, Choix BET en cours  après annulation de la procédure  pour la 3eme fois"/>
        <s v="En cours, Lots 1,2,4 et 5 achevés_x000a_lot 3 : indemnisation des citoyens en cours pour l'achèvement des travaux"/>
        <s v="Résiliation de l'entreprise"/>
        <s v="Travaux achevés, reste alimentation en eau potable et réalisation de la station dépuration dont les travaux sont en cours"/>
        <s v="Livraison partielle pévue pour le 11/12/2024 _x000a_le reste est prévu pour Février 2025"/>
        <s v="Levée de réservres ,travaux de drainage des eaux pluviales en cours reste revêtement de la voie d'accés et la clôture "/>
        <s v="Installation du chantier en cours"/>
        <s v="Stration d'épuration mise en service et fonctionnelle reste le raccordement des  localités "/>
        <s v="ODS remis le 21/11/2024"/>
        <s v="Lots 01-02 et 03 achevés et mis en service_x000a_Lots 04 et 06: manque amenée de l'énérgie _x000a_Lot 05 en cours "/>
        <s v="Mise en service partielle (Ait R'Zine) Station de traitement _x000a_le reste des travaux en cours "/>
        <s v="Appel d'offres en cours de lancement suite à l'infructuosité  du 1er appel d'offres "/>
        <s v="Opération groupée pour 07 villes _x000a_  - Appel d'offres d'infructuosité publié le 18/11/2024                 - Nouveau cahier des charges visé par la commission sectorielle  du Ministère des  Travaux Publics  le 09/12/2024 "/>
        <s v="Retard dans la mise en service de l'unité de fabrication de voussoirs,_x000a_retard dans les études d'execution  et les revues d'APD "/>
        <s v="06 Mois pour le Lot gros œuvre, marché en cours de levée de réserves au niveau CWMP"/>
        <s v="Reste décret de création "/>
        <s v=" Travaux  de construction en cours. Projet necessite une réévaluation de l'ordre de 9.000.000.000 DA pour prendre en charge les équipements et les avenants du volet &quot;réalisation&quot;."/>
        <s v="à lancer après l'achevement de l'étude "/>
        <s v="cahier des charges pour la réalisation visé par CSMP de la santé, AAO déposé au niveau de la'ANEP LE 09/12/2024 "/>
        <s v="Opération gélée"/>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60.530086574072" createdVersion="5" refreshedVersion="8" minRefreshableVersion="3" recordCount="839" xr:uid="{00000000-000A-0000-FFFF-FFFF02000000}">
  <cacheSource type="worksheet">
    <worksheetSource ref="A3:Q842" sheet="BD-GP"/>
  </cacheSource>
  <cacheFields count="17">
    <cacheField name="DRB" numFmtId="2">
      <sharedItems containsBlank="1" count="8">
        <s v="Alger"/>
        <s v="béchar"/>
        <s v="Ouargla"/>
        <s v="Annaba"/>
        <s v="Oran"/>
        <s v="CHLEF"/>
        <s v="Sétif"/>
        <m u="1"/>
      </sharedItems>
    </cacheField>
    <cacheField name="wilaya" numFmtId="0">
      <sharedItems count="54">
        <s v="16-Alger"/>
        <s v="03-Laghouat"/>
        <s v="26-Médéa"/>
        <s v="17-Djelfa"/>
        <s v="15-Tizi Ouzou"/>
        <s v="35-Boumerdes"/>
        <s v="10-Bouira"/>
        <s v="09-Blida"/>
        <s v="37-Tindouf"/>
        <s v="50-Bordj Badj Mokhtar"/>
        <s v="49-Timimoun"/>
        <s v="32-El bayadh"/>
        <s v="01-Adrar"/>
        <s v="08-Bechar"/>
        <s v="45-Naama"/>
        <s v="52-Beni Abbes"/>
        <s v="30-Ouargla"/>
        <s v="55-Tougourt"/>
        <s v="39-El Oued"/>
        <s v="57-El Maghair"/>
        <s v="07-Biskra"/>
        <s v="51-Ouled Djellal"/>
        <s v="47-Ghardaia"/>
        <s v="33-Illizi"/>
        <s v="56-Djanet"/>
        <s v="11-Tamenrasset"/>
        <s v="53-In Salah"/>
        <s v="54-In Guezzam"/>
        <s v="58-El Meniaa"/>
        <s v="23-Annaba"/>
        <s v="24-Guelma"/>
        <s v="36-El Tarf"/>
        <s v="40-Khenechla"/>
        <s v="04-Oum El Bouaghi"/>
        <s v="21-Skikda"/>
        <s v="41-Souk Ahras"/>
        <s v="12-Tebessa"/>
        <s v="27-Mostaganem"/>
        <s v="29-Mascara"/>
        <s v="20-Saida"/>
        <s v="31-Oran"/>
        <s v="22-Sidi Bel Abbes"/>
        <s v="13-Tlemcen"/>
        <s v="02-Chlef"/>
        <s v="44-Ain Defla"/>
        <s v="48-Relizane"/>
        <s v="42-Tipaza"/>
        <s v="38-Tissemsilt"/>
        <s v="14-Tiaret"/>
        <s v="18-Jijel"/>
        <s v="05-Batna"/>
        <s v="06-Beajaia"/>
        <s v="25-Constantine"/>
        <s v="28-M'sila"/>
      </sharedItems>
    </cacheField>
    <cacheField name="Type programme" numFmtId="0">
      <sharedItems containsBlank="1"/>
    </cacheField>
    <cacheField name="Portefeuille de programme " numFmtId="0">
      <sharedItems/>
    </cacheField>
    <cacheField name="Intitulé Programme" numFmtId="0">
      <sharedItems containsBlank="1" longText="1"/>
    </cacheField>
    <cacheField name="Intitulé Sous programme" numFmtId="0">
      <sharedItems containsBlank="1" longText="1"/>
    </cacheField>
    <cacheField name="Numéro d'individualisation " numFmtId="0">
      <sharedItems containsBlank="1" containsMixedTypes="1" containsNumber="1" containsInteger="1" minValue="1" maxValue="8" longText="1"/>
    </cacheField>
    <cacheField name=" Intitulé Opération" numFmtId="0">
      <sharedItems containsBlank="1" longText="1"/>
    </cacheField>
    <cacheField name="Année de notification" numFmtId="0">
      <sharedItems containsBlank="1" containsMixedTypes="1" containsNumber="1" containsInteger="1" minValue="1" maxValue="13747227"/>
    </cacheField>
    <cacheField name="AE initiale" numFmtId="0">
      <sharedItems containsString="0" containsBlank="1" containsNumber="1" minValue="0" maxValue="168206000"/>
    </cacheField>
    <cacheField name="AE actuelle" numFmtId="3">
      <sharedItems containsString="0" containsBlank="1" containsNumber="1" minValue="0" maxValue="169100000"/>
    </cacheField>
    <cacheField name="AE Engagée" numFmtId="3">
      <sharedItems containsBlank="1" containsMixedTypes="1" containsNumber="1" minValue="0" maxValue="48561355.460129999"/>
    </cacheField>
    <cacheField name="Dépenses cumulées" numFmtId="3">
      <sharedItems containsBlank="1" containsMixedTypes="1" containsNumber="1" minValue="0" maxValue="76882000"/>
    </cacheField>
    <cacheField name="Taux FIN %" numFmtId="9">
      <sharedItems containsBlank="1" containsMixedTypes="1" containsNumber="1" minValue="0" maxValue="1.0941098864854466"/>
    </cacheField>
    <cacheField name="Taux phys %" numFmtId="9">
      <sharedItems containsBlank="1" containsMixedTypes="1" containsNumber="1" minValue="0" maxValue="490"/>
    </cacheField>
    <cacheField name="Etat du Projet" numFmtId="0">
      <sharedItems containsBlank="1"/>
    </cacheField>
    <cacheField name="Observations" numFmtId="0">
      <sharedItems containsBlank="1" containsMixedTypes="1" containsNumber="1" containsInteger="1" minValue="1" maxValue="4"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756">
  <r>
    <x v="0"/>
    <x v="0"/>
    <m/>
    <x v="0"/>
    <s v="051:Vie Estudiantine"/>
    <m/>
    <m/>
    <s v="Étude et réalisation de nouvelles résidences universitaires 18 000 lits: (4000 lits à Ouled Fayet II; 4000 lits à El Alia; 4000 lits à El Djorf; 3000 lits à Said Hamdine; 3000 lits à Ziania) avec dépendances"/>
    <m/>
    <m/>
    <n v="10789000"/>
    <n v="10468489.869489999"/>
    <n v="10270308.711719999"/>
    <n v="0.95192406263045692"/>
    <n v="1"/>
    <s v="Achevée"/>
    <s v="Travaux achevés"/>
  </r>
  <r>
    <x v="0"/>
    <x v="0"/>
    <m/>
    <x v="1"/>
    <s v="090:Infrastructures Routières et autoroutières"/>
    <m/>
    <m/>
    <s v="Radiale Oued Ouchaiah-liaison RN 38 -Benghazi"/>
    <m/>
    <m/>
    <n v="13400000"/>
    <n v="13258054.142879998"/>
    <n v="12588559.163829999"/>
    <n v="0.93944471371865668"/>
    <n v="0.99"/>
    <s v="En cours"/>
    <s v="projet achevé , reste aménagement des accès limitrophes ."/>
  </r>
  <r>
    <x v="0"/>
    <x v="0"/>
    <m/>
    <x v="0"/>
    <s v="051:Vie Estudiantine"/>
    <m/>
    <m/>
    <s v="Étude et réalisation résidences universitaires de 11.000 lits à Sidi Abdallah avec dépendances à sidi abdellah"/>
    <m/>
    <m/>
    <n v="15920000"/>
    <n v="15903704.166100001"/>
    <n v="14384685.092309998"/>
    <n v="0.90356062137625615"/>
    <n v="1"/>
    <s v="Achevée"/>
    <s v="Travaux achevés, Projet réceptionné le 19-06-2023"/>
  </r>
  <r>
    <x v="0"/>
    <x v="0"/>
    <m/>
    <x v="2"/>
    <s v="017:Sûreté Nationale"/>
    <m/>
    <m/>
    <s v="Sécurité publique au niveau de la capitale et réhabilitation du système de la vidéo surveillance"/>
    <m/>
    <m/>
    <n v="16108000"/>
    <n v="15142080.705219999"/>
    <n v="10670180.696830001"/>
    <n v="0.662414992353489"/>
    <n v="0.56999999999999995"/>
    <s v="En cours"/>
    <s v="Travaux en cours, pour la mise à niveau de 1736 caméras, reste la 2ème tranche : travaux de mats, électricité et fibre optique en cours. Conformément à l'envoi émanant du MICLAT n° 11970 du 04/11/2024, un accord préalable pour réévaluer l'opération d'un montant de 1,5 milliard de DA au titre de l'exercice 2025, alors que la demande d'inscription de la nouvelle opération de vidéosurveillance d'un montant de 7,5 milliards DA na pas abouti pour 2025 avec possibilité d'étude de la demande dans le cadre des projets des lois de finances des années à venir )."/>
  </r>
  <r>
    <x v="0"/>
    <x v="0"/>
    <m/>
    <x v="3"/>
    <s v="079:Logement"/>
    <m/>
    <m/>
    <s v="Etude et réalisation de 5000 logements locatifs (y compris viabilisation et les réservations pour les locaux commerciaux)"/>
    <m/>
    <m/>
    <n v="16117420"/>
    <n v="14444734.85826"/>
    <n v="12355378.156100001"/>
    <n v="0.76658535647144521"/>
    <n v="0.44"/>
    <s v="à l'arrêt"/>
    <s v="3600 logts achevés,1000 logt Ain Benian à 54% (résiliation avec l'entreprise BATIGEC le 24/10/2019.reprise du cahier des charges après 3 AAO infructueux), 150 logt Saoula à 32 % (affaire en justice contentieux suite à une résiliation),250 logt Sidi Youcef à 44 % (résiliation avec l'entreprise BATIGEC le 29/09/2019 reprise des travaux avec l'entreprise SNC NAAS)"/>
  </r>
  <r>
    <x v="0"/>
    <x v="0"/>
    <m/>
    <x v="4"/>
    <s v="57:Patrimoine culturel"/>
    <m/>
    <m/>
    <s v="Etude, suivi, acquisition des biens immobiliers et des parcelles de terrains, travaux de restauration et de mise en valeur du secteur sauvegardé de la Casbah d’Alger (2ème tranche)"/>
    <m/>
    <m/>
    <n v="17867591"/>
    <n v="1922185.49905"/>
    <n v="563080.16738999996"/>
    <n v="3.1514050628873247E-2"/>
    <n v="0.17"/>
    <s v="En cours"/>
    <s v="Travaux en cours opération transférer à la DARQ "/>
  </r>
  <r>
    <x v="0"/>
    <x v="0"/>
    <m/>
    <x v="1"/>
    <s v="092:Infastructures Maritimes"/>
    <m/>
    <m/>
    <s v="Travaux de protection et d'aménagement de la bande côtière (promenade et plage de la baie d'Alger, 1ere tranche)- Etude et réalisation"/>
    <m/>
    <m/>
    <n v="24450000"/>
    <n v="24282957.477630001"/>
    <n v="23938306.589190003"/>
    <n v="0.97907184413865045"/>
    <n v="1"/>
    <s v="Achevée"/>
    <s v="Travaux achevés, reste apurement financier (avenant n°09 de réajustement au niveau de la commission sectorielle, levée de réserves en cours- avenant de réajustement pour prolongement de rejets en cours de préparation- demande de réévaluation de 1,5 milliard DA pour couvrir la situation n° 01 et définitive après validation du Monsieur le PM) . "/>
  </r>
  <r>
    <x v="0"/>
    <x v="0"/>
    <m/>
    <x v="0"/>
    <s v="049:Enseignement et Formation Supérieurs"/>
    <m/>
    <m/>
    <s v="Réalisation de 20.000 places pédagogiques avec dépendances à Sidi Abdallah"/>
    <m/>
    <m/>
    <n v="25411055"/>
    <n v="25385758.7192"/>
    <n v="21196181.722270001"/>
    <n v="0.87162681739768"/>
    <n v="1"/>
    <s v="Achevée"/>
    <s v="Travaux achevés, projet réceptionné"/>
  </r>
  <r>
    <x v="0"/>
    <x v="0"/>
    <m/>
    <x v="5"/>
    <s v="096:Assainissement et protection du milieu naturel"/>
    <m/>
    <m/>
    <s v="Aménagement de l'Oued El Harrach- Travaux et suivi"/>
    <m/>
    <m/>
    <n v="48980888"/>
    <n v="48561355.460129999"/>
    <n v="46595777.233440004"/>
    <n v="0.95130527714074931"/>
    <n v="0.98"/>
    <s v="En cours"/>
    <s v="Mise en demeure N°02 publiée dans le journal Algérie Aujourd'hui le 21/01/2025."/>
  </r>
  <r>
    <x v="0"/>
    <x v="1"/>
    <m/>
    <x v="1"/>
    <m/>
    <m/>
    <m/>
    <s v="Réalisation du dédoublement de la RN 23 sur 15 km entre Ain Osmane et Djedar"/>
    <m/>
    <m/>
    <n v="3500000"/>
    <m/>
    <m/>
    <n v="1"/>
    <n v="1"/>
    <s v="Travaux achevés"/>
    <s v="Travaux achevés"/>
  </r>
  <r>
    <x v="0"/>
    <x v="1"/>
    <m/>
    <x v="1"/>
    <m/>
    <m/>
    <m/>
    <s v="Réalisation de dédoublement de la RN 23 du PK 397 au PK 368 sur 29 Km à El Hadjeb (Laghouat)"/>
    <m/>
    <m/>
    <n v="2250000"/>
    <m/>
    <m/>
    <n v="0.35"/>
    <n v="0.17"/>
    <s v="Travaux en cours"/>
    <s v="Travaux en cours"/>
  </r>
  <r>
    <x v="0"/>
    <x v="1"/>
    <m/>
    <x v="5"/>
    <m/>
    <m/>
    <m/>
    <s v="Réalisation de la Station d'épuration (parachèvement des travaux )"/>
    <m/>
    <m/>
    <n v="2550000"/>
    <m/>
    <m/>
    <n v="0.98"/>
    <n v="0.7"/>
    <s v="Travaux en cours (réévaluation accordée en 2025 avec un montant 150000000 da)"/>
    <s v="Travaux en cours (réévaluation accordée en 2025 avec un montant 150000000 da)"/>
  </r>
  <r>
    <x v="0"/>
    <x v="1"/>
    <m/>
    <x v="5"/>
    <m/>
    <m/>
    <m/>
    <m/>
    <m/>
    <m/>
    <m/>
    <m/>
    <m/>
    <m/>
    <m/>
    <m/>
    <m/>
  </r>
  <r>
    <x v="0"/>
    <x v="1"/>
    <m/>
    <x v="6"/>
    <m/>
    <m/>
    <m/>
    <s v=" Etude d’adaptation, suivi, contrôle et travaux de réalisation et équipement 08 centres de proximités pour stockage des céréales au niveau de la wilaya de Laghouat"/>
    <m/>
    <m/>
    <n v="2023771.4240000001"/>
    <m/>
    <m/>
    <n v="0.5"/>
    <n v="0.01"/>
    <m/>
    <m/>
  </r>
  <r>
    <x v="0"/>
    <x v="1"/>
    <m/>
    <x v="7"/>
    <m/>
    <m/>
    <m/>
    <s v="Réalisation de Mosquée Pole de Laghouat"/>
    <m/>
    <m/>
    <n v="2953000"/>
    <m/>
    <m/>
    <n v="0.95"/>
    <n v="0.72"/>
    <s v="en cours l'achèvement minaret + coupole salle - d'ablution et VRD."/>
    <s v="en cours l'achèvement minaret + coupole salle - d'ablution et VRD."/>
  </r>
  <r>
    <x v="0"/>
    <x v="1"/>
    <m/>
    <x v="8"/>
    <m/>
    <m/>
    <m/>
    <s v="Réalisation et Équipement d'un hôpital Psychiatrique de 120 lits de Laghouat"/>
    <m/>
    <m/>
    <n v="2671000"/>
    <m/>
    <m/>
    <n v="1"/>
    <n v="1"/>
    <s v="Opération achevée"/>
    <s v="Opération achevée"/>
  </r>
  <r>
    <x v="0"/>
    <x v="1"/>
    <m/>
    <x v="8"/>
    <m/>
    <m/>
    <m/>
    <s v="Réalisation et équipement d'un centre anti-cancer à Laghouat"/>
    <m/>
    <m/>
    <n v="8158300"/>
    <m/>
    <m/>
    <s v="100% (réalisation)"/>
    <n v="1"/>
    <s v="Acquisition des accélérateurs en cours"/>
    <s v="Acquisition des accélérateurs en cours"/>
  </r>
  <r>
    <x v="0"/>
    <x v="1"/>
    <m/>
    <x v="8"/>
    <m/>
    <m/>
    <m/>
    <m/>
    <m/>
    <m/>
    <m/>
    <m/>
    <m/>
    <s v="95% (équipement)"/>
    <n v="0.89"/>
    <m/>
    <m/>
  </r>
  <r>
    <x v="0"/>
    <x v="1"/>
    <m/>
    <x v="8"/>
    <m/>
    <m/>
    <m/>
    <s v="Étude, suivi ,et réalisation et équipement d'un Hôpital de 60 lits à Bellil Hassi R'mel"/>
    <m/>
    <m/>
    <n v="2720000"/>
    <m/>
    <m/>
    <s v="85% (réalisation)"/>
    <n v="0.8"/>
    <s v="Travaux en cours "/>
    <s v="Travaux en cours "/>
  </r>
  <r>
    <x v="0"/>
    <x v="1"/>
    <m/>
    <x v="8"/>
    <m/>
    <m/>
    <m/>
    <s v="Étude, suivi , réalisation et équipement d'un Hôpital de 60 lits à Ain Madhi"/>
    <m/>
    <m/>
    <n v="2500000"/>
    <m/>
    <m/>
    <n v="0.02"/>
    <n v="0.01"/>
    <s v="Etude achevée travaux réalisation en cours"/>
    <s v="Etude achevée travaux réalisation en cours"/>
  </r>
  <r>
    <x v="0"/>
    <x v="2"/>
    <m/>
    <x v="0"/>
    <s v="Programme: Enseignement et Formation supérieur"/>
    <m/>
    <m/>
    <s v="Viabilisation et aménagement du site universitaire Ouzera"/>
    <m/>
    <m/>
    <n v="2500000"/>
    <n v="2479731.2784799999"/>
    <n v="2434168"/>
    <m/>
    <n v="1"/>
    <s v="Achevée"/>
    <s v="Achevée"/>
  </r>
  <r>
    <x v="0"/>
    <x v="2"/>
    <m/>
    <x v="6"/>
    <s v="Programme: Agriculture et du Développement rural "/>
    <m/>
    <m/>
    <s v="Etue d’adaptation, suivi, contrôle et travaux de réalisation et équipement de 12 centre de proximité pour le stockage intermédiaire des céréales au niveaux de la wilaya de Médéa  "/>
    <m/>
    <m/>
    <n v="3035657.1359999999"/>
    <n v="2655436.7627099999"/>
    <n v="570295.61488999997"/>
    <m/>
    <n v="0.67"/>
    <s v="En cours"/>
    <m/>
  </r>
  <r>
    <x v="0"/>
    <x v="2"/>
    <m/>
    <x v="1"/>
    <s v="Programme:Infrastructures Routières et Autoroutières"/>
    <m/>
    <m/>
    <s v="Réalisation du contournement nord de la ville de Médéa sur 11 kms"/>
    <m/>
    <m/>
    <n v="3750000"/>
    <n v="3335589.9153400003"/>
    <n v="3098229.6641500001"/>
    <m/>
    <n v="0.85"/>
    <s v="En cours"/>
    <m/>
  </r>
  <r>
    <x v="0"/>
    <x v="2"/>
    <m/>
    <x v="1"/>
    <s v="Programme:Infrastructures Routières et Autoroutières"/>
    <m/>
    <m/>
    <s v="Dédoublement de la RN18 entre Sidi Naamane et Beni Slimane sur 23 Km (Pk83 au PK 106)"/>
    <m/>
    <m/>
    <n v="8000000"/>
    <n v="6376600.51339"/>
    <n v="1500620.6656900002"/>
    <m/>
    <n v="0.67"/>
    <s v="En cours"/>
    <m/>
  </r>
  <r>
    <x v="0"/>
    <x v="2"/>
    <m/>
    <x v="8"/>
    <s v="Programme: Prévention et Soins"/>
    <m/>
    <m/>
    <s v="Etude, suivi, réalisation et équipement d'un complèxe mère et enfant à Médéa"/>
    <m/>
    <m/>
    <n v="3200000"/>
    <n v="2815424.44147"/>
    <n v="194883.28863999998"/>
    <m/>
    <n v="0.1"/>
    <s v="En cours"/>
    <m/>
  </r>
  <r>
    <x v="0"/>
    <x v="2"/>
    <m/>
    <x v="8"/>
    <s v="Programme: Prévention et Soins"/>
    <m/>
    <m/>
    <s v="Réalisation et équipement d'un centre anti cancer de 120 lits"/>
    <m/>
    <m/>
    <n v="5550000"/>
    <n v="5549952.52049"/>
    <n v="4113061.57681"/>
    <m/>
    <n v="0.75"/>
    <s v="En cours"/>
    <m/>
  </r>
  <r>
    <x v="0"/>
    <x v="2"/>
    <m/>
    <x v="5"/>
    <s v="Programme: Assainissement et Protection du Millieu Naturel"/>
    <m/>
    <m/>
    <s v="Réalisation, équipement et exploitation de la station d'épuration des eaux ussées de la ville de Berrouaghia pour 100.000 eq/hab (y compris étude d'exécution)"/>
    <m/>
    <m/>
    <n v="2800000"/>
    <n v="1987035.7790999999"/>
    <n v="296331.09010000003"/>
    <m/>
    <n v="0.15"/>
    <s v="En cours"/>
    <m/>
  </r>
  <r>
    <x v="0"/>
    <x v="3"/>
    <m/>
    <x v="1"/>
    <s v="infrastructures routières et autoroutières"/>
    <m/>
    <m/>
    <s v="Suivi et réalisation du dédoublement de la RN46 commune de Charef  vers Chef lieu  de la Wilaya de Djelfa du PK00 au PK60 sur 60Km (Wilaya Djelfa)"/>
    <m/>
    <m/>
    <n v="12000000"/>
    <n v="0"/>
    <n v="0"/>
    <n v="0"/>
    <n v="0"/>
    <m/>
    <s v="En cours d'individualisation "/>
  </r>
  <r>
    <x v="0"/>
    <x v="4"/>
    <m/>
    <x v="5"/>
    <m/>
    <m/>
    <m/>
    <s v="Construction d'un barrage de Souk N'tleta"/>
    <m/>
    <m/>
    <n v="32226000"/>
    <m/>
    <n v="23524980"/>
    <m/>
    <m/>
    <m/>
    <s v="  Présence des habitations sur les sites des travaux ;_x000a_  AE insuffisante_x000a_ "/>
  </r>
  <r>
    <x v="0"/>
    <x v="4"/>
    <m/>
    <x v="5"/>
    <m/>
    <m/>
    <m/>
    <s v="Réalisation de la station de dessalement de l'eau de mer Tamdat Ougemoune de capacité 60 000 m3/j; "/>
    <m/>
    <m/>
    <n v="12543752.188999999"/>
    <m/>
    <n v="0"/>
    <m/>
    <m/>
    <m/>
    <s v="Impact du projet Renforcement de l'AEP des communes côtières. Population touchée par le projet 190 000 habitants,"/>
  </r>
  <r>
    <x v="0"/>
    <x v="4"/>
    <m/>
    <x v="1"/>
    <m/>
    <m/>
    <m/>
    <s v="Réalisation de la pénétrante autoroutière reliant la ville de Tizi Ouzou vers l’autoroute Est/Ouest sur 48 Kms dont 36 Kms dans la wilaya de Tizi Ouzou ; "/>
    <m/>
    <m/>
    <n v="130800000"/>
    <m/>
    <n v="76882000"/>
    <m/>
    <m/>
    <m/>
    <s v="Construction et habitation (délogement) ; Réseaux divers: 93 (Lignes électriques , dont 01 de haute tension HT, Gaz ; Fibres Optiques etc.)."/>
  </r>
  <r>
    <x v="0"/>
    <x v="4"/>
    <m/>
    <x v="8"/>
    <m/>
    <m/>
    <m/>
    <s v="Etude d'adaptation, suivi et réalisation d'un CHU 500 lits à Tizi Ouzou; "/>
    <m/>
    <m/>
    <n v="26300000"/>
    <m/>
    <n v="0"/>
    <m/>
    <m/>
    <m/>
    <s v="Ce projet constitue un objectif stratégique qui assurera: Une distribution de soins spécialisés à l'échelon régional et placera la Wilaya de Tizi Ouzou en pôle médical d'excellence ;Des soins de haut niveau en matière des services de santé, basés sur les nouvelles techniques de chirurgie, de médecine et d'explorations ;Un meilleur accès de la population à des soins hautement spécialisés ;Accroitre la recherche médicale et privilégier davantage les spécialités innovantes ;"/>
  </r>
  <r>
    <x v="0"/>
    <x v="5"/>
    <m/>
    <x v="0"/>
    <s v="Enseignement  et formation supérieurs"/>
    <m/>
    <m/>
    <s v="Réalisation de 6.000 places pédagogiques à Boumerdes"/>
    <m/>
    <m/>
    <n v="2310000"/>
    <n v="0"/>
    <n v="0"/>
    <m/>
    <s v="0"/>
    <s v="Gelée"/>
    <s v="Gelée par Décision N°5508 du 19/10/2015"/>
  </r>
  <r>
    <x v="0"/>
    <x v="5"/>
    <m/>
    <x v="0"/>
    <s v="Enseignement  et formation supérieurs"/>
    <m/>
    <m/>
    <s v="Réalisation de 4.000 places pédagogiques à Boumerdes"/>
    <m/>
    <m/>
    <n v="3740000"/>
    <n v="3052865.96062"/>
    <n v="1978724.52856"/>
    <m/>
    <s v="70"/>
    <s v="En cours"/>
    <s v="Travaux en cours"/>
  </r>
  <r>
    <x v="0"/>
    <x v="5"/>
    <m/>
    <x v="9"/>
    <s v="Administration pénitentiare"/>
    <m/>
    <m/>
    <s v="Etude, réalisation et équipement d'un établissement de prévention et réadaptation de 300 détenus à Issers"/>
    <m/>
    <m/>
    <n v="2200000"/>
    <n v="702335.67540999991"/>
    <n v="675969.30566000007"/>
    <m/>
    <n v="0.45"/>
    <s v="à l'arrêt"/>
    <s v="Travaux à l'arrêt depuis le 29/08/2022, résiliation à l'amiable du marché est en cours."/>
  </r>
  <r>
    <x v="0"/>
    <x v="5"/>
    <m/>
    <x v="5"/>
    <s v="Approvisionnement en eau potable te Industrielle"/>
    <m/>
    <m/>
    <s v="Alimentation en eau potable de la zone Sud Est de la wilaya de Boumerdes à partir du système de dessalement d'eau de mer (SDEM) de cap Djinet"/>
    <m/>
    <m/>
    <n v="3750000"/>
    <n v="3639861.63693"/>
    <n v="3392146.1676000003"/>
    <m/>
    <n v="96"/>
    <s v="En cours"/>
    <s v="09 lots achevés, 01 lot en cours de réalisation."/>
  </r>
  <r>
    <x v="0"/>
    <x v="5"/>
    <m/>
    <x v="5"/>
    <s v="Approvisionnement en eau potable te Industrielle"/>
    <m/>
    <m/>
    <s v="Raccordement des systèmes d'AEP de la wilya de Boumerdes Dellys-Boudouaou-Hammadi au SPET."/>
    <m/>
    <m/>
    <n v="2600000"/>
    <n v="2571314.0070500001"/>
    <n v="2570938.0471099997"/>
    <m/>
    <n v="100"/>
    <s v="Achevée"/>
    <s v="A clôturer "/>
  </r>
  <r>
    <x v="0"/>
    <x v="5"/>
    <m/>
    <x v="8"/>
    <s v="Prévention et soins"/>
    <m/>
    <m/>
    <s v="Etude, suivi et réalisation d'un hopital de 60 lits à Baghlia"/>
    <m/>
    <m/>
    <n v="1743638"/>
    <n v="105475.68238"/>
    <n v="27361.35152"/>
    <m/>
    <n v="0"/>
    <s v="Non lancée "/>
    <s v=" Dossier d'étude déposé  au niveau du ministère de la santé pour approbation"/>
  </r>
  <r>
    <x v="0"/>
    <x v="5"/>
    <m/>
    <x v="8"/>
    <s v="Prévention et soins"/>
    <m/>
    <m/>
    <s v="Réalisation et équipement d'une maternité de 60 lits à Bordj-Ménaiel"/>
    <m/>
    <m/>
    <n v="1600000"/>
    <n v="1442450.3391099998"/>
    <n v="227372.04347999999"/>
    <m/>
    <n v="30"/>
    <s v="En cours"/>
    <s v="Travaux en cours"/>
  </r>
  <r>
    <x v="0"/>
    <x v="5"/>
    <m/>
    <x v="8"/>
    <s v="Prévention et soins"/>
    <m/>
    <m/>
    <s v="Réalisation d'un hopital général de 120 lits à Boudouaou"/>
    <m/>
    <m/>
    <n v="2110000"/>
    <n v="1516941.0222799999"/>
    <n v="1069818.3300800002"/>
    <m/>
    <n v="0.85"/>
    <s v="à l'arrêt"/>
    <s v="Travaux à l'arrêt depuis 22/03/2020, motif approbation de l'avenant n°05 auprès  de la commission sectorielle,"/>
  </r>
  <r>
    <x v="0"/>
    <x v="5"/>
    <m/>
    <x v="8"/>
    <s v="Prévention et soins"/>
    <m/>
    <m/>
    <s v="Réalisation d'un hopital de 240 lits à Boumerdes"/>
    <m/>
    <m/>
    <n v="5520000"/>
    <n v="5518318.4793800004"/>
    <n v="2562608.4536299999"/>
    <m/>
    <s v="80"/>
    <s v="En cours"/>
    <s v="Travaux en cours"/>
  </r>
  <r>
    <x v="0"/>
    <x v="5"/>
    <m/>
    <x v="8"/>
    <s v="Prévention et soins"/>
    <m/>
    <m/>
    <s v="Réalisation et équipement d'un complexe mère-enfant de 80 lits à Boumerdes"/>
    <m/>
    <m/>
    <n v="2900000"/>
    <n v="8390.2854499999994"/>
    <n v="4445.8162300000004"/>
    <m/>
    <s v="0"/>
    <s v="Non lancée"/>
    <s v=" Dossier d'étude déposé  au niveau du ministère de la santé pour approbation"/>
  </r>
  <r>
    <x v="0"/>
    <x v="5"/>
    <m/>
    <x v="8"/>
    <s v="Prévention et soins"/>
    <m/>
    <m/>
    <s v="Etude, suivi et réalisation d'un hopital de 120 lits à Khemis El khechna"/>
    <m/>
    <m/>
    <n v="1700000"/>
    <n v="3156.20318"/>
    <n v="1596.20318"/>
    <m/>
    <s v="0"/>
    <s v="Non lancée "/>
    <s v=" Dossier d'étude déposé  au niveau du ministère de la santé pour approbation"/>
  </r>
  <r>
    <x v="0"/>
    <x v="5"/>
    <m/>
    <x v="1"/>
    <s v="infrastructures routières et autoroutières"/>
    <m/>
    <m/>
    <s v="Evitement de la ville de Boumerdes CW 146- RN 24 sur 10 Kms (lot route et lot ouvrage d'art)"/>
    <m/>
    <m/>
    <n v="8400000"/>
    <n v="8188286.16273"/>
    <n v="7337675.353219999"/>
    <m/>
    <s v="90"/>
    <s v="En cours"/>
    <s v="Travaux en cours"/>
  </r>
  <r>
    <x v="0"/>
    <x v="5"/>
    <m/>
    <x v="1"/>
    <s v="infrastructures routières et autoroutières"/>
    <m/>
    <m/>
    <s v="Dédoublement de la RN24 entre Figuier (Boumerdes) et Oued Issers sur 15 Kms"/>
    <m/>
    <m/>
    <n v="1753614"/>
    <n v="1688998.4175199999"/>
    <n v="1623094.8989000004"/>
    <m/>
    <s v="100"/>
    <s v="Achevée"/>
    <s v="A clôturer "/>
  </r>
  <r>
    <x v="0"/>
    <x v="5"/>
    <m/>
    <x v="1"/>
    <s v="infrastructures routières et autoroutières"/>
    <m/>
    <m/>
    <s v="Evitement de la ville de Boumerdes:lot route et lot ouvrages d'art sur 4,9 Kms"/>
    <m/>
    <m/>
    <n v="4216500"/>
    <n v="4119821.8514299998"/>
    <n v="4042541.5100300005"/>
    <m/>
    <s v="100"/>
    <s v="Achevée"/>
    <s v="A clôturer "/>
  </r>
  <r>
    <x v="0"/>
    <x v="5"/>
    <m/>
    <x v="5"/>
    <s v="Approvisionnement en eau potable te Industrielle"/>
    <m/>
    <m/>
    <s v="Raccordement aval de la station de dessalement d’eau de mer cap djinet"/>
    <m/>
    <m/>
    <n v="20000000"/>
    <m/>
    <m/>
    <n v="0.87"/>
    <n v="0.98"/>
    <m/>
    <s v="Travaux  en voie d'achèvement                                               *aménagement extérieur en cours                   *rinçage des conduites en cours"/>
  </r>
  <r>
    <x v="0"/>
    <x v="5"/>
    <m/>
    <x v="5"/>
    <s v="Assainissement et protection du milieu naturel"/>
    <m/>
    <m/>
    <s v="Etude et réalisation d'une station d'épuration du parc industriel de Larbaatche   "/>
    <m/>
    <m/>
    <n v="1900000"/>
    <m/>
    <m/>
    <n v="0.2"/>
    <n v="0.2"/>
    <m/>
    <s v="travaux  a l'arrêt (ODS d'arrêt)"/>
  </r>
  <r>
    <x v="0"/>
    <x v="5"/>
    <m/>
    <x v="5"/>
    <s v="Assainissement et protection du milieu naturel"/>
    <m/>
    <m/>
    <s v="Réalisation de la station d’Epuration des eaux usées des villes de Boudouaou,  Boudouaou El Bahri et Kherrouba_x000a_"/>
    <m/>
    <m/>
    <n v="4200000"/>
    <m/>
    <m/>
    <n v="0"/>
    <n v="0"/>
    <m/>
    <s v=" projet attribué,  PDM en cours de la levée des réserves                                           Déclassement de l’assiette  en cours_x000a_"/>
  </r>
  <r>
    <x v="0"/>
    <x v="5"/>
    <m/>
    <x v="5"/>
    <s v="Assainissement et protection du milieu naturel"/>
    <m/>
    <m/>
    <s v="realisation de la station d'epuration du bassin versant de ouled haddadj"/>
    <m/>
    <m/>
    <n v="5177000"/>
    <m/>
    <m/>
    <n v="0"/>
    <n v="0"/>
    <m/>
    <s v="CDC en cours de la levée des réserves                                           Déclassement de l’assiette  en cours_x000a_"/>
  </r>
  <r>
    <x v="0"/>
    <x v="6"/>
    <m/>
    <x v="1"/>
    <s v="Programme 090: Infrastructures routières et autoroutières"/>
    <m/>
    <m/>
    <s v="Réalisation de l'évitement Est de la ville de Bouira sur 10 Kms"/>
    <m/>
    <m/>
    <n v="3715000"/>
    <n v="3711941.58978"/>
    <n v="3707512.0858200002"/>
    <n v="0.99"/>
    <m/>
    <s v="En cours"/>
    <m/>
  </r>
  <r>
    <x v="0"/>
    <x v="6"/>
    <m/>
    <x v="1"/>
    <s v="Programme 090: Infrastructures routières et autoroutières"/>
    <m/>
    <m/>
    <s v="Raccordement vers l'autoroute est-ouest, dédoublement de la route reliant l'échangeur Est de Bouira à la ville de Sour El Ghozlanesur 23 Kms"/>
    <m/>
    <m/>
    <n v="5813000"/>
    <n v="5732396"/>
    <n v="5570823"/>
    <m/>
    <n v="0.97"/>
    <s v="En cours"/>
    <m/>
  </r>
  <r>
    <x v="0"/>
    <x v="6"/>
    <m/>
    <x v="1"/>
    <s v="Programme 090: Infrastructures routières et autoroutières"/>
    <m/>
    <m/>
    <s v="Réalisation du dédoublement du CW127 entre RN5 et Sour El Ghozlane sur 08 Km du PK 0+000 au PK 08+000"/>
    <m/>
    <m/>
    <n v="1770127"/>
    <n v="1718151.71478"/>
    <n v="1650832"/>
    <m/>
    <n v="0.96"/>
    <s v="En cours"/>
    <m/>
  </r>
  <r>
    <x v="0"/>
    <x v="6"/>
    <m/>
    <x v="1"/>
    <s v="Programme 090: Infrastructures routières et autoroutières"/>
    <m/>
    <m/>
    <s v="Réalisation du dédoublement de la RN8 entre Sour El Ghozlane et limite de wilaya de M'Sila sur 32 Km (1ere tranche sur 17 Km) (wilaya de bouira)"/>
    <m/>
    <m/>
    <n v="4000000"/>
    <n v="2649570.8295700001"/>
    <n v="960980.72667"/>
    <m/>
    <n v="0.35"/>
    <s v="En cours"/>
    <m/>
  </r>
  <r>
    <x v="0"/>
    <x v="6"/>
    <m/>
    <x v="8"/>
    <s v="Programme 105: Prévention et Soins"/>
    <m/>
    <m/>
    <s v="Réalisation et équipement d'un Hôpital 80 lits à Bordj Okhriss "/>
    <m/>
    <m/>
    <n v="2730000"/>
    <n v="603770.76642999996"/>
    <n v="563379.12698000006"/>
    <m/>
    <n v="0.35"/>
    <s v="En cours"/>
    <m/>
  </r>
  <r>
    <x v="0"/>
    <x v="6"/>
    <m/>
    <x v="8"/>
    <s v="Programme 105: Prévention et Soins"/>
    <m/>
    <m/>
    <s v="Suivi, Réalisation et équipement d'un hôpital 120 lits à Ain Bessem"/>
    <m/>
    <m/>
    <n v="2000000"/>
    <n v="1070656.74444"/>
    <n v="819399.51109000004"/>
    <m/>
    <n v="0.7"/>
    <s v="En cours"/>
    <m/>
  </r>
  <r>
    <x v="0"/>
    <x v="6"/>
    <m/>
    <x v="8"/>
    <s v="Programme 105: Prévention et Soins"/>
    <m/>
    <m/>
    <s v="Suivi, réalisation et équipement d'un complexe mère et enfant (CME) à Bouira"/>
    <m/>
    <m/>
    <n v="3400000"/>
    <n v="124623.52535"/>
    <n v="13449.51281"/>
    <m/>
    <n v="0.02"/>
    <s v="En cours"/>
    <m/>
  </r>
  <r>
    <x v="0"/>
    <x v="6"/>
    <m/>
    <x v="8"/>
    <s v="Programme 105: Prévention et Soins"/>
    <m/>
    <m/>
    <s v="Réalisation et équipement d'un hôpital 120 lits à M'chedallah"/>
    <m/>
    <m/>
    <n v="4448000"/>
    <n v="3958952.8348099999"/>
    <n v="833517.22701999999"/>
    <m/>
    <n v="0.35"/>
    <s v="En cours"/>
    <m/>
  </r>
  <r>
    <x v="0"/>
    <x v="6"/>
    <m/>
    <x v="5"/>
    <s v="Programme 094: Approvisionnement en eau potable et industrielle"/>
    <m/>
    <m/>
    <s v="Aménagement aval d'alimentation en eau potable du système du barrage Koudiat Acerdoune des centres de : Bouderbala, Kadiria,Aomar,Djebahia et Lakhdaria"/>
    <m/>
    <m/>
    <n v="1100000"/>
    <n v="1096253.23612"/>
    <n v="892983.16842999996"/>
    <m/>
    <n v="0.95"/>
    <s v="En cours"/>
    <m/>
  </r>
  <r>
    <x v="0"/>
    <x v="6"/>
    <m/>
    <x v="5"/>
    <s v="Programme 094: Approvisionnement en eau potable et industrielle"/>
    <m/>
    <m/>
    <s v="Réalisation des ouvrages de stockage à travers la wilaya y compris leurs raccordements"/>
    <m/>
    <m/>
    <n v="1000000"/>
    <n v="961564.05536"/>
    <n v="803878.77549999999"/>
    <m/>
    <n v="0.95"/>
    <s v="En cours"/>
    <m/>
  </r>
  <r>
    <x v="0"/>
    <x v="6"/>
    <m/>
    <x v="5"/>
    <s v="Programme 096: Assainissement et protection du milieu naturel"/>
    <m/>
    <m/>
    <s v="Étude, réalisation et équipement de station d'épuration des eaux usées de la ville de Ain Bessem (y compris raccordement)"/>
    <m/>
    <m/>
    <n v="2500000"/>
    <n v="2487357.3569"/>
    <n v="1054772"/>
    <m/>
    <n v="0.35"/>
    <s v="En cours"/>
    <m/>
  </r>
  <r>
    <x v="0"/>
    <x v="6"/>
    <m/>
    <x v="6"/>
    <s v="Developpement de l'agriculture"/>
    <m/>
    <m/>
    <s v="etude d'adaptation suivi, contrôle et travaux de realisation et equipement de 08 centres de proximite pour le stokage intermediare des cereales au niveau de la wilaya de bouira "/>
    <m/>
    <m/>
    <n v="2023771.4240000001"/>
    <n v="2004612.6216099998"/>
    <n v="633165.14153000002"/>
    <m/>
    <n v="0.35"/>
    <s v="En cours"/>
    <m/>
  </r>
  <r>
    <x v="0"/>
    <x v="6"/>
    <m/>
    <x v="10"/>
    <s v="Programme 074:Appoui a l'investissement"/>
    <m/>
    <m/>
    <s v="Réalisation d'une zone industrielle à Oued El Berdi wilaya de Bouira sur 193 Ha (tranche 2)"/>
    <m/>
    <m/>
    <n v="1500000"/>
    <n v="1492019.9834799999"/>
    <n v="1450673.42732"/>
    <m/>
    <n v="1"/>
    <m/>
    <m/>
  </r>
  <r>
    <x v="0"/>
    <x v="6"/>
    <m/>
    <x v="10"/>
    <s v="Programme 074:Appoui a l'investissement"/>
    <m/>
    <m/>
    <s v="Réalisation d'une zone industrielle à Dirah,wilaya de Bouira sur 250 Ha"/>
    <m/>
    <m/>
    <n v="2500000"/>
    <n v="1833365.2957899999"/>
    <n v="1470926.7498399999"/>
    <m/>
    <n v="0.9"/>
    <m/>
    <m/>
  </r>
  <r>
    <x v="0"/>
    <x v="7"/>
    <m/>
    <x v="5"/>
    <s v="093: Mobilisation des ressources en eau et de sécurité hydrique"/>
    <m/>
    <m/>
    <s v="       Réalisation, équipement, éléctrification et raccordement de 25 forages (6800 ml ) à travers les communes de : Grand Blida, Meftah, Larbaa, Bougara, Chebli, Soumaa, Béni Mered, Mouzaia, Oued El Alleug, Ouled Slama, Boufarik, El Affroun, Ben Khelil, Chiffa et Ain Romana (W Blida) "/>
    <m/>
    <m/>
    <n v="900000"/>
    <n v="747749"/>
    <n v="554326"/>
    <m/>
    <n v="0.99"/>
    <m/>
    <m/>
  </r>
  <r>
    <x v="0"/>
    <x v="7"/>
    <m/>
    <x v="5"/>
    <s v="093: Mobilisation des ressources en eau et de sécurité hydrique"/>
    <m/>
    <m/>
    <s v="   Réalisation de 07 sept forages y compris équipement et électrification au niveau de la wilaya de Blida ."/>
    <m/>
    <m/>
    <n v="200000"/>
    <n v="162512"/>
    <n v="147833"/>
    <m/>
    <n v="0.99"/>
    <m/>
    <m/>
  </r>
  <r>
    <x v="0"/>
    <x v="7"/>
    <m/>
    <x v="5"/>
    <s v="094 : Approvisionnement en eau potable et industrielle"/>
    <m/>
    <m/>
    <s v="      Réalisation et interrconnection des systèmes d'adduction d'eau potable à travers les communes de : Meftah, Larbaa, Boufarik, Chebli Beni Tamou, Bouarfa, Chiffa, Mouzaia, Ain Romana et El Affroun sur linéaire de 9,5 Kms (W Blida )"/>
    <m/>
    <m/>
    <n v="200000"/>
    <n v="193424"/>
    <n v="192267"/>
    <m/>
    <n v="0.96"/>
    <m/>
    <m/>
  </r>
  <r>
    <x v="0"/>
    <x v="7"/>
    <m/>
    <x v="5"/>
    <s v="096:Assainissement et protection du milieu naturel"/>
    <m/>
    <m/>
    <s v="Réalisation de la station d'épuration des eaux usées des communes de Larbâa, Bougara et Ouled Slama y compris collecteurs (W, Blida)"/>
    <m/>
    <m/>
    <n v="5000000"/>
    <n v="0"/>
    <n v="0"/>
    <m/>
    <n v="0"/>
    <m/>
    <s v="Programme 2025"/>
  </r>
  <r>
    <x v="0"/>
    <x v="7"/>
    <m/>
    <x v="5"/>
    <s v="096:Assainissement et protection du milieu naturel"/>
    <m/>
    <m/>
    <s v="Réalisation de la station d'épuration des eaux usées de Meftah et le pole urbain de Safsaf y compris collecteurs (W, Blida)"/>
    <m/>
    <m/>
    <n v="3500000"/>
    <n v="0"/>
    <n v="0"/>
    <m/>
    <n v="0"/>
    <m/>
    <s v="Programme 2025"/>
  </r>
  <r>
    <x v="0"/>
    <x v="7"/>
    <m/>
    <x v="5"/>
    <s v="096:Assainissement et protection du milieu naturel"/>
    <m/>
    <m/>
    <s v="Réalisation de la station d'épuration de la ville nouvelle de Bouinan (wilaya de Blida)"/>
    <m/>
    <m/>
    <n v="5494000"/>
    <m/>
    <m/>
    <m/>
    <n v="0.25"/>
    <m/>
    <s v="dégelée en date du 10/12/2020 (gestion ONA)"/>
  </r>
  <r>
    <x v="0"/>
    <x v="7"/>
    <m/>
    <x v="1"/>
    <s v="090 :Infrastructures routières et auto routières"/>
    <m/>
    <m/>
    <s v="_x000a_Réalisation de l'évitement de Meftah sur 17 Km avec l'accès au nouveau pôle urbain de Safsaf"/>
    <m/>
    <m/>
    <n v="5900000"/>
    <n v="5771602"/>
    <n v="5428259"/>
    <m/>
    <n v="0.99"/>
    <m/>
    <m/>
  </r>
  <r>
    <x v="0"/>
    <x v="7"/>
    <m/>
    <x v="1"/>
    <s v="91 :Infrastructures routières et auto routières"/>
    <m/>
    <m/>
    <s v=" Contrôle;suivi et réalisation du contournement Sud de la ville nouvelle de Bouinane entre pk 4+000 (Rn 29-CW 116 Sidi Sarhane )_x000a_"/>
    <m/>
    <m/>
    <n v="3000000"/>
    <n v="1699931"/>
    <n v="439863"/>
    <m/>
    <n v="0.25"/>
    <m/>
    <m/>
  </r>
  <r>
    <x v="0"/>
    <x v="7"/>
    <m/>
    <x v="1"/>
    <s v="92 :Infrastructures routières et auto routières"/>
    <m/>
    <m/>
    <s v="   Réalisation, contrôle et suivi du dédoublement de la RN29 entre Bouinan et l'université de Blida y compris l'évitement de la ville Soumaa &quot;linéaire 5,9 km&quot; (W.Blida)"/>
    <m/>
    <m/>
    <n v="3000000"/>
    <n v="2160908"/>
    <n v="749639"/>
    <m/>
    <n v="0.95"/>
    <m/>
    <m/>
  </r>
  <r>
    <x v="0"/>
    <x v="7"/>
    <m/>
    <x v="7"/>
    <s v="041:Orientation  religieuse et culture islamique"/>
    <m/>
    <m/>
    <s v="_x000a_Etude suivi réalisation et équipement d'une mosquée pole à Blida "/>
    <m/>
    <m/>
    <n v="1000000"/>
    <n v="989297"/>
    <n v="199422"/>
    <m/>
    <n v="0.35"/>
    <m/>
    <m/>
  </r>
  <r>
    <x v="0"/>
    <x v="7"/>
    <m/>
    <x v="8"/>
    <s v="105: Prévention et soins"/>
    <m/>
    <m/>
    <s v="      Etude, suivi,Aménagement et extension du service des maladies infectieuses de L'EPH boufarik &quot;Wilaya de blida &quot;"/>
    <m/>
    <m/>
    <n v="250000"/>
    <n v="27688"/>
    <n v="478"/>
    <m/>
    <n v="0"/>
    <m/>
    <m/>
  </r>
  <r>
    <x v="0"/>
    <x v="7"/>
    <m/>
    <x v="6"/>
    <s v="076: AGRICULTURE ET DE DEVELOPPEMENT RURAL"/>
    <m/>
    <m/>
    <s v="    Etude d'adaptation, suivi, contôle et travaux de réalisation et équipement de 06 centres de proximité pour le stockage intermédiaire des céréales au niveau de la wilay de Blida"/>
    <m/>
    <m/>
    <n v="1517829"/>
    <n v="1316051"/>
    <n v="725356"/>
    <m/>
    <n v="0.85"/>
    <m/>
    <m/>
  </r>
  <r>
    <x v="1"/>
    <x v="8"/>
    <s v="PSD"/>
    <x v="9"/>
    <m/>
    <m/>
    <s v="N1.006.022.04.4837.000.037.07.004"/>
    <m/>
    <m/>
    <n v="500000"/>
    <n v="2350000"/>
    <n v="2064650.0142999999"/>
    <n v="1435907"/>
    <m/>
    <n v="0.75"/>
    <m/>
    <s v="En cours"/>
  </r>
  <r>
    <x v="1"/>
    <x v="8"/>
    <s v="PSD"/>
    <x v="10"/>
    <m/>
    <m/>
    <s v="N1.019.074.01.4837.000.037.11.001"/>
    <m/>
    <m/>
    <n v="72702"/>
    <n v="1134702"/>
    <n v="387110.56057999999"/>
    <n v="180273"/>
    <m/>
    <n v="0.2"/>
    <m/>
    <s v="Travaux en cours"/>
  </r>
  <r>
    <x v="1"/>
    <x v="8"/>
    <s v="PSD"/>
    <x v="3"/>
    <m/>
    <m/>
    <s v="S1.021.080.02.4837.000.037.18.013"/>
    <m/>
    <m/>
    <n v="2500000"/>
    <n v="2500000"/>
    <n v="1218477.3228"/>
    <n v="115458"/>
    <m/>
    <n v="0.4"/>
    <m/>
    <s v="Travaux En cours"/>
  </r>
  <r>
    <x v="1"/>
    <x v="8"/>
    <s v="PSD"/>
    <x v="1"/>
    <m/>
    <m/>
    <s v="N1.024.090.01.4037.000.037.20.001"/>
    <m/>
    <m/>
    <n v="1450000"/>
    <n v="1450000"/>
    <n v="1114943.40965"/>
    <n v="1023623"/>
    <m/>
    <n v="0.05"/>
    <m/>
    <s v="En cours"/>
  </r>
  <r>
    <x v="1"/>
    <x v="8"/>
    <s v="PSD"/>
    <x v="1"/>
    <m/>
    <m/>
    <s v="N1.024.090.01.4037.000.037.13.025"/>
    <m/>
    <m/>
    <n v="2086885"/>
    <n v="2306885"/>
    <n v="2278224.0315999999"/>
    <n v="1921212"/>
    <m/>
    <n v="0.75"/>
    <m/>
    <s v="En cours "/>
  </r>
  <r>
    <x v="1"/>
    <x v="8"/>
    <s v="PSD"/>
    <x v="1"/>
    <m/>
    <m/>
    <s v="N1.024.091.02.4037.000.037.21.043"/>
    <m/>
    <m/>
    <n v="2139000"/>
    <n v="2139000"/>
    <n v="2127611.2351899999"/>
    <n v="88331"/>
    <m/>
    <n v="0"/>
    <m/>
    <s v="En cours"/>
  </r>
  <r>
    <x v="1"/>
    <x v="8"/>
    <s v="PSD"/>
    <x v="11"/>
    <m/>
    <m/>
    <m/>
    <m/>
    <m/>
    <n v="5675885"/>
    <n v="5895885"/>
    <n v="5520778.6764399996"/>
    <n v="3033166"/>
    <m/>
    <m/>
    <m/>
    <m/>
  </r>
  <r>
    <x v="1"/>
    <x v="8"/>
    <s v="PSD"/>
    <x v="8"/>
    <m/>
    <m/>
    <s v="S1.027.105.01.4037.000.037.19.016"/>
    <m/>
    <m/>
    <n v="1200000"/>
    <n v="4906524"/>
    <n v="1347.913"/>
    <n v="1347.913"/>
    <m/>
    <n v="0"/>
    <m/>
    <s v="marche de gré à gré déposé au ministère de la sante en date du 23/05/2024"/>
  </r>
  <r>
    <x v="1"/>
    <x v="8"/>
    <s v="PSD"/>
    <x v="5"/>
    <m/>
    <m/>
    <s v="N1.051.094.01.4837.000.037.17.005"/>
    <m/>
    <m/>
    <n v="1800000"/>
    <n v="1800000"/>
    <n v="1777648.38674"/>
    <n v="1657587"/>
    <m/>
    <n v="0.9"/>
    <m/>
    <s v="En cours "/>
  </r>
  <r>
    <x v="1"/>
    <x v="8"/>
    <s v="Programme Complémentaire"/>
    <x v="3"/>
    <m/>
    <m/>
    <s v="S1.021.080.02.4737.000.037.24.001"/>
    <m/>
    <m/>
    <n v="1500000"/>
    <n v="1500000"/>
    <n v="65993.354000000007"/>
    <n v="40170.353999999999"/>
    <m/>
    <n v="0.05"/>
    <m/>
    <s v=" En cours"/>
  </r>
  <r>
    <x v="1"/>
    <x v="8"/>
    <s v="Programme Complémentaire"/>
    <x v="3"/>
    <m/>
    <m/>
    <s v="S1.021.080.02.4737.000.037.24.002"/>
    <m/>
    <m/>
    <n v="1500000"/>
    <n v="1500000"/>
    <n v="1439636.9235699999"/>
    <n v="567854.47593000007"/>
    <m/>
    <n v="0.3"/>
    <m/>
    <s v=" En cours"/>
  </r>
  <r>
    <x v="1"/>
    <x v="8"/>
    <s v="Programme Complémentaire"/>
    <x v="3"/>
    <m/>
    <m/>
    <s v="S1.021.080.02.4737.000.037.24.004"/>
    <m/>
    <m/>
    <n v="1000000"/>
    <n v="1000000"/>
    <n v="9093.0596500000011"/>
    <n v="7909.6372599999995"/>
    <m/>
    <n v="0.03"/>
    <m/>
    <s v=" En cours"/>
  </r>
  <r>
    <x v="1"/>
    <x v="8"/>
    <s v="Programme Complémentaire"/>
    <x v="11"/>
    <m/>
    <m/>
    <m/>
    <m/>
    <m/>
    <n v="4000000"/>
    <n v="4000000"/>
    <n v="1514723.3372199999"/>
    <n v="615934.46719000011"/>
    <m/>
    <m/>
    <m/>
    <m/>
  </r>
  <r>
    <x v="1"/>
    <x v="8"/>
    <s v="Programme Complémentaire"/>
    <x v="8"/>
    <m/>
    <m/>
    <s v="S1.027.105.01.4737.000.037.24.001"/>
    <m/>
    <m/>
    <n v="1091961"/>
    <n v="1091961"/>
    <n v="34970.849000000002"/>
    <n v="0"/>
    <m/>
    <n v="0"/>
    <m/>
    <s v="En cours "/>
  </r>
  <r>
    <x v="1"/>
    <x v="8"/>
    <s v="Programme Complémentaire"/>
    <x v="12"/>
    <m/>
    <m/>
    <s v="S1.030.114.01.4737.000.037.24.001"/>
    <m/>
    <m/>
    <n v="3500000"/>
    <n v="3500000"/>
    <n v="0"/>
    <n v="0"/>
    <m/>
    <n v="0"/>
    <m/>
    <s v="En cours "/>
  </r>
  <r>
    <x v="1"/>
    <x v="9"/>
    <m/>
    <x v="5"/>
    <m/>
    <m/>
    <n v="1"/>
    <m/>
    <m/>
    <n v="1092152"/>
    <n v="1092152"/>
    <n v="912990"/>
    <n v="225847"/>
    <m/>
    <n v="0.6"/>
    <m/>
    <s v="En cours"/>
  </r>
  <r>
    <x v="1"/>
    <x v="9"/>
    <m/>
    <x v="1"/>
    <m/>
    <m/>
    <s v="S1.024.090.01.4050.000.050.23.001"/>
    <m/>
    <m/>
    <n v="7187373"/>
    <n v="7267373"/>
    <n v="7185043"/>
    <n v="3241237"/>
    <m/>
    <n v="0.86"/>
    <m/>
    <s v="En cours"/>
  </r>
  <r>
    <x v="1"/>
    <x v="9"/>
    <m/>
    <x v="1"/>
    <m/>
    <m/>
    <s v="N1.024.090.01.4050.000.050.24.001"/>
    <m/>
    <m/>
    <n v="10125000"/>
    <n v="10125000"/>
    <n v="9926536"/>
    <n v="496888"/>
    <m/>
    <n v="0.18"/>
    <m/>
    <s v="En cours"/>
  </r>
  <r>
    <x v="1"/>
    <x v="9"/>
    <m/>
    <x v="1"/>
    <m/>
    <m/>
    <s v="S.1.024.090.01.4050.000.050.23.003"/>
    <m/>
    <m/>
    <n v="10700000"/>
    <n v="10700000"/>
    <n v="10001729"/>
    <n v="2668575"/>
    <m/>
    <n v="0.35"/>
    <m/>
    <s v="En cours"/>
  </r>
  <r>
    <x v="1"/>
    <x v="9"/>
    <m/>
    <x v="1"/>
    <m/>
    <m/>
    <s v="N.1.024.090.01.4050.000.050.18.004"/>
    <m/>
    <m/>
    <n v="1788831"/>
    <n v="1788831"/>
    <n v="836383"/>
    <n v="0"/>
    <m/>
    <n v="0.87"/>
    <m/>
    <s v="Les procédures pour achever le projet en cours"/>
  </r>
  <r>
    <x v="1"/>
    <x v="9"/>
    <m/>
    <x v="1"/>
    <m/>
    <m/>
    <s v="N.1.024.090.01.2050.000.050.24.001"/>
    <m/>
    <m/>
    <n v="1500000"/>
    <n v="1500000"/>
    <n v="1409941"/>
    <n v="0"/>
    <m/>
    <n v="0.05"/>
    <m/>
    <s v="Travaux en cours"/>
  </r>
  <r>
    <x v="1"/>
    <x v="9"/>
    <m/>
    <x v="1"/>
    <m/>
    <m/>
    <s v="N / I"/>
    <m/>
    <m/>
    <n v="2900000"/>
    <n v="2900000"/>
    <n v="0"/>
    <n v="0"/>
    <m/>
    <n v="0"/>
    <m/>
    <s v="Phase: Jugement des offres"/>
  </r>
  <r>
    <x v="1"/>
    <x v="9"/>
    <m/>
    <x v="1"/>
    <m/>
    <m/>
    <s v="N / I"/>
    <m/>
    <m/>
    <n v="3633000"/>
    <n v="3633000"/>
    <n v="0"/>
    <n v="0"/>
    <m/>
    <n v="0"/>
    <m/>
    <s v="Marché BET en cours d'engagement"/>
  </r>
  <r>
    <x v="1"/>
    <x v="9"/>
    <m/>
    <x v="1"/>
    <m/>
    <m/>
    <s v="N / I"/>
    <m/>
    <m/>
    <n v="1380000"/>
    <n v="1380000"/>
    <n v="0"/>
    <n v="0"/>
    <m/>
    <n v="0"/>
    <m/>
    <s v="Etude achevée- Chahier des charges Travaux de réalisation en cours de visa par la commission sectorielle"/>
  </r>
  <r>
    <x v="1"/>
    <x v="9"/>
    <m/>
    <x v="1"/>
    <m/>
    <m/>
    <n v="8"/>
    <m/>
    <m/>
    <n v="39214204"/>
    <n v="39294204"/>
    <n v="29359632"/>
    <n v="6406700"/>
    <m/>
    <n v="2.31"/>
    <m/>
    <e v="#VALUE!"/>
  </r>
  <r>
    <x v="1"/>
    <x v="9"/>
    <m/>
    <x v="3"/>
    <m/>
    <m/>
    <n v="1"/>
    <m/>
    <m/>
    <n v="1000000"/>
    <n v="1000000"/>
    <n v="706252"/>
    <n v="385985"/>
    <m/>
    <n v="0.73"/>
    <m/>
    <s v="En cours"/>
  </r>
  <r>
    <x v="1"/>
    <x v="10"/>
    <m/>
    <x v="6"/>
    <s v="Agriculture et Développement Rural ( 076)"/>
    <s v="Sous Programme 01: Développement de l'Agriculture"/>
    <s v="S102007601474900004924001"/>
    <s v="Etude d'adaptation, Suivi, Contrôle et travaux de réalisation et équipement de 09 centres de proximité pour le stockage intermédiaire des céréales au niveau de la wilaya de Timimoun"/>
    <m/>
    <n v="2276743"/>
    <n v="2276743"/>
    <n v="2180272"/>
    <n v="359184"/>
    <m/>
    <s v="ND"/>
    <m/>
    <m/>
  </r>
  <r>
    <x v="1"/>
    <x v="10"/>
    <m/>
    <x v="6"/>
    <s v="Agriculture et Développement Rural ( 076)"/>
    <s v="Sous Programme 03: Développement de l'Agriculture"/>
    <s v="NI"/>
    <s v="Electrification agricole, destiné aus périmètres des cultures stratégiques &quot;appui au développement des cultures stratégiques&quot; W Timimoun"/>
    <m/>
    <n v="4200000"/>
    <n v="4200000"/>
    <n v="0"/>
    <n v="0"/>
    <m/>
    <m/>
    <m/>
    <m/>
  </r>
  <r>
    <x v="1"/>
    <x v="10"/>
    <m/>
    <x v="6"/>
    <s v=" Agriculture et Développement Rural ( 076)"/>
    <s v="Sous Programme 03: Développement de l'Agriculture"/>
    <s v="NI"/>
    <s v="Ouverture et aménagement de pistes agricoles sur 300km, destiné aux périmètres des cultures stratégiques &quot;appui au développement des cultures stratégiques&quot; W Timimoun"/>
    <m/>
    <n v="1050000"/>
    <n v="1050000"/>
    <n v="0"/>
    <n v="0"/>
    <m/>
    <m/>
    <m/>
    <m/>
  </r>
  <r>
    <x v="1"/>
    <x v="10"/>
    <m/>
    <x v="1"/>
    <s v=" infrastructures routières et autoroutières ( 090)"/>
    <s v="Sous Programme 01: développement des infrastructures routières"/>
    <s v="N102409001204900004924001"/>
    <s v="reconstruction de la RN118 du pk 172+000 au pk 192+000 sur 20 km (w,Timimoun)"/>
    <m/>
    <n v="1200000"/>
    <n v="1200000"/>
    <n v="633963"/>
    <s v="ND"/>
    <m/>
    <m/>
    <m/>
    <m/>
  </r>
  <r>
    <x v="1"/>
    <x v="10"/>
    <m/>
    <x v="9"/>
    <s v=" activité judiciaire  021"/>
    <s v="sous programme  activité judiciaire ordinaire et administrative "/>
    <s v="N100602101410700004924003"/>
    <s v="suivi réalisation et équipement d'une cours de justice à Timimoun"/>
    <m/>
    <n v="2500000"/>
    <n v="2500000"/>
    <n v="60767"/>
    <s v="ND"/>
    <m/>
    <m/>
    <m/>
    <m/>
  </r>
  <r>
    <x v="1"/>
    <x v="10"/>
    <m/>
    <x v="8"/>
    <s v=" prévenstion et soins"/>
    <s v="sous programme prévenstion et soins"/>
    <s v="S102710501484900004924001"/>
    <s v="étude suivi et réalisation d'un hopital de 60 lits à Aougrout"/>
    <m/>
    <n v="3000000"/>
    <n v="1630850"/>
    <n v="1206759"/>
    <n v="905796"/>
    <m/>
    <m/>
    <m/>
    <m/>
  </r>
  <r>
    <x v="1"/>
    <x v="10"/>
    <m/>
    <x v="3"/>
    <s v=" urbanisme (080)"/>
    <s v="sous programme aménagement du foncier (02)"/>
    <s v="N102108002204900004923001"/>
    <s v="amélioration urbaine de l'ancien tissu urbain à travers la wilaya de timimoun-2023"/>
    <m/>
    <n v="1000000"/>
    <n v="1000000"/>
    <n v="998536"/>
    <s v="ND"/>
    <m/>
    <m/>
    <m/>
    <m/>
  </r>
  <r>
    <x v="1"/>
    <x v="10"/>
    <m/>
    <x v="13"/>
    <s v="ND"/>
    <s v="ND"/>
    <s v="ND"/>
    <s v="Interconnexion RIN-PIAT ligne DTF 400KV Hassi R’mel-Timimoun"/>
    <m/>
    <n v="136000000"/>
    <n v="136000000"/>
    <m/>
    <s v="ND"/>
    <m/>
    <s v="ND"/>
    <m/>
    <m/>
  </r>
  <r>
    <x v="1"/>
    <x v="11"/>
    <s v="EX -PSD"/>
    <x v="1"/>
    <m/>
    <m/>
    <s v="NK5.521,3,262.132.12,01"/>
    <m/>
    <m/>
    <n v="1040000"/>
    <n v="1590000"/>
    <n v="1399975"/>
    <n v="1345682"/>
    <m/>
    <n v="0.95"/>
    <m/>
    <m/>
  </r>
  <r>
    <x v="1"/>
    <x v="11"/>
    <s v="EX -PSD"/>
    <x v="1"/>
    <m/>
    <m/>
    <s v="NE5.521,8,262.132.21,02"/>
    <m/>
    <m/>
    <n v="3000000"/>
    <n v="3000000"/>
    <n v="2586220"/>
    <n v="2301854"/>
    <m/>
    <n v="0.95"/>
    <m/>
    <m/>
  </r>
  <r>
    <x v="1"/>
    <x v="11"/>
    <s v="EX -PSD"/>
    <x v="1"/>
    <m/>
    <m/>
    <s v="N1.024.090.01.2032.000.032.24.003"/>
    <m/>
    <m/>
    <n v="3000000"/>
    <n v="3000000"/>
    <n v="1364878"/>
    <n v="0"/>
    <m/>
    <n v="0.05"/>
    <m/>
    <m/>
  </r>
  <r>
    <x v="1"/>
    <x v="11"/>
    <s v="EX -PSD"/>
    <x v="1"/>
    <m/>
    <m/>
    <s v="Non individualisée"/>
    <m/>
    <m/>
    <n v="1251000"/>
    <n v="1251000"/>
    <n v="0"/>
    <n v="0"/>
    <m/>
    <n v="0"/>
    <m/>
    <m/>
  </r>
  <r>
    <x v="1"/>
    <x v="11"/>
    <s v="EX -PSD"/>
    <x v="1"/>
    <m/>
    <m/>
    <n v="4"/>
    <m/>
    <m/>
    <n v="8291000"/>
    <n v="8841000"/>
    <n v="5351073"/>
    <n v="3647536"/>
    <m/>
    <m/>
    <m/>
    <m/>
  </r>
  <r>
    <x v="1"/>
    <x v="11"/>
    <s v="EX -PSD"/>
    <x v="8"/>
    <m/>
    <m/>
    <s v="NK5.731,1,262.132.10,01"/>
    <m/>
    <m/>
    <n v="610000"/>
    <n v="2010000"/>
    <n v="1848114"/>
    <n v="1398553"/>
    <m/>
    <n v="0.77"/>
    <m/>
    <m/>
  </r>
  <r>
    <x v="1"/>
    <x v="11"/>
    <s v="EX -PSD"/>
    <x v="8"/>
    <m/>
    <m/>
    <s v="NK5.731,1,262.132.14.01"/>
    <m/>
    <m/>
    <n v="1200000"/>
    <n v="3134000"/>
    <n v="2399105"/>
    <n v="742717"/>
    <m/>
    <s v="Etude 100% réalisat 59%"/>
    <m/>
    <m/>
  </r>
  <r>
    <x v="1"/>
    <x v="11"/>
    <s v="EX -PSD"/>
    <x v="8"/>
    <m/>
    <m/>
    <s v="S1.027.105.01.4032.000.032.24.001"/>
    <m/>
    <m/>
    <n v="1500000"/>
    <n v="2608300"/>
    <n v="1401097"/>
    <n v="2238"/>
    <m/>
    <n v="0.05"/>
    <m/>
    <s v="A l'arrêt pourv résiliation BET"/>
  </r>
  <r>
    <x v="1"/>
    <x v="11"/>
    <s v="EX -PSD"/>
    <x v="8"/>
    <m/>
    <m/>
    <n v="3"/>
    <m/>
    <m/>
    <n v="3310000"/>
    <n v="7752300"/>
    <n v="5648316"/>
    <n v="2143508"/>
    <m/>
    <n v="0.82000000000000006"/>
    <m/>
    <m/>
  </r>
  <r>
    <x v="1"/>
    <x v="11"/>
    <s v="EX -PSD"/>
    <x v="2"/>
    <m/>
    <m/>
    <s v="NF5.852,8,262.132.06,01"/>
    <m/>
    <m/>
    <n v="415000"/>
    <n v="1127000"/>
    <n v="926530"/>
    <n v="907820"/>
    <m/>
    <n v="0.95"/>
    <m/>
    <s v="Reste stand de tir"/>
  </r>
  <r>
    <x v="1"/>
    <x v="11"/>
    <s v="EX -PSD"/>
    <x v="2"/>
    <m/>
    <m/>
    <s v="N1.005.020.01.2032.000.032.24.002"/>
    <m/>
    <m/>
    <n v="2380000"/>
    <n v="2380000"/>
    <n v="567280"/>
    <n v="0"/>
    <m/>
    <n v="0.6"/>
    <m/>
    <m/>
  </r>
  <r>
    <x v="1"/>
    <x v="11"/>
    <s v="EX -PSD"/>
    <x v="2"/>
    <m/>
    <m/>
    <n v="2"/>
    <m/>
    <m/>
    <n v="2795000"/>
    <n v="3507000"/>
    <n v="1493810"/>
    <n v="907820"/>
    <m/>
    <m/>
    <m/>
    <m/>
  </r>
  <r>
    <x v="1"/>
    <x v="11"/>
    <s v="EX -PSD"/>
    <x v="10"/>
    <m/>
    <m/>
    <s v="NE5.176.3.262.132.18.01"/>
    <m/>
    <m/>
    <n v="1000000"/>
    <n v="1000000"/>
    <n v="893898"/>
    <n v="690814"/>
    <m/>
    <n v="0.85"/>
    <m/>
    <s v="Plusieurs lots sont à l'arrêt suite à des résiliation pour augmentation du prix du bitume"/>
  </r>
  <r>
    <x v="1"/>
    <x v="11"/>
    <s v="EX -PSD"/>
    <x v="10"/>
    <m/>
    <m/>
    <s v="NE5.176.3.262.132.18.02"/>
    <m/>
    <m/>
    <n v="1500000"/>
    <n v="1500000"/>
    <n v="1490573"/>
    <n v="1167398"/>
    <m/>
    <n v="0.8"/>
    <m/>
    <m/>
  </r>
  <r>
    <x v="1"/>
    <x v="11"/>
    <s v="EX -PSD"/>
    <x v="10"/>
    <m/>
    <m/>
    <n v="2"/>
    <m/>
    <m/>
    <n v="2500000"/>
    <n v="2500000"/>
    <n v="2384471"/>
    <n v="1858212"/>
    <m/>
    <m/>
    <m/>
    <m/>
  </r>
  <r>
    <x v="1"/>
    <x v="11"/>
    <s v="EX -PSD"/>
    <x v="3"/>
    <m/>
    <m/>
    <n v="1"/>
    <m/>
    <m/>
    <n v="1200000"/>
    <n v="1200000"/>
    <n v="1182853"/>
    <n v="996542"/>
    <m/>
    <n v="0.83"/>
    <m/>
    <m/>
  </r>
  <r>
    <x v="1"/>
    <x v="11"/>
    <s v="EX -PSD"/>
    <x v="0"/>
    <m/>
    <m/>
    <n v="1"/>
    <m/>
    <m/>
    <n v="800000"/>
    <n v="1650000"/>
    <n v="990669"/>
    <n v="967483"/>
    <m/>
    <n v="0.95"/>
    <m/>
    <s v="Reste hall téchnologique en voie de lancement"/>
  </r>
  <r>
    <x v="1"/>
    <x v="11"/>
    <s v="EX -PSD"/>
    <x v="6"/>
    <m/>
    <m/>
    <s v="Non individualisée"/>
    <m/>
    <m/>
    <n v="2754006"/>
    <n v="2754006"/>
    <n v="0"/>
    <n v="0"/>
    <m/>
    <n v="0"/>
    <m/>
    <s v="AAO  en date 27/03/2025"/>
  </r>
  <r>
    <x v="1"/>
    <x v="11"/>
    <s v="EX -PSD"/>
    <x v="6"/>
    <m/>
    <m/>
    <s v="S1 020 076 01 4732 000 032 24 001"/>
    <m/>
    <m/>
    <n v="1770800"/>
    <n v="1770800"/>
    <n v="1415972"/>
    <n v="13708"/>
    <m/>
    <n v="0.25"/>
    <m/>
    <s v="6 centres en cours,  1 centre en cours de lancement"/>
  </r>
  <r>
    <x v="1"/>
    <x v="11"/>
    <s v="EX -PSD"/>
    <x v="6"/>
    <m/>
    <m/>
    <n v="2"/>
    <m/>
    <m/>
    <n v="4524806"/>
    <n v="4524806"/>
    <n v="1415972"/>
    <n v="13708"/>
    <m/>
    <m/>
    <m/>
    <m/>
  </r>
  <r>
    <x v="1"/>
    <x v="11"/>
    <s v="PROGRAMME CENTRALISEE"/>
    <x v="1"/>
    <m/>
    <m/>
    <s v="N1 024 090 02 2032 000 032 16 219"/>
    <m/>
    <m/>
    <n v="1056371"/>
    <n v="1056371"/>
    <n v="1028094"/>
    <n v="1017397"/>
    <m/>
    <n v="0.96"/>
    <m/>
    <m/>
  </r>
  <r>
    <x v="1"/>
    <x v="11"/>
    <s v="PROGRAMME CENTRALISEE"/>
    <x v="1"/>
    <m/>
    <m/>
    <s v="N1 024 090 02 2032 000 032 17 196"/>
    <m/>
    <m/>
    <n v="1088088"/>
    <n v="1088088"/>
    <n v="1086807"/>
    <n v="1055880"/>
    <m/>
    <n v="0.97"/>
    <m/>
    <m/>
  </r>
  <r>
    <x v="1"/>
    <x v="11"/>
    <s v="PROGRAMME CENTRALISEE"/>
    <x v="1"/>
    <m/>
    <m/>
    <n v="2"/>
    <m/>
    <m/>
    <n v="2144459"/>
    <n v="2144459"/>
    <n v="2114901"/>
    <n v="2073277"/>
    <m/>
    <m/>
    <m/>
    <m/>
  </r>
  <r>
    <x v="1"/>
    <x v="11"/>
    <s v="PROGRAMME CENTRALISEE"/>
    <x v="6"/>
    <m/>
    <m/>
    <m/>
    <m/>
    <m/>
    <n v="1275529"/>
    <n v="1275529"/>
    <n v="1275529"/>
    <n v="366834"/>
    <m/>
    <n v="0.9"/>
    <m/>
    <m/>
  </r>
  <r>
    <x v="1"/>
    <x v="11"/>
    <s v="PROGRAMME CENTRALISEE"/>
    <x v="6"/>
    <m/>
    <m/>
    <m/>
    <m/>
    <m/>
    <s v="Ouverte"/>
    <s v="Ouverte"/>
    <n v="17022505"/>
    <n v="2215327"/>
    <m/>
    <s v="En cours"/>
    <m/>
    <m/>
  </r>
  <r>
    <x v="1"/>
    <x v="11"/>
    <s v="PROGRAMME CENTRALISEE"/>
    <x v="6"/>
    <m/>
    <m/>
    <n v="2"/>
    <m/>
    <m/>
    <n v="1275529"/>
    <n v="1275529"/>
    <n v="18298034"/>
    <n v="2582161"/>
    <m/>
    <m/>
    <m/>
    <m/>
  </r>
  <r>
    <x v="1"/>
    <x v="11"/>
    <s v="PROGRAMME CENTRALISEE"/>
    <x v="14"/>
    <m/>
    <m/>
    <n v="1"/>
    <m/>
    <m/>
    <n v="50000000"/>
    <n v="50000000"/>
    <m/>
    <n v="38500000"/>
    <m/>
    <n v="0.77"/>
    <m/>
    <m/>
  </r>
  <r>
    <x v="1"/>
    <x v="11"/>
    <s v="PROGRAMME CENTRALISEE"/>
    <x v="13"/>
    <m/>
    <m/>
    <m/>
    <m/>
    <m/>
    <n v="1200000"/>
    <n v="1200000"/>
    <m/>
    <m/>
    <m/>
    <n v="0.95"/>
    <m/>
    <m/>
  </r>
  <r>
    <x v="1"/>
    <x v="11"/>
    <s v="PROGRAMME CENTRALISEE"/>
    <x v="13"/>
    <m/>
    <m/>
    <m/>
    <m/>
    <m/>
    <n v="2031000"/>
    <n v="2031000"/>
    <m/>
    <m/>
    <m/>
    <m/>
    <m/>
    <s v="Phase lancement génie civil"/>
  </r>
  <r>
    <x v="1"/>
    <x v="11"/>
    <s v="PROGRAMME CENTRALISEE"/>
    <x v="13"/>
    <m/>
    <m/>
    <m/>
    <m/>
    <m/>
    <n v="2000000"/>
    <n v="2000000"/>
    <m/>
    <m/>
    <m/>
    <n v="0.92"/>
    <m/>
    <m/>
  </r>
  <r>
    <x v="1"/>
    <x v="11"/>
    <s v="PROGRAMME CENTRALISEE"/>
    <x v="13"/>
    <m/>
    <m/>
    <m/>
    <m/>
    <m/>
    <n v="3600000"/>
    <n v="3600000"/>
    <n v="3600000"/>
    <m/>
    <m/>
    <n v="0.42"/>
    <m/>
    <s v="Zones concernées : Bordj El May- El Faraa – Dair El Hessiane – Oum Djrabiaa – Chaaba Beida et Lighen –   El Khodr  "/>
  </r>
  <r>
    <x v="1"/>
    <x v="11"/>
    <s v="PROGRAMME CENTRALISEE"/>
    <x v="13"/>
    <m/>
    <m/>
    <n v="4"/>
    <m/>
    <m/>
    <n v="8831000"/>
    <n v="8831000"/>
    <n v="3600000"/>
    <n v="0"/>
    <m/>
    <m/>
    <m/>
    <m/>
  </r>
  <r>
    <x v="1"/>
    <x v="12"/>
    <m/>
    <x v="6"/>
    <m/>
    <m/>
    <s v="NI, Prog 2025"/>
    <m/>
    <m/>
    <n v="1050000"/>
    <n v="1050000"/>
    <n v="0"/>
    <n v="0"/>
    <m/>
    <n v="0"/>
    <m/>
    <s v="les procédures administratives de lancement été entamées, ce projet nécessite l’insertion du suivi dans l’intitulé de l’opération pour une meilleure prise charge lors de son exécution "/>
  </r>
  <r>
    <x v="1"/>
    <x v="12"/>
    <m/>
    <x v="6"/>
    <m/>
    <m/>
    <s v="NI, Prog 2025"/>
    <m/>
    <m/>
    <n v="3000000"/>
    <n v="3000000"/>
    <n v="0"/>
    <n v="0"/>
    <m/>
    <n v="0"/>
    <m/>
    <s v="procédures administratives lancées "/>
  </r>
  <r>
    <x v="1"/>
    <x v="12"/>
    <m/>
    <x v="6"/>
    <m/>
    <m/>
    <s v="S102007601470100000124001"/>
    <m/>
    <m/>
    <n v="2782686"/>
    <n v="2782686"/>
    <n v="2590291"/>
    <n v="179870"/>
    <m/>
    <n v="50"/>
    <m/>
    <s v="en cours, ce projet nécessite un besoin en matières des crédits de paiement de l’ordre de 1418 millions de DA et une réévaluation de 400 millions de DA "/>
  </r>
  <r>
    <x v="1"/>
    <x v="12"/>
    <m/>
    <x v="11"/>
    <m/>
    <m/>
    <m/>
    <m/>
    <m/>
    <n v="6832686"/>
    <n v="6832686"/>
    <n v="2590291"/>
    <n v="179870"/>
    <m/>
    <m/>
    <m/>
    <m/>
  </r>
  <r>
    <x v="1"/>
    <x v="12"/>
    <m/>
    <x v="1"/>
    <m/>
    <m/>
    <s v="N102409001200100000125001"/>
    <m/>
    <m/>
    <n v="3000000"/>
    <n v="3000000"/>
    <n v="0"/>
    <n v="0"/>
    <m/>
    <m/>
    <m/>
    <s v="lancée"/>
  </r>
  <r>
    <x v="1"/>
    <x v="12"/>
    <m/>
    <x v="1"/>
    <m/>
    <m/>
    <s v="N102409001200100000124002"/>
    <m/>
    <m/>
    <n v="4500000"/>
    <n v="4500000"/>
    <n v="3801162"/>
    <n v="399109"/>
    <m/>
    <n v="15"/>
    <m/>
    <s v="en cours"/>
  </r>
  <r>
    <x v="1"/>
    <x v="12"/>
    <m/>
    <x v="1"/>
    <m/>
    <m/>
    <s v="001/FSDRS/WA/DPSB/2021"/>
    <m/>
    <m/>
    <n v="15000000"/>
    <n v="4300000"/>
    <n v="3782556"/>
    <n v="821935"/>
    <m/>
    <n v="45"/>
    <m/>
    <s v="en cours"/>
  </r>
  <r>
    <x v="1"/>
    <x v="12"/>
    <m/>
    <x v="1"/>
    <m/>
    <m/>
    <s v="001/FSDRS/WA/DPSP/2020"/>
    <m/>
    <m/>
    <n v="15000000"/>
    <n v="4875000"/>
    <n v="4730789"/>
    <n v="421255"/>
    <m/>
    <n v="5"/>
    <m/>
    <s v="en cours"/>
  </r>
  <r>
    <x v="1"/>
    <x v="12"/>
    <m/>
    <x v="1"/>
    <m/>
    <m/>
    <s v="N.E.5.522.3.262.101.22.01 "/>
    <m/>
    <m/>
    <n v="4500000"/>
    <n v="4500000"/>
    <n v="4191770"/>
    <n v="2184926"/>
    <m/>
    <n v="85"/>
    <m/>
    <s v="en cours"/>
  </r>
  <r>
    <x v="1"/>
    <x v="12"/>
    <m/>
    <x v="1"/>
    <m/>
    <m/>
    <s v="N.F.5.521.2.262.101.06.02, N1 024 090 01 4001 000 001 06 032"/>
    <m/>
    <m/>
    <n v="500000"/>
    <n v="1100000"/>
    <n v="616982"/>
    <n v="262446"/>
    <m/>
    <n v="52"/>
    <m/>
    <s v="en cours"/>
  </r>
  <r>
    <x v="1"/>
    <x v="12"/>
    <m/>
    <x v="1"/>
    <m/>
    <m/>
    <s v="N.K.5.521.2.262.101.11.02 N1 024 090 01 4001 000 001 11 011"/>
    <m/>
    <m/>
    <n v="1000000"/>
    <n v="1671326"/>
    <n v="1251753"/>
    <n v="1215635"/>
    <m/>
    <n v="86"/>
    <m/>
    <s v="en cours"/>
  </r>
  <r>
    <x v="1"/>
    <x v="12"/>
    <m/>
    <x v="11"/>
    <m/>
    <m/>
    <n v="7"/>
    <m/>
    <m/>
    <n v="43500000"/>
    <n v="23946326"/>
    <n v="18375012"/>
    <n v="5305306"/>
    <m/>
    <m/>
    <m/>
    <m/>
  </r>
  <r>
    <x v="1"/>
    <x v="12"/>
    <m/>
    <x v="5"/>
    <m/>
    <m/>
    <s v="N105109502200100000125001"/>
    <m/>
    <m/>
    <n v="1000000"/>
    <n v="1000000"/>
    <n v="0"/>
    <n v="0"/>
    <m/>
    <m/>
    <m/>
    <s v="lancée"/>
  </r>
  <r>
    <x v="1"/>
    <x v="12"/>
    <m/>
    <x v="5"/>
    <m/>
    <m/>
    <s v="N.E.5.342.2.262.101.21.01"/>
    <m/>
    <m/>
    <n v="3000000"/>
    <n v="4999035"/>
    <n v="4486348"/>
    <n v="3873676"/>
    <m/>
    <n v="86"/>
    <m/>
    <s v="en cours"/>
  </r>
  <r>
    <x v="1"/>
    <x v="12"/>
    <m/>
    <x v="11"/>
    <m/>
    <m/>
    <n v="2"/>
    <m/>
    <m/>
    <n v="4000000"/>
    <n v="5999035"/>
    <n v="4486348"/>
    <n v="3873676"/>
    <m/>
    <m/>
    <m/>
    <m/>
  </r>
  <r>
    <x v="1"/>
    <x v="12"/>
    <m/>
    <x v="10"/>
    <m/>
    <m/>
    <s v="N.E.5.176.3.262.101.18.01"/>
    <m/>
    <m/>
    <n v="1500000"/>
    <n v="1500000"/>
    <n v="1495698"/>
    <n v="1048774"/>
    <m/>
    <n v="85"/>
    <m/>
    <s v="en cours"/>
  </r>
  <r>
    <x v="1"/>
    <x v="12"/>
    <m/>
    <x v="10"/>
    <m/>
    <m/>
    <s v="N.E.5.176.3.262.101.18.02"/>
    <m/>
    <m/>
    <n v="2000000"/>
    <n v="2000000"/>
    <n v="1343157"/>
    <n v="798928"/>
    <m/>
    <n v="70"/>
    <m/>
    <s v="en cours"/>
  </r>
  <r>
    <x v="1"/>
    <x v="12"/>
    <m/>
    <x v="10"/>
    <m/>
    <m/>
    <s v="002/FSDRS/WA/DPAT/2014, S1 019 074 01 4801 000 001 14 002"/>
    <m/>
    <m/>
    <n v="1600000"/>
    <n v="1600000"/>
    <n v="1365021"/>
    <n v="41529"/>
    <m/>
    <n v="30"/>
    <m/>
    <s v="en cours"/>
  </r>
  <r>
    <x v="1"/>
    <x v="12"/>
    <m/>
    <x v="11"/>
    <m/>
    <m/>
    <n v="3"/>
    <m/>
    <m/>
    <n v="5100000"/>
    <n v="5100000"/>
    <n v="4203876"/>
    <m/>
    <m/>
    <m/>
    <m/>
    <m/>
  </r>
  <r>
    <x v="1"/>
    <x v="12"/>
    <m/>
    <x v="8"/>
    <m/>
    <m/>
    <s v="016/FSDRS/WA/DPSB/2014"/>
    <m/>
    <m/>
    <n v="3000000"/>
    <n v="1819150"/>
    <n v="1413716"/>
    <n v="1990350"/>
    <m/>
    <n v="85"/>
    <m/>
    <s v="en cours"/>
  </r>
  <r>
    <x v="1"/>
    <x v="12"/>
    <m/>
    <x v="3"/>
    <m/>
    <m/>
    <s v="026/FSDRS/WA/DPAT/2014"/>
    <m/>
    <m/>
    <n v="5600000"/>
    <n v="7700000"/>
    <n v="5171738"/>
    <n v="2347093"/>
    <m/>
    <n v="32"/>
    <m/>
    <s v="en cours"/>
  </r>
  <r>
    <x v="1"/>
    <x v="12"/>
    <m/>
    <x v="3"/>
    <m/>
    <m/>
    <s v="004/FSDRS/WA/DPSB/2018, S1 021 080 02 4001 000 001 18 020"/>
    <m/>
    <m/>
    <n v="2000000"/>
    <n v="2000000"/>
    <n v="1958887"/>
    <n v="1256459"/>
    <m/>
    <n v="70"/>
    <m/>
    <s v="en cours"/>
  </r>
  <r>
    <x v="1"/>
    <x v="12"/>
    <m/>
    <x v="3"/>
    <m/>
    <m/>
    <s v="005/FSDRS/WA/DPSB/2018, S1 021 080 02 4001 000 001 18 021"/>
    <m/>
    <m/>
    <n v="1600000"/>
    <n v="1600000"/>
    <n v="1573149"/>
    <n v="1303935"/>
    <m/>
    <n v="70"/>
    <m/>
    <s v="en cours"/>
  </r>
  <r>
    <x v="1"/>
    <x v="12"/>
    <m/>
    <x v="11"/>
    <m/>
    <m/>
    <m/>
    <m/>
    <m/>
    <n v="9200000"/>
    <n v="11300000"/>
    <n v="8703774"/>
    <n v="4907487"/>
    <m/>
    <m/>
    <m/>
    <m/>
  </r>
  <r>
    <x v="1"/>
    <x v="12"/>
    <m/>
    <x v="2"/>
    <m/>
    <m/>
    <s v="N.K.5.852.8.262.101.10.01, N1 005 017 02 4001 000 001 10 002"/>
    <m/>
    <m/>
    <n v="650000"/>
    <n v="3164000"/>
    <n v="3152919"/>
    <n v="1729204"/>
    <m/>
    <n v="85"/>
    <m/>
    <s v="en cours"/>
  </r>
  <r>
    <x v="1"/>
    <x v="13"/>
    <s v="PSD"/>
    <x v="7"/>
    <m/>
    <m/>
    <s v="N1 010 041 04 4808 000 008 11 001"/>
    <m/>
    <m/>
    <n v="973000"/>
    <n v="2688400"/>
    <n v="1796419"/>
    <n v="1583884"/>
    <m/>
    <n v="0.7"/>
    <m/>
    <s v="EN COURS"/>
  </r>
  <r>
    <x v="1"/>
    <x v="13"/>
    <s v="PSD"/>
    <x v="10"/>
    <m/>
    <m/>
    <s v="N1 019 074 01 4808 000 008 18 004"/>
    <m/>
    <m/>
    <n v="1500000"/>
    <n v="1500000"/>
    <n v="1498260"/>
    <n v="1141482"/>
    <m/>
    <n v="0.99"/>
    <m/>
    <s v="EN COURS"/>
  </r>
  <r>
    <x v="1"/>
    <x v="13"/>
    <s v="PSD"/>
    <x v="10"/>
    <m/>
    <m/>
    <s v="N1 019 074 01 4808 000 008 18 005"/>
    <m/>
    <m/>
    <n v="2000000"/>
    <n v="2000000"/>
    <n v="197366"/>
    <n v="42411"/>
    <m/>
    <n v="0.15"/>
    <m/>
    <s v="EN COURS"/>
  </r>
  <r>
    <x v="1"/>
    <x v="13"/>
    <s v="PSD"/>
    <x v="11"/>
    <m/>
    <m/>
    <m/>
    <m/>
    <m/>
    <n v="3500000"/>
    <n v="3500000"/>
    <n v="1695626"/>
    <n v="1183893"/>
    <m/>
    <m/>
    <m/>
    <m/>
  </r>
  <r>
    <x v="1"/>
    <x v="13"/>
    <s v="PSD"/>
    <x v="8"/>
    <m/>
    <m/>
    <s v="N1 027 105 01 4808 000 008 18 007"/>
    <m/>
    <m/>
    <n v="5000000"/>
    <n v="10000000"/>
    <n v="5018"/>
    <n v="5018"/>
    <m/>
    <n v="0"/>
    <m/>
    <s v="Cahier des charges étude et suivi déposé au niveau  de la commission sectorielle ministère de la santé_x000a_Besoin en reevaluation de_x000a_25 000 000 000 DA "/>
  </r>
  <r>
    <x v="1"/>
    <x v="13"/>
    <s v="PSD"/>
    <x v="8"/>
    <m/>
    <m/>
    <s v="S1 027 105 01 4808 000 008 07 012"/>
    <m/>
    <m/>
    <n v="1300000"/>
    <n v="3073000"/>
    <n v="1807922"/>
    <n v="1483077"/>
    <m/>
    <n v="0.55000000000000004"/>
    <m/>
    <s v="EN COURS"/>
  </r>
  <r>
    <x v="1"/>
    <x v="13"/>
    <s v="PSD"/>
    <x v="8"/>
    <m/>
    <m/>
    <s v="N1 027 105 01 4808 000 008 06 001"/>
    <m/>
    <m/>
    <n v="350000"/>
    <n v="1118000"/>
    <n v="955639"/>
    <n v="912399"/>
    <m/>
    <n v="0.92"/>
    <m/>
    <s v="EN COURS"/>
  </r>
  <r>
    <x v="1"/>
    <x v="13"/>
    <s v="PSD"/>
    <x v="8"/>
    <m/>
    <m/>
    <m/>
    <m/>
    <m/>
    <n v="6650000"/>
    <n v="14191000"/>
    <n v="2768579"/>
    <n v="2400494"/>
    <m/>
    <m/>
    <m/>
    <m/>
  </r>
  <r>
    <x v="1"/>
    <x v="13"/>
    <s v="PSD"/>
    <x v="5"/>
    <m/>
    <m/>
    <s v="N1 051 094 02 4808 000 008 22 008"/>
    <m/>
    <m/>
    <n v="2500000"/>
    <n v="5000000"/>
    <n v="4833170"/>
    <n v="3554920"/>
    <m/>
    <n v="0.98"/>
    <m/>
    <s v="EN COURS"/>
  </r>
  <r>
    <x v="1"/>
    <x v="13"/>
    <s v="PSD"/>
    <x v="0"/>
    <m/>
    <m/>
    <s v="N1 012 049 01 4808 000 008 12 004"/>
    <m/>
    <m/>
    <n v="770000"/>
    <n v="2080000"/>
    <n v="2016877"/>
    <n v="1535444"/>
    <m/>
    <n v="0.92"/>
    <m/>
    <s v="EN COURS"/>
  </r>
  <r>
    <x v="1"/>
    <x v="13"/>
    <s v="PROG NEUF"/>
    <x v="1"/>
    <m/>
    <m/>
    <s v="/"/>
    <m/>
    <m/>
    <n v="19900000"/>
    <n v="19900000"/>
    <n v="0"/>
    <n v="0"/>
    <m/>
    <n v="0"/>
    <m/>
    <s v="Cahier des charges  au niveau  de la commission sectorielle "/>
  </r>
  <r>
    <x v="1"/>
    <x v="13"/>
    <s v="PROG NEUF"/>
    <x v="5"/>
    <m/>
    <m/>
    <s v="N1 051094 01 2008 000 008 24 001"/>
    <m/>
    <m/>
    <n v="1500000"/>
    <n v="1500000"/>
    <n v="970670"/>
    <n v="0"/>
    <m/>
    <n v="0.1"/>
    <m/>
    <s v="EN COUR "/>
  </r>
  <r>
    <x v="1"/>
    <x v="13"/>
    <s v="PROG NEUF"/>
    <x v="5"/>
    <m/>
    <m/>
    <s v="/"/>
    <m/>
    <m/>
    <n v="1320000"/>
    <n v="1320000"/>
    <n v="0"/>
    <n v="0"/>
    <m/>
    <n v="0.7"/>
    <m/>
    <s v="Réquisition délivrée_x000a_ le 11/11/2024"/>
  </r>
  <r>
    <x v="1"/>
    <x v="13"/>
    <s v="PROG NEUF"/>
    <x v="5"/>
    <m/>
    <m/>
    <s v="/"/>
    <m/>
    <m/>
    <n v="5170000"/>
    <n v="5170000"/>
    <n v="0"/>
    <n v="0"/>
    <m/>
    <n v="0"/>
    <m/>
    <s v="PROJETS DE MARCHES AU NIVEAU DES COMMISSIONS DES MARCHES COMPETENTES"/>
  </r>
  <r>
    <x v="1"/>
    <x v="13"/>
    <s v="PROG NEUF"/>
    <x v="1"/>
    <m/>
    <m/>
    <m/>
    <m/>
    <m/>
    <n v="7990000"/>
    <n v="7990000"/>
    <n v="970670"/>
    <n v="0"/>
    <m/>
    <m/>
    <m/>
    <m/>
  </r>
  <r>
    <x v="1"/>
    <x v="13"/>
    <s v="PSC"/>
    <x v="1"/>
    <m/>
    <m/>
    <s v="/"/>
    <m/>
    <m/>
    <n v="168206000"/>
    <n v="168206000"/>
    <s v="/"/>
    <n v="4940000"/>
    <m/>
    <n v="0.62"/>
    <m/>
    <s v="/"/>
  </r>
  <r>
    <x v="1"/>
    <x v="13"/>
    <s v="PSC"/>
    <x v="6"/>
    <m/>
    <m/>
    <s v="/"/>
    <m/>
    <m/>
    <n v="6673308"/>
    <n v="6673308"/>
    <s v="/"/>
    <n v="0"/>
    <m/>
    <n v="0.05"/>
    <m/>
    <s v="/"/>
  </r>
  <r>
    <x v="1"/>
    <x v="13"/>
    <s v="PSC"/>
    <x v="3"/>
    <m/>
    <m/>
    <s v="/"/>
    <m/>
    <m/>
    <n v="35000000"/>
    <n v="35000000"/>
    <s v="/"/>
    <n v="1753249"/>
    <m/>
    <n v="0.1"/>
    <m/>
    <s v="GESTION TRANSFERER _x000a_À  L'ANRIE"/>
  </r>
  <r>
    <x v="1"/>
    <x v="13"/>
    <s v="PSC"/>
    <x v="5"/>
    <m/>
    <m/>
    <s v="/"/>
    <m/>
    <m/>
    <n v="32000000"/>
    <n v="32000000"/>
    <s v="/"/>
    <n v="23900000"/>
    <m/>
    <n v="0.98"/>
    <m/>
    <s v="/"/>
  </r>
  <r>
    <x v="1"/>
    <x v="14"/>
    <s v="PSD"/>
    <x v="0"/>
    <m/>
    <m/>
    <s v="N1 012 049 01 4035 000 045 10 006"/>
    <m/>
    <m/>
    <n v="800000"/>
    <n v="1035000"/>
    <n v="955091.47426000005"/>
    <n v="924400.83663999999"/>
    <m/>
    <n v="100"/>
    <m/>
    <m/>
  </r>
  <r>
    <x v="1"/>
    <x v="14"/>
    <s v="PSD"/>
    <x v="0"/>
    <m/>
    <m/>
    <m/>
    <m/>
    <m/>
    <n v="0"/>
    <n v="0"/>
    <n v="0"/>
    <n v="0"/>
    <m/>
    <m/>
    <m/>
    <m/>
  </r>
  <r>
    <x v="1"/>
    <x v="14"/>
    <s v="PSD"/>
    <x v="0"/>
    <m/>
    <m/>
    <s v="N1 012 051 01 4845 000 045 10 005"/>
    <m/>
    <m/>
    <n v="500000"/>
    <n v="1180300"/>
    <n v="1007597.70303"/>
    <n v="994534.50607000012"/>
    <m/>
    <n v="100"/>
    <m/>
    <m/>
  </r>
  <r>
    <x v="1"/>
    <x v="14"/>
    <s v="PSD"/>
    <x v="0"/>
    <m/>
    <m/>
    <n v="2"/>
    <m/>
    <m/>
    <n v="1300000"/>
    <n v="2215300"/>
    <n v="1962689.17729"/>
    <n v="1918935.34271"/>
    <m/>
    <m/>
    <m/>
    <m/>
  </r>
  <r>
    <x v="1"/>
    <x v="14"/>
    <s v="PSD"/>
    <x v="3"/>
    <m/>
    <m/>
    <s v="S1 021 079 01 4001 000 045 13 001"/>
    <m/>
    <m/>
    <n v="6000000"/>
    <n v="6070000"/>
    <n v="5984278.6646800004"/>
    <n v="5800323.9127500001"/>
    <m/>
    <n v="100"/>
    <m/>
    <m/>
  </r>
  <r>
    <x v="1"/>
    <x v="14"/>
    <s v="PSD"/>
    <x v="3"/>
    <m/>
    <m/>
    <s v="N1 021 080 02 4845 000 045 07 008"/>
    <m/>
    <m/>
    <n v="1700429"/>
    <n v="1900429"/>
    <n v="1895673.2991900002"/>
    <n v="1879815.8291599995"/>
    <m/>
    <n v="100"/>
    <m/>
    <m/>
  </r>
  <r>
    <x v="1"/>
    <x v="14"/>
    <s v="PSD"/>
    <x v="3"/>
    <m/>
    <m/>
    <s v="N1 021 080 02 4845 000 045 08 009"/>
    <m/>
    <m/>
    <n v="1920000"/>
    <n v="1920000"/>
    <n v="1915832.6932099999"/>
    <n v="1914304.0723700006"/>
    <m/>
    <n v="100"/>
    <m/>
    <m/>
  </r>
  <r>
    <x v="1"/>
    <x v="14"/>
    <s v="PSD"/>
    <x v="3"/>
    <m/>
    <m/>
    <s v="S1 021 080 02 4845 000 045 08 001"/>
    <m/>
    <m/>
    <n v="1480000"/>
    <n v="1480000"/>
    <n v="1476024.8841400002"/>
    <n v="1455793.88687"/>
    <m/>
    <n v="98"/>
    <m/>
    <m/>
  </r>
  <r>
    <x v="1"/>
    <x v="14"/>
    <s v="PSD"/>
    <x v="3"/>
    <m/>
    <m/>
    <s v="S1 021 080 02 4845 000 045 20 004"/>
    <m/>
    <m/>
    <n v="1000000"/>
    <n v="1000000"/>
    <n v="959637.21280999994"/>
    <n v="911207.79450000008"/>
    <m/>
    <n v="92"/>
    <m/>
    <m/>
  </r>
  <r>
    <x v="1"/>
    <x v="14"/>
    <s v="PSD"/>
    <x v="11"/>
    <m/>
    <m/>
    <n v="5"/>
    <m/>
    <m/>
    <n v="12100429"/>
    <n v="12370429"/>
    <n v="12231446.75403"/>
    <n v="11961445.495650001"/>
    <m/>
    <n v="490"/>
    <m/>
    <m/>
  </r>
  <r>
    <x v="1"/>
    <x v="14"/>
    <s v="PSD"/>
    <x v="5"/>
    <m/>
    <m/>
    <s v="N1 051 093 01 4845 000 045 22 005"/>
    <m/>
    <m/>
    <n v="1000000"/>
    <n v="1000000"/>
    <n v="755666.29110000003"/>
    <n v="332657.05060000002"/>
    <m/>
    <n v="63"/>
    <m/>
    <m/>
  </r>
  <r>
    <x v="1"/>
    <x v="14"/>
    <s v="PSD"/>
    <x v="10"/>
    <m/>
    <m/>
    <s v="N1 019 074 01 4845 000 045 18 001"/>
    <m/>
    <m/>
    <n v="1000000"/>
    <n v="1000000"/>
    <n v="939400.36078999995"/>
    <n v="1001943.7507300001"/>
    <m/>
    <n v="95"/>
    <m/>
    <s v="Demande de fusionnement des deux tranche au niveau du MF pour régler le probléme de dépassement de l'AE"/>
  </r>
  <r>
    <x v="1"/>
    <x v="14"/>
    <s v="PSD"/>
    <x v="10"/>
    <m/>
    <m/>
    <s v="N1 019 074 01 4845 000 045 18 002"/>
    <m/>
    <m/>
    <n v="1200000"/>
    <n v="1200000"/>
    <n v="1194695.3380100001"/>
    <n v="1132151.9480599998"/>
    <m/>
    <n v="100"/>
    <m/>
    <m/>
  </r>
  <r>
    <x v="1"/>
    <x v="14"/>
    <s v="PSD"/>
    <x v="11"/>
    <m/>
    <m/>
    <n v="2"/>
    <m/>
    <m/>
    <n v="2200000"/>
    <n v="2200000"/>
    <n v="2134095.6987999999"/>
    <n v="2134095.6987899998"/>
    <m/>
    <m/>
    <m/>
    <m/>
  </r>
  <r>
    <x v="1"/>
    <x v="14"/>
    <s v="PSD"/>
    <x v="9"/>
    <m/>
    <m/>
    <s v="N1 006 021 01 4045 000 045 10 001"/>
    <m/>
    <m/>
    <n v="482000"/>
    <n v="1345500"/>
    <n v="1216254.17552"/>
    <n v="1124854.11895"/>
    <m/>
    <n v="95"/>
    <m/>
    <m/>
  </r>
  <r>
    <x v="1"/>
    <x v="14"/>
    <s v="PSD"/>
    <x v="9"/>
    <m/>
    <m/>
    <s v="N1 006 022 04 4845 000 045 06 002"/>
    <m/>
    <m/>
    <n v="270000"/>
    <n v="2089000"/>
    <n v="2086767.755270001"/>
    <n v="1857077.5193599996"/>
    <m/>
    <n v="100"/>
    <m/>
    <m/>
  </r>
  <r>
    <x v="1"/>
    <x v="14"/>
    <s v="PSD"/>
    <x v="9"/>
    <m/>
    <m/>
    <n v="2"/>
    <m/>
    <m/>
    <n v="752000"/>
    <n v="3434500"/>
    <n v="3303021.9307900011"/>
    <n v="2981931.6383099994"/>
    <m/>
    <m/>
    <m/>
    <m/>
  </r>
  <r>
    <x v="1"/>
    <x v="14"/>
    <s v="PSD"/>
    <x v="9"/>
    <m/>
    <m/>
    <s v="S1 027 105 01 4845 000 045 07 021"/>
    <m/>
    <m/>
    <n v="1000000"/>
    <n v="2460000"/>
    <n v="2401183.24266"/>
    <n v="2368986.2050099997"/>
    <m/>
    <n v="100"/>
    <m/>
    <m/>
  </r>
  <r>
    <x v="1"/>
    <x v="14"/>
    <s v="PSD"/>
    <x v="11"/>
    <m/>
    <m/>
    <n v="3"/>
    <m/>
    <m/>
    <n v="1752000"/>
    <n v="5894500"/>
    <n v="5704205.1734500006"/>
    <n v="5350917.8433199991"/>
    <m/>
    <m/>
    <m/>
    <m/>
  </r>
  <r>
    <x v="1"/>
    <x v="14"/>
    <s v="PSD"/>
    <x v="1"/>
    <m/>
    <m/>
    <s v="N1 024 090 01 4045 000 045 12 004"/>
    <m/>
    <m/>
    <n v="7000000"/>
    <n v="9000000"/>
    <n v="8979498.2900200002"/>
    <n v="8969950.6052699983"/>
    <m/>
    <n v="99"/>
    <m/>
    <m/>
  </r>
  <r>
    <x v="1"/>
    <x v="14"/>
    <s v="PSD"/>
    <x v="1"/>
    <m/>
    <m/>
    <s v="N1 024 090 01 4045 000 045 13 001"/>
    <m/>
    <m/>
    <n v="4766000"/>
    <n v="4916000"/>
    <n v="4856582.5360000003"/>
    <n v="4542655.4452300007"/>
    <m/>
    <n v="100"/>
    <m/>
    <m/>
  </r>
  <r>
    <x v="1"/>
    <x v="14"/>
    <s v="PSD"/>
    <x v="1"/>
    <m/>
    <m/>
    <s v="N1 024 090 01 4045 000 045 21 003"/>
    <m/>
    <m/>
    <n v="2000000"/>
    <n v="2000000"/>
    <n v="1966975.5164100002"/>
    <n v="1840522.3861500002"/>
    <m/>
    <n v="85"/>
    <m/>
    <m/>
  </r>
  <r>
    <x v="1"/>
    <x v="14"/>
    <s v="PSC"/>
    <x v="3"/>
    <m/>
    <m/>
    <s v="NE 5 721 3 145 225 30 19"/>
    <m/>
    <m/>
    <n v="1000000"/>
    <n v="1000000"/>
    <n v="858807"/>
    <n v="682716"/>
    <m/>
    <n v="80"/>
    <m/>
    <m/>
  </r>
  <r>
    <x v="1"/>
    <x v="14"/>
    <s v="PSC"/>
    <x v="1"/>
    <m/>
    <m/>
    <s v="NE.5.521.2.214.045.01.03"/>
    <m/>
    <m/>
    <n v="19689"/>
    <n v="3834295"/>
    <n v="3813323"/>
    <n v="4627"/>
    <m/>
    <n v="85"/>
    <m/>
    <m/>
  </r>
  <r>
    <x v="1"/>
    <x v="14"/>
    <s v="PN"/>
    <x v="6"/>
    <m/>
    <m/>
    <m/>
    <s v="_x000a_Etude d'adaptation  suivi  control et travaux de réalisation et équipement de 08 centres de proximité pour le stockage intermédiaire des céréales au niveau de la wilaya de Naâma"/>
    <m/>
    <n v="2023771.4240000001"/>
    <n v="2023771.4240000001"/>
    <n v="2023771.4240000001"/>
    <n v="0"/>
    <m/>
    <n v="15"/>
    <m/>
    <s v="08 centres en cours "/>
  </r>
  <r>
    <x v="1"/>
    <x v="14"/>
    <s v="PN"/>
    <x v="6"/>
    <m/>
    <m/>
    <m/>
    <s v="Électrification agricole, destiné aux périmètres des cultures stratégiques, &quot;Appui au développement des cultures stratégiques», Wilaya de Nâama"/>
    <m/>
    <n v="1000000"/>
    <n v="1000000"/>
    <n v="0"/>
    <n v="0"/>
    <m/>
    <n v="0"/>
    <m/>
    <m/>
  </r>
  <r>
    <x v="1"/>
    <x v="14"/>
    <s v="PN"/>
    <x v="11"/>
    <m/>
    <m/>
    <m/>
    <m/>
    <m/>
    <n v="3023771.4240000001"/>
    <n v="3023771.4240000001"/>
    <n v="2023771.4240000001"/>
    <n v="0"/>
    <m/>
    <n v="15"/>
    <m/>
    <m/>
  </r>
  <r>
    <x v="1"/>
    <x v="14"/>
    <s v="PN"/>
    <x v="0"/>
    <m/>
    <m/>
    <m/>
    <s v="Réalisation de 2000 places pédagogiques à Naâma"/>
    <m/>
    <n v="1500000"/>
    <n v="1500000"/>
    <n v="1492235.7244899999"/>
    <n v="59689.428079999998"/>
    <m/>
    <n v="10"/>
    <m/>
    <m/>
  </r>
  <r>
    <x v="1"/>
    <x v="14"/>
    <s v="PN"/>
    <x v="0"/>
    <m/>
    <m/>
    <m/>
    <s v="Réalisation de 1000 lits d'hébergement à Naâma"/>
    <m/>
    <n v="1500000"/>
    <n v="1500000"/>
    <n v="913686.19054999994"/>
    <n v="0"/>
    <m/>
    <n v="5"/>
    <m/>
    <m/>
  </r>
  <r>
    <x v="1"/>
    <x v="14"/>
    <s v="PN"/>
    <x v="11"/>
    <m/>
    <m/>
    <m/>
    <m/>
    <m/>
    <n v="3000000"/>
    <n v="3000000"/>
    <n v="2405921.9150399999"/>
    <n v="59689.428079999998"/>
    <m/>
    <m/>
    <m/>
    <m/>
  </r>
  <r>
    <x v="1"/>
    <x v="14"/>
    <s v="PN"/>
    <x v="9"/>
    <m/>
    <m/>
    <m/>
    <s v="suivi  réalisation et équipement d'une cour de justice à Naâma"/>
    <m/>
    <n v="3500000"/>
    <n v="3500000"/>
    <n v="0"/>
    <n v="0"/>
    <m/>
    <n v="0"/>
    <m/>
    <m/>
  </r>
  <r>
    <x v="1"/>
    <x v="14"/>
    <s v="PN"/>
    <x v="1"/>
    <m/>
    <m/>
    <m/>
    <s v="Reconstruction des 05 ouvrages d'art sur RN 06C Oued founassa avec raccordement de la routes"/>
    <m/>
    <n v="1000000"/>
    <n v="1000000"/>
    <n v="0"/>
    <n v="0"/>
    <m/>
    <n v="0"/>
    <m/>
    <m/>
  </r>
  <r>
    <x v="1"/>
    <x v="14"/>
    <s v="PN"/>
    <x v="1"/>
    <m/>
    <m/>
    <m/>
    <s v="Renforcement de la RN22 du PK 155 au PK 159, PK 180 au PK 195, PK 202 au PK 209 et PK 252 sur 31 Km (W Nâama)"/>
    <m/>
    <n v="1340118"/>
    <n v="1340118"/>
    <n v="0"/>
    <n v="0"/>
    <m/>
    <n v="0"/>
    <m/>
    <m/>
  </r>
  <r>
    <x v="1"/>
    <x v="15"/>
    <m/>
    <x v="1"/>
    <s v="Programmes: Infrastructures Routiéres et autoroutiéres"/>
    <s v="Entretien routiere "/>
    <s v="Non individualisée"/>
    <s v="Renforcement de la RN 06 DU PK 852+000 au PK 887+000 sur 35 Km"/>
    <m/>
    <n v="1082000"/>
    <n v="1082000"/>
    <n v="0"/>
    <n v="0"/>
    <m/>
    <s v="/"/>
    <m/>
    <s v="Notifiée en 2025"/>
  </r>
  <r>
    <x v="2"/>
    <x v="16"/>
    <s v="PSD"/>
    <x v="2"/>
    <m/>
    <m/>
    <m/>
    <s v="N.1.005.017.02.4830.000.030.21.001_x000a_Etude et réalisation d'un système de vidéosurveillance au Chef lieu de la wilaya"/>
    <n v="2021"/>
    <n v="1500000"/>
    <n v="1700000"/>
    <n v="1595608.8231500001"/>
    <n v="1069196.5272599999"/>
    <m/>
    <n v="0.9"/>
    <m/>
    <s v="réevaluée en 2025 Pou_x000a_AE=205.000.000DA"/>
  </r>
  <r>
    <x v="2"/>
    <x v="16"/>
    <s v="PSD"/>
    <x v="2"/>
    <s v="Progrmme: Protection civile"/>
    <m/>
    <m/>
    <s v="N.1.005.017.03.4830.000.030.06.020_x000a_ Etude et réalisation d'une école de police à Ouargla ( LFC 2006 ) "/>
    <n v="2006"/>
    <n v="1000000"/>
    <n v="6558000"/>
    <n v="1172441.412"/>
    <n v="388525"/>
    <m/>
    <n v="0.08"/>
    <m/>
    <s v="en cours d'élaboration le CC de réalisation"/>
  </r>
  <r>
    <x v="2"/>
    <x v="16"/>
    <s v="PSD"/>
    <x v="2"/>
    <m/>
    <m/>
    <m/>
    <s v="S.1.005.018.01.4830.000.030.12.002_x000a_Etude , réalisation et équipement d'une unité principale de la protection civil  à Hassi Messaoud "/>
    <n v="2012"/>
    <n v="380000"/>
    <n v="380000"/>
    <n v="379138.53502999997"/>
    <n v="53647.754160000004"/>
    <m/>
    <n v="0.2"/>
    <m/>
    <s v="En cours reévaluation en 2025 par une_x000a_AE= 720 000 000 "/>
  </r>
  <r>
    <x v="2"/>
    <x v="16"/>
    <s v="PSD"/>
    <x v="2"/>
    <m/>
    <m/>
    <m/>
    <s v="Total Portefeuille: Intérieur, des collectivités locales et de l'aménagement du territoire."/>
    <n v="3"/>
    <n v="2880000"/>
    <n v="8638000"/>
    <n v="3147188.77018"/>
    <n v="1511369.2814199999"/>
    <m/>
    <m/>
    <m/>
    <n v="3"/>
  </r>
  <r>
    <x v="2"/>
    <x v="16"/>
    <s v="PSD"/>
    <x v="9"/>
    <s v="Programme: Administration pénitentiaire"/>
    <s v="Sous-Programme: Soutien administratif (Activité Pénitenaire)"/>
    <m/>
    <s v="N.1.006.021.01.4830.000.030.02.004_x000a_Etude et réalisation et équipement d'un centre régional d'archives (justice)"/>
    <n v="2002"/>
    <n v="160000"/>
    <n v="1296000"/>
    <n v="1213944.3656300001"/>
    <n v="1190478.7422"/>
    <m/>
    <n v="0.98"/>
    <m/>
    <s v="reste equipement et réseau "/>
  </r>
  <r>
    <x v="2"/>
    <x v="16"/>
    <s v="PSD"/>
    <x v="9"/>
    <m/>
    <m/>
    <m/>
    <s v="S.1.006.022.04.4830.000.030.06.002_x000a_Réalisation et équipement d'un établissement de prévention 300 places à Ouargla"/>
    <n v="2006"/>
    <n v="500000"/>
    <n v="2323500"/>
    <n v="1843758.9983299999"/>
    <n v="1843191.2396300002"/>
    <m/>
    <n v="1"/>
    <m/>
    <s v="achevée"/>
  </r>
  <r>
    <x v="2"/>
    <x v="16"/>
    <s v="PSD"/>
    <x v="9"/>
    <m/>
    <m/>
    <m/>
    <s v="S.1.006.022.04.4830.000.030.07.005_x000a_Réalisation et équipement d'un établissement de prévention de 300 détenus à Touggourt "/>
    <n v="2007"/>
    <n v="500000"/>
    <n v="2333500"/>
    <n v="1913768.5094100002"/>
    <n v="1909369.31461"/>
    <m/>
    <n v="1"/>
    <m/>
    <s v="en instance décision DGB de transfert à wilaya de touggourt"/>
  </r>
  <r>
    <x v="2"/>
    <x v="16"/>
    <s v="PSD"/>
    <x v="0"/>
    <m/>
    <m/>
    <m/>
    <s v=" Portefeuille: Enseignement supérieur et de la recherche scientifique"/>
    <m/>
    <m/>
    <m/>
    <m/>
    <m/>
    <m/>
    <m/>
    <m/>
    <m/>
  </r>
  <r>
    <x v="2"/>
    <x v="16"/>
    <s v="PSD"/>
    <x v="0"/>
    <m/>
    <m/>
    <m/>
    <s v="N.1.012.049.01.4830.000.030.12.002_x000a_Suivi et réalisation de 3000 places pédagogiques "/>
    <n v="2012"/>
    <n v="1155000"/>
    <n v="1155000"/>
    <n v="139.28148000000002"/>
    <n v="139.28148000000002"/>
    <m/>
    <n v="0"/>
    <m/>
    <s v="gelée"/>
  </r>
  <r>
    <x v="2"/>
    <x v="16"/>
    <s v="PSD"/>
    <x v="0"/>
    <m/>
    <m/>
    <m/>
    <s v="N.1.012.049.01.4830.000.030.11.003_x000a_Suivi et réalisation de 6000 places pédagogiques"/>
    <n v="2011"/>
    <n v="2310000"/>
    <n v="6818355"/>
    <n v="6055151.7649799995"/>
    <n v="5351323.0448500002"/>
    <m/>
    <n v="0.7"/>
    <m/>
    <s v="En cours"/>
  </r>
  <r>
    <x v="2"/>
    <x v="16"/>
    <s v="PSD"/>
    <x v="0"/>
    <m/>
    <m/>
    <m/>
    <s v="N.1.012.051.01.4830.000.030.12.002_x000a_Suivi et réalisation de 1500 lits d'hébergement "/>
    <n v="2012"/>
    <n v="711000"/>
    <n v="2051821"/>
    <n v="1824430.2120899998"/>
    <n v="1810721.88576"/>
    <m/>
    <n v="0.97"/>
    <m/>
    <s v="Achevée "/>
  </r>
  <r>
    <x v="2"/>
    <x v="16"/>
    <s v="PSD"/>
    <x v="0"/>
    <m/>
    <m/>
    <m/>
    <s v="N.1.012.051.01.4830.000.030.11.003_x000a_Suivi et réalisation de 3000 lits d'hébergement"/>
    <n v="2011"/>
    <n v="1422000"/>
    <n v="3409000"/>
    <n v="944.40995999999996"/>
    <n v="944.40995999999996"/>
    <m/>
    <n v="0"/>
    <m/>
    <s v="gelée"/>
  </r>
  <r>
    <x v="2"/>
    <x v="16"/>
    <s v="PSD"/>
    <x v="0"/>
    <m/>
    <m/>
    <m/>
    <s v="Total Portefeuille: Enseignement supérieur et de la recherche scientifique"/>
    <n v="4"/>
    <n v="5598000"/>
    <n v="13434176"/>
    <n v="7880665.6685099993"/>
    <n v="7163128.6220500004"/>
    <m/>
    <m/>
    <m/>
    <n v="4"/>
  </r>
  <r>
    <x v="2"/>
    <x v="16"/>
    <s v="PSD"/>
    <x v="15"/>
    <m/>
    <m/>
    <m/>
    <s v="N.1.015.060.01.4830.000.030.10.002_x000a_Etude, réalisation et équipement d'une salle OMS de 3000 places à Ouargla ( Programme complémentaire 2010)"/>
    <n v="2010"/>
    <n v="300000"/>
    <n v="1284000"/>
    <n v="996882.25138999999"/>
    <n v="996865.81183000002"/>
    <m/>
    <n v="0.98"/>
    <m/>
    <s v="Achevée réevalue en 2025 Pou une AE= 87 558 000 reste Equipement "/>
  </r>
  <r>
    <x v="2"/>
    <x v="16"/>
    <s v="PSD"/>
    <x v="15"/>
    <m/>
    <m/>
    <m/>
    <s v="S.1.015.060.01.4830.000.030.06.003_x000a_Etude, réalisation et équipement d'une piscine olympique à Ouargla"/>
    <n v="2006"/>
    <n v="250000"/>
    <n v="1029000"/>
    <n v="959593.90622"/>
    <n v="789288.48423000006"/>
    <m/>
    <n v="0.88"/>
    <m/>
    <s v="En cours"/>
  </r>
  <r>
    <x v="2"/>
    <x v="16"/>
    <s v="PSD"/>
    <x v="15"/>
    <m/>
    <m/>
    <m/>
    <s v="N.1.015.060.02.4830.000.030.10.004_x000a_ Etude réalisation et équipement de 04 stades de football à Rouissat, Temacine Megarine et Ain Beida ( Programme complémentaire 2010)"/>
    <n v="2010"/>
    <n v="800000"/>
    <n v="1945360"/>
    <n v="1707147.2703800001"/>
    <n v="1717555.4268800002"/>
    <m/>
    <n v="0.98"/>
    <m/>
    <s v="En cours reste equipement"/>
  </r>
  <r>
    <x v="2"/>
    <x v="16"/>
    <s v="PSD"/>
    <x v="10"/>
    <m/>
    <m/>
    <m/>
    <s v="N.1.019.074.01.4830.000.030.15.003_x000a_Etude et réalisation d'une zone d'activité à Ain Beida"/>
    <n v="2015"/>
    <n v="1800000"/>
    <n v="1800000"/>
    <n v="0"/>
    <n v="0"/>
    <m/>
    <n v="0"/>
    <m/>
    <s v="gelée"/>
  </r>
  <r>
    <x v="2"/>
    <x v="16"/>
    <s v="PSD"/>
    <x v="10"/>
    <m/>
    <m/>
    <m/>
    <s v="N.1.019.074.01.4830.000.030.18.001_x000a_Réalisation d'une zone industrielle à Hassi benabdalah ( Tranche 1)"/>
    <n v="2018"/>
    <n v="3000000"/>
    <n v="3000000"/>
    <n v="1745931.3465499999"/>
    <n v="1447097.70242"/>
    <m/>
    <n v="0.95"/>
    <m/>
    <s v="En cours"/>
  </r>
  <r>
    <x v="2"/>
    <x v="16"/>
    <s v="PSD"/>
    <x v="10"/>
    <m/>
    <m/>
    <m/>
    <s v="N.1.019.074.01.4830.000.030.18.002_x000a_Réalisation d'une zone industrielle à Hassi benabdalah ( Tranche 2)"/>
    <n v="2018"/>
    <n v="4000000"/>
    <n v="4000000"/>
    <n v="1026443.6347899999"/>
    <n v="768461.64741000009"/>
    <m/>
    <n v="0.95"/>
    <m/>
    <s v="En cours"/>
  </r>
  <r>
    <x v="2"/>
    <x v="16"/>
    <s v="PSD"/>
    <x v="6"/>
    <m/>
    <m/>
    <m/>
    <s v="S.1.020.076.03.4830.000.030.14.007_x000a_ Développement du potentiel productif par l' amélioration des services ,sa modernisation et son extension ( 3 éme tranche )"/>
    <n v="2014"/>
    <n v="1210000"/>
    <n v="1161162"/>
    <n v="1063288.1438800001"/>
    <n v="930820.38634000008"/>
    <m/>
    <n v="0.89"/>
    <m/>
    <s v="en cours"/>
  </r>
  <r>
    <x v="2"/>
    <x v="16"/>
    <s v="PSD"/>
    <x v="6"/>
    <m/>
    <m/>
    <m/>
    <s v="S.1.020.076.03.4830.000.030.13.005_x000a_Développement du potentiel productif par l' amélioration des services ,sa modernisation et son extension ( 2 éme tranche )"/>
    <n v="2013"/>
    <n v="1210000"/>
    <n v="1210000"/>
    <n v="1173955.87185"/>
    <n v="883084.08652999997"/>
    <m/>
    <n v="0.9"/>
    <m/>
    <s v="en cours"/>
  </r>
  <r>
    <x v="2"/>
    <x v="16"/>
    <s v="PSD"/>
    <x v="6"/>
    <m/>
    <m/>
    <m/>
    <s v="S.1.020.076.03.4830.000.030.12.002_x000a_Développement du potentiel productif par l' amélioration des services ,sa modernisation et son extension ( 1ére tranche )"/>
    <n v="2012"/>
    <n v="1210000"/>
    <n v="1075148"/>
    <n v="946653.00538999995"/>
    <n v="830032.32250000001"/>
    <m/>
    <n v="0.88"/>
    <m/>
    <s v="en cours"/>
  </r>
  <r>
    <x v="2"/>
    <x v="16"/>
    <s v="PSD"/>
    <x v="6"/>
    <m/>
    <m/>
    <m/>
    <s v="S.1.021.079.01.4830.000.030.09.001_x000a_Réalisation de 430 logements publics locatifs"/>
    <n v="2009"/>
    <n v="2250000"/>
    <n v="2799122"/>
    <n v="2720979.5278400001"/>
    <n v="2660229.6950400001"/>
    <m/>
    <n v="0.75"/>
    <m/>
    <s v="a l'arrêt en justice contentieux_x000a_330 logts achevées , 100 logts à l'arrêt"/>
  </r>
  <r>
    <x v="2"/>
    <x v="16"/>
    <s v="PSD"/>
    <x v="6"/>
    <m/>
    <m/>
    <m/>
    <s v="S.1.021.080.02.4830.000.030.18.002_x000a_Travaux de VRD des lotissements créés dans le cadre de développement de l'offre foncière publique dans les wilayas du Sud -prog .2018 "/>
    <n v="2018"/>
    <n v="2500000"/>
    <n v="1370000"/>
    <n v="1304918.0270100001"/>
    <n v="771976.81697000004"/>
    <m/>
    <n v="0.75"/>
    <m/>
    <s v="En cours"/>
  </r>
  <r>
    <x v="2"/>
    <x v="16"/>
    <s v="PSD"/>
    <x v="6"/>
    <m/>
    <m/>
    <m/>
    <s v="N.1.021.080.02.4830.000.030.22.001_x000a_Travaux d'amenées en hors site au niveau de 51 sites d'habitat rural groupé ( 2392 lots) à travers les commnes de Ouargla , Rouissat , Sidi khouiled , Hassi ben abdallah , Ain beida et N'Goussa ( wilya de Ouargla )"/>
    <n v="2022"/>
    <n v="1600000"/>
    <n v="1600000"/>
    <n v="1197586.37396"/>
    <n v="46828.811179999997"/>
    <m/>
    <n v="0.15"/>
    <m/>
    <s v="En cours"/>
  </r>
  <r>
    <x v="2"/>
    <x v="16"/>
    <s v="PSD"/>
    <x v="6"/>
    <m/>
    <m/>
    <m/>
    <s v="N.1.021.080.02.4830.000.030.22.006_x000a_ Travaux d'amenées en hors site au niveau de 19 lotissements urbains ( 4985 lots) à travers les commnes de Ouargla  et  de N'Goussa ( wilya de Ouargla )"/>
    <n v="2022"/>
    <n v="2000000"/>
    <n v="2000000"/>
    <n v="1754714.00987"/>
    <n v="340640.52132"/>
    <m/>
    <n v="0.3"/>
    <m/>
    <s v="En cours"/>
  </r>
  <r>
    <x v="2"/>
    <x v="16"/>
    <s v="PSD"/>
    <x v="8"/>
    <m/>
    <m/>
    <m/>
    <s v="S.1.027.105.01.4830.000.030.12.006_x000a_Etude d'adaptation, réalisation et équipement d'une maternité urbaine à Hassi Messaoud"/>
    <n v="2012"/>
    <n v="600000"/>
    <n v="1188162"/>
    <n v="31091.867489999997"/>
    <n v="4237.6137900000003"/>
    <m/>
    <n v="0"/>
    <m/>
    <s v="Procédures en cours (comité sectorielle"/>
  </r>
  <r>
    <x v="2"/>
    <x v="16"/>
    <s v="PSD"/>
    <x v="8"/>
    <m/>
    <m/>
    <m/>
    <s v="N.1.027.105.01.4830.000.030.13.003_x000a_Réalisation d'un hôpital de 60 lits à Rouissat"/>
    <n v="2013"/>
    <n v="500000"/>
    <n v="2906000"/>
    <n v="2706416.0718299998"/>
    <n v="737492.51922999998"/>
    <m/>
    <n v="0.65"/>
    <m/>
    <s v="En cours"/>
  </r>
  <r>
    <x v="2"/>
    <x v="16"/>
    <s v="PSD"/>
    <x v="8"/>
    <m/>
    <m/>
    <m/>
    <s v="N.1.027.105.01.4830.000.030.18.004_x000a_ Etude ,suivi , réalisation et équipement d'un Centre Hospitalo-universitaire de 400 lits à Ouargla"/>
    <n v="2018"/>
    <n v="5000000"/>
    <n v="25000000"/>
    <n v="23977964.659110002"/>
    <n v="3893705.9654099997"/>
    <m/>
    <n v="0.15"/>
    <m/>
    <s v="En cours_x000a_"/>
  </r>
  <r>
    <x v="2"/>
    <x v="16"/>
    <s v="PSD"/>
    <x v="5"/>
    <m/>
    <m/>
    <m/>
    <s v="N.1.051.096.01.4830.000.030.22.006_x000a_Réalisation d'une système d'évacuation des eaux pour le nouveau pole Ain beida , wilaya de Ouargla ( 02 tations de refoulement ,01 station d'épuration d'une capacité de 35000 eq/h et 26,5 kms de conduites de refoulement )"/>
    <n v="2022"/>
    <n v="1400000"/>
    <n v="1400000"/>
    <n v="1383159.6507000001"/>
    <n v="1061921.2086199999"/>
    <m/>
    <n v="1"/>
    <m/>
    <s v="en cours d'achevement "/>
  </r>
  <r>
    <x v="2"/>
    <x v="17"/>
    <s v="PSD"/>
    <x v="3"/>
    <s v="Programme (80): Urbanisme et aménagement."/>
    <s v="S.Programme (02): Aménagement du foncier."/>
    <m/>
    <s v="NE5.721.3.268.583.22.02_x000a_N.1.021.080.02.4855.000.055.22.002."/>
    <m/>
    <n v="3307000"/>
    <n v="3307000"/>
    <n v="2573379"/>
    <n v="883361"/>
    <m/>
    <n v="70"/>
    <m/>
    <m/>
  </r>
  <r>
    <x v="2"/>
    <x v="17"/>
    <s v="PSD"/>
    <x v="3"/>
    <s v="Programme (80): Urbanisme et aménagement."/>
    <s v="S.Programme (02): Aménagement du foncier."/>
    <m/>
    <s v="SE5.721.3.268.583.18.04_x000a_S.1.021.080.02.4855.000.055.18.004."/>
    <m/>
    <n v="1130000"/>
    <n v="1130000"/>
    <n v="221270"/>
    <n v="221270"/>
    <m/>
    <n v="0"/>
    <m/>
    <s v="Opération (commune) a été notifiée à la wilaya de Ouargla en 2018 et transférée (partiellement) à wilaya de Touggourt en date du 27/12/2023."/>
  </r>
  <r>
    <x v="2"/>
    <x v="17"/>
    <s v="PSD"/>
    <x v="8"/>
    <s v="Programme (105): Prévention et soins."/>
    <s v="S.Programme (01): Prévention et soins."/>
    <m/>
    <s v="NK5.731.1.268.583.13.01_x000a_N.1.027.105.01.4855.000.055.13.003."/>
    <m/>
    <n v="950000"/>
    <n v="1550000"/>
    <n v="1248685"/>
    <n v="1248685"/>
    <m/>
    <n v="30"/>
    <m/>
    <s v="Opération a été notifiée à la wilaya de Ouargla en 2013 et transférée à wilaya de Touggourt en Juin 2022."/>
  </r>
  <r>
    <x v="2"/>
    <x v="17"/>
    <s v="PSD"/>
    <x v="8"/>
    <s v="Programme (105): Prévention et soins."/>
    <s v="S.Programme (01): Prévention et soins."/>
    <m/>
    <s v="SF5.731.1.268.583.07.02_x000a_S.1.027.105.01.4855.000.055.07.009."/>
    <m/>
    <n v="1279583"/>
    <n v="1279583"/>
    <n v="1226844"/>
    <n v="239020"/>
    <m/>
    <n v="98"/>
    <m/>
    <s v="Opération a été notifiée à la wilaya de Ouargla en 2013 et transférée à la wilaya de Touggourt en date du 23/10/2023."/>
  </r>
  <r>
    <x v="2"/>
    <x v="18"/>
    <s v="PSD"/>
    <x v="9"/>
    <s v="Programme : Administration pénitentiaire"/>
    <s v="Sous-programme : Soutien administratif"/>
    <s v="S1.006.022.04.4839.000.039.06.001"/>
    <s v="Réalisation et équipement d'un établissement de rééducation de 500 places à El-Oued"/>
    <s v="2006"/>
    <n v="900000"/>
    <n v="2316607"/>
    <n v="29895"/>
    <n v="28459.572620000003"/>
    <m/>
    <n v="0"/>
    <m/>
    <s v="Opération Gelée"/>
  </r>
  <r>
    <x v="2"/>
    <x v="18"/>
    <s v="PSD"/>
    <x v="9"/>
    <s v="Programme : Administration pénitentiaire"/>
    <s v="Sous-programme : Soutien administratif"/>
    <s v="S1.006.022.04.4839.000.039.07.002"/>
    <s v="Réalisation et équipement d'un établissement de prévention de 300 détenus à Guemar"/>
    <s v="2007"/>
    <n v="500000"/>
    <n v="1800000"/>
    <n v="16640"/>
    <n v="16310.22517"/>
    <m/>
    <n v="0"/>
    <m/>
    <s v="Opération Gelée"/>
  </r>
  <r>
    <x v="2"/>
    <x v="18"/>
    <s v="PSD"/>
    <x v="16"/>
    <s v="Programme : Enseignement"/>
    <s v="Sous-programme : Enseignement préparatoire et primaire"/>
    <s v="N1.011.044.01.4839.000.039.10.001"/>
    <s v="Etude, construction et équipement de 272 classes dont 40 groupes scolaires type 33B+5C+2D, 05 classes en extension et 40 logements d’astreinte."/>
    <n v="2010"/>
    <n v="1044000"/>
    <n v="1527000"/>
    <n v="1490013"/>
    <n v="1478610.8300900001"/>
    <m/>
    <n v="1"/>
    <m/>
    <s v="Achevée"/>
  </r>
  <r>
    <x v="2"/>
    <x v="18"/>
    <s v="PSD"/>
    <x v="0"/>
    <s v="Programme : Enseignement et formation supérieurs"/>
    <s v="Sous-programme : Premier et deuxième cycles d'enseignement"/>
    <s v="N1.012.049.01.4839.000.039.11.001"/>
    <s v="Réalisation de 6000 places pédagogiques"/>
    <n v="2011"/>
    <n v="2310000"/>
    <n v="3104000"/>
    <n v="3065910"/>
    <n v="3057058.8769800002"/>
    <m/>
    <n v="1"/>
    <m/>
    <s v="Achevée"/>
  </r>
  <r>
    <x v="2"/>
    <x v="18"/>
    <s v="PSD"/>
    <x v="10"/>
    <s v="Programme : Appui à l'investissement"/>
    <s v="Sous-programme : Promotion de l'investissement"/>
    <s v="N1.019.074.01.4839.000.039.18.003"/>
    <s v="Réalisation d’une Zone Industrielle à Guemar Wilaya d’EL-Oued (Tranche 2)."/>
    <n v="2018"/>
    <n v="2000000"/>
    <n v="2000000"/>
    <n v="1691351"/>
    <n v="957852.66949999996"/>
    <m/>
    <n v="0.6"/>
    <m/>
    <s v="En Cours "/>
  </r>
  <r>
    <x v="2"/>
    <x v="18"/>
    <s v="PSD"/>
    <x v="3"/>
    <s v="Programme : Logement"/>
    <s v="Sous-programme : Logement public locatif"/>
    <s v="C1.021.079.01.4839.000.039.14.001"/>
    <s v="Etude et réalisation de 1000 logements LPL"/>
    <n v="2014"/>
    <n v="2800000"/>
    <n v="2856358"/>
    <n v="2854809"/>
    <n v="2714835.5651700003"/>
    <m/>
    <n v="1"/>
    <m/>
    <s v="Achevée"/>
  </r>
  <r>
    <x v="2"/>
    <x v="18"/>
    <s v="PSD"/>
    <x v="3"/>
    <s v="Programme : Urbanisme et aménagement"/>
    <s v="Sous-programme : Aménagement du foncier"/>
    <s v="N1.021.080.02.4839.000.039.22.001"/>
    <s v="Travaux d'amenées en hors site au niveau de 07 lotissements urbains (4074 lots) à travers les communes de Guemar, Taghzout, Hassi khalifa, Debila, Ourmes, Reguiba et Bayada (wilaya d'El-Oued)"/>
    <n v="2022"/>
    <n v="1350000"/>
    <n v="1350000"/>
    <n v="434473"/>
    <n v="102459.8625"/>
    <m/>
    <n v="0.25"/>
    <m/>
    <s v="En cours"/>
  </r>
  <r>
    <x v="2"/>
    <x v="18"/>
    <s v="PSD"/>
    <x v="3"/>
    <s v="Programme : Urbanisme et aménagement"/>
    <s v="Sous-programme : Aménagement du foncier"/>
    <s v="C1.021.080.02.4839.000.039.18.002"/>
    <s v="Travaux de VRD des lotissements créés dans le cadre de développement de l'offre foncière publique dans les wilayas du Sud - Programme 2018"/>
    <n v="2018"/>
    <n v="2300000"/>
    <n v="2300000"/>
    <n v="2244858"/>
    <n v="1925463.4642"/>
    <m/>
    <n v="0.8"/>
    <m/>
    <s v="En Cours "/>
  </r>
  <r>
    <x v="2"/>
    <x v="18"/>
    <s v="PSD"/>
    <x v="3"/>
    <s v="Programme : Urbanisme et aménagement"/>
    <s v="Sous-programme : Aménagement du foncier"/>
    <s v="C1.021.080.02.4839.000.039.18.003"/>
    <s v="Travaux de VRD de d'habitat rural groupé à travers les wilayas du Sud - Programme 2018"/>
    <n v="2018"/>
    <n v="1000000"/>
    <n v="1000000"/>
    <n v="727956"/>
    <n v="618847.92944999994"/>
    <m/>
    <n v="0.56000000000000005"/>
    <m/>
    <s v="En Cours "/>
  </r>
  <r>
    <x v="2"/>
    <x v="18"/>
    <s v="PSD"/>
    <x v="3"/>
    <s v="Programme : Urbanisme et aménagement"/>
    <s v="Sous-programme : Aménagement du foncier"/>
    <s v="C1.021.080.02.4839.000.039.20.004"/>
    <s v="Etude, suivi et réalisation des travaux de VRD des lotissements créés dans le cadre de développement de l’offre foncière publique dans les wilayas "/>
    <n v="2020"/>
    <n v="4000000"/>
    <n v="4000000"/>
    <n v="3880909"/>
    <n v="2755539.2608399997"/>
    <m/>
    <n v="0.65"/>
    <m/>
    <s v="En Cours"/>
  </r>
  <r>
    <x v="2"/>
    <x v="18"/>
    <s v="PSD"/>
    <x v="1"/>
    <s v="Programme : Infrastructures routières et autoroutières"/>
    <s v="Sous-programme : Développement des infrastructures routières"/>
    <s v="N1.024.090.01.4039.000.039.17.001"/>
    <s v="Dédoublement de RN 48 avec rectification du profil en travers de la chaussée existante entre Guemar et Stil sur 125 km (1ère tranche sur 35 km à partir de Guemar du PK 90+000 au PK 125 + 000)"/>
    <n v="2017"/>
    <n v="2500000"/>
    <n v="4043000"/>
    <n v="3914424"/>
    <n v="3897680.6171900001"/>
    <m/>
    <n v="0.95"/>
    <m/>
    <s v="En Cours "/>
  </r>
  <r>
    <x v="2"/>
    <x v="18"/>
    <s v="PSD"/>
    <x v="8"/>
    <s v="Programme : Prévention et Soins"/>
    <s v="Sous-programme : Prévention et Soins"/>
    <s v="N1.027.105.01.4839.000.039.06.001"/>
    <s v="Etude, suivi et réalisation d'un Hôpital 60 lits à Debila"/>
    <s v="2006"/>
    <n v="1000000"/>
    <n v="1000000"/>
    <n v="165893"/>
    <n v="62104.633000000002"/>
    <m/>
    <n v="0.05"/>
    <m/>
    <s v="En Cours"/>
  </r>
  <r>
    <x v="2"/>
    <x v="18"/>
    <s v="PSD"/>
    <x v="8"/>
    <s v="Programme : Prévention et Soins"/>
    <s v="Sous-programme : Prévention et Soins"/>
    <s v="N1.027.105.01.4839.000.039.16.011"/>
    <s v="Acquisition d'équipements au profit du CAC de El-Oued"/>
    <s v="2016"/>
    <n v="600000"/>
    <n v="1410000"/>
    <n v="1115018"/>
    <n v="935632.54171999998"/>
    <m/>
    <n v="0.9"/>
    <m/>
    <s v="En Cours "/>
  </r>
  <r>
    <x v="2"/>
    <x v="18"/>
    <s v="PSD"/>
    <x v="8"/>
    <s v="Programme : Prévention et Soins"/>
    <s v="Sous-programme : Prévention et Soins"/>
    <s v="C1.027.105.01.4839.000.039.14.012"/>
    <s v="Etude, réalisation et équipement d'un hôpital EHS Mère et Enfant à El-Oued  "/>
    <s v="2014"/>
    <n v="2800000"/>
    <n v="4975000"/>
    <n v="4573964"/>
    <n v="3481534.4893899993"/>
    <m/>
    <n v="1"/>
    <m/>
    <s v="Achevée"/>
  </r>
  <r>
    <x v="2"/>
    <x v="19"/>
    <s v="PSD"/>
    <x v="9"/>
    <s v="Programme : &quot;022&quot;Administration Pénitentiaire"/>
    <s v="Sous Programme :&quot; 04&quot; Soutient Administratif"/>
    <s v="Réalisation et équipement d'un établissement de prévention de 300 détenus à Djamaa_x000a_N.1.006.022.04.4857.000.057.22.002"/>
    <s v="Réalisation et équipement d'un établissement de prévention de 300 détenus à Djamaa_x000a_N.1.006.022.04.4857.000.057.22.002"/>
    <n v="2022"/>
    <n v="1391251"/>
    <n v="1391251"/>
    <n v="863681"/>
    <n v="13744"/>
    <m/>
    <n v="0.55000000000000004"/>
    <m/>
    <s v="En Cours"/>
  </r>
  <r>
    <x v="2"/>
    <x v="19"/>
    <s v="PSD"/>
    <x v="9"/>
    <s v="Programme : &quot;022&quot;Administration Pénitentiaire"/>
    <s v="Sous Programme :&quot; 04&quot; Soutient Administratif"/>
    <s v="Réalisation d'un E,P  de 300 détenus à M'ghaier_x000a_N.1.006.022.04.4857.000.057.22.003"/>
    <s v="Réalisation d'un E,P  de 300 détenus à M'ghaier_x000a_N.1.006.022.04.4857.000.057.22.003"/>
    <n v="2022"/>
    <n v="1796366"/>
    <n v="1796366"/>
    <n v="122598"/>
    <n v="245"/>
    <m/>
    <n v="0"/>
    <m/>
    <s v="En Cours"/>
  </r>
  <r>
    <x v="2"/>
    <x v="19"/>
    <s v="PSD"/>
    <x v="1"/>
    <s v="Programme : &quot;090&quot;infrastructures routières et autoroutières"/>
    <s v="Sous Programme :&quot; 01&quot; Développement des Infrastructures Routières"/>
    <s v="Dédoublement de la R03 (1ére tranche sur 20km)_x000a_N.1.024.090.01.4057.000.057.22.001"/>
    <s v="Dédoublement de la R03 (1ére tranche sur 20km)_x000a_N.1.024.090.01.4057.000.057.22.001"/>
    <n v="2022"/>
    <n v="1292512"/>
    <n v="1402868"/>
    <n v="1371741"/>
    <n v="1233334"/>
    <m/>
    <n v="0.95"/>
    <m/>
    <s v="En Cours"/>
  </r>
  <r>
    <x v="2"/>
    <x v="19"/>
    <s v="PSD"/>
    <x v="8"/>
    <s v="Programme : &quot;105&quot; Prévention et Soins"/>
    <s v="Sous Programme :&quot; 01&quot; Prévention et Soins"/>
    <s v="Etude, réalisation et équipement d'un hôpital 120 lits à Djamaa_x000a_S.1.027.105.01.4857.000.057.22.001"/>
    <s v="Etude, réalisation et équipement d'un hôpital 120 lits à Djamaa_x000a_S.1.027.105.01.4857.000.057.22.001"/>
    <n v="2022"/>
    <n v="1749275"/>
    <n v="2749275"/>
    <n v="1661774"/>
    <n v="631367"/>
    <m/>
    <n v="0.9"/>
    <m/>
    <s v="En Cours"/>
  </r>
  <r>
    <x v="2"/>
    <x v="20"/>
    <s v="PSD"/>
    <x v="9"/>
    <s v="Programme 022. Administration pénitentiaire"/>
    <s v="Sous Programme 04. Soutien administratif"/>
    <m/>
    <s v="N.1.006.022.04.4007.000.007.04.001        N.D.5.853.3.262.107.04.01                                                  Réalisation d'un centre pénitentiaire pour mineurs"/>
    <n v="2004"/>
    <n v="200000"/>
    <n v="1135000"/>
    <n v="1083832"/>
    <n v="1012970"/>
    <m/>
    <n v="98"/>
    <m/>
    <m/>
  </r>
  <r>
    <x v="2"/>
    <x v="20"/>
    <s v="PSD"/>
    <x v="9"/>
    <s v="Programme 022. Administration pénitentiaire"/>
    <s v="Sous Programme 04. Soutien administratif"/>
    <m/>
    <s v="S.1.006.022.04.4007.000.007.07.003  S.F.5.853.3.262.107.07.01                                                    Réalisation et équipement d'un établissement de prévention de 1000 détenus à Biskra"/>
    <n v="2007"/>
    <n v="500000"/>
    <n v="5129400"/>
    <n v="89285"/>
    <n v="64133"/>
    <m/>
    <n v="0"/>
    <m/>
    <s v="Gelée"/>
  </r>
  <r>
    <x v="2"/>
    <x v="20"/>
    <s v="PSD"/>
    <x v="0"/>
    <s v="Programme 049. Enseignement et formation supérieurs"/>
    <s v="Sous Programme 01. 1er et 2ème cycles d’enseignement"/>
    <m/>
    <s v="N.1.012.049.01.4006.000.007.11.004   N.K.5.621.2.262.107.11.01                                                            Suivi et réalisation de 6000 places pédagogiques"/>
    <n v="2011"/>
    <n v="2310000"/>
    <n v="3220800"/>
    <n v="2573730"/>
    <n v="2290066"/>
    <m/>
    <n v="98"/>
    <m/>
    <s v="4000 places achevée et fonctionnele. 2000 places en cours à 98%"/>
  </r>
  <r>
    <x v="2"/>
    <x v="20"/>
    <s v="PSD"/>
    <x v="0"/>
    <s v="Programme 051. Vie estudiantine"/>
    <s v="Sous Programme 01. Œuvres universitaires"/>
    <m/>
    <s v="N.1.012.051.01.4005.000.007.11.007 N.K.5.621.5.262.107.11.01                                                                Suivi et réalisation de 3000 lits  d'hébergement"/>
    <n v="2011"/>
    <n v="1422000"/>
    <n v="1568740"/>
    <n v="1514318"/>
    <n v="1505560"/>
    <m/>
    <n v="100"/>
    <m/>
    <s v="Reste paiement de créances"/>
  </r>
  <r>
    <x v="2"/>
    <x v="20"/>
    <s v="PSD"/>
    <x v="4"/>
    <s v="Programme 057. Patrimoine culturel"/>
    <s v="Sous Programme 01. Protection, valorisation et exploitation du patrimoine culturel"/>
    <m/>
    <s v="S.1.014.057.01.4807.000.007.14.002  FSDRS.75.262.107.14.01                                                                           Etude, réalisation et équipement d'un musée pluridisciplinaire à Biskra"/>
    <n v="2014"/>
    <n v="1600000"/>
    <n v="1600000"/>
    <n v="0"/>
    <n v="0"/>
    <m/>
    <n v="0"/>
    <m/>
    <s v="Evaluation B.E.T en cours"/>
  </r>
  <r>
    <x v="2"/>
    <x v="20"/>
    <s v="PSD"/>
    <x v="15"/>
    <s v="Programme 060. Sports"/>
    <s v="Sous Programme 01. Jeunes talents, sports d'élite et de haut niveau"/>
    <m/>
    <s v="N.1.015.060.01.4006.000.007.06.005 N.F.5.742.8.262.107.06.12                                                    Etude, réalisation et équipement d'un centre de regroupement pour jeunes talents en football"/>
    <n v="2006"/>
    <n v="400000"/>
    <n v="1326178"/>
    <n v="1317631"/>
    <n v="1309697"/>
    <m/>
    <n v="100"/>
    <m/>
    <s v="Reste paiement de créances"/>
  </r>
  <r>
    <x v="2"/>
    <x v="20"/>
    <s v="PSD"/>
    <x v="10"/>
    <s v="Programme 074. Appui à l'investissement"/>
    <s v="Sous Programme 01. Promotion de l'investissement"/>
    <m/>
    <s v="N.1.019.074.01.4002.000.007.18.008  N.E.5.176.3.262.107.18.01                                    Réalisation d'une Zone Industrielle à Oumeche, wilaya de Biskra, (tranche 1)"/>
    <n v="2018"/>
    <n v="800000"/>
    <n v="800000"/>
    <n v="683885"/>
    <n v="72295"/>
    <m/>
    <n v="10"/>
    <m/>
    <m/>
  </r>
  <r>
    <x v="2"/>
    <x v="20"/>
    <s v="PSD"/>
    <x v="10"/>
    <s v="Programme 074. Appui à l'investissement"/>
    <s v="Sous Programme 01. Promotion de l'investissement"/>
    <m/>
    <s v="N.1.019.074.01.4002.000.007.18.009  N.E.5.176.3.262.107.18.02                                                   Réalisation d'une zone Industrielle à Oumeche, wilaya de Biskra, (tranche 2)"/>
    <n v="2018"/>
    <n v="1200000"/>
    <n v="1200000"/>
    <n v="717230"/>
    <n v="182169"/>
    <m/>
    <n v="35"/>
    <m/>
    <m/>
  </r>
  <r>
    <x v="2"/>
    <x v="20"/>
    <s v="PSD"/>
    <x v="10"/>
    <s v="Programme 074. Appui à l'investissement"/>
    <s v="Sous Programme 01. Promotion de l'investissement"/>
    <m/>
    <s v="S.1.019.074.01.4002.000.007.14.002  FSDRS.17.262.107.14.02                                                      Etude et aménagement de deux (02) nouvelles Zones d'activite (Communes de Tolga et Branis)"/>
    <n v="2014"/>
    <n v="1000000"/>
    <n v="1000000"/>
    <n v="11762"/>
    <n v="2999"/>
    <m/>
    <n v="0"/>
    <m/>
    <s v="Etude achevée. Travaux d'aménagement : choix entreprise en cours"/>
  </r>
  <r>
    <x v="2"/>
    <x v="20"/>
    <s v="PSD"/>
    <x v="1"/>
    <s v="Programme 090. Infrastructures routières et autoroutières"/>
    <s v="Sous Programme 01. Développement des infrastructures routières"/>
    <m/>
    <s v="N.1.024.090.01.4007.000.007.21.004 N.E.5.521.2.262.107.21.02                                                  Réalisation du dédoublement de la RN83 sur 15km"/>
    <n v="2021"/>
    <n v="1000000"/>
    <n v="1000000"/>
    <n v="975633"/>
    <n v="952835"/>
    <m/>
    <n v="100"/>
    <m/>
    <s v="Reste indemnisation expropriation"/>
  </r>
  <r>
    <x v="2"/>
    <x v="20"/>
    <s v="PSD"/>
    <x v="8"/>
    <s v="Programme 105. Prévention et soins"/>
    <s v="Sous Programme 01. Prévention et soins"/>
    <m/>
    <s v="N.1.027.105.01.4007.000.007.06.006 N.F.5.731.1.262.107.06.01                                                   Réalisation d'un hopital psychiatrique de 120 lits"/>
    <n v="2006"/>
    <n v="345000"/>
    <n v="1195000"/>
    <n v="1187723"/>
    <n v="1125550"/>
    <m/>
    <n v="95"/>
    <m/>
    <s v="Hôpital achevée et fonctionnelle. Reste installation chauffage central en cours à 85%"/>
  </r>
  <r>
    <x v="2"/>
    <x v="20"/>
    <s v="PSD"/>
    <x v="8"/>
    <s v="Programme 105. Prévention et soins"/>
    <s v="Sous Programme 01. Prévention et soins"/>
    <m/>
    <s v="N.1.027.105.01.4007.000.007.10.010  N.K.5.731.3.262.107.10.01                                       Equipement de l'Hôpital de psychiatrie 120 lits"/>
    <n v="2010"/>
    <n v="200000"/>
    <n v="200000"/>
    <n v="165325"/>
    <n v="165325"/>
    <m/>
    <n v="98"/>
    <m/>
    <s v="Reste lot : Electro-ménager + buanderie (marché en cours d'engagement )"/>
  </r>
  <r>
    <x v="2"/>
    <x v="20"/>
    <s v="PSD"/>
    <x v="8"/>
    <s v="Programme 105. Prévention et soins"/>
    <s v="Sous Programme 01. Prévention et soins"/>
    <m/>
    <s v="N.1.027.105.01.4007.000.007.08.007 N.F.5.731.1.262.107.08.02                                                   Etude et réalisation d'un hôpital 60 lits à Elkantara"/>
    <n v="2008"/>
    <n v="600000"/>
    <n v="1828983"/>
    <n v="1605246"/>
    <n v="1178978"/>
    <m/>
    <n v="50"/>
    <m/>
    <s v="Montant de la réevaluation 498.983.000 DA notifié en 2025"/>
  </r>
  <r>
    <x v="2"/>
    <x v="20"/>
    <s v="PSD"/>
    <x v="8"/>
    <s v="Programme 105. Prévention et soins"/>
    <s v="Sous Programme 01. Prévention et soins"/>
    <m/>
    <s v="N.1.027.105.01.4007.000.007.15.012 N.L.5.731.3.262.107.15.01            _x000a_Acquisition d'équipements médicaux de l'hôpital de 60 lits à El-Kantara"/>
    <n v="2015"/>
    <n v="300000"/>
    <n v="300000"/>
    <n v="179497"/>
    <n v="15390"/>
    <m/>
    <n v="5"/>
    <m/>
    <s v="Procédure en cours"/>
  </r>
  <r>
    <x v="2"/>
    <x v="20"/>
    <s v="PSD"/>
    <x v="8"/>
    <s v="Programme 105. Prévention et soins"/>
    <s v="Sous Programme 01. Prévention et soins"/>
    <m/>
    <s v="N.1.027.105.01.4007.000.007.15.013 N.L.5.731.3.262.107.15.02                         _x000a_Acquisition d'équipement collectif de l'hôpital de 60 lits à   El-Kantara"/>
    <n v="2015"/>
    <n v="50000"/>
    <n v="50000"/>
    <n v="180287"/>
    <n v="14029"/>
    <m/>
    <n v="28"/>
    <m/>
    <s v="Procédure en cours"/>
  </r>
  <r>
    <x v="2"/>
    <x v="20"/>
    <s v="PSD"/>
    <x v="8"/>
    <s v="Programme 105. Prévention et soins"/>
    <s v="Sous Programme 01. Prévention et soins"/>
    <m/>
    <s v="N.1.027.105.01.4007.000.007.13.020 N.K.5.733.9.262.107.13.02                                                   Etude et suivi pour la Réalisation d'une maternite 80 lits à Bordj Ben Azzouz"/>
    <n v="2013"/>
    <n v="60000"/>
    <n v="60000"/>
    <n v="55040"/>
    <n v="706"/>
    <m/>
    <n v="50"/>
    <m/>
    <s v="Etude achevée, Reste suivi  "/>
  </r>
  <r>
    <x v="2"/>
    <x v="20"/>
    <s v="PSD"/>
    <x v="8"/>
    <s v="Programme 105. Prévention et soins"/>
    <s v="Sous Programme 01. Prévention et soins"/>
    <m/>
    <s v="N.1.027.105.01.4007.000.007.14.017 N.K.5.733.1.262.107.14.01                                                   Réalisation et équipement d'une maternite 80 lits à Bordj Ben Azzouz"/>
    <n v="2014"/>
    <n v="600000"/>
    <n v="2258000"/>
    <n v="207"/>
    <n v="0"/>
    <m/>
    <n v="0"/>
    <m/>
    <s v="Appel d'offre lancé"/>
  </r>
  <r>
    <x v="2"/>
    <x v="20"/>
    <s v="PSD"/>
    <x v="8"/>
    <s v="Programme 105. Prévention et soins"/>
    <s v="Sous Programme 01. Prévention et soins"/>
    <m/>
    <s v="S.1.027.105.01.4007.000.007.14.023  FSDRS.73.262.107.14.01                                                                   Etude, suivi, réalisation et equipement d'un hopital de 240 lits à Biskra (Remplacement de l'hopital Hakime Saadane)"/>
    <n v="2014"/>
    <n v="4000000"/>
    <n v="8983000"/>
    <n v="3690356"/>
    <n v="891936"/>
    <m/>
    <n v="35"/>
    <m/>
    <s v="Montant de la réevaluation 4.983.000.000 DA notifié en 2025 "/>
  </r>
  <r>
    <x v="2"/>
    <x v="20"/>
    <s v="PSD"/>
    <x v="8"/>
    <s v="Programme 105. Prévention et soins"/>
    <s v="Sous Programme 01. Prévention et soins"/>
    <m/>
    <s v="S.1.027.105.01.4007.000.007.14.024  FSDRS.73.262.107.14.03                                                                       Etude, suivi, réalisation et equipement d'un hopital de 60 lits (Cardio-vasculaire) à Biskra"/>
    <n v="2014"/>
    <n v="1200000"/>
    <n v="2464000"/>
    <n v="123376"/>
    <n v="2372"/>
    <m/>
    <n v="25"/>
    <m/>
    <s v="Etude achevée. Réalisation : Appel d'offre lancé"/>
  </r>
  <r>
    <x v="2"/>
    <x v="20"/>
    <s v="PSD"/>
    <x v="8"/>
    <s v="Programme 094. Approvisionnement en eau potable et industrielle"/>
    <s v="Sous Programme 01. Adduction et réseaux de distribution en eau potable et industrielle"/>
    <m/>
    <s v="N.1.051.094.01.4007.000.007.17.002 N.E.5.341.8.262.107.17.01                                                   Réalisation du système d'AEP du nouveau pôle Urbain Zhun Ouest-Biskra"/>
    <n v="2017"/>
    <n v="500000"/>
    <n v="1000000"/>
    <n v="881930"/>
    <n v="563865"/>
    <m/>
    <n v="90"/>
    <m/>
    <m/>
  </r>
  <r>
    <x v="2"/>
    <x v="20"/>
    <s v="PSD"/>
    <x v="5"/>
    <s v="Programme 096. Assainissement et protection du milieu naturel"/>
    <s v="Sous Programme 01. Réseaux d'assainissement et système d'épuration"/>
    <m/>
    <s v="N.1.051.096.01.4007.000.007.06.005 N.F.5.342.3.262.107.06.01                                                   Réalisation de STEP de Biskra"/>
    <n v="2006"/>
    <n v="2000000"/>
    <n v="4384000"/>
    <n v="4040539"/>
    <n v="1092885"/>
    <m/>
    <n v="48"/>
    <m/>
    <m/>
  </r>
  <r>
    <x v="2"/>
    <x v="20"/>
    <s v="PSD"/>
    <x v="5"/>
    <s v="Programme 096. Assainissement et protection du milieu naturel"/>
    <s v="Sous Programme 01. Réseaux d'assainissement et système d'épuration"/>
    <m/>
    <s v="N.1.051.096.01.4007.000.007.12.003 N.K.5.342.2.262.107.12.02                                           Réalisation et extension des collecteurs d'assainissement de dix (10) centres à travers la Wilaya"/>
    <n v="2012"/>
    <n v="1000000"/>
    <n v="1282330"/>
    <n v="1276755"/>
    <n v="1250468"/>
    <m/>
    <n v="100"/>
    <m/>
    <s v="Clôture en cours"/>
  </r>
  <r>
    <x v="2"/>
    <x v="21"/>
    <s v="PSD"/>
    <x v="3"/>
    <s v="Programme (080): Urbanisme et aménagement"/>
    <s v="Sous Programme (02): Aménagement du foncier"/>
    <m/>
    <s v="N.1.021.080.02.4851.000.051.22.001_x000a_      Travaux d’amenées  en hors site au niveau de deux lotissements urbains (3 137 lots) à travers les communes de Ouled Djellal et Sidi Khaled (wilaya  de Ouled Djellal)"/>
    <n v="2022"/>
    <n v="1630000"/>
    <n v="1630000"/>
    <n v="1615525.97621"/>
    <n v="1041339.69309"/>
    <m/>
    <n v="0.8"/>
    <m/>
    <s v="في طور الإنجاز"/>
  </r>
  <r>
    <x v="2"/>
    <x v="21"/>
    <s v="PSD"/>
    <x v="8"/>
    <s v="Programme (105): Prévention et soins"/>
    <s v="Sous Programme (01): Prévention et soins"/>
    <m/>
    <s v="N.1.027.105.01.4851.000.051.23.001_x000a_            Etude, suivi et réalisation d'un complexe mère et enfant de 80 lits       à Ouled Djellal"/>
    <n v="2022"/>
    <n v="2400000"/>
    <n v="2400000"/>
    <n v="152003.33850000001"/>
    <n v="0"/>
    <m/>
    <s v="20%_x000a_( الدراسة )"/>
    <m/>
    <s v="في طور الدراسة _x000a_(العملية تحتاج الى إعادة التقييم)"/>
  </r>
  <r>
    <x v="2"/>
    <x v="21"/>
    <s v="PSD"/>
    <x v="8"/>
    <s v="Programme (105): Prévention et soins"/>
    <s v="Sous Programme (01): Prévention et soins"/>
    <m/>
    <s v="N.1.027.105.01.4851.000.051.24.002_x000a_Etude, suivi et réalisation d'un hôpital de 120 lits à Ouled Djellal"/>
    <n v="2022"/>
    <n v="3206617"/>
    <n v="3206617"/>
    <n v="222559.27"/>
    <n v="0"/>
    <m/>
    <s v="70%_x000a_( الدراسة )"/>
    <m/>
    <s v="في طور الدراسة _x000a_(العملية تحتاج الى إعادة التقييم)"/>
  </r>
  <r>
    <x v="2"/>
    <x v="21"/>
    <s v="PSD"/>
    <x v="5"/>
    <s v="Programme (096): Assainissement et protection du milieu naturel"/>
    <s v="Sous Programme (01): Réseaux d'assainissement et Système d'épuration"/>
    <m/>
    <s v="N.1.051.096.01.4851.000.051.22.001_x000a_Réalisation de la STEP de Ouled Djellal et Sidi Khaled "/>
    <n v="2022"/>
    <n v="3780000"/>
    <n v="3780000"/>
    <n v="3410044.4959"/>
    <n v="0"/>
    <m/>
    <n v="0.05"/>
    <m/>
    <s v="في طور الإنجاز"/>
  </r>
  <r>
    <x v="2"/>
    <x v="22"/>
    <s v="PSD"/>
    <x v="5"/>
    <s v="assainissement et protection du milieu naturel "/>
    <s v="Réseaux d'assainissement et systèmes d'épuration "/>
    <m/>
    <s v="Réalisation des collecteurs principaux à travers les communes de ghardaia ( sur 55.000 ml )                                                                                                               N1 051 096 01 4847 000 047 22 002"/>
    <n v="2022"/>
    <n v="1000000"/>
    <n v="1000000"/>
    <n v="989494.98604999995"/>
    <n v="456955.25388999999"/>
    <m/>
    <n v="0.6"/>
    <m/>
    <s v="En cours"/>
  </r>
  <r>
    <x v="2"/>
    <x v="22"/>
    <s v="PSD"/>
    <x v="5"/>
    <s v="assainissement et protection du milieu naturel "/>
    <s v="Réseaux d'assainissement et systèmes d'épuration "/>
    <m/>
    <s v="Dédoublement du collecteur par la réalisation d'une galerie ovoidale sur 4.500ml N1 051 096 01 4847 000 047 22 003"/>
    <n v="2022"/>
    <n v="1500000"/>
    <n v="1500000"/>
    <n v="517232.25"/>
    <n v="0"/>
    <m/>
    <n v="0.05"/>
    <m/>
    <s v="En cours"/>
  </r>
  <r>
    <x v="2"/>
    <x v="22"/>
    <s v="PSD"/>
    <x v="5"/>
    <s v="assainissement et protection du milieu naturel "/>
    <s v="Réseaux d'assainissement et systèmes d'épuration "/>
    <m/>
    <s v="Assainissement et protection contre les crues de la vallée du M'zab (2ème tranche) N1 051 096 01 4847 000 047 22 001"/>
    <s v="2006"/>
    <n v="1200000"/>
    <n v="3130000"/>
    <n v="3087749.5848300001"/>
    <n v="3084348.60507"/>
    <m/>
    <n v="1"/>
    <m/>
    <s v="Achevée, à cloturer"/>
  </r>
  <r>
    <x v="2"/>
    <x v="22"/>
    <s v="PSD"/>
    <x v="5"/>
    <s v="assainissement et protection du milieu naturel "/>
    <s v="Réseaux d'assainissement et systèmes d'épuration "/>
    <m/>
    <s v="Approvisionnement en eau potable et industrielle "/>
    <m/>
    <m/>
    <m/>
    <m/>
    <m/>
    <m/>
    <m/>
    <m/>
    <m/>
  </r>
  <r>
    <x v="2"/>
    <x v="22"/>
    <s v="PSD"/>
    <x v="5"/>
    <s v="assainissement et protection du milieu naturel "/>
    <s v="Réseaux d'assainissement et systèmes d'épuration "/>
    <m/>
    <s v="Adduction et réseaux de distribution en eau potable et industrielle"/>
    <m/>
    <m/>
    <m/>
    <m/>
    <m/>
    <m/>
    <m/>
    <m/>
    <m/>
  </r>
  <r>
    <x v="2"/>
    <x v="22"/>
    <s v="PSD"/>
    <x v="5"/>
    <s v="assainissement et protection du milieu naturel "/>
    <s v="Réseaux d'assainissement et systèmes d'épuration "/>
    <m/>
    <s v="Réalisation de ( 11 ) ouvrages de stockage à travers la wilaya d'une capacité de stockage globale de 15.500 M                                                                                 N1 051 094 01 4847 000 047 22 001"/>
    <n v="2022"/>
    <n v="1000000"/>
    <n v="1000000"/>
    <n v="535696.97385000007"/>
    <n v="6120.9851500000004"/>
    <m/>
    <n v="0.1"/>
    <m/>
    <s v="En cours"/>
  </r>
  <r>
    <x v="2"/>
    <x v="22"/>
    <s v="PSD"/>
    <x v="17"/>
    <s v="admistratin generale "/>
    <s v="Soutien Administratif "/>
    <m/>
    <s v="Etude, réalisation et équipement d'une école de formation et de perfectionnement des agents de contrôle et de répression des fraudes à Ghardaïa                             N1 022 087 01 4847 000 047 09 001"/>
    <s v="2009"/>
    <n v="100000"/>
    <n v="1535000"/>
    <n v="38198.837469999999"/>
    <n v="31040.13953"/>
    <m/>
    <n v="0"/>
    <m/>
    <s v="Gelée"/>
  </r>
  <r>
    <x v="2"/>
    <x v="22"/>
    <s v="PSD"/>
    <x v="1"/>
    <s v="infrastructures routières et autoroutières "/>
    <s v="developpement des infrastructures routières"/>
    <m/>
    <s v="Dédoublement de la RN01 entre Ghardaia et Berriane sur 32 kms ( entre PK538+000 et PK621 + 000 )                                                                                N1 024 090 01 4047 000 047 12 002"/>
    <s v="2012"/>
    <n v="3000000"/>
    <n v="5000000"/>
    <n v="4962880.0656199995"/>
    <n v="4949597.8772999998"/>
    <m/>
    <n v="0.95"/>
    <m/>
    <s v="En cours"/>
  </r>
  <r>
    <x v="2"/>
    <x v="22"/>
    <s v="PSD"/>
    <x v="1"/>
    <s v="infrastructures routières et autoroutières "/>
    <s v="developpement des infrastructures routières"/>
    <m/>
    <s v="Dédoublement de la RN 49 entre carrefour RN 1/ RN 49 et carrefour RN 49 / cw 201 (zelfana) sur 20 Km ( 1ere tranche )                                                                N1 024 090 01 4047 000 047 21 003"/>
    <s v="2021"/>
    <n v="3000000"/>
    <n v="3000000"/>
    <n v="2799424.94264"/>
    <n v="2766528.7379000001"/>
    <m/>
    <n v="0.95"/>
    <m/>
    <s v="En cours"/>
  </r>
  <r>
    <x v="2"/>
    <x v="22"/>
    <s v="PSD"/>
    <x v="1"/>
    <s v="infrastructures routières et autoroutières "/>
    <s v="developpement des infrastructures routières"/>
    <m/>
    <s v="Dédoublement de la RN1 entre Berriane et la limite de la wilaya de Laghouat  sur 18 Km. S1 024 090 01 4047 000 047 14 006"/>
    <s v="2014"/>
    <n v="3000000"/>
    <n v="3000000"/>
    <n v="2944506"/>
    <n v="2730117"/>
    <m/>
    <n v="1"/>
    <m/>
    <s v="Achevée, à cloturer"/>
  </r>
  <r>
    <x v="2"/>
    <x v="22"/>
    <s v="PSD"/>
    <x v="0"/>
    <s v="vie estudiantine "/>
    <s v="ouevres universitères"/>
    <m/>
    <s v="Suivi et réalisation de 1000 lits d'hébergement                                                       N1 012 051 01 4034 000 047 12 001"/>
    <n v="2012"/>
    <n v="474000"/>
    <n v="1749100"/>
    <n v="1299672.7009000001"/>
    <n v="1239973.1208500003"/>
    <m/>
    <n v="0.8"/>
    <m/>
    <s v="En cours"/>
  </r>
  <r>
    <x v="2"/>
    <x v="22"/>
    <s v="PSD"/>
    <x v="0"/>
    <s v="vie estudiantine "/>
    <s v="ouevres universitères"/>
    <m/>
    <s v="Réalisation  de 2000 lits d'hébergement                                                                  N1 012 051 01 4034 000 047 11 004"/>
    <n v="2011"/>
    <n v="948000"/>
    <n v="1987500"/>
    <n v="626.53091000008578"/>
    <n v="626.53091000000006"/>
    <m/>
    <n v="0"/>
    <m/>
    <s v="Gelée"/>
  </r>
  <r>
    <x v="2"/>
    <x v="22"/>
    <s v="PSD"/>
    <x v="2"/>
    <s v="sureté nationale"/>
    <s v="sécurité, ordre public, prévention et intervention "/>
    <m/>
    <s v="Etude et réalisation  d'une unité Républicaine de sécurité au chef lieu de la wilaya (URS)                                                                                                                       N1 005 017 02 4847 000 047 10 001"/>
    <s v="2010"/>
    <n v="500000"/>
    <n v="1433000"/>
    <n v="1362085.0604699997"/>
    <n v="1360940.63757"/>
    <m/>
    <n v="0.95"/>
    <m/>
    <s v="En cours"/>
  </r>
  <r>
    <x v="2"/>
    <x v="22"/>
    <s v="PSD"/>
    <x v="3"/>
    <s v="urbanisme et aménagement "/>
    <s v="aménagement du fonciér "/>
    <m/>
    <s v="Maitrise de la situation sécuritaire dans la wilaya de Ghardaia, tranche complémentaire                                                                                                        S1 021 080 02 4847 000 047 10 001"/>
    <s v="2009"/>
    <n v="2075000"/>
    <n v="4432000"/>
    <n v="4381828.5828900002"/>
    <n v="3887117.0308599998"/>
    <m/>
    <n v="0.9"/>
    <m/>
    <s v="En cours"/>
  </r>
  <r>
    <x v="2"/>
    <x v="22"/>
    <s v="PSD"/>
    <x v="3"/>
    <s v="urbanisme et aménagement "/>
    <s v="aménagement du fonciér "/>
    <m/>
    <s v="Travaux d'amenées en hors site ( y compris réalisation et équipement de reservoir, forages et chateau d'eau ) au niveau de lotissemnets urbains à travers la wilaya de Ghardaia                                                                                                                   N1 021 080 02 4847 000 047 22 009"/>
    <s v="2022"/>
    <n v="2000000"/>
    <n v="2000000"/>
    <n v="326431.64513000002"/>
    <n v="75042.899609999993"/>
    <m/>
    <n v="0.25"/>
    <m/>
    <s v="En cours"/>
  </r>
  <r>
    <x v="2"/>
    <x v="22"/>
    <s v="PSD"/>
    <x v="3"/>
    <s v="urbanisme et aménagement "/>
    <s v="aménagement du fonciér "/>
    <m/>
    <s v="Travaux de réfection des VRD  des sites touchés par les intemperies et viabilisation sites habitat rural                                                                                 S1 021 080 02 4847 000 047 09 010"/>
    <s v="2009"/>
    <n v="1650000"/>
    <n v="1650000"/>
    <n v="1643459"/>
    <n v="1535585"/>
    <m/>
    <n v="1"/>
    <m/>
    <s v="Achevée, à cloturer"/>
  </r>
  <r>
    <x v="2"/>
    <x v="22"/>
    <s v="PSD"/>
    <x v="3"/>
    <s v="urbanisme et aménagement "/>
    <s v="aménagement du fonciér "/>
    <m/>
    <s v="Etude et réalisation d'un système de vidéosurveillance  dans la wilaya de Ghardaia S1 021 080 02 4847 000 047 14 012"/>
    <s v="2014"/>
    <n v="2101200"/>
    <n v="2101200"/>
    <n v="1863984"/>
    <n v="1774364"/>
    <m/>
    <n v="0.7"/>
    <m/>
    <s v="En cours"/>
  </r>
  <r>
    <x v="2"/>
    <x v="22"/>
    <s v="PSD"/>
    <x v="3"/>
    <s v="urbanisme et aménagement "/>
    <s v="aménagement du fonciér "/>
    <m/>
    <s v="Etude, suivi et réalisation de travaux d’amélioration urbaine à travers les communes de la wilaya                                                                                              S1 021 080 02 4847 000 047 14 014"/>
    <s v="2014"/>
    <n v="1500000"/>
    <n v="1500000"/>
    <n v="1497726"/>
    <n v="1360116"/>
    <m/>
    <n v="1"/>
    <m/>
    <s v="Achevée, à cloturer"/>
  </r>
  <r>
    <x v="2"/>
    <x v="22"/>
    <s v="PSD"/>
    <x v="3"/>
    <s v="urbanisme et aménagement "/>
    <s v="aménagement du fonciér "/>
    <m/>
    <s v="Travaux de VRD des lotissements créés dans le cadre  de développement de l'offre foncière publique dans les wilaya du Sud                                                        S1 021 080 02 4847 000 047 18 015"/>
    <s v="2018"/>
    <n v="1800000"/>
    <n v="1800000"/>
    <n v="1528138"/>
    <n v="1237628"/>
    <m/>
    <n v="0.7"/>
    <m/>
    <s v="En cours"/>
  </r>
  <r>
    <x v="2"/>
    <x v="22"/>
    <s v="PSD"/>
    <x v="3"/>
    <s v="urbanisme et aménagement "/>
    <s v="aménagement du fonciér "/>
    <m/>
    <s v="Etude, suivi et réalisation de travaux de VRD des lotissements  crées dans le cadrede développement de loffre fonciére publique dans les wilaya du  Sud - prog 2020.                                                                                                                           S1 021 080 02 4847 000 047 20 007"/>
    <s v="2020"/>
    <n v="2000000"/>
    <n v="2000000"/>
    <n v="1985248"/>
    <n v="1801555"/>
    <m/>
    <n v="0.9"/>
    <m/>
    <s v="En cours"/>
  </r>
  <r>
    <x v="2"/>
    <x v="22"/>
    <s v="PSD"/>
    <x v="3"/>
    <s v="Logement"/>
    <s v="Logement public locatif"/>
    <m/>
    <s v="Réalisation de 800 logements publics locatifs (LPL)                                                S1 021 079 01 4847 000 047 14 001"/>
    <s v="2014"/>
    <n v="2400000"/>
    <n v="2950425"/>
    <n v="2929175"/>
    <n v="1886771"/>
    <m/>
    <n v="0.85"/>
    <m/>
    <s v="En cours"/>
  </r>
  <r>
    <x v="2"/>
    <x v="22"/>
    <s v="PSD"/>
    <x v="3"/>
    <m/>
    <m/>
    <m/>
    <s v="Réhabilitation des logements au niveau des K’sour.                                                S1 021 079 01 4847 000 047 14 002"/>
    <s v="2014"/>
    <n v="1000000"/>
    <n v="1000000"/>
    <n v="938715"/>
    <n v="412816"/>
    <m/>
    <n v="0.9"/>
    <m/>
    <s v="En cours"/>
  </r>
  <r>
    <x v="2"/>
    <x v="22"/>
    <s v="PSD"/>
    <x v="9"/>
    <s v="Activité judiciaire"/>
    <s v="Activité judiciaire ordinaire et administrative "/>
    <m/>
    <s v="Etude, réalis et équipt d'un tribunal à Ghardaia                                                       N1 006 021 01 4047 000 047 08 002"/>
    <s v="2008"/>
    <n v="200000"/>
    <n v="1052000"/>
    <n v="1032674.28258"/>
    <n v="976344.34471999994"/>
    <m/>
    <n v="1"/>
    <m/>
    <s v="Achevée, à cloturer"/>
  </r>
  <r>
    <x v="2"/>
    <x v="22"/>
    <s v="PSD"/>
    <x v="9"/>
    <s v="Administration pénitentiaire "/>
    <s v="soutien administrative "/>
    <m/>
    <s v="Réalisation  et équipement d'un  établissement de Rééducation de 500 détenus a Ghardaïa                                                                                                                    S1 006 022 04 4847 000 047 07 001"/>
    <s v="2007"/>
    <n v="900000"/>
    <n v="3000000"/>
    <n v="2846076.3834000002"/>
    <n v="2842479.2944300002"/>
    <m/>
    <n v="1"/>
    <m/>
    <s v="Achevée, à cloturer"/>
  </r>
  <r>
    <x v="2"/>
    <x v="22"/>
    <s v="PSD"/>
    <x v="8"/>
    <s v="Prévention et soins"/>
    <s v="Prévention et soins "/>
    <m/>
    <s v="Réalisation et équipement d'un E H S  de  psychiatrie à Ghardaia                          S1 027 105 01 4045 000 047 07 003"/>
    <s v="2007"/>
    <n v="300000"/>
    <n v="1200000"/>
    <n v="1177669.1114000001"/>
    <n v="1097621.71261"/>
    <m/>
    <n v="0.95"/>
    <m/>
    <s v="En cours"/>
  </r>
  <r>
    <x v="2"/>
    <x v="22"/>
    <s v="PSD"/>
    <x v="8"/>
    <s v="Prévention et soins"/>
    <s v="Prévention et soins "/>
    <m/>
    <s v="Réalisation et équipement d'un hôpital de 60 lits à  Berriane                                 S1 027 105 01 4045 000 047 06 001"/>
    <s v="2006"/>
    <n v="700000"/>
    <n v="2225000"/>
    <n v="2180431.60898"/>
    <n v="2122090.1335899998"/>
    <m/>
    <n v="0.98"/>
    <m/>
    <s v="En cours"/>
  </r>
  <r>
    <x v="2"/>
    <x v="22"/>
    <s v="PSD"/>
    <x v="8"/>
    <s v="Prévention et soins"/>
    <s v="Prévention et soins "/>
    <m/>
    <s v="Réalisation et équipement d'un hôpital de 120 lits à Guerrara                                S1 027 105 01 4045 000 047 07 002"/>
    <s v="2007"/>
    <n v="1200000"/>
    <n v="2993180"/>
    <n v="2868098.8927600002"/>
    <n v="2718218.2877600002"/>
    <m/>
    <n v="0.95"/>
    <m/>
    <s v="En cours"/>
  </r>
  <r>
    <x v="2"/>
    <x v="22"/>
    <s v="PSD"/>
    <x v="8"/>
    <s v="Prévention et soins"/>
    <s v="Prévention et soins "/>
    <m/>
    <s v="Suiv, réalisation et équipement d’un hôpital 240 lits à Bounoura.                           S1 027 105 01 4847 000 047 14 015"/>
    <s v="2014"/>
    <n v="5000000"/>
    <n v="8801607"/>
    <n v="8208624"/>
    <n v="7674792"/>
    <m/>
    <n v="0.98"/>
    <m/>
    <s v="Achevée, équipement en cours"/>
  </r>
  <r>
    <x v="2"/>
    <x v="23"/>
    <s v="PSD"/>
    <x v="2"/>
    <s v="017 : Sûreté nationale"/>
    <s v="02 : Sécurité, ordre public, prévention et intervention"/>
    <m/>
    <s v="  N1.005.017.02.4833.000.033.06.002                                                  Etude et réalisation d'une unité républicaine de sécurité à Illizi avec  04 logts et acquis de groupe électrogène"/>
    <n v="2006"/>
    <n v="400000"/>
    <n v="1027000"/>
    <n v="925561"/>
    <n v="924783"/>
    <m/>
    <n v="0.98"/>
    <m/>
    <m/>
  </r>
  <r>
    <x v="2"/>
    <x v="23"/>
    <s v="PSD"/>
    <x v="2"/>
    <s v="020 : Administration générale"/>
    <s v="01 : Soutien administratif et logistique"/>
    <m/>
    <s v="S1.005.020.01.4833.000.033.14.001                                                           Etude, réalisation et équipement en climatisation (400) de 200 logements incessibles à travers la wilaya "/>
    <n v="2014"/>
    <n v="700000"/>
    <n v="1000000"/>
    <n v="596060"/>
    <n v="536898"/>
    <m/>
    <n v="0.7"/>
    <m/>
    <m/>
  </r>
  <r>
    <x v="2"/>
    <x v="23"/>
    <s v="PSD"/>
    <x v="9"/>
    <s v="021 : Activité judiciaire"/>
    <s v="01 : Activité judiciaire ordinaire et administrative"/>
    <m/>
    <s v="N1.006.021.01.4833.000.033.08.002                                                    Etude , réalisation et équipement d'une Cour de justice à Illizi"/>
    <n v="2008"/>
    <n v="400000"/>
    <n v="2229000"/>
    <n v="1869825"/>
    <n v="680030"/>
    <m/>
    <n v="0.38"/>
    <m/>
    <m/>
  </r>
  <r>
    <x v="2"/>
    <x v="23"/>
    <s v="PSD"/>
    <x v="3"/>
    <s v="079 : Logement"/>
    <s v="01 : Logement public locatif"/>
    <m/>
    <s v="S1.021.079.01.4833.000.033.14.002                                                     Etude et réalisation de 1450 logements destinés à la résorption de l'habitat précaire (RHP)"/>
    <n v="2014"/>
    <n v="5600000"/>
    <n v="8060000"/>
    <n v="3625053"/>
    <n v="1245157"/>
    <m/>
    <n v="0.3"/>
    <m/>
    <m/>
  </r>
  <r>
    <x v="2"/>
    <x v="23"/>
    <s v="PSD"/>
    <x v="3"/>
    <s v="080 : Urbanisme et aménagement"/>
    <s v="02 : Aménagement du foncier"/>
    <m/>
    <s v="S1.021.080.02.4020.000.033.18.004                                                        Travaux de  VRD de d'habitat rural  groupé à travers les wilayas du Sud"/>
    <n v="2018"/>
    <n v="1300000"/>
    <n v="1300000"/>
    <n v="1225865"/>
    <n v="979353"/>
    <m/>
    <n v="0.95"/>
    <m/>
    <m/>
  </r>
  <r>
    <x v="2"/>
    <x v="23"/>
    <s v="PSD"/>
    <x v="1"/>
    <s v="090 : Infrastructures routières et autoroutières"/>
    <s v="01 : Développement des infrastructures routières"/>
    <m/>
    <s v="N1.024.090.01.4033.000.033.19.003                                                  Réalisation de la route BF15-BF15/03 DE Debdeb -Timeroualine sur 105 Kms"/>
    <n v="2019"/>
    <n v="3150000"/>
    <n v="3150000"/>
    <n v="1706706"/>
    <n v="783427"/>
    <m/>
    <n v="0.35"/>
    <m/>
    <m/>
  </r>
  <r>
    <x v="2"/>
    <x v="23"/>
    <s v="PSD"/>
    <x v="1"/>
    <s v="090 : Infrastructures routières et autoroutières"/>
    <s v="01 : Développement des infrastructures routières"/>
    <m/>
    <s v=" S1.024.090.01.4033.000.033.14.002                                                        Modernisation de la RN 54 entre  Bordj Omar Driss  vers Amguid sur 150 km"/>
    <n v="2014"/>
    <n v="3700000"/>
    <n v="3700000"/>
    <n v="3675938"/>
    <n v="3277183"/>
    <m/>
    <n v="1"/>
    <m/>
    <m/>
  </r>
  <r>
    <x v="2"/>
    <x v="23"/>
    <s v="PSD"/>
    <x v="1"/>
    <s v="090 : Infrastructures routières et autoroutières"/>
    <s v="01 : Développement des infrastructures routières"/>
    <m/>
    <s v=" S1.024.090.01.4033.000.033.14.001                                                        Réalisation du CW N° 02 reliant Oued Samen-Bordj Omar driss sur 210 Km du PK 150 au PK 360"/>
    <n v="2014"/>
    <n v="1200000"/>
    <n v="4620000"/>
    <n v="4266211"/>
    <n v="2363149"/>
    <m/>
    <n v="0.56000000000000005"/>
    <m/>
    <m/>
  </r>
  <r>
    <x v="2"/>
    <x v="23"/>
    <s v="PSD"/>
    <x v="1"/>
    <s v="090 : Infrastructures routières et autoroutières"/>
    <s v="02 : Entretien routier"/>
    <m/>
    <s v=" S1.024.090.02.4033.000.033.07.008                                                   Elimination des obstacles à la circulation et balisage au niveau principales pistes"/>
    <n v="2007"/>
    <n v="2000000"/>
    <n v="3200000"/>
    <n v="3199702"/>
    <n v="2359161"/>
    <m/>
    <n v="1"/>
    <m/>
    <m/>
  </r>
  <r>
    <x v="2"/>
    <x v="23"/>
    <s v="PSD"/>
    <x v="1"/>
    <s v="091 : Infrastructures aéroportuaires"/>
    <s v="01 : Développement des infrastructures aéroportuaires"/>
    <m/>
    <s v="S1.024.091.01.4023.000.033.06.003                                                      Renforcement de l'Aérodrome d'Illizi"/>
    <n v="2006"/>
    <n v="1200000"/>
    <n v="4948000"/>
    <n v="4697120"/>
    <n v="3809726"/>
    <m/>
    <n v="0.99"/>
    <m/>
    <m/>
  </r>
  <r>
    <x v="2"/>
    <x v="23"/>
    <s v="PSD"/>
    <x v="8"/>
    <s v="105 : Prévention et soins"/>
    <s v="01 : Prévention et soins"/>
    <m/>
    <s v="N1.027.105.01.4033.000.033.08.005                                                      Etude et réalisation d'un Hôpital de 60 lits à Bordj Omar Idris"/>
    <n v="2008"/>
    <n v="600000"/>
    <n v="1676320"/>
    <n v="1634450"/>
    <n v="1534223"/>
    <m/>
    <n v="0.95"/>
    <m/>
    <m/>
  </r>
  <r>
    <x v="2"/>
    <x v="23"/>
    <s v="PSD"/>
    <x v="8"/>
    <s v="105 : Prévention et soins"/>
    <s v="01 : Prévention et soins"/>
    <m/>
    <s v="N1.027.105.01.4033.000.033.08.006                                                           Etude et réalisation d'un Hôpital de 60 lits à In Amenas "/>
    <n v="2008"/>
    <n v="600000"/>
    <n v="1828000"/>
    <n v="1805927"/>
    <n v="1742042"/>
    <m/>
    <n v="0.98"/>
    <m/>
    <m/>
  </r>
  <r>
    <x v="2"/>
    <x v="23"/>
    <s v="PSD"/>
    <x v="8"/>
    <s v="105 : Prévention et soins"/>
    <s v="01 : Prévention et soins"/>
    <m/>
    <s v="S1.027.105.01.4033.000.033.19.003                                                       Suivi et réalisation d'un  hôpital de 120 lits à Illizi"/>
    <n v="2019"/>
    <n v="2300000"/>
    <n v="3163900"/>
    <n v="2642122"/>
    <n v="683570"/>
    <m/>
    <n v="0.48"/>
    <m/>
    <m/>
  </r>
  <r>
    <x v="2"/>
    <x v="23"/>
    <s v="PSD"/>
    <x v="8"/>
    <s v="105 : Prévention et soins"/>
    <s v="01 : Prévention et soins"/>
    <m/>
    <s v=" S1.027.105.01.4033.000.033.19.004                                                       Suivi et réalisation d'un  hôpital de 60 lits à Deb Deb"/>
    <n v="2019"/>
    <n v="1500000"/>
    <n v="2035616"/>
    <n v="1797750"/>
    <n v="901401"/>
    <m/>
    <n v="0.7"/>
    <m/>
    <m/>
  </r>
  <r>
    <x v="2"/>
    <x v="23"/>
    <s v="PSD"/>
    <x v="5"/>
    <s v="096 : Assainissement et protection du milieu naturel"/>
    <s v="01 : Réseaux d'assainissement et système d'épuration"/>
    <m/>
    <s v="N1.051.096.01.4833.000.033.12.002                                                     Réalisation du système d'épuration (lagunage) à Illizi"/>
    <n v="2012"/>
    <n v="500000"/>
    <n v="2700000"/>
    <n v="2106112"/>
    <n v="2081867"/>
    <m/>
    <n v="1"/>
    <m/>
    <m/>
  </r>
  <r>
    <x v="2"/>
    <x v="24"/>
    <s v="PSD"/>
    <x v="9"/>
    <s v="Programme  022 : Administration Pénitentiaire"/>
    <s v="Sous Programme 4:Soutien administratif"/>
    <m/>
    <s v="S1 006 022 04 4856 000 056 22 002                                       Etude, réalisation et équipement d'un établiss. de prévention de 300 détenus à Djanet"/>
    <n v="2007"/>
    <n v="500000"/>
    <n v="3593000"/>
    <n v="3022704"/>
    <n v="1873705"/>
    <m/>
    <n v="0.85"/>
    <m/>
    <s v="Opération en Cours "/>
  </r>
  <r>
    <x v="2"/>
    <x v="24"/>
    <s v="PSD"/>
    <x v="3"/>
    <s v="Programme  079 : Logements"/>
    <s v="Sous Programme 1: Logements publics locatifs"/>
    <m/>
    <s v="N1 021 079 01 4856 000 056 23 001                                     Etude, Réalisation de 550 logements destinés à la résorption de l'habitat précaire (RHP) wilaya de Djanet."/>
    <n v="2014"/>
    <n v="1540000"/>
    <n v="2040000"/>
    <n v="83831"/>
    <n v="10092"/>
    <m/>
    <n v="0"/>
    <m/>
    <s v="(Etude achevée) la réalisation Non Lancée  (AAO en cours )"/>
  </r>
  <r>
    <x v="2"/>
    <x v="24"/>
    <s v="PSD"/>
    <x v="3"/>
    <s v="Programme  080 :Urbanisme et aménagement"/>
    <s v="Sous Programme 2: Aménagement du foncier"/>
    <m/>
    <s v="N1 021 080 02 4856 000 056 23 001                                         Etude, éclairage public et aménagement des axes principaux"/>
    <n v="2012"/>
    <n v="1500000"/>
    <n v="1500000"/>
    <n v="484693"/>
    <n v="267492"/>
    <m/>
    <n v="0.05"/>
    <m/>
    <s v="Opération en Cours "/>
  </r>
  <r>
    <x v="2"/>
    <x v="24"/>
    <s v="PSD"/>
    <x v="8"/>
    <s v="Programme 105 : Prévention et Soins"/>
    <s v="Sous Programme 1 :Prévention et Soins"/>
    <m/>
    <s v="N1 027 105 01 4856 000 056 22 002                                          Suivi et réalisation d'un  hôpital de 120 lits à Djanet"/>
    <n v="2019"/>
    <n v="2300000"/>
    <n v="2300000"/>
    <n v="2078467"/>
    <n v="2091"/>
    <m/>
    <n v="0.15"/>
    <m/>
    <s v="Opération en Cours "/>
  </r>
  <r>
    <x v="2"/>
    <x v="24"/>
    <s v="PSD"/>
    <x v="5"/>
    <s v="Programme 096 :Assainissement et protection du milieu naturel"/>
    <s v="Sous Programme 2: Protection des villes contre les inondations"/>
    <m/>
    <s v="N1 051 096 02 4856 000 056 23 002                                         Aménagement de 06 Oueds à Djanet : Ifri , Tissouine, Beni ouesken, Aghoum, Tin Alkoume et Arikin (y /compris étude, suivi et travaux)"/>
    <n v="2019"/>
    <n v="1200000"/>
    <n v="1200000"/>
    <n v="1762"/>
    <n v="1762"/>
    <m/>
    <n v="0"/>
    <m/>
    <s v="Opération Non Lancée (AAO en cours )"/>
  </r>
  <r>
    <x v="2"/>
    <x v="25"/>
    <s v="PEC PSD au 31/12/2022."/>
    <x v="2"/>
    <s v="Administration Générale"/>
    <s v="                     Soutient Administratif et logistique"/>
    <s v="N1.005.020.01.4811.000.011.11.005"/>
    <s v="Etude, réalisation et équipement de 300 logements d'astreinte (170 lgts à Tam - 50 logts à In Salah - 10 logts à In Amguel - 02 logts à Abalessa - 08 logts à Silet - 10 logts à Fouggaret Ezzoua - 10 logts à In Ghar - 10 logts à Idles - 10 logts à Tazrouk - 10 logts à In Guezzam - 10 logts à Tin Zaouatine)"/>
    <n v="2011"/>
    <n v="900000"/>
    <n v="1100000"/>
    <n v="1099098"/>
    <n v="1083386"/>
    <m/>
    <n v="0.98"/>
    <m/>
    <s v="En cours / 298 logts réceptionnés  / 2 logts à Hirafouk (Idles) en cours"/>
  </r>
  <r>
    <x v="2"/>
    <x v="25"/>
    <s v="PSD"/>
    <x v="2"/>
    <s v="Sûreté Nationale"/>
    <s v="Sécurité, ordre public, prévention et intervention"/>
    <s v="N1.005.017.02.4811.000.011.07.017"/>
    <s v="Etude et réalisation d'un laboratoire régional de la police scientifique et technique à Tam"/>
    <n v="2007"/>
    <n v="180000"/>
    <n v="1075000"/>
    <n v="97282"/>
    <n v="97985"/>
    <m/>
    <n v="0.5"/>
    <m/>
    <s v="En cours / Les gros œuvres achevés/ BET parachèvement suivi marché en voie de dépôt au CMW"/>
  </r>
  <r>
    <x v="2"/>
    <x v="25"/>
    <s v="PSD"/>
    <x v="9"/>
    <s v="Administration Pénitentiaire"/>
    <s v="Soutien administratif"/>
    <s v="S1.006.022.04.4011.000.011.07.006"/>
    <s v="Réalisation et équipement d'un établissement de prévention 500 places à Tamanrasset "/>
    <n v="2007"/>
    <n v="900000"/>
    <n v="3802332"/>
    <n v="3761620"/>
    <n v="3508425"/>
    <m/>
    <n v="0.98"/>
    <m/>
    <s v="Achevée/(exploité) (équip. DAL)"/>
  </r>
  <r>
    <x v="2"/>
    <x v="25"/>
    <s v="PSD"/>
    <x v="9"/>
    <s v="Administration Pénitentiaire"/>
    <s v="Soutien administratif"/>
    <s v="S1.006.022.04.4011.000.011.06.001"/>
    <s v="Réalisation et équipement d'un établissement de prévention 300 places à In Salah"/>
    <n v="2006"/>
    <n v="500000"/>
    <n v="3272000"/>
    <n v="3116122"/>
    <n v="2702312"/>
    <m/>
    <n v="0.95"/>
    <m/>
    <s v="En cours / Equipements (DAL)"/>
  </r>
  <r>
    <x v="2"/>
    <x v="25"/>
    <s v="PSD"/>
    <x v="9"/>
    <s v="Administration Pénitentiaire"/>
    <s v="Soutien administratif"/>
    <s v="S1.006.022.04.4011.000.011.06.002"/>
    <s v="Réalisation et équipement d'un établissement de prévention 300 places à In Guezzam"/>
    <n v="2006"/>
    <n v="500000"/>
    <n v="3245500"/>
    <n v="3085772"/>
    <n v="2690245"/>
    <m/>
    <n v="0.8"/>
    <m/>
    <s v="En cours / Equipements (DAL)"/>
  </r>
  <r>
    <x v="2"/>
    <x v="25"/>
    <s v="PSD"/>
    <x v="0"/>
    <s v="Vie estudiantine"/>
    <s v="Œuvres universitaires"/>
    <s v="N1.012.051.01.4811.000.011.20.002"/>
    <s v="Réalisation d’une résidence universitaire de 1000 Lits à Tamanrasset."/>
    <n v="2020"/>
    <n v="1000000"/>
    <n v="1293000"/>
    <n v="1263690"/>
    <n v="864750"/>
    <m/>
    <n v="0.85"/>
    <m/>
    <s v="En cours / Lot 01 et 06 Achevés / Lots de 02 à 09 et 11 à 16 en cours / Lot 10 &quot;château infructuex"/>
  </r>
  <r>
    <x v="2"/>
    <x v="25"/>
    <s v="PSD"/>
    <x v="15"/>
    <s v="Sports"/>
    <s v="Promotion du sport pour tous et en milieux éducatif et spécialisé"/>
    <m/>
    <s v="Etude, réalisation et équipement de 05 piscines de proximité couvertes (Tamanrasset, Tinzaouatine, F.Ezzoua, In Guezzam et In Amguel)"/>
    <n v="2011"/>
    <n v="750000"/>
    <n v="1020000"/>
    <n v="937279"/>
    <n v="936730"/>
    <m/>
    <n v="1"/>
    <m/>
    <s v="Achevée"/>
  </r>
  <r>
    <x v="2"/>
    <x v="25"/>
    <s v="PSD"/>
    <x v="3"/>
    <s v="Urbanisme et aménagement"/>
    <s v="Aménagement du foncier"/>
    <s v="N1.021.080.02.4811.000.011.11.001"/>
    <s v="Etude pour la création et viabilisation de 05 centres de vie sur l'axe de la RN 1 Carrefour Abalessa/Taman - Ouhagene - Molay Lahcene - Takareft et Imlaoulaouene et réalisation des travaux de viabilité"/>
    <n v="2011"/>
    <n v="1500000"/>
    <n v="1500000"/>
    <n v="1499412"/>
    <n v="442606"/>
    <m/>
    <n v="0.3"/>
    <m/>
    <s v="En cours  / A Relancer"/>
  </r>
  <r>
    <x v="2"/>
    <x v="25"/>
    <s v="PSD"/>
    <x v="3"/>
    <s v="Urbanisme et aménagement"/>
    <s v="Aménagement du foncier"/>
    <s v="S1.021.080.02.4811.000.011.18.006"/>
    <s v="Travaux de VRD des lotissements créés dans le cadre de développement de l'offre foncière publique dans les wilayas du Sud- Prog.2018"/>
    <n v="2018"/>
    <n v="1400000"/>
    <n v="1400000"/>
    <n v="1386210"/>
    <n v="1037588"/>
    <m/>
    <n v="0.8"/>
    <m/>
    <s v="En cours / Travaux de VRD des lotissements en cours de réalisation"/>
  </r>
  <r>
    <x v="2"/>
    <x v="25"/>
    <s v="PSD"/>
    <x v="1"/>
    <s v="Infrastructures routières et autoroutières"/>
    <s v="Développement des infrastructures routières"/>
    <s v="N1.024.090.01.4011.000.011.18.001"/>
    <s v="Réalisation de la route Silet - Tin Zaouatine sur 367 Km (2 ère tranche sur 207 KM)"/>
    <n v="2018"/>
    <n v="2000000"/>
    <n v="8950000"/>
    <n v="8811188"/>
    <n v="8007590"/>
    <m/>
    <n v="0.98"/>
    <m/>
    <s v="En cours / Reste travaux de protection en cours  "/>
  </r>
  <r>
    <x v="2"/>
    <x v="25"/>
    <s v="PSD"/>
    <x v="1"/>
    <s v="Infrastructures routières et autoroutières"/>
    <s v="Développement des infrastructures routières"/>
    <s v="N1.024.090.01.4011.000.011.13.011"/>
    <s v="Réalisation de la piste Tinzaouatine-In Guezzam sur 365 km "/>
    <n v="2013"/>
    <n v="5711741"/>
    <n v="6411741"/>
    <n v="5784414"/>
    <n v="5190993"/>
    <m/>
    <n v="0.81"/>
    <m/>
    <s v="En cours / reste achévement de lot n° 2 (Gabossa),  "/>
  </r>
  <r>
    <x v="2"/>
    <x v="25"/>
    <s v="PSD"/>
    <x v="1"/>
    <s v="Infrastructures routières et autoroutières"/>
    <s v="Développement des infrastructures routières"/>
    <s v="N1.024.090.01.4011.000.011.18.009"/>
    <s v="Modernisation de la RN 01 sur 258 KM (1 ère tranche sur 150 KM)"/>
    <n v="2018"/>
    <n v="1000000"/>
    <n v="6000000"/>
    <n v="5950356"/>
    <n v="5522703"/>
    <m/>
    <n v="0.95"/>
    <m/>
    <s v="En cours"/>
  </r>
  <r>
    <x v="2"/>
    <x v="25"/>
    <s v="PSD"/>
    <x v="1"/>
    <s v="Infrastructures routières et autoroutières"/>
    <s v="Développement des infrastructures routières"/>
    <s v="N1.024.090.01.4011.000.011.11.013"/>
    <s v="Réalisation de la transsaharienne entre Silet Timiaouine sur 240 Km "/>
    <n v="2011"/>
    <n v="4640000"/>
    <n v="5690000"/>
    <n v="5673108"/>
    <n v="5567592"/>
    <m/>
    <n v="1"/>
    <m/>
    <s v="A clôturer"/>
  </r>
  <r>
    <x v="2"/>
    <x v="25"/>
    <s v="PSD"/>
    <x v="1"/>
    <s v="Infrastructures routières et autoroutières"/>
    <s v="Développement des infrastructures routières"/>
    <s v="N1.024.090.01.4011.000.011.17.015"/>
    <s v="Réalisation de la piste reliant Hassi Tiguert à hassi Tirririne sur 495 km (2ème tranche)"/>
    <n v="2017"/>
    <n v="5000000"/>
    <n v="5200000"/>
    <n v="5037134"/>
    <n v="4560094"/>
    <m/>
    <n v="0.97"/>
    <m/>
    <s v="En cours / Relancé pour achèvement de 20 km travaux en cours (SARL MAZINE)"/>
  </r>
  <r>
    <x v="2"/>
    <x v="25"/>
    <s v="PSD"/>
    <x v="1"/>
    <s v="Infrastructures routières et autoroutières"/>
    <s v="Développement des infrastructures routières"/>
    <s v="N1.024.090.01.4011.000.011.18.018"/>
    <s v="Modernisation de la RN 01 sur 114 KM entre Arak et la limite de la wilaya de Ghardaïa (1 ère tranche)"/>
    <n v="2018"/>
    <n v="1500000"/>
    <n v="4500000"/>
    <n v="4468123"/>
    <n v="3594023"/>
    <m/>
    <n v="0.79"/>
    <m/>
    <s v="En cours"/>
  </r>
  <r>
    <x v="2"/>
    <x v="25"/>
    <s v="PSD"/>
    <x v="1"/>
    <s v="Infrastructures routières et autoroutières"/>
    <s v="Développement des infrastructures routières"/>
    <s v="N1.024.090.01.4011.000.011.21.005"/>
    <s v="Réalisation de la RN 55 reliant Idles et Djanet (2éme tranche sur 84 Km)"/>
    <n v="2021"/>
    <n v="3000000"/>
    <n v="3000000"/>
    <n v="2588276"/>
    <n v="1161857"/>
    <m/>
    <n v="0.66"/>
    <m/>
    <s v="En cours"/>
  </r>
  <r>
    <x v="2"/>
    <x v="25"/>
    <s v="PSD"/>
    <x v="1"/>
    <s v="Infrastructures routières et autoroutières"/>
    <s v="Développement des infrastructures routières"/>
    <s v="N1.024.090.01.4011.000.011.14.008"/>
    <s v="Réalisation de la route reliant Idles et Djanet 100 Km"/>
    <n v="2014"/>
    <n v="1500000"/>
    <n v="2600000"/>
    <n v="2593690"/>
    <n v="2079365"/>
    <m/>
    <n v="0.8"/>
    <m/>
    <s v="En cours"/>
  </r>
  <r>
    <x v="2"/>
    <x v="25"/>
    <s v="PSD"/>
    <x v="1"/>
    <s v="Infrastructures routières et autoroutières"/>
    <s v="Développement des infrastructures routières"/>
    <s v="N1.024.091.01.4008.000.011.21.001"/>
    <s v="Etude et réalisation des voies de circulation au niveau de la piste d’atterrissage et ses annexes à Hassi Tiririne"/>
    <n v="2021"/>
    <n v="2060000"/>
    <n v="2060000"/>
    <n v="1553148"/>
    <n v="433584"/>
    <m/>
    <n v="0.43"/>
    <m/>
    <s v="En cours"/>
  </r>
  <r>
    <x v="2"/>
    <x v="25"/>
    <s v="PSD"/>
    <x v="1"/>
    <s v="Infrastructures routières et autoroutières"/>
    <s v="Développement des infrastructures routières"/>
    <s v="N1.024.090.01.4011.000.011.14.004"/>
    <s v="Etude et réalisation de la piste Tamanrasset-In Azaoua sur 292 km (1ère tranche)"/>
    <n v="2014"/>
    <n v="3100000"/>
    <n v="1739169"/>
    <n v="546582"/>
    <n v="1246965"/>
    <m/>
    <n v="0.93"/>
    <m/>
    <s v="En cours"/>
  </r>
  <r>
    <x v="2"/>
    <x v="25"/>
    <s v="PSD"/>
    <x v="1"/>
    <s v="Infrastructures routières et autoroutières"/>
    <s v="Développement des infrastructures routières"/>
    <s v="N1.024.090.01.4011.000.011.14.002"/>
    <s v="Réalisation de dédoublement de la RN01 avec échangeur entre Tamanrasset et l'Aéroport sur 12 Km"/>
    <n v="2014"/>
    <n v="850000"/>
    <n v="1700000"/>
    <n v="1503482"/>
    <n v="1435574"/>
    <m/>
    <n v="0.98"/>
    <m/>
    <s v="En cours / Reste passerelle à côté de l’université( marché résilié en cours de lancement 3ème fois) "/>
  </r>
  <r>
    <x v="2"/>
    <x v="25"/>
    <s v="PSD"/>
    <x v="1"/>
    <s v="Infrastructures routières et autoroutières"/>
    <s v="Développement des infrastructures routières"/>
    <s v="N1.024.090.01.4011.000.011.18.007"/>
    <s v="Réhabilitation de la piste reliant la RN 01 - In Eker - Tinraram sur 50 Kms, dans le cadre du programme de décontamination des sites nucléaires dans le sud algérien"/>
    <n v="2018"/>
    <n v="1300000"/>
    <n v="1300000"/>
    <n v="154084"/>
    <n v="153812"/>
    <m/>
    <n v="0.12"/>
    <m/>
    <s v="En cours / Travaux lot n°01 achevés / Reste travaux lots 02 et 03 après l'autorisation des services exploitants"/>
  </r>
  <r>
    <x v="2"/>
    <x v="25"/>
    <s v="PSD"/>
    <x v="1"/>
    <s v="Infrastructures routières et autoroutières"/>
    <s v="Développement des infrastructures routières"/>
    <s v="N1.024.090.02.4011.000.011.11.027"/>
    <s v="Revêtement de la piste reliant Silet-Tin Zaouatine sur 367 Km (1 ère tranche)"/>
    <n v="2011"/>
    <n v="3000000"/>
    <n v="3910000"/>
    <n v="2548470"/>
    <n v="3807750"/>
    <m/>
    <n v="1"/>
    <m/>
    <s v="En cours / Reste reprofilage des chaussés en cours"/>
  </r>
  <r>
    <x v="2"/>
    <x v="25"/>
    <s v="PSD"/>
    <x v="8"/>
    <s v="Prévention et soins"/>
    <s v="Prévention et soins"/>
    <s v="S1.027.105.01.4811.000.011.14.009"/>
    <s v="Etude, réalisation et équipement d'un Hôpital 240 lits à Tamanrasset "/>
    <n v="2014"/>
    <n v="4000000"/>
    <n v="8221457"/>
    <n v="8019567"/>
    <n v="6808093"/>
    <m/>
    <n v="0.99"/>
    <m/>
    <s v="Realisation     :en cours de leve de reserve et la reception       /  équipements (  2eme avis d'appel  lance  )    /  équipements receptienne ( les lots 01-02-03-04-05-06-07-08-09-10-11-12-13-16-17-18-19-20-21-22-23)  /  ( lot  15)   en cours de livraison "/>
  </r>
  <r>
    <x v="2"/>
    <x v="25"/>
    <s v="PSD"/>
    <x v="8"/>
    <s v="Prévention et soins"/>
    <s v="Prévention et soins"/>
    <s v="N1.027.105.01.4811.000.011.06.008"/>
    <s v="Réalisation et équipement d'un l'hôpital psychiatrique de 120 lits à Tamanrasset"/>
    <n v="2006"/>
    <n v="350000"/>
    <n v="1187000"/>
    <n v="1051254"/>
    <n v="1048651"/>
    <m/>
    <n v="0.97"/>
    <m/>
    <s v="Equipement  ( Une lot reste:  lot N°16  -  relancer le : 15/12/2024  )             / Réalisation :   les lots  N° 18 -19-20 Réceptionnés   /    Lot N° 21 : Relance et Attribue Le : 25/12/2024"/>
  </r>
  <r>
    <x v="2"/>
    <x v="25"/>
    <s v="PSD"/>
    <x v="5"/>
    <s v="Approvisionnement en eau potable et industrielle"/>
    <s v="Adduction et Réseaux de distribution en eau potable et industrielle"/>
    <s v="N1.051.094.01.4811.000.011.22.005"/>
    <s v="Alimentation en eau potable de Timoultine et Djabel Lahdidi (Wilaya de Tamanrasset)"/>
    <n v="2022"/>
    <n v="3000000"/>
    <n v="3000000"/>
    <n v="2423038"/>
    <n v="255057"/>
    <m/>
    <n v="0.25"/>
    <m/>
    <s v="En cours"/>
  </r>
  <r>
    <x v="2"/>
    <x v="26"/>
    <s v="PSD"/>
    <x v="2"/>
    <s v="PROGRAMME ; Suréte Nationale"/>
    <s v="SOUS PROGRAMME :  Sucurite , ordre public , prevention et entrvention"/>
    <s v="N1.005.017.02.4853.000.053.22.005  Etude et réalisation d'une Unité Républicaine de Sécurité (URS) avec 04 logements à In Salah."/>
    <m/>
    <n v="2022"/>
    <n v="1150000"/>
    <n v="1150000"/>
    <n v="952310"/>
    <n v="35051"/>
    <m/>
    <n v="0"/>
    <m/>
    <s v="Résiliation du contrat de réalisation En cours d'annonce de marché "/>
  </r>
  <r>
    <x v="2"/>
    <x v="26"/>
    <s v="PSD"/>
    <x v="8"/>
    <s v="PROGRAMME : Prévention et soins"/>
    <s v="SOUS PROGRAMME :  Prévention et soins"/>
    <m/>
    <s v="F1.027.105.01.4048.000.053.22.004                                  Etude , réalisation et équipement d'un hôpital de 120 lits à In Salah"/>
    <n v="2022"/>
    <n v="3201862"/>
    <n v="7098532"/>
    <n v="3582369"/>
    <n v="2875349"/>
    <m/>
    <n v="0.95"/>
    <m/>
    <s v="Achèvement des travaux en cours aménagement et equipement "/>
  </r>
  <r>
    <x v="2"/>
    <x v="27"/>
    <s v="PSD"/>
    <x v="2"/>
    <s v="Sureté Nationale"/>
    <s v="Securité, Ordre Public, Prévention et Intervention"/>
    <m/>
    <s v="N.1.005.017.02.4054.000.054.22.002 Etude et réalisation d'un poste frontalier mixte (DGSN-DGD) et acquisition d'un groupe électrogène à Tinzaouatine"/>
    <n v="2022"/>
    <n v="350000"/>
    <n v="1159000"/>
    <n v="316000"/>
    <n v="14175"/>
    <m/>
    <n v="0.05"/>
    <m/>
    <s v="Etude en cours"/>
  </r>
  <r>
    <x v="2"/>
    <x v="27"/>
    <s v="PSD"/>
    <x v="2"/>
    <s v="Sureté Nationale"/>
    <s v="Securité, Ordre Public, Prévention et Intervention"/>
    <m/>
    <s v="N.1.005.017.02.4054.000.054.22.002 Etude et réalisation d'un poste frontalier mixte (DGSN-DGD) et acquisition d'un groupe électrogène à Tinzaouatine"/>
    <m/>
    <n v="350000"/>
    <n v="1159000"/>
    <n v="316000"/>
    <n v="14175"/>
    <m/>
    <n v="0.05"/>
    <m/>
    <s v="Etude en cours"/>
  </r>
  <r>
    <x v="2"/>
    <x v="27"/>
    <s v="PSD"/>
    <x v="1"/>
    <s v="Infrastructures Routières et Autoroutères"/>
    <s v="Développement des Infrastructures Routières"/>
    <m/>
    <s v="N.1.024.090.01.4054.000.054.22.001 Etude et ouverture de la piste Tirek-Bordj Badji Mokhtar sur 225 km"/>
    <n v="2022"/>
    <n v="3100000"/>
    <n v="3650000"/>
    <n v="3489957"/>
    <n v="3457138"/>
    <m/>
    <n v="0.98"/>
    <m/>
    <s v="En cours"/>
  </r>
  <r>
    <x v="2"/>
    <x v="27"/>
    <s v="PSD"/>
    <x v="1"/>
    <s v=" Infrastructures Aéroportuaire"/>
    <s v="Développement des Infrastructures Aéroportuaire"/>
    <m/>
    <s v="N.1.024.091.01.4054.000.054.22.001 Réalisation de la nouvelle piste d'atterrissage sur 3000x45 m et ses annexes à l'aérodrome de Tinzaoutine"/>
    <n v="2022"/>
    <n v="3671340"/>
    <n v="4426340"/>
    <n v="4129532"/>
    <n v="2473550"/>
    <m/>
    <n v="0.8"/>
    <m/>
    <s v="En cours de réalisation"/>
  </r>
  <r>
    <x v="2"/>
    <x v="27"/>
    <s v="PSD"/>
    <x v="1"/>
    <s v=" Infrastructures Aéroportuaire"/>
    <s v="Développement des Infrastructures Aéroportuaire"/>
    <m/>
    <s v="N.1.024.091.01.4054.000.054.22.002 Etude et réalisation d'une nouvelle piste d'atterrissage sur 08/26 sur 3200 x 45 m et ses annexes à l'aérodrome d'In Guezzam"/>
    <n v="2022"/>
    <n v="4300000"/>
    <n v="4300000"/>
    <n v="2433650"/>
    <n v="1055438"/>
    <m/>
    <n v="0.5"/>
    <m/>
    <s v="En cours de réalisation"/>
  </r>
  <r>
    <x v="2"/>
    <x v="27"/>
    <s v="PSD"/>
    <x v="1"/>
    <s v=" Infrastructures Aéroportuaire"/>
    <s v="Développement des Infrastructures Aéroportuaire"/>
    <m/>
    <s v="N.1.024.091.01.4054.000.054.22.003 Etude et réalisation des voies de circulation au niveau de la nouvelle piste d’atterrissage et ses annexes de l’aérodrome de Tinzaouatine"/>
    <n v="2022"/>
    <n v="2300000"/>
    <n v="2300000"/>
    <n v="1267672"/>
    <n v="252574"/>
    <m/>
    <n v="0.2"/>
    <m/>
    <s v="En cours de réalisation"/>
  </r>
  <r>
    <x v="2"/>
    <x v="27"/>
    <s v="PSD"/>
    <x v="8"/>
    <s v="Prévention et soins"/>
    <s v="Prévention et soins"/>
    <m/>
    <s v="N.1.027.105.01.4054.000.054.22.003 Etude, réalisation et équipement d'un Hôpital 60 lits à In Guezzam"/>
    <n v="2022"/>
    <n v="1800000"/>
    <n v="2270000"/>
    <n v="2086576"/>
    <n v="1590937"/>
    <m/>
    <n v="0.87"/>
    <m/>
    <s v="En cours"/>
  </r>
  <r>
    <x v="2"/>
    <x v="27"/>
    <s v="PSD"/>
    <x v="8"/>
    <s v="Prévention et soins"/>
    <s v="Prévention et soins"/>
    <m/>
    <s v="N.1.027.105.01.4054.000.054.22.004 Etude, réalisation et équipement d'un Hôpital 60 lits à Tin Zaouatine"/>
    <n v="2022"/>
    <n v="1800000"/>
    <n v="3048431"/>
    <n v="2256481"/>
    <n v="680509"/>
    <m/>
    <n v="0.45"/>
    <m/>
    <s v="En cours"/>
  </r>
  <r>
    <x v="2"/>
    <x v="27"/>
    <s v="PSD"/>
    <x v="5"/>
    <s v="Approvisionnement en Eau Potable et Industrielle"/>
    <s v="Adduction et réseaux de distribution en eau potable et industrielle"/>
    <m/>
    <s v="N.1.051.094.01.4854.000.054.22.001 Alimentation en eau potable Zone Abelkane, commune In Guezzam"/>
    <n v="2022"/>
    <n v="1234000"/>
    <n v="1234000"/>
    <n v="992738"/>
    <n v="872769"/>
    <m/>
    <n v="0.85"/>
    <m/>
    <s v="Travaux en cours"/>
  </r>
  <r>
    <x v="2"/>
    <x v="16"/>
    <s v="Lolf 2023-2025"/>
    <x v="0"/>
    <s v="N.1.012.049.01.3003.000.030.24.001_x000a_Réalisation d'une école nationale supérieure (ENS)de 2000 place pédagogique à Ouargla"/>
    <s v="N.1.012.049.01.3003.000.030.24.001_x000a_Réalisation d'une école nationale supérieure (ENS)de 2000 place pédagogique à Ouargla"/>
    <s v="N.1.012.049.01.3003.000.030.24.001_x000a_Réalisation d'une école nationale supérieure (ENS)de 2000 place pédagogique à Ouargla"/>
    <s v="N.1.012.049.01.3003.000.030.24.001_x000a_Réalisation d'une école nationale supérieure (ENS)de 2000 place pédagogique à Ouargla"/>
    <n v="2023"/>
    <n v="1500000"/>
    <n v="1500000"/>
    <n v="0"/>
    <n v="0"/>
    <m/>
    <n v="0"/>
    <m/>
    <s v="réevaluée en 2025 pour  une AE= 560 000 000_x000a_"/>
  </r>
  <r>
    <x v="2"/>
    <x v="16"/>
    <s v="Lolf 2023-2025"/>
    <x v="6"/>
    <s v="N.1.020.076.01.4730.000.030.24.001_x000a_Etude d'adaptation , suivi , contrôle et travaux de réalisation et équipement de 09 centres de proximité pour le stockage intermédiaire des céréales au niveau de la wilaya de ouargla"/>
    <s v="N.1.020.076.01.4730.000.030.24.001_x000a_Etude d'adaptation , suivi , contrôle et travaux de réalisation et équipement de 09 centres de proximité pour le stockage intermédiaire des céréales au niveau de la wilaya de ouargla"/>
    <s v="N.1.020.076.01.4730.000.030.24.001_x000a_Etude d'adaptation , suivi , contrôle et travaux de réalisation et équipement de 09 centres de proximité pour le stockage intermédiaire des céréales au niveau de la wilaya de ouargla"/>
    <s v="N.1.020.076.01.4730.000.030.24.001_x000a_Etude d'adaptation , suivi , contrôle et travaux de réalisation et équipement de 09 centres de proximité pour le stockage intermédiaire des céréales au niveau de la wilaya de ouargla"/>
    <n v="2023"/>
    <n v="2276742.852"/>
    <n v="2276742.852"/>
    <n v="1340297"/>
    <n v="110312.95574999999"/>
    <m/>
    <n v="0.4"/>
    <m/>
    <s v="Programme complémentaire Gérée Par le Wali comme ordonnateur territoriale"/>
  </r>
  <r>
    <x v="2"/>
    <x v="16"/>
    <s v="Lolf 2023-2025"/>
    <x v="6"/>
    <s v="Electrification agricole, destiné aux périmetres des cultures strategiques, « Appui au développement des cultures stratégiques», W Ouargla"/>
    <s v="Electrification agricole, destiné aux périmetres des cultures strategiques, « Appui au développement des cultures stratégiques», W Ouargla"/>
    <s v="Electrification agricole, destiné aux périmetres des cultures strategiques, « Appui au développement des cultures stratégiques», W Ouargla"/>
    <s v="Electrification agricole, destiné aux périmetres des cultures strategiques, « Appui au développement des cultures stratégiques», W Ouargla"/>
    <n v="2025"/>
    <n v="3000000"/>
    <n v="3000000"/>
    <n v="0"/>
    <n v="0"/>
    <m/>
    <n v="0"/>
    <m/>
    <s v="En attente des actes de gestion  visés"/>
  </r>
  <r>
    <x v="2"/>
    <x v="16"/>
    <s v="Lolf 2023-2025"/>
    <x v="1"/>
    <s v="N.1.024.090.01.2030.000.030.24.004_x000a_Modernisation de la RN 51 du PK 90 au PK 140 sur 50 Km (W Ouargla)"/>
    <s v="N.1.024.090.01.2030.000.030.24.004_x000a_Modernisation de la RN 51 du PK 90 au PK 140 sur 50 Km (W Ouargla)"/>
    <s v="N.1.024.090.01.2030.000.030.24.004_x000a_Modernisation de la RN 51 du PK 90 au PK 140 sur 50 Km (W Ouargla)"/>
    <s v="N.1.024.090.01.2030.000.030.24.004_x000a_Modernisation de la RN 51 du PK 90 au PK 140 sur 50 Km (W Ouargla)"/>
    <n v="2024"/>
    <n v="1900000"/>
    <n v="1900000"/>
    <n v="1532734.5179999999"/>
    <n v="246112.16752000002"/>
    <m/>
    <n v="0.12"/>
    <m/>
    <s v="en cours"/>
  </r>
  <r>
    <x v="2"/>
    <x v="16"/>
    <s v="Lolf 2023-2025"/>
    <x v="1"/>
    <s v="Entretien des Routes Nationales -Exercice 2025 (W.Ouargla)"/>
    <s v="Entretien des Routes Nationales -Exercice 2025 (W.Ouargla)"/>
    <s v="Entretien des Routes Nationales -Exercice 2025 (W.Ouargla)"/>
    <s v="Entretien des Routes Nationales -Exercice 2025 (W.Ouargla)"/>
    <n v="2025"/>
    <n v="1229000"/>
    <n v="1229000"/>
    <n v="0"/>
    <n v="0"/>
    <m/>
    <n v="0"/>
    <m/>
    <s v="Non lancé"/>
  </r>
  <r>
    <x v="2"/>
    <x v="16"/>
    <s v="Lolf 2023-2025"/>
    <x v="1"/>
    <s v="N.1.024.091.01.2020.000.030.24.002 Renforcement de la piste principale de l'aérodrome de Hassi Messaoud et ses annexes"/>
    <s v="N.1.024.091.01.2020.000.030.24.002 Renforcement de la piste principale de l'aérodrome de Hassi Messaoud et ses annexes"/>
    <s v="N.1.024.091.01.2020.000.030.24.002 Renforcement de la piste principale de l'aérodrome de Hassi Messaoud et ses annexes"/>
    <s v="N.1.024.091.01.2020.000.030.24.002 Renforcement de la piste principale de l'aérodrome de Hassi Messaoud et ses annexes"/>
    <n v="2024"/>
    <n v="2600000"/>
    <n v="2600000"/>
    <n v="383082.27173000004"/>
    <n v="383082.27173000004"/>
    <m/>
    <n v="0"/>
    <m/>
    <s v="Non lancé"/>
  </r>
  <r>
    <x v="2"/>
    <x v="17"/>
    <s v="Lolf 2023-2025"/>
    <x v="9"/>
    <s v="N.1.006.021.01.4113.000.055.23.001."/>
    <s v="N.1.006.021.01.4113.000.055.23.001."/>
    <s v="N.1.006.021.01.4113.000.055.23.001."/>
    <s v="N.1.006.021.01.4113.000.055.23.001."/>
    <m/>
    <n v="2500000"/>
    <n v="2500000"/>
    <n v="9659"/>
    <n v="0"/>
    <m/>
    <n v="0"/>
    <m/>
    <s v="Etp retenue après 2ème AAO, projet de marché à déposer au niveau du comité sectoriel des marchés publics."/>
  </r>
  <r>
    <x v="2"/>
    <x v="17"/>
    <s v="Lolf 2023-2025"/>
    <x v="6"/>
    <s v="/"/>
    <s v="/"/>
    <s v="/"/>
    <s v="/"/>
    <m/>
    <n v="3000000"/>
    <n v="3000000"/>
    <n v="0"/>
    <n v="0"/>
    <m/>
    <n v="0"/>
    <m/>
    <s v="Notifiée en 2025._x000a_Opération confie à SONELGAZ de gré à gré (en phase d'étude afin d'établir les marchés)."/>
  </r>
  <r>
    <x v="2"/>
    <x v="17"/>
    <s v="Lolf 2023-2025"/>
    <x v="3"/>
    <s v="N.1.021.080.02.2055.000.055.23.001."/>
    <s v="N.1.021.080.02.2055.000.055.23.001."/>
    <s v="N.1.021.080.02.2055.000.055.23.001."/>
    <s v="N.1.021.080.02.2055.000.055.23.001."/>
    <m/>
    <n v="1000000"/>
    <n v="1000000"/>
    <n v="831205"/>
    <n v="132263"/>
    <m/>
    <n v="45"/>
    <m/>
    <m/>
  </r>
  <r>
    <x v="2"/>
    <x v="17"/>
    <s v="Lolf 2023-2025"/>
    <x v="3"/>
    <s v="N.1.021.080.02.2055.000.055.24.004."/>
    <s v="N.1.021.080.02.2055.000.055.24.004."/>
    <s v="N.1.021.080.02.2055.000.055.24.004."/>
    <s v="N.1.021.080.02.2055.000.055.24.004."/>
    <m/>
    <n v="1500000"/>
    <n v="1500000"/>
    <n v="1115390"/>
    <n v="182858"/>
    <m/>
    <n v="60"/>
    <m/>
    <m/>
  </r>
  <r>
    <x v="2"/>
    <x v="17"/>
    <s v="Lolf 2023-2025"/>
    <x v="1"/>
    <s v="N.1.024.090.01.2055.000.055.24.001."/>
    <s v="N.1.024.090.01.2055.000.055.24.001."/>
    <s v="N.1.024.090.01.2055.000.055.24.001."/>
    <s v="N.1.024.090.01.2055.000.055.24.001."/>
    <m/>
    <n v="2000000"/>
    <n v="2000000"/>
    <n v="1898529"/>
    <n v="423981"/>
    <m/>
    <n v="45"/>
    <m/>
    <m/>
  </r>
  <r>
    <x v="2"/>
    <x v="17"/>
    <s v="Lolf 2023-2025"/>
    <x v="1"/>
    <s v="N.1.024.090.02.2055.000.055.25.001."/>
    <s v="N.1.024.090.02.2055.000.055.25.001."/>
    <s v="N.1.024.090.02.2055.000.055.25.001."/>
    <s v="N.1.024.090.02.2055.000.055.25.001."/>
    <m/>
    <n v="1385000"/>
    <n v="1385000"/>
    <n v="0"/>
    <n v="0"/>
    <m/>
    <n v="0"/>
    <m/>
    <s v="Notifiée en 2025._x000a_AAO lancée en lots séparés: un lot attribué et le marché en cours d'élaboration, le 2ème lot déclaré infructueux."/>
  </r>
  <r>
    <x v="2"/>
    <x v="18"/>
    <s v="Lolf 2023-2025"/>
    <x v="1"/>
    <s v="N1.024.090.01.2039.000.039.24.004"/>
    <s v="N1.024.090.01.2039.000.039.24.004"/>
    <s v="N1.024.090.01.2039.000.039.24.004"/>
    <s v="N1.024.090.01.2039.000.039.24.004"/>
    <n v="2024"/>
    <n v="4500000"/>
    <n v="4500000"/>
    <n v="197000"/>
    <n v="196830"/>
    <m/>
    <n v="0.15"/>
    <m/>
    <s v="En Cours"/>
  </r>
  <r>
    <x v="2"/>
    <x v="18"/>
    <s v="Lolf 2023-2025"/>
    <x v="6"/>
    <s v="S1.020.076.01.4739.000.039.23.001"/>
    <s v="S1.020.076.01.4739.000.039.23.001"/>
    <s v="S1.020.076.01.4739.000.039.23.001"/>
    <s v="S1.020.076.01.4739.000.039.23.001"/>
    <n v="2023"/>
    <n v="2782685.7080000001"/>
    <n v="2782685.7080000001"/>
    <n v="2683462"/>
    <n v="386508.07089999999"/>
    <m/>
    <n v="0.3"/>
    <m/>
    <s v="Etude achevée"/>
  </r>
  <r>
    <x v="2"/>
    <x v="19"/>
    <s v="Lolf 2023-2025"/>
    <x v="9"/>
    <s v=" Réalisation d'une cour de justice a El- M'ghaier"/>
    <s v=" Réalisation d'une cour de justice a El- M'ghaier"/>
    <s v=" Réalisation d'une cour de justice a El- M'ghaier"/>
    <s v=" Réalisation d'une cour de justice a El- M'ghaier"/>
    <n v="2025"/>
    <n v="3040000"/>
    <n v="3040000"/>
    <m/>
    <m/>
    <m/>
    <n v="0"/>
    <m/>
    <s v="Non inscrite"/>
  </r>
  <r>
    <x v="2"/>
    <x v="19"/>
    <s v="Lolf 2023-2025"/>
    <x v="6"/>
    <s v="Etude d'adaptation, suivi, contrôle et travaux de réalisation et équipement de 04 centres de proximité pour le stockage intermédiaire des céréales au niveau de la wilaya d'el M'Ghaier_x000a_S.1.020.076.01.4757.000.057.23.001"/>
    <s v="Etude d'adaptation, suivi, contrôle et travaux de réalisation et équipement de 04 centres de proximité pour le stockage intermédiaire des céréales au niveau de la wilaya d'el M'Ghaier_x000a_S.1.020.076.01.4757.000.057.23.001"/>
    <s v="Etude d'adaptation, suivi, contrôle et travaux de réalisation et équipement de 04 centres de proximité pour le stockage intermédiaire des céréales au niveau de la wilaya d'el M'Ghaier_x000a_S.1.020.076.01.4757.000.057.23.001"/>
    <s v="Etude d'adaptation, suivi, contrôle et travaux de réalisation et équipement de 04 centres de proximité pour le stockage intermédiaire des céréales au niveau de la wilaya d'el M'Ghaier_x000a_S.1.020.076.01.4757.000.057.23.001"/>
    <n v="2023"/>
    <n v="1011886"/>
    <n v="1011886"/>
    <n v="982474"/>
    <n v="117956"/>
    <m/>
    <n v="0.4"/>
    <m/>
    <s v=" En cours_x000a_ (Gestion de wilaya) _x000a_"/>
  </r>
  <r>
    <x v="2"/>
    <x v="19"/>
    <s v="Lolf 2023-2025"/>
    <x v="3"/>
    <s v="Amélioration urbaine de l'ancien tissu urbain à travers la wilaya d'El M'Ghair-2023_x000a_N.1.021.080.02.2057.000.057.23.001"/>
    <s v="Amélioration urbaine de l'ancien tissu urbain à travers la wilaya d'El M'Ghair-2023_x000a_N.1.021.080.02.2057.000.057.23.001"/>
    <s v="Amélioration urbaine de l'ancien tissu urbain à travers la wilaya d'El M'Ghair-2023_x000a_N.1.021.080.02.2057.000.057.23.001"/>
    <s v="Amélioration urbaine de l'ancien tissu urbain à travers la wilaya d'El M'Ghair-2023_x000a_N.1.021.080.02.2057.000.057.23.001"/>
    <n v="2023"/>
    <n v="1000000"/>
    <n v="1000000"/>
    <n v="867907"/>
    <n v="654087"/>
    <m/>
    <n v="0.8"/>
    <m/>
    <s v=" En cours"/>
  </r>
  <r>
    <x v="2"/>
    <x v="19"/>
    <s v="Lolf 2023-2025"/>
    <x v="1"/>
    <s v="Dédoublement de la RN03 entre Oum Etoyour et El-M'Ghaier (Sidi Khellil) sur19km N.1.024.090.01.2057.000.057.23.003"/>
    <s v="Dédoublement de la RN03 entre Oum Etoyour et El-M'Ghaier (Sidi Khellil) sur19km N.1.024.090.01.2057.000.057.23.003"/>
    <s v="Dédoublement de la RN03 entre Oum Etoyour et El-M'Ghaier (Sidi Khellil) sur19km N.1.024.090.01.2057.000.057.23.003"/>
    <s v="Dédoublement de la RN03 entre Oum Etoyour et El-M'Ghaier (Sidi Khellil) sur19km N.1.024.090.01.2057.000.057.23.003"/>
    <n v="2023"/>
    <n v="1220000"/>
    <n v="1220000"/>
    <n v="975895"/>
    <n v="267220"/>
    <m/>
    <n v="0.6"/>
    <m/>
    <s v=" En cours"/>
  </r>
  <r>
    <x v="2"/>
    <x v="19"/>
    <s v="Lolf 2023-2025"/>
    <x v="1"/>
    <s v="Dédoublement de RN03 entre Sidi khelil et tendla sur 23 km (W.El M’Ghair)_x000a_N.1.024.090.01.2057.000.057.24.001"/>
    <s v="Dédoublement de RN03 entre Sidi khelil et tendla sur 23 km (W.El M’Ghair)_x000a_N.1.024.090.01.2057.000.057.24.001"/>
    <s v="Dédoublement de RN03 entre Sidi khelil et tendla sur 23 km (W.El M’Ghair)_x000a_N.1.024.090.01.2057.000.057.24.001"/>
    <s v="Dédoublement de RN03 entre Sidi khelil et tendla sur 23 km (W.El M’Ghair)_x000a_N.1.024.090.01.2057.000.057.24.001"/>
    <n v="2024"/>
    <n v="1600000"/>
    <n v="1600000"/>
    <n v="1160372"/>
    <n v="563872"/>
    <m/>
    <n v="0.5"/>
    <m/>
    <s v=" En cours"/>
  </r>
  <r>
    <x v="2"/>
    <x v="20"/>
    <s v="Lolf 2023-2025"/>
    <x v="6"/>
    <s v="S.1.020.076.01.4707.000.007.23.001_x000a_Etude d'adaptation,suivi,contrôleet travaux de réalisation et equipement de 08 centres de proximité pour le stockage intermédiaire des céréales au niveau de la wilaya de Biskra"/>
    <s v="S.1.020.076.01.4707.000.007.23.001_x000a_Etude d'adaptation,suivi,contrôleet travaux de réalisation et equipement de 08 centres de proximité pour le stockage intermédiaire des céréales au niveau de la wilaya de Biskra"/>
    <s v="S.1.020.076.01.4707.000.007.23.001_x000a_Etude d'adaptation,suivi,contrôleet travaux de réalisation et equipement de 08 centres de proximité pour le stockage intermédiaire des céréales au niveau de la wilaya de Biskra"/>
    <s v="S.1.020.076.01.4707.000.007.23.001_x000a_Etude d'adaptation,suivi,contrôleet travaux de réalisation et equipement de 08 centres de proximité pour le stockage intermédiaire des céréales au niveau de la wilaya de Biskra"/>
    <n v="2023"/>
    <n v="2023771"/>
    <n v="2023771"/>
    <n v="1936335"/>
    <n v="226890"/>
    <m/>
    <s v="70"/>
    <m/>
    <m/>
  </r>
  <r>
    <x v="2"/>
    <x v="20"/>
    <s v="Lolf 2023-2025"/>
    <x v="1"/>
    <s v="N.1.024.090.01.2007.000.007.24.004_x000a_Réalisation du dédoublement de la RN83 sur 15km (W-Biskra)"/>
    <s v="N.1.024.090.01.2007.000.007.24.004_x000a_Réalisation du dédoublement de la RN83 sur 15km (W-Biskra)"/>
    <s v="N.1.024.090.01.2007.000.007.24.004_x000a_Réalisation du dédoublement de la RN83 sur 15km (W-Biskra)"/>
    <s v="N.1.024.090.01.2007.000.007.24.004_x000a_Réalisation du dédoublement de la RN83 sur 15km (W-Biskra)"/>
    <n v="2024"/>
    <n v="1400000"/>
    <n v="1400000"/>
    <n v="1284988"/>
    <n v="405775"/>
    <m/>
    <s v="60"/>
    <m/>
    <m/>
  </r>
  <r>
    <x v="2"/>
    <x v="20"/>
    <s v="Lolf 2023-2025"/>
    <x v="1"/>
    <s v="N.1.024.090.01.2007.000.007.24.003_x000a_Réalisation du dédoublement de la RN03 sur 26 km du PK336 au PK 342 et du PK363 au PK383 (2éme tranche) ( W-Biskra)"/>
    <s v="N.1.024.090.01.2007.000.007.24.003_x000a_Réalisation du dédoublement de la RN03 sur 26 km du PK336 au PK 342 et du PK363 au PK383 (2éme tranche) ( W-Biskra)"/>
    <s v="N.1.024.090.01.2007.000.007.24.003_x000a_Réalisation du dédoublement de la RN03 sur 26 km du PK336 au PK 342 et du PK363 au PK383 (2éme tranche) ( W-Biskra)"/>
    <s v="N.1.024.090.01.2007.000.007.24.003_x000a_Réalisation du dédoublement de la RN03 sur 26 km du PK336 au PK 342 et du PK363 au PK383 (2éme tranche) ( W-Biskra)"/>
    <n v="2024"/>
    <n v="1800000"/>
    <n v="1800000"/>
    <n v="1528479"/>
    <n v="125344"/>
    <m/>
    <s v="45"/>
    <m/>
    <m/>
  </r>
  <r>
    <x v="2"/>
    <x v="20"/>
    <s v="Lolf 2023-2025"/>
    <x v="1"/>
    <s v="N.1.024.090.01.2007.000.007.24.002_x000a_Réalisation du dédoublement de la RN 46 sur 25km entre PK 219 et PK 244 ( W-Biskra)"/>
    <s v="N.1.024.090.01.2007.000.007.24.002_x000a_Réalisation du dédoublement de la RN 46 sur 25km entre PK 219 et PK 244 ( W-Biskra)"/>
    <s v="N.1.024.090.01.2007.000.007.24.002_x000a_Réalisation du dédoublement de la RN 46 sur 25km entre PK 219 et PK 244 ( W-Biskra)"/>
    <s v="N.1.024.090.01.2007.000.007.24.002_x000a_Réalisation du dédoublement de la RN 46 sur 25km entre PK 219 et PK 244 ( W-Biskra)"/>
    <n v="2024"/>
    <n v="1800000"/>
    <n v="1800000"/>
    <n v="1787948"/>
    <n v="376105"/>
    <m/>
    <s v="45"/>
    <m/>
    <m/>
  </r>
  <r>
    <x v="2"/>
    <x v="20"/>
    <s v="Lolf 2023-2025"/>
    <x v="5"/>
    <s v="N.1.051.096.01.2007.000.007.24.001_x000a_Réalisation et rénovation des collecteurs principaux d'assainissement de la ville Biskra"/>
    <s v="N.1.051.096.01.2007.000.007.24.001_x000a_Réalisation et rénovation des collecteurs principaux d'assainissement de la ville Biskra"/>
    <s v="N.1.051.096.01.2007.000.007.24.001_x000a_Réalisation et rénovation des collecteurs principaux d'assainissement de la ville Biskra"/>
    <s v="N.1.051.096.01.2007.000.007.24.001_x000a_Réalisation et rénovation des collecteurs principaux d'assainissement de la ville Biskra"/>
    <n v="2024"/>
    <n v="4000000"/>
    <n v="4000000"/>
    <n v="2287852"/>
    <n v="224053"/>
    <m/>
    <s v="45"/>
    <m/>
    <m/>
  </r>
  <r>
    <x v="2"/>
    <x v="21"/>
    <s v="Lolf 2023-2025"/>
    <x v="9"/>
    <s v="NI_x000a_Réalisation d'une cour de justice à Ouled Djellal"/>
    <s v="NI_x000a_Réalisation d'une cour de justice à Ouled Djellal"/>
    <s v="NI_x000a_Réalisation d'une cour de justice à Ouled Djellal"/>
    <s v="NI_x000a_Réalisation d'une cour de justice à Ouled Djellal"/>
    <n v="2025"/>
    <n v="2800000"/>
    <n v="2800000"/>
    <n v="0"/>
    <n v="0"/>
    <m/>
    <n v="0"/>
    <m/>
    <s v="في طور تحضير دفتر الشروط للإنجاز"/>
  </r>
  <r>
    <x v="2"/>
    <x v="21"/>
    <s v="Lolf 2023-2025"/>
    <x v="3"/>
    <s v="N.1.021.080.02.2051.000.051.23.001_x000a_Amélioration urbaine de l’ancien tissu urbain à travers la wilaya de Ouled Djellal-2023"/>
    <s v="N.1.021.080.02.2051.000.051.23.001_x000a_Amélioration urbaine de l’ancien tissu urbain à travers la wilaya de Ouled Djellal-2023"/>
    <s v="N.1.021.080.02.2051.000.051.23.001_x000a_Amélioration urbaine de l’ancien tissu urbain à travers la wilaya de Ouled Djellal-2023"/>
    <s v="N.1.021.080.02.2051.000.051.23.001_x000a_Amélioration urbaine de l’ancien tissu urbain à travers la wilaya de Ouled Djellal-2023"/>
    <n v="2023"/>
    <n v="1000000"/>
    <n v="1000000"/>
    <n v="981430.86684000003"/>
    <n v="28097.265780000002"/>
    <m/>
    <n v="0.5"/>
    <m/>
    <s v="في طور الإنجاز"/>
  </r>
  <r>
    <x v="2"/>
    <x v="21"/>
    <s v="Lolf 2023-2025"/>
    <x v="5"/>
    <s v="NI_x000a_Réalisation , équipement et électrification de 2200 MI de forages Albien pour l'irrigation des palmerais à travers les communes de Ouled Djellal , Sidi Khaled et Besbes ( W , Ouled Djellal )"/>
    <s v="NI_x000a_Réalisation , équipement et électrification de 2200 MI de forages Albien pour l'irrigation des palmerais à travers les communes de Ouled Djellal , Sidi Khaled et Besbes ( W , Ouled Djellal )"/>
    <s v="NI_x000a_Réalisation , équipement et électrification de 2200 MI de forages Albien pour l'irrigation des palmerais à travers les communes de Ouled Djellal , Sidi Khaled et Besbes ( W , Ouled Djellal )"/>
    <s v="NI_x000a_Réalisation , équipement et électrification de 2200 MI de forages Albien pour l'irrigation des palmerais à travers les communes de Ouled Djellal , Sidi Khaled et Besbes ( W , Ouled Djellal )"/>
    <n v="2025"/>
    <n v="2500000"/>
    <n v="2500000"/>
    <n v="0"/>
    <n v="0"/>
    <m/>
    <n v="0"/>
    <m/>
    <s v="تم إيداع دفتر الشروط على مستوى اللجنة القطاعية للصفقات العمومية "/>
  </r>
  <r>
    <x v="2"/>
    <x v="22"/>
    <s v="Lolf 2023-2025"/>
    <x v="1"/>
    <s v="Renforcement de la RN 107 du PK 0+000 au PK24+000 sur  24 km                 Non individualisée"/>
    <s v="Renforcement de la RN 107 du PK 0+000 au PK24+000 sur  24 km                 Non individualisée"/>
    <s v="Renforcement de la RN 107 du PK 0+000 au PK24+000 sur  24 km                 Non individualisée"/>
    <s v="Renforcement de la RN 107 du PK 0+000 au PK24+000 sur  24 km                 Non individualisée"/>
    <s v="2025"/>
    <n v="1000000"/>
    <n v="1000000"/>
    <n v="0"/>
    <n v="0"/>
    <m/>
    <n v="0"/>
    <m/>
    <s v="Attribution provisoire en cours"/>
  </r>
  <r>
    <x v="2"/>
    <x v="22"/>
    <s v="Lolf 2023-2025"/>
    <x v="1"/>
    <s v="Dédoublement de la RN1 &quot; 1ere tranche sur 10 Km &quot; wilaya de ghardaia     N1 024 090 01 2047 000 047 24 003"/>
    <s v="Dédoublement de la RN1 &quot; 1ere tranche sur 10 Km &quot; wilaya de ghardaia     N1 024 090 01 2047 000 047 24 003"/>
    <s v="Dédoublement de la RN1 &quot; 1ere tranche sur 10 Km &quot; wilaya de ghardaia     N1 024 090 01 2047 000 047 24 003"/>
    <s v="Dédoublement de la RN1 &quot; 1ere tranche sur 10 Km &quot; wilaya de ghardaia     N1 024 090 01 2047 000 047 24 003"/>
    <s v="2024"/>
    <n v="2500000"/>
    <n v="2500000"/>
    <n v="2401255"/>
    <n v="511501"/>
    <m/>
    <n v="0.5"/>
    <m/>
    <s v="En cours"/>
  </r>
  <r>
    <x v="2"/>
    <x v="22"/>
    <s v="Lolf 2023-2025"/>
    <x v="6"/>
    <s v="Electrification agricole,  destiné aux périmètres des cultures stratégiques,   « Appui au développement  des cultures stratégiques »,  W Ghardaia            Non individualisée"/>
    <s v="Electrification agricole,  destiné aux périmètres des cultures stratégiques,   « Appui au développement  des cultures stratégiques »,  W Ghardaia            Non individualisée"/>
    <s v="Electrification agricole,  destiné aux périmètres des cultures stratégiques,   « Appui au développement  des cultures stratégiques »,  W Ghardaia            Non individualisée"/>
    <s v="Electrification agricole,  destiné aux périmètres des cultures stratégiques,   « Appui au développement  des cultures stratégiques »,  W Ghardaia            Non individualisée"/>
    <s v="2025"/>
    <n v="2000000"/>
    <n v="2000000"/>
    <n v="0"/>
    <n v="0"/>
    <m/>
    <n v="0"/>
    <m/>
    <s v="Préparation du marché avec Sonalgaz"/>
  </r>
  <r>
    <x v="2"/>
    <x v="22"/>
    <s v="Lolf 2023-2025"/>
    <x v="6"/>
    <s v="Etude d'adaptation, suivi, contrôle et travaux de réalisation et équipement de 08 centres    de proximité pour le stockage intermédiaire des céréales au niveau de la wilaya de Ghardaia                                                                         S1 020 076 01 4747 000 047 23 001"/>
    <s v="Etude d'adaptation, suivi, contrôle et travaux de réalisation et équipement de 08 centres    de proximité pour le stockage intermédiaire des céréales au niveau de la wilaya de Ghardaia                                                                         S1 020 076 01 4747 000 047 23 001"/>
    <s v="Etude d'adaptation, suivi, contrôle et travaux de réalisation et équipement de 08 centres    de proximité pour le stockage intermédiaire des céréales au niveau de la wilaya de Ghardaia                                                                         S1 020 076 01 4747 000 047 23 001"/>
    <s v="Etude d'adaptation, suivi, contrôle et travaux de réalisation et équipement de 08 centres    de proximité pour le stockage intermédiaire des céréales au niveau de la wilaya de Ghardaia                                                                         S1 020 076 01 4747 000 047 23 001"/>
    <s v="2023"/>
    <n v="2023771"/>
    <n v="2023771"/>
    <n v="2019085"/>
    <n v="533094"/>
    <m/>
    <n v="0.4"/>
    <m/>
    <s v="En cours"/>
  </r>
  <r>
    <x v="2"/>
    <x v="22"/>
    <s v="Lolf 2023-2025"/>
    <x v="3"/>
    <s v="Etude, suivi et réalisation des travaux  de 04 lotissements sociaux (6956 lots ) crées dans le cadre du développement de l'offre fonciere publique dans les régions du sud à berriane, guerrara wilaya de ghardaia ( programme2024 )                                                                                                       N1 021 080 02 2047 000 047 24 001"/>
    <s v="Etude, suivi et réalisation des travaux  de 04 lotissements sociaux (6956 lots ) crées dans le cadre du développement de l'offre fonciere publique dans les régions du sud à berriane, guerrara wilaya de ghardaia ( programme2024 )                                                                                                       N1 021 080 02 2047 000 047 24 001"/>
    <s v="Etude, suivi et réalisation des travaux  de 04 lotissements sociaux (6956 lots ) crées dans le cadre du développement de l'offre fonciere publique dans les régions du sud à berriane, guerrara wilaya de ghardaia ( programme2024 )                                                                                                       N1 021 080 02 2047 000 047 24 001"/>
    <s v="Etude, suivi et réalisation des travaux  de 04 lotissements sociaux (6956 lots ) crées dans le cadre du développement de l'offre fonciere publique dans les régions du sud à berriane, guerrara wilaya de ghardaia ( programme2024 )                                                                                                       N1 021 080 02 2047 000 047 24 001"/>
    <s v="2024"/>
    <n v="1000000"/>
    <n v="1000000"/>
    <n v="951393"/>
    <n v="252722"/>
    <m/>
    <n v="0.6"/>
    <m/>
    <s v="En cours"/>
  </r>
  <r>
    <x v="2"/>
    <x v="28"/>
    <s v="Lolf 2023-2025"/>
    <x v="1"/>
    <s v="N1 024 090 01 2058 000 058 24 002"/>
    <s v="N1 024 090 01 2058 000 058 24 002"/>
    <s v="N1 024 090 01 2058 000 058 24 002"/>
    <s v="N1 024 090 01 2058 000 058 24 002"/>
    <n v="2024"/>
    <n v="3000000"/>
    <n v="3000000"/>
    <n v="2604074"/>
    <n v="311067"/>
    <m/>
    <n v="0.2"/>
    <m/>
    <m/>
  </r>
  <r>
    <x v="2"/>
    <x v="28"/>
    <s v="Lolf 2023-2025"/>
    <x v="1"/>
    <s v="NI"/>
    <s v="NI"/>
    <s v="NI"/>
    <s v="NI"/>
    <n v="2025"/>
    <n v="2000000"/>
    <n v="2000000"/>
    <n v="0"/>
    <n v="0"/>
    <m/>
    <n v="0"/>
    <m/>
    <m/>
  </r>
  <r>
    <x v="2"/>
    <x v="28"/>
    <s v="Lolf 2023-2025"/>
    <x v="1"/>
    <s v="NI"/>
    <s v="NI"/>
    <s v="NI"/>
    <s v="NI"/>
    <n v="2025"/>
    <n v="1099459"/>
    <n v="1099459"/>
    <n v="0"/>
    <n v="0"/>
    <m/>
    <n v="0"/>
    <m/>
    <m/>
  </r>
  <r>
    <x v="2"/>
    <x v="28"/>
    <s v="Lolf 2023-2025"/>
    <x v="9"/>
    <s v="N1 024 090 01 2058 000 058 24 002"/>
    <s v="N1 024 090 01 2058 000 058 24 002"/>
    <s v="N1 024 090 01 2058 000 058 24 002"/>
    <s v="N1 024 090 01 2058 000 058 24 002"/>
    <n v="2025"/>
    <n v="2700000"/>
    <n v="2700000"/>
    <n v="0"/>
    <n v="0"/>
    <m/>
    <n v="0"/>
    <m/>
    <m/>
  </r>
  <r>
    <x v="2"/>
    <x v="28"/>
    <s v="Lolf 2023-2025"/>
    <x v="6"/>
    <s v="S1.020.076.01.4739.000.039.23.001"/>
    <s v="S1.020.076.01.4739.000.039.23.001"/>
    <s v="S1.020.076.01.4739.000.039.23.001"/>
    <s v="S1.020.076.01.4739.000.039.23.001"/>
    <n v="2025"/>
    <n v="2300000"/>
    <n v="2300000"/>
    <n v="0"/>
    <n v="0"/>
    <m/>
    <n v="0"/>
    <m/>
    <m/>
  </r>
  <r>
    <x v="2"/>
    <x v="28"/>
    <s v="Lolf 2023-2025"/>
    <x v="6"/>
    <s v="S1.020.076.01.4758.000.058.24.001"/>
    <s v="S1.020.076.01.4758.000.058.24.001"/>
    <s v="S1.020.076.01.4758.000.058.24.001"/>
    <s v="S1.020.076.01.4758.000.058.24.001"/>
    <n v="2025"/>
    <n v="2782685.7080000001"/>
    <n v="2782685.7080000001"/>
    <n v="2505084"/>
    <n v="58996"/>
    <m/>
    <n v="0.3"/>
    <m/>
    <m/>
  </r>
  <r>
    <x v="2"/>
    <x v="23"/>
    <s v="Lolf 2023-2025"/>
    <x v="1"/>
    <s v="024 : Travaux Publics et Infrastructures de Base"/>
    <s v="024 : Travaux Publics et Infrastructures de Base"/>
    <s v="024 : Travaux Publics et Infrastructures de Base"/>
    <s v="024 : Travaux Publics et Infrastructures de Base"/>
    <m/>
    <n v="5715000"/>
    <n v="5715000"/>
    <n v="5126328.2434"/>
    <n v="237852.67681"/>
    <m/>
    <m/>
    <m/>
    <m/>
  </r>
  <r>
    <x v="2"/>
    <x v="23"/>
    <s v="Lolf 2023-2025"/>
    <x v="1"/>
    <s v="090 : Infrastructures routières et autoroutières"/>
    <s v="090 : Infrastructures routières et autoroutières"/>
    <s v="090 : Infrastructures routières et autoroutières"/>
    <s v="090 : Infrastructures routières et autoroutières"/>
    <m/>
    <n v="5715000"/>
    <n v="5715000"/>
    <n v="5126328.2434"/>
    <n v="237852.67681"/>
    <m/>
    <m/>
    <m/>
    <m/>
  </r>
  <r>
    <x v="2"/>
    <x v="23"/>
    <s v="Lolf 2023-2025"/>
    <x v="1"/>
    <s v="01 : Développement des infrastructures routières"/>
    <s v="01 : Développement des infrastructures routières"/>
    <s v="01 : Développement des infrastructures routières"/>
    <s v="01 : Développement des infrastructures routières"/>
    <m/>
    <n v="5715000"/>
    <n v="5715000"/>
    <n v="5126328.2434"/>
    <n v="237852.67681"/>
    <m/>
    <m/>
    <m/>
    <m/>
  </r>
  <r>
    <x v="2"/>
    <x v="23"/>
    <s v="Lolf 2023-2025"/>
    <x v="1"/>
    <s v="N1.024.090.01.2033.000.033.24.004 Achèvement de la réalisation du CW 02 Illizi - Oued Samen sur 45 Km du  PK 105 au PK 150 (w.d'Illizi)"/>
    <s v="N1.024.090.01.2033.000.033.24.004 Achèvement de la réalisation du CW 02 Illizi - Oued Samen sur 45 Km du  PK 105 au PK 150 (w.d'Illizi)"/>
    <s v="N1.024.090.01.2033.000.033.24.004 Achèvement de la réalisation du CW 02 Illizi - Oued Samen sur 45 Km du  PK 105 au PK 150 (w.d'Illizi)"/>
    <s v="N1.024.090.01.2033.000.033.24.004 Achèvement de la réalisation du CW 02 Illizi - Oued Samen sur 45 Km du  PK 105 au PK 150 (w.d'Illizi)"/>
    <n v="2024"/>
    <n v="1800000"/>
    <n v="1800000"/>
    <n v="1609614.7179"/>
    <n v="237852.67681"/>
    <m/>
    <n v="0.15"/>
    <m/>
    <m/>
  </r>
  <r>
    <x v="2"/>
    <x v="23"/>
    <s v="Lolf 2023-2025"/>
    <x v="3"/>
    <s v="N1.024.090.01.2033.000.033.23.003  Aménagement et revetement des pistes au niveau de la wilaya d'Illizi sur 149 Km"/>
    <s v="N1.024.090.01.2033.000.033.23.003  Aménagement et revetement des pistes au niveau de la wilaya d'Illizi sur 149 Km"/>
    <s v="N1.024.090.01.2033.000.033.23.003  Aménagement et revetement des pistes au niveau de la wilaya d'Illizi sur 149 Km"/>
    <s v="N1.024.090.01.2033.000.033.23.003  Aménagement et revetement des pistes au niveau de la wilaya d'Illizi sur 149 Km"/>
    <n v="2023"/>
    <n v="3915000"/>
    <n v="3915000"/>
    <n v="3516713.5255"/>
    <n v="0"/>
    <m/>
    <n v="0.1"/>
    <m/>
    <m/>
  </r>
  <r>
    <x v="2"/>
    <x v="23"/>
    <s v="Lolf 2023-2025"/>
    <x v="6"/>
    <s v="020 : Agriculture et du Développement Rural"/>
    <s v="020 : Agriculture et du Développement Rural"/>
    <s v="020 : Agriculture et du Développement Rural"/>
    <s v="020 : Agriculture et du Développement Rural"/>
    <m/>
    <n v="2600000"/>
    <n v="2600000"/>
    <n v="0"/>
    <n v="0"/>
    <m/>
    <m/>
    <m/>
    <m/>
  </r>
  <r>
    <x v="2"/>
    <x v="23"/>
    <s v="Lolf 2023-2025"/>
    <x v="5"/>
    <s v="076 : Agriculture et développement rural"/>
    <s v="076 : Agriculture et développement rural"/>
    <s v="076 : Agriculture et développement rural"/>
    <s v="076 : Agriculture et développement rural"/>
    <m/>
    <n v="2600000"/>
    <n v="2600000"/>
    <n v="0"/>
    <n v="0"/>
    <m/>
    <m/>
    <m/>
    <m/>
  </r>
  <r>
    <x v="2"/>
    <x v="23"/>
    <s v="Lolf 2023-2025"/>
    <x v="6"/>
    <s v="03 : Développement rural et gestion équilibrée et durable des territoires"/>
    <s v="03 : Développement rural et gestion équilibrée et durable des territoires"/>
    <s v="03 : Développement rural et gestion équilibrée et durable des territoires"/>
    <s v="03 : Développement rural et gestion équilibrée et durable des territoires"/>
    <m/>
    <n v="2600000"/>
    <n v="2600000"/>
    <n v="0"/>
    <n v="0"/>
    <m/>
    <m/>
    <m/>
    <m/>
  </r>
  <r>
    <x v="2"/>
    <x v="23"/>
    <s v="Lolf 2023-2025"/>
    <x v="6"/>
    <s v="Electrification agricole, destiné aux périmètres des cultures Stratégiques, &quot;Appui au développement des cultures stratégique&quot; W.Illizi"/>
    <s v="Electrification agricole, destiné aux périmètres des cultures Stratégiques, &quot;Appui au développement des cultures stratégique&quot; W.Illizi"/>
    <s v="Electrification agricole, destiné aux périmètres des cultures Stratégiques, &quot;Appui au développement des cultures stratégique&quot; W.Illizi"/>
    <s v="Electrification agricole, destiné aux périmètres des cultures Stratégiques, &quot;Appui au développement des cultures stratégique&quot; W.Illizi"/>
    <n v="2025"/>
    <n v="2600000"/>
    <n v="2600000"/>
    <n v="0"/>
    <n v="0"/>
    <m/>
    <n v="0"/>
    <m/>
    <s v="Préparation de cahier des charges en cours"/>
  </r>
  <r>
    <x v="2"/>
    <x v="24"/>
    <s v="Lolf 2023-2025"/>
    <x v="3"/>
    <s v="N 1 021 080 02 2056 000 056 23 001  Amélioration urbaine de l'ancien tissu urbain à travers la wilaya de Djanet - 2023."/>
    <s v="N 1 021 080 02 2056 000 056 23 001  Amélioration urbaine de l'ancien tissu urbain à travers la wilaya de Djanet - 2023."/>
    <s v="N 1 021 080 02 2056 000 056 23 001  Amélioration urbaine de l'ancien tissu urbain à travers la wilaya de Djanet - 2023."/>
    <s v="N 1 021 080 02 2056 000 056 23 001  Amélioration urbaine de l'ancien tissu urbain à travers la wilaya de Djanet - 2023."/>
    <n v="2023"/>
    <n v="1000000"/>
    <n v="1000000"/>
    <n v="937760"/>
    <n v="198270"/>
    <m/>
    <n v="0.7"/>
    <m/>
    <s v="Opération en Cours "/>
  </r>
  <r>
    <x v="2"/>
    <x v="24"/>
    <s v="Lolf 2023-2025"/>
    <x v="1"/>
    <s v="N 1 024 090 01 2056 000 056 23 003 Aménagement et revêtement des pistes au niveau de la wilaya de Djanet  sur 90 km."/>
    <s v="N 1 024 090 01 2056 000 056 23 003 Aménagement et revêtement des pistes au niveau de la wilaya de Djanet  sur 90 km."/>
    <s v="N 1 024 090 01 2056 000 056 23 003 Aménagement et revêtement des pistes au niveau de la wilaya de Djanet  sur 90 km."/>
    <s v="N 1 024 090 01 2056 000 056 23 003 Aménagement et revêtement des pistes au niveau de la wilaya de Djanet  sur 90 km."/>
    <n v="2023"/>
    <n v="2750000"/>
    <n v="2750000"/>
    <n v="1292162"/>
    <n v="0"/>
    <m/>
    <n v="0"/>
    <m/>
    <s v="Opération en Cours "/>
  </r>
  <r>
    <x v="2"/>
    <x v="24"/>
    <s v="Lolf 2023-2025"/>
    <x v="1"/>
    <s v="N 1 024 090 01 2056 000 056 24 003  Etude pour la réalisation de la route reliant CW 501 et la route BF10-BF11 sur 88 km."/>
    <s v="N 1 024 090 01 2056 000 056 24 003  Etude pour la réalisation de la route reliant CW 501 et la route BF10-BF11 sur 88 km."/>
    <s v="N 1 024 090 01 2056 000 056 24 003  Etude pour la réalisation de la route reliant CW 501 et la route BF10-BF11 sur 88 km."/>
    <s v="N 1 024 090 01 2056 000 056 24 003  Etude pour la réalisation de la route reliant CW 501 et la route BF10-BF11 sur 88 km."/>
    <n v="2024"/>
    <n v="3000"/>
    <n v="3000"/>
    <n v="2951"/>
    <n v="0"/>
    <m/>
    <n v="1"/>
    <m/>
    <s v="Etude Achevée"/>
  </r>
  <r>
    <x v="2"/>
    <x v="24"/>
    <s v="Lolf 2023-2025"/>
    <x v="1"/>
    <s v="Réalisation de la route reliant CW 501 et la route BF10-BF11 sur 88 km."/>
    <s v="Réalisation de la route reliant CW 501 et la route BF10-BF11 sur 88 km."/>
    <s v="Réalisation de la route reliant CW 501 et la route BF10-BF11 sur 88 km."/>
    <s v="Réalisation de la route reliant CW 501 et la route BF10-BF11 sur 88 km."/>
    <n v="2024"/>
    <n v="2725000"/>
    <n v="2725000"/>
    <n v="0"/>
    <n v="0"/>
    <m/>
    <n v="0"/>
    <m/>
    <s v="Cahiers des Charges  Lancée ouvarteur le 25/03/2025"/>
  </r>
  <r>
    <x v="2"/>
    <x v="24"/>
    <s v="Lolf 2023-2025"/>
    <x v="1"/>
    <s v="N 1 024 090 01 2056 000 056 24 004 Etude pour la réalisation de la route reliant Tin Merzouga et la route BF11-BF12 sur 65 km."/>
    <s v="N 1 024 090 01 2056 000 056 24 004 Etude pour la réalisation de la route reliant Tin Merzouga et la route BF11-BF12 sur 65 km."/>
    <s v="N 1 024 090 01 2056 000 056 24 004 Etude pour la réalisation de la route reliant Tin Merzouga et la route BF11-BF12 sur 65 km."/>
    <s v="N 1 024 090 01 2056 000 056 24 004 Etude pour la réalisation de la route reliant Tin Merzouga et la route BF11-BF12 sur 65 km."/>
    <n v="2024"/>
    <n v="2500"/>
    <n v="2500"/>
    <n v="2460"/>
    <n v="0"/>
    <m/>
    <n v="1"/>
    <m/>
    <s v="Etude Achevée"/>
  </r>
  <r>
    <x v="2"/>
    <x v="24"/>
    <s v="Lolf 2023-2025"/>
    <x v="1"/>
    <s v="Réalisation de la route reliant Tin Merzouga et la route BF11-BF12 sur 65 km."/>
    <s v="Réalisation de la route reliant Tin Merzouga et la route BF11-BF12 sur 65 km."/>
    <s v="Réalisation de la route reliant Tin Merzouga et la route BF11-BF12 sur 65 km."/>
    <s v="Réalisation de la route reliant Tin Merzouga et la route BF11-BF12 sur 65 km."/>
    <n v="2024"/>
    <n v="2358200"/>
    <n v="2358200"/>
    <n v="0"/>
    <n v="0"/>
    <m/>
    <n v="0"/>
    <m/>
    <s v="Cahiers des Charges  Lancée ouvarteur le 20/03/2025"/>
  </r>
  <r>
    <x v="2"/>
    <x v="24"/>
    <s v="Lolf 2023-2025"/>
    <x v="1"/>
    <s v="N 1 024 090 01 2056 000 056 24 005   Etude pour la réalisation de la route reliant BF10 et BF11 sur 155 km."/>
    <s v="N 1 024 090 01 2056 000 056 24 005   Etude pour la réalisation de la route reliant BF10 et BF11 sur 155 km."/>
    <s v="N 1 024 090 01 2056 000 056 24 005   Etude pour la réalisation de la route reliant BF10 et BF11 sur 155 km."/>
    <s v="N 1 024 090 01 2056 000 056 24 005   Etude pour la réalisation de la route reliant BF10 et BF11 sur 155 km."/>
    <n v="2024"/>
    <n v="2500"/>
    <n v="2500"/>
    <n v="2478"/>
    <n v="0"/>
    <m/>
    <n v="1"/>
    <m/>
    <s v="Etude Achevée"/>
  </r>
  <r>
    <x v="2"/>
    <x v="24"/>
    <s v="Lolf 2023-2025"/>
    <x v="1"/>
    <s v="Réalisation de la route reliant BF10 et BF11 sur 155 km."/>
    <s v="Réalisation de la route reliant BF10 et BF11 sur 155 km."/>
    <s v="Réalisation de la route reliant BF10 et BF11 sur 155 km."/>
    <s v="Réalisation de la route reliant BF10 et BF11 sur 155 km."/>
    <n v="2024"/>
    <n v="3657000"/>
    <n v="3657000"/>
    <n v="0"/>
    <n v="0"/>
    <m/>
    <n v="0"/>
    <m/>
    <s v="Cahiers des Charges  Lancée ouvarteur le 24/03/2025"/>
  </r>
  <r>
    <x v="2"/>
    <x v="24"/>
    <s v="Lolf 2023-2025"/>
    <x v="1"/>
    <s v="N 1 024 090 01 2056 000 056 24 006 Etude pour la réalisation de la route reliant BF11 et BF12 sur 110 km."/>
    <s v="N 1 024 090 01 2056 000 056 24 006 Etude pour la réalisation de la route reliant BF11 et BF12 sur 110 km."/>
    <s v="N 1 024 090 01 2056 000 056 24 006 Etude pour la réalisation de la route reliant BF11 et BF12 sur 110 km."/>
    <s v="N 1 024 090 01 2056 000 056 24 006 Etude pour la réalisation de la route reliant BF11 et BF12 sur 110 km."/>
    <n v="2024"/>
    <n v="2500"/>
    <n v="2500"/>
    <n v="2451"/>
    <n v="0"/>
    <m/>
    <n v="1"/>
    <m/>
    <s v="Etude Achevée"/>
  </r>
  <r>
    <x v="2"/>
    <x v="24"/>
    <s v="Lolf 2023-2025"/>
    <x v="1"/>
    <s v="Réalisation de la route reliant BF11 et BF12 sur 110 km."/>
    <s v="Réalisation de la route reliant BF11 et BF12 sur 110 km."/>
    <s v="Réalisation de la route reliant BF11 et BF12 sur 110 km."/>
    <s v="Réalisation de la route reliant BF11 et BF12 sur 110 km."/>
    <n v="2024"/>
    <n v="2743300"/>
    <n v="2743300"/>
    <n v="0"/>
    <n v="0"/>
    <m/>
    <m/>
    <m/>
    <s v="Cahiers des Charges  Lancée ouvarteur le 27/03/2025"/>
  </r>
  <r>
    <x v="2"/>
    <x v="25"/>
    <s v="Lolf 2023-2025"/>
    <x v="0"/>
    <s v="N1.051.094.01.2011.000.011.24.001"/>
    <s v="N1.051.094.01.2011.000.011.24.001"/>
    <s v="N1.051.094.01.2011.000.011.24.001"/>
    <s v="N1.051.094.01.2011.000.011.24.001"/>
    <n v="2023"/>
    <n v="1500000"/>
    <n v="1500000"/>
    <n v="0"/>
    <n v="0"/>
    <m/>
    <n v="0"/>
    <m/>
    <s v="Attribuée / individualisée"/>
  </r>
  <r>
    <x v="2"/>
    <x v="25"/>
    <s v="Lolf 2023-2025"/>
    <x v="1"/>
    <s v="AE 2023"/>
    <s v="AE 2023"/>
    <s v="AE 2023"/>
    <s v="AE 2023"/>
    <n v="2023"/>
    <n v="6307115"/>
    <n v="6307115"/>
    <n v="0"/>
    <n v="0"/>
    <m/>
    <n v="0"/>
    <m/>
    <s v="En cours "/>
  </r>
  <r>
    <x v="2"/>
    <x v="25"/>
    <s v="Lolf 2023-2025"/>
    <x v="1"/>
    <s v="AE 2023"/>
    <s v="AE 2023"/>
    <s v="AE 2023"/>
    <s v="AE 2023"/>
    <n v="2023"/>
    <n v="4885671"/>
    <n v="4885671"/>
    <n v="0"/>
    <n v="0"/>
    <m/>
    <n v="0"/>
    <m/>
    <s v="En cours "/>
  </r>
  <r>
    <x v="2"/>
    <x v="25"/>
    <s v="Lolf 2023-2025"/>
    <x v="1"/>
    <s v="AE 2024"/>
    <s v="AE 2024"/>
    <s v="AE 2024"/>
    <s v="AE 2024"/>
    <n v="2024"/>
    <n v="3000000"/>
    <n v="3000000"/>
    <n v="2790000"/>
    <n v="139600"/>
    <m/>
    <n v="0.35"/>
    <m/>
    <s v="Travaux en cours "/>
  </r>
  <r>
    <x v="2"/>
    <x v="25"/>
    <s v="Lolf 2023-2025"/>
    <x v="1"/>
    <s v="N1.024.090.01.2011.000.011.23.005"/>
    <s v="N1.024.090.01.2011.000.011.23.005"/>
    <s v="N1.024.090.01.2011.000.011.23.005"/>
    <s v="N1.024.090.01.2011.000.011.23.005"/>
    <n v="2023"/>
    <n v="2764944"/>
    <n v="2764944"/>
    <n v="0"/>
    <n v="0"/>
    <m/>
    <n v="0"/>
    <m/>
    <s v="En cours "/>
  </r>
  <r>
    <x v="2"/>
    <x v="25"/>
    <s v="Lolf 2023-2025"/>
    <x v="1"/>
    <s v="AE 2023"/>
    <s v="AE 2023"/>
    <s v="AE 2023"/>
    <s v="AE 2023"/>
    <n v="2023"/>
    <n v="2080000"/>
    <n v="2080000"/>
    <n v="0"/>
    <n v="0"/>
    <m/>
    <n v="0.05"/>
    <m/>
    <s v="Marché engagé / Travaux en voie de lancement "/>
  </r>
  <r>
    <x v="2"/>
    <x v="25"/>
    <s v="Lolf 2023-2025"/>
    <x v="1"/>
    <s v="N1.024.090.02.2011.000.011.24.003"/>
    <s v="N1.024.090.02.2011.000.011.24.003"/>
    <s v="N1.024.090.02.2011.000.011.24.003"/>
    <s v="N1.024.090.02.2011.000.011.24.003"/>
    <n v="2024"/>
    <n v="1052350"/>
    <n v="1052350"/>
    <n v="905021"/>
    <n v="255312"/>
    <m/>
    <n v="0.66"/>
    <m/>
    <s v="Travaux en cours"/>
  </r>
  <r>
    <x v="2"/>
    <x v="25"/>
    <s v="Lolf 2023-2025"/>
    <x v="5"/>
    <s v="N1.012.049.01.4001.000.011.23.001"/>
    <s v="N1.012.049.01.4001.000.011.23.001"/>
    <s v="N1.012.049.01.4001.000.011.23.001"/>
    <s v="N1.012.049.01.4001.000.011.23.001"/>
    <n v="2024"/>
    <n v="1500000"/>
    <n v="1500000"/>
    <n v="1290000"/>
    <n v="93100"/>
    <m/>
    <n v="0.6"/>
    <m/>
    <s v="En cours"/>
  </r>
  <r>
    <x v="2"/>
    <x v="26"/>
    <s v="Lolf 2023-2025"/>
    <x v="6"/>
    <s v="Electrification agricole destiné aux périmétres des cultures stratégiques ( Appui au développement des cultures stratégiques) w in salah"/>
    <s v="Electrification agricole destiné aux périmétres des cultures stratégiques ( Appui au développement des cultures stratégiques) w in salah"/>
    <s v="Electrification agricole destiné aux périmétres des cultures stratégiques ( Appui au développement des cultures stratégiques) w in salah"/>
    <s v="Electrification agricole destiné aux périmétres des cultures stratégiques ( Appui au développement des cultures stratégiques) w in salah"/>
    <s v="2025"/>
    <n v="1500000"/>
    <n v="1500000"/>
    <s v="0"/>
    <s v="0"/>
    <m/>
    <n v="0"/>
    <m/>
    <s v="Préparation Cahier des charges"/>
  </r>
  <r>
    <x v="2"/>
    <x v="26"/>
    <s v="Lolf 2023-2025"/>
    <x v="3"/>
    <s v="Amélioratoin urbaine de l'ancien tissu urbain à travers la wilaya d'In Salah - 2023"/>
    <s v="Amélioratoin urbaine de l'ancien tissu urbain à travers la wilaya d'In Salah - 2023"/>
    <s v="Amélioratoin urbaine de l'ancien tissu urbain à travers la wilaya d'In Salah - 2023"/>
    <s v="Amélioratoin urbaine de l'ancien tissu urbain à travers la wilaya d'In Salah - 2023"/>
    <s v="2023"/>
    <n v="1000000"/>
    <n v="1000000"/>
    <n v="926598"/>
    <n v="80588"/>
    <m/>
    <n v="0.25"/>
    <m/>
    <s v="travaux en cours"/>
  </r>
  <r>
    <x v="2"/>
    <x v="26"/>
    <s v="Lolf 2023-2025"/>
    <x v="1"/>
    <s v="Renforcement de la RN 52 Sur 30KM du PK_x000a_222+600 au PK 252+600"/>
    <s v="Renforcement de la RN 52 Sur 30KM du PK_x000a_222+600 au PK 252+600"/>
    <s v="Renforcement de la RN 52 Sur 30KM du PK_x000a_222+600 au PK 252+600"/>
    <s v="Renforcement de la RN 52 Sur 30KM du PK_x000a_222+600 au PK 252+600"/>
    <s v="2025"/>
    <n v="1800000"/>
    <n v="1800000"/>
    <s v="0"/>
    <s v="0"/>
    <m/>
    <n v="0"/>
    <m/>
    <s v="Préparation Cahier des charges"/>
  </r>
  <r>
    <x v="2"/>
    <x v="27"/>
    <s v="Lolf 2023-2025"/>
    <x v="3"/>
    <s v=" N1 021 080 02 2054 000 054 23 001 Amélioration urbaine de l'ancien tissu urbain à travers la wilaya d'In Guezzam - 2023"/>
    <s v=" N1 021 080 02 2054 000 054 23 001 Amélioration urbaine de l'ancien tissu urbain à travers la wilaya d'In Guezzam - 2023"/>
    <s v=" N1 021 080 02 2054 000 054 23 001 Amélioration urbaine de l'ancien tissu urbain à travers la wilaya d'In Guezzam - 2023"/>
    <s v=" N1 021 080 02 2054 000 054 23 001 Amélioration urbaine de l'ancien tissu urbain à travers la wilaya d'In Guezzam - 2023"/>
    <n v="2023"/>
    <n v="1000000"/>
    <n v="1000000"/>
    <n v="956529"/>
    <n v="561892"/>
    <m/>
    <n v="0.9"/>
    <m/>
    <s v="Travaux en cours"/>
  </r>
  <r>
    <x v="2"/>
    <x v="27"/>
    <s v="Lolf 2023-2025"/>
    <x v="1"/>
    <s v="N.1.024.090.01.2054.000.054.23.002 Réalisation de la route entre Tirek - Timiaouine, sur 71 Km ( W. In Guezzam)"/>
    <s v="N.1.024.090.01.2054.000.054.23.002 Réalisation de la route entre Tirek - Timiaouine, sur 71 Km ( W. In Guezzam)"/>
    <s v="N.1.024.090.01.2054.000.054.23.002 Réalisation de la route entre Tirek - Timiaouine, sur 71 Km ( W. In Guezzam)"/>
    <s v="N.1.024.090.01.2054.000.054.23.002 Réalisation de la route entre Tirek - Timiaouine, sur 71 Km ( W. In Guezzam)"/>
    <n v="2023"/>
    <n v="2600000"/>
    <n v="2600000"/>
    <n v="821583"/>
    <n v="0"/>
    <m/>
    <n v="0.05"/>
    <m/>
    <s v="En cours"/>
  </r>
  <r>
    <x v="2"/>
    <x v="27"/>
    <s v="Lolf 2023-2025"/>
    <x v="1"/>
    <s v="N.1.024.090.01.2054.000.054.24.003 Modernisation de la RN1 sur 40,5 kms du PK 2230+000 au PK 2270+500 (1er tranche) (W.In Guezzam)"/>
    <s v="N.1.024.090.01.2054.000.054.24.003 Modernisation de la RN1 sur 40,5 kms du PK 2230+000 au PK 2270+500 (1er tranche) (W.In Guezzam)"/>
    <s v="N.1.024.090.01.2054.000.054.24.003 Modernisation de la RN1 sur 40,5 kms du PK 2230+000 au PK 2270+500 (1er tranche) (W.In Guezzam)"/>
    <s v="N.1.024.090.01.2054.000.054.24.003 Modernisation de la RN1 sur 40,5 kms du PK 2230+000 au PK 2270+500 (1er tranche) (W.In Guezzam)"/>
    <n v="2024"/>
    <n v="2500000"/>
    <n v="2500000"/>
    <n v="2186366"/>
    <n v="0"/>
    <m/>
    <n v="0.05"/>
    <m/>
    <s v="En cours"/>
  </r>
  <r>
    <x v="2"/>
    <x v="22"/>
    <s v="PSC"/>
    <x v="3"/>
    <s v="urbanisme et aménagement "/>
    <s v="aménagement du foncier "/>
    <s v="NK 5 721 2 262 027 16"/>
    <s v="Travaux L'amélioration urbaine DOTATION 2013 "/>
    <m/>
    <n v="1200000"/>
    <n v="1200000"/>
    <n v="1199957"/>
    <n v="1143074"/>
    <m/>
    <m/>
    <m/>
    <m/>
  </r>
  <r>
    <x v="2"/>
    <x v="22"/>
    <s v="PSC"/>
    <x v="3"/>
    <s v="urbanisme et aménagement "/>
    <s v="aménagement du foncier "/>
    <s v="NK 5 721 2 262 027 23"/>
    <s v="VRD Primaires et secondaires"/>
    <m/>
    <n v="2000000"/>
    <n v="2000000"/>
    <n v="1999867"/>
    <n v="1950116"/>
    <m/>
    <m/>
    <m/>
    <m/>
  </r>
  <r>
    <x v="2"/>
    <x v="22"/>
    <s v="PSC"/>
    <x v="3"/>
    <s v="urbanisme et aménagement "/>
    <s v="aménagement du foncier "/>
    <s v="NK 5 721 2 262 027 17"/>
    <s v="VRD Primaires et second   1ère Tranche DOTATION 2015 "/>
    <m/>
    <n v="1900000"/>
    <n v="1900000"/>
    <n v="1790987"/>
    <n v="1638219"/>
    <m/>
    <m/>
    <m/>
    <m/>
  </r>
  <r>
    <x v="2"/>
    <x v="22"/>
    <s v="PSC"/>
    <x v="3"/>
    <s v="urbanisme et aménagement "/>
    <s v="aménagement du foncier "/>
    <s v="NE 5 721 3 262 027 31"/>
    <s v="VRD Primaires et secondaires pour lotissements Sociaux"/>
    <m/>
    <n v="1000000"/>
    <n v="1000000"/>
    <n v="999429"/>
    <n v="570494"/>
    <m/>
    <m/>
    <m/>
    <m/>
  </r>
  <r>
    <x v="2"/>
    <x v="25"/>
    <s v="PSC"/>
    <x v="1"/>
    <s v="Infrastructures routier et autoroutiers"/>
    <s v="Dévloppement des Infrastructures routier"/>
    <s v="NE5.521.3.214.011.01.04"/>
    <s v="Modernisation de la RN 01 sur 570 km entre In Geuzzam et la limite de la wilaya de Ghardaïa(1 ère Tranche) "/>
    <m/>
    <n v="10000000"/>
    <n v="6723000"/>
    <n v="6481045"/>
    <n v="1545289"/>
    <m/>
    <m/>
    <m/>
    <m/>
  </r>
  <r>
    <x v="2"/>
    <x v="25"/>
    <s v="PSC"/>
    <x v="1"/>
    <s v="Infrastructures routier et autoroutiers"/>
    <s v="Dévloppement des Infrastructures routier"/>
    <s v="NE5.521.3.214.011.01.03"/>
    <s v="Etude, Rehabilitation et Réalisation des tronçons de voies d'acces aux unités militaires sur 560 km a travers les wilayas de Tamanrasset, Tebessa et Naama (y compris contrôle et suivi)"/>
    <m/>
    <n v="7699844"/>
    <n v="7699844"/>
    <n v="7571535"/>
    <n v="1962125"/>
    <m/>
    <m/>
    <m/>
    <m/>
  </r>
  <r>
    <x v="2"/>
    <x v="25"/>
    <s v="PSC"/>
    <x v="3"/>
    <s v=" Urbanism et Aménagement"/>
    <s v=" Aménagement du foncier"/>
    <s v="NE5.721.3.225.111.02_x000a_N1.021.080.02.2011.000.011.17.022"/>
    <s v="VRD Primaires et secondaires à travers les Wilayas "/>
    <m/>
    <n v="1145000"/>
    <n v="1145000"/>
    <n v="1144119.2536900002"/>
    <n v="1141799.797"/>
    <m/>
    <m/>
    <m/>
    <m/>
  </r>
  <r>
    <x v="2"/>
    <x v="25"/>
    <s v="PSC"/>
    <x v="3"/>
    <s v=" Urbanism et Aménagement"/>
    <s v=" Aménagement du foncier"/>
    <s v="NE5.721.3.225.111.22_x000a_N1.021.080.02.2011.000.011.18.029"/>
    <s v="VRD Primaires et secondaires à travers les Wilayas - Programme Additionnel 2018, 2eme Tranche- "/>
    <m/>
    <n v="1000000"/>
    <n v="1000000"/>
    <n v="985921.7818"/>
    <n v="625876.16374999995"/>
    <m/>
    <m/>
    <m/>
    <m/>
  </r>
  <r>
    <x v="2"/>
    <x v="26"/>
    <s v="PSC"/>
    <x v="3"/>
    <s v="Urbanisme et Aménagement"/>
    <s v="Urbanisme"/>
    <s v="N1.021.080.01.2053.000.053.20.005"/>
    <s v="Etude et révision des PDEU, études des pos, étude générale et spécifique -1ère tranche-"/>
    <m/>
    <n v="20000"/>
    <n v="20000"/>
    <n v="15951"/>
    <n v="0"/>
    <m/>
    <m/>
    <m/>
    <m/>
  </r>
  <r>
    <x v="2"/>
    <x v="26"/>
    <s v="PSC"/>
    <x v="3"/>
    <s v="Urbanisme et Aménagement"/>
    <s v="Urbanisme"/>
    <s v="N1.021.080.01.2053.000.053.21.006"/>
    <s v="Etude et révision des PDEU, études des pos, étude générale et spécifique, générale sismiques à travers les wilayas -programme 2021-"/>
    <m/>
    <n v="20000"/>
    <n v="20000"/>
    <n v="16761"/>
    <n v="0"/>
    <m/>
    <m/>
    <m/>
    <m/>
  </r>
  <r>
    <x v="2"/>
    <x v="26"/>
    <s v="PSC"/>
    <x v="3"/>
    <s v="Urbanisme et Aménagement"/>
    <s v="Aménagement du foncier"/>
    <s v="N1.021.080.02.2053.000.053.21.042"/>
    <s v="VRD primaires et secondaires à travers les wilaya -2ème tranche- programme 2021"/>
    <m/>
    <n v="400000"/>
    <n v="400000"/>
    <n v="352720"/>
    <n v="123578"/>
    <m/>
    <m/>
    <m/>
    <m/>
  </r>
  <r>
    <x v="2"/>
    <x v="26"/>
    <s v="PSC"/>
    <x v="3"/>
    <s v="Equipements publics"/>
    <s v="Equipements publics de l'éducation et de la formation"/>
    <s v="NE5.623.4.262.027.399"/>
    <s v="Etude, suivi et réalisation d'un école primaire type D au niveau du site des 860 logements LPL hai Djoualil, commune in salah, wilaya in salah -cité d'habitat intégrés, programme 2021"/>
    <m/>
    <n v="112147"/>
    <n v="112147"/>
    <n v="101271"/>
    <n v="63000"/>
    <m/>
    <m/>
    <m/>
    <m/>
  </r>
  <r>
    <x v="2"/>
    <x v="26"/>
    <s v="PSC"/>
    <x v="3"/>
    <s v="Equipements publics"/>
    <s v="Equipements publics de sécurité et de  santé"/>
    <s v="NE5.733.5.262.027.78"/>
    <s v="Réalisation d'une polyclinique au niveau des site d'habitat integrés, wilaya d'In Salah (cités d'habitat integrés -programme 2021)"/>
    <m/>
    <n v="260995"/>
    <n v="260995"/>
    <n v="176772"/>
    <n v="15832"/>
    <m/>
    <m/>
    <m/>
    <m/>
  </r>
  <r>
    <x v="2"/>
    <x v="26"/>
    <s v="PSC"/>
    <x v="1"/>
    <s v="Infrastructures toutières et autoroutières"/>
    <s v="Entretient routier"/>
    <s v="N1.024.090.01.2053.000.053.21.087"/>
    <s v="Modernisation de la RN n°01 sur 570 km, y compris un ouvrage d'art – première tranche."/>
    <m/>
    <n v="480000"/>
    <n v="480000"/>
    <n v="376850"/>
    <n v="55816"/>
    <m/>
    <m/>
    <m/>
    <m/>
  </r>
  <r>
    <x v="2"/>
    <x v="28"/>
    <s v="PSC"/>
    <x v="1"/>
    <s v="Infrastructures routières et autoroutières"/>
    <s v="Entretien routier"/>
    <s v="NE5.521.3.214.058.23.04"/>
    <s v="Modernisation de la RN 01 sur _x000a_570km y compris la réalisation_x000a_ d'ouvrage d'art (1er tranche)"/>
    <m/>
    <n v="1800000"/>
    <n v="1800000"/>
    <n v="1512517"/>
    <n v="0"/>
    <m/>
    <m/>
    <m/>
    <m/>
  </r>
  <r>
    <x v="2"/>
    <x v="28"/>
    <s v="PSC"/>
    <x v="1"/>
    <s v="Infrastructures routières et autoroutières"/>
    <s v="Entretien routier"/>
    <s v="NL5.531.1.214.058.23.08"/>
    <s v="PACE2016: Entretien Des Routes Nationales Remise à niveau des routes national"/>
    <m/>
    <n v="1114727"/>
    <n v="1114727"/>
    <n v="1114596"/>
    <n v="0"/>
    <m/>
    <m/>
    <m/>
    <m/>
  </r>
  <r>
    <x v="2"/>
    <x v="28"/>
    <s v="PSC"/>
    <x v="3"/>
    <s v="Ville et ville nouvelles"/>
    <s v="Ville et ville nouvelles"/>
    <s v="N1 021 081 01 3006 000 058 14 013"/>
    <s v="Projet de la ville nouvelle d'el-meniaa"/>
    <m/>
    <n v="28181587"/>
    <n v="28181587"/>
    <n v="9914874"/>
    <n v="0"/>
    <m/>
    <m/>
    <m/>
    <m/>
  </r>
  <r>
    <x v="2"/>
    <x v="27"/>
    <s v="PSC"/>
    <x v="1"/>
    <s v="Infrastructures Routières et Autoroutères"/>
    <s v="Développement des Infrastructures Routières"/>
    <s v="NE5,531,1,214,054,10"/>
    <s v="Modernisation de la RN01 sur 570 km y compris la réalisation d'un ouvrage d'art (1 er tranche)"/>
    <m/>
    <n v="997000"/>
    <n v="997000"/>
    <n v="962713"/>
    <n v="0"/>
    <m/>
    <m/>
    <m/>
    <m/>
  </r>
  <r>
    <x v="2"/>
    <x v="18"/>
    <s v="PSC"/>
    <x v="1"/>
    <s v="090_Infrastructures routières et autoroutières"/>
    <s v="01_Développement des infrastructures routières"/>
    <s v="NF5.521.2.214.239.85"/>
    <s v="Etude et réalisation de la route reliant Mih Nacer El-Borma (limite avec wilaya d'Ouargla) sur 200 kms"/>
    <m/>
    <n v="7800000"/>
    <n v="7800000"/>
    <n v="7617349.1679600002"/>
    <n v="7280257.3134200005"/>
    <m/>
    <m/>
    <m/>
    <m/>
  </r>
  <r>
    <x v="2"/>
    <x v="18"/>
    <s v="PSC"/>
    <x v="1"/>
    <s v="090_Infrastructures routières et autoroutières"/>
    <s v="01_Développement des infrastructures routières"/>
    <s v="NL5.521.2.214.239.01"/>
    <s v="Revêtement de la piste reliant Douar El Ma à Bir Dher sur 150 km (W. El-Oued)"/>
    <m/>
    <n v="4700000"/>
    <n v="4700000"/>
    <n v="4579235.60042"/>
    <n v="4173340.2568699997"/>
    <m/>
    <m/>
    <m/>
    <m/>
  </r>
  <r>
    <x v="2"/>
    <x v="18"/>
    <s v="PSC"/>
    <x v="1"/>
    <s v="090_Infrastructures routières et autoroutières"/>
    <s v="01_Développement des infrastructures routières"/>
    <s v="NL5.521.2.214.239.02"/>
    <s v="Etude et réalisation de la piste reliant Bir Dher à Bir Lahrech sur 65 kms (W. El-Oued"/>
    <m/>
    <n v="2525000"/>
    <n v="2525000"/>
    <n v="2188476.3357199999"/>
    <n v="1997746.5999700001"/>
    <m/>
    <m/>
    <m/>
    <m/>
  </r>
  <r>
    <x v="2"/>
    <x v="18"/>
    <s v="PSC"/>
    <x v="5"/>
    <s v="090_Mobilisation des ressources en eau et de la sécurité hydrique"/>
    <s v="01_Mobilisation des ressources en eau conventionnelles"/>
    <s v="N1.051·093·01·2039·000·039·15·160"/>
    <s v="Réalisation de12700 ML de forges profonds dans la wilaya d' EL Oued destinés à l'agriculture"/>
    <m/>
    <n v="3000000"/>
    <n v="3000000"/>
    <n v="2998296.4255500003"/>
    <n v="2968839.0585500002"/>
    <m/>
    <m/>
    <m/>
    <m/>
  </r>
  <r>
    <x v="2"/>
    <x v="24"/>
    <s v="PSC"/>
    <x v="1"/>
    <s v=" 090 : Infrastructures routiéres et autoroutiéres"/>
    <s v="1: Développement des infrastructures routières"/>
    <s v="N 1 024 090 01 2056 000 056 21 485"/>
    <s v="Revétement de la  route Azzane - Col d'Anai sur 115 km."/>
    <m/>
    <n v="2035500"/>
    <n v="2035500"/>
    <n v="1834113"/>
    <n v="337348"/>
    <m/>
    <m/>
    <m/>
    <m/>
  </r>
  <r>
    <x v="2"/>
    <x v="24"/>
    <s v="PSC"/>
    <x v="1"/>
    <s v=" 91 : Infrastructures routiéres et autoroutiéres"/>
    <s v="1: Développement des infrastructures routières"/>
    <s v="N 1 024 090 01 2056 000 056 21 484"/>
    <s v="Revétement de la  route Takisset - Col d'Anai sur 115 km."/>
    <m/>
    <n v="1214500"/>
    <n v="1214500"/>
    <n v="836662"/>
    <n v="0"/>
    <m/>
    <m/>
    <m/>
    <m/>
  </r>
  <r>
    <x v="2"/>
    <x v="16"/>
    <s v="PSC"/>
    <x v="3"/>
    <s v="Urbanisme et Aménagement"/>
    <s v="Aménagement du foncier"/>
    <s v="NE 5 721 3 225 130 31"/>
    <s v="Travaux des VRD  des lotissements crées dans le cadre de l'offre fonciére dans les régions du Sud et des Hauts plateaux -Programme 2019-"/>
    <m/>
    <n v="1200000"/>
    <n v="1200000"/>
    <n v="1070609.2479600001"/>
    <n v="464066.70912999997"/>
    <m/>
    <m/>
    <m/>
    <m/>
  </r>
  <r>
    <x v="2"/>
    <x v="16"/>
    <s v="PSC"/>
    <x v="3"/>
    <s v="Urbanisme et Aménagement"/>
    <s v="Aménagement du foncier"/>
    <s v="NE 5 721 3 225 130 37"/>
    <s v="VRD Primaires et secondaires à travers les Wilayas - Programme Additionnel 2020-"/>
    <m/>
    <n v="800000"/>
    <n v="800000"/>
    <n v="715928.61750000005"/>
    <n v="557575.00439000002"/>
    <m/>
    <m/>
    <m/>
    <m/>
  </r>
  <r>
    <x v="2"/>
    <x v="16"/>
    <s v="PSC"/>
    <x v="3"/>
    <s v="Urbanisme et Aménagement"/>
    <s v="Aménagement du foncier"/>
    <s v="NE 5 721 3 225 130 38"/>
    <s v="Amélioration Urbaine au niveau des zones d'ombre - Programme 2021"/>
    <m/>
    <n v="950000"/>
    <n v="950000"/>
    <n v="899550.29732000013"/>
    <n v="896031.25363000005"/>
    <m/>
    <m/>
    <m/>
    <m/>
  </r>
  <r>
    <x v="2"/>
    <x v="16"/>
    <s v="PSC"/>
    <x v="1"/>
    <s v="Infrastructures routières et autoroutières"/>
    <s v="Développements des infrastructures aéroportuaires"/>
    <s v="NF5.521.2.214.230.01.86"/>
    <s v="_x000a_(N.1.024.090.01.2030.000.030.16.066)_x000a_réalisation de la rocarde longeant les frontière tunisiennes entre Bire Yaakoub et Bir El Guelta en passant par El Borma sur 250 KM et réhabilitation de la Rn53 entre PK 155 et PK237 en lot(W.Ouargla)"/>
    <m/>
    <n v="8550000"/>
    <n v="8550000"/>
    <n v="8445930"/>
    <n v="8231591"/>
    <m/>
    <m/>
    <m/>
    <m/>
  </r>
  <r>
    <x v="2"/>
    <x v="16"/>
    <s v="PSC"/>
    <x v="1"/>
    <s v="Infrastructures routières et autoroutières"/>
    <s v="Développements des infrastructures aéroportuaires"/>
    <s v="NL5.521.2.214.230.01.03"/>
    <s v="_x000a_(N.1.024.090.01.2030.000.030.16.067)_x000a_étude, ouverture de piste Bire Colas- Akfou (bornee frontaliere10) sur 53 KM et Bir Yaakoub vers la frontalier (borne frontalière 8) sur 6,4 KM (W.Ouargla )"/>
    <m/>
    <n v="1900000"/>
    <n v="1900000"/>
    <n v="1801067"/>
    <n v="1784004"/>
    <m/>
    <m/>
    <m/>
    <m/>
  </r>
  <r>
    <x v="3"/>
    <x v="29"/>
    <s v="PSD"/>
    <x v="2"/>
    <m/>
    <m/>
    <m/>
    <s v="N1 005 017 02 4823 000 023 11 008_x000a_Etude et réalisation d'un système de vidéosurveillance de la wilaya de Annaba"/>
    <m/>
    <m/>
    <n v="6700000"/>
    <m/>
    <n v="4182054.4870799999"/>
    <n v="0.56061147085959895"/>
    <n v="0.65"/>
    <m/>
    <s v="En cours"/>
  </r>
  <r>
    <x v="3"/>
    <x v="29"/>
    <s v="PSD"/>
    <x v="2"/>
    <m/>
    <m/>
    <m/>
    <s v="N1 005 020 01 4823 000 023 08 006_x000a_Etude, réalisation et équipement d’un centre national de formation et de perfectionnement et de recyclage du personnel des collectivités locales à El Bouni, Annaba"/>
    <m/>
    <m/>
    <n v="4537000"/>
    <m/>
    <n v="2543494.2432900006"/>
    <n v="0.59801091061700706"/>
    <n v="0.8"/>
    <m/>
    <s v="En cours"/>
  </r>
  <r>
    <x v="3"/>
    <x v="29"/>
    <s v="PSD"/>
    <x v="9"/>
    <m/>
    <m/>
    <m/>
    <s v="N1 006 021 01 4023 000 023 04 001_x000a_Etude, réalisation et équipement d'une cour de justice à Annaba"/>
    <m/>
    <m/>
    <n v="4457000"/>
    <m/>
    <n v="2665334.6286200006"/>
    <n v="0"/>
    <n v="0.8"/>
    <m/>
    <s v="En cours"/>
  </r>
  <r>
    <x v="3"/>
    <x v="29"/>
    <s v="PSD"/>
    <x v="5"/>
    <m/>
    <m/>
    <m/>
    <s v="Etude et taravaux de mise à niveau de la station d'épuration d'annaba y compris l'amélioration de la collecte des eaux usées et les infrastructures de transfert des eaux épurées vers le périmétre agricole de Bounamoussa et le complexe d'EL Hadjar (Wilaya d'Annaba) "/>
    <m/>
    <m/>
    <n v="62000000"/>
    <m/>
    <n v="4813054.1864999998"/>
    <n v="0"/>
    <n v="0.05"/>
    <m/>
    <s v="en cours"/>
  </r>
  <r>
    <x v="3"/>
    <x v="29"/>
    <s v="PSD"/>
    <x v="1"/>
    <m/>
    <m/>
    <m/>
    <s v="N1 024 090 01 2023 000 023 24 003_x000a_Dédoublement de la RN21 entre El Hadjar et la limite de la wilaya de Guelma sur 18 Kms (1 ere Tranche) (W d'Annaba)_x000a_"/>
    <m/>
    <m/>
    <n v="2250000"/>
    <m/>
    <n v="961960.33545000001"/>
    <m/>
    <n v="0.05"/>
    <m/>
    <m/>
  </r>
  <r>
    <x v="3"/>
    <x v="29"/>
    <s v="PSD"/>
    <x v="1"/>
    <m/>
    <m/>
    <m/>
    <m/>
    <m/>
    <m/>
    <m/>
    <m/>
    <n v="961960.33545000001"/>
    <n v="0"/>
    <m/>
    <m/>
    <m/>
  </r>
  <r>
    <x v="3"/>
    <x v="29"/>
    <s v="PSD"/>
    <x v="1"/>
    <m/>
    <m/>
    <m/>
    <s v="N1 024 090 01 4023 000 023 08 006_x000a_Etude et réalisation d'un chemin communal y compris les ouvrages d'art reliant Ras El Hamra à Oued Begrat sur 08 km Annaba et Seraidi."/>
    <m/>
    <m/>
    <n v="5650000"/>
    <m/>
    <n v="3046552.4775799997"/>
    <m/>
    <n v="0.4"/>
    <m/>
    <s v="/"/>
  </r>
  <r>
    <x v="3"/>
    <x v="29"/>
    <s v="PSD"/>
    <x v="1"/>
    <m/>
    <m/>
    <m/>
    <m/>
    <m/>
    <m/>
    <m/>
    <m/>
    <n v="3046552.4775799997"/>
    <n v="0.54"/>
    <n v="0.4"/>
    <m/>
    <m/>
  </r>
  <r>
    <x v="3"/>
    <x v="29"/>
    <s v="PSD"/>
    <x v="1"/>
    <m/>
    <m/>
    <m/>
    <s v="N1 024 091 01 4023 000 023 09 001"/>
    <m/>
    <m/>
    <n v="5056000"/>
    <m/>
    <n v="4438680.7176900003"/>
    <m/>
    <n v="1"/>
    <m/>
    <s v="/"/>
  </r>
  <r>
    <x v="3"/>
    <x v="29"/>
    <s v="PSD"/>
    <x v="1"/>
    <m/>
    <m/>
    <m/>
    <s v="Etude et Réalisation d'un parking avion E pour la nouvelle aérogare de Annaba"/>
    <m/>
    <m/>
    <m/>
    <m/>
    <n v="4438680.7176900003"/>
    <m/>
    <m/>
    <m/>
    <m/>
  </r>
  <r>
    <x v="3"/>
    <x v="30"/>
    <s v="PSC"/>
    <x v="1"/>
    <m/>
    <m/>
    <m/>
    <s v="Réalisation du dédoublement de la RN 16 entre la limite de la wilaya de Souk ahras et la limite de la wilaya de Tarf via l'autoroute Est/Ouest sur 42 Km "/>
    <m/>
    <m/>
    <n v="7638"/>
    <m/>
    <n v="4146876.1746199997"/>
    <s v="/"/>
    <n v="0.52"/>
    <m/>
    <s v=" suite à l'accord pour la réévaluation de l'opération  au titre de l'exercice 2025, un avis d'appel d'offre a été lancé .                                pour  l'achevement de la RN 16    lot 03 : attribution provisoire en cours  et                         lot 01 : attribution provisoire en cours "/>
  </r>
  <r>
    <x v="3"/>
    <x v="30"/>
    <s v="PSC"/>
    <x v="1"/>
    <m/>
    <m/>
    <m/>
    <s v="Réalisation d'un viaduc sur RN 16 au PK 69+800(wilaya de guelma)"/>
    <m/>
    <m/>
    <n v="1760"/>
    <m/>
    <s v="/"/>
    <n v="0.24071895424836601"/>
    <s v="/"/>
    <m/>
    <s v="marché en cours de visa au niveau de la  commission séctorielle des marchés publics des travaux publics "/>
  </r>
  <r>
    <x v="3"/>
    <x v="31"/>
    <s v="PSD"/>
    <x v="0"/>
    <m/>
    <m/>
    <m/>
    <s v="Etude et réalisation de 2000 places pédagogiques"/>
    <m/>
    <m/>
    <n v="1545300"/>
    <m/>
    <n v="371983"/>
    <n v="0.60933926560320051"/>
    <n v="0.3"/>
    <m/>
    <s v="Procédure en cours"/>
  </r>
  <r>
    <x v="3"/>
    <x v="31"/>
    <s v="PSD"/>
    <x v="0"/>
    <m/>
    <m/>
    <m/>
    <s v="Suivi et réalisation de 2000 Lits d'hébergement à El-Tarf"/>
    <m/>
    <m/>
    <n v="2379640"/>
    <m/>
    <n v="1450008.09"/>
    <n v="0.6998712702702703"/>
    <n v="0.85"/>
    <m/>
    <s v="en cours"/>
  </r>
  <r>
    <x v="3"/>
    <x v="31"/>
    <s v="PSD"/>
    <x v="0"/>
    <m/>
    <m/>
    <m/>
    <s v="Suivi et réalisation d'un restaurant central à El-Tarf"/>
    <m/>
    <m/>
    <n v="370000"/>
    <m/>
    <n v="258952.37"/>
    <n v="0.10782433783108447"/>
    <n v="0.95"/>
    <m/>
    <s v="en cours"/>
  </r>
  <r>
    <x v="3"/>
    <x v="31"/>
    <s v="PSD"/>
    <x v="0"/>
    <m/>
    <m/>
    <m/>
    <s v="Etude et réalisation de 1500 lits"/>
    <m/>
    <m/>
    <n v="1600800"/>
    <m/>
    <n v="172605.2"/>
    <n v="0.11624738888888889"/>
    <n v="0.15"/>
    <m/>
    <s v="Procédure en cours"/>
  </r>
  <r>
    <x v="3"/>
    <x v="31"/>
    <s v="PSD"/>
    <x v="0"/>
    <m/>
    <m/>
    <m/>
    <s v="Viabilisation et aménagement du pôle universitaire"/>
    <m/>
    <m/>
    <n v="900000"/>
    <m/>
    <n v="104622.65"/>
    <n v="0"/>
    <n v="0.15"/>
    <m/>
    <s v="en cours"/>
  </r>
  <r>
    <x v="3"/>
    <x v="31"/>
    <s v="PSD"/>
    <x v="0"/>
    <m/>
    <m/>
    <m/>
    <s v="Suivi et réalisation de 4000 places pédagogiques à El-Tarf"/>
    <m/>
    <m/>
    <n v="1800000"/>
    <m/>
    <n v="0"/>
    <n v="0.30111185193579248"/>
    <n v="0"/>
    <m/>
    <s v="Procédure en cours"/>
  </r>
  <r>
    <x v="3"/>
    <x v="31"/>
    <s v="PSD"/>
    <x v="6"/>
    <m/>
    <m/>
    <m/>
    <s v="Etude d’adaptation, suivi control et travaux de réalisation et équipement de 03 centres de proximité pour le stockage intermédiaire des céréales au niveau de la wilaya d’EL Tarf"/>
    <m/>
    <m/>
    <n v="758914"/>
    <m/>
    <n v="228518"/>
    <n v="0.87008399999999997"/>
    <s v="Bouhadjar   80% Ain assel 70%,Ben mhidi 100%"/>
    <m/>
    <s v="en cours"/>
  </r>
  <r>
    <x v="3"/>
    <x v="31"/>
    <s v="PSD"/>
    <x v="10"/>
    <m/>
    <m/>
    <m/>
    <s v="Suivi et réalisation d’une zone industrielle à matrouha wilaya de EL Tarf  ( tranche 1 )"/>
    <m/>
    <m/>
    <n v="500000"/>
    <m/>
    <n v="435042"/>
    <n v="0.38700000000000001"/>
    <n v="0.95"/>
    <m/>
    <s v="en cours"/>
  </r>
  <r>
    <x v="3"/>
    <x v="31"/>
    <s v="PSC"/>
    <x v="1"/>
    <m/>
    <m/>
    <m/>
    <s v="Projet de réalisation de la line ferroviaire chibaita moukhtar .drean . chihani"/>
    <m/>
    <m/>
    <n v="548554"/>
    <m/>
    <m/>
    <n v="0"/>
    <n v="0.46189999999999998"/>
    <m/>
    <m/>
  </r>
  <r>
    <x v="3"/>
    <x v="31"/>
    <s v="PSC"/>
    <x v="5"/>
    <m/>
    <m/>
    <m/>
    <s v="Réalisation de la station eau dessalement des eaux de mer"/>
    <m/>
    <m/>
    <s v="400 millions de dollar"/>
    <m/>
    <s v="/"/>
    <n v="0.7"/>
    <n v="0.95"/>
    <m/>
    <m/>
  </r>
  <r>
    <x v="3"/>
    <x v="31"/>
    <s v="PSC"/>
    <x v="5"/>
    <m/>
    <m/>
    <m/>
    <s v="Travaux de raccordement à Laval  de la station de dessalement d’eau de mer . D’EL TARF   lot 0 01 : SDEM ver ANNABA"/>
    <m/>
    <m/>
    <n v="15778292"/>
    <m/>
    <s v="/"/>
    <n v="0.75"/>
    <n v="1"/>
    <m/>
    <m/>
  </r>
  <r>
    <x v="3"/>
    <x v="31"/>
    <s v="PSC"/>
    <x v="5"/>
    <m/>
    <m/>
    <m/>
    <s v="Travaux de raccordement à Laval  de la station de dessalement d’eau de mer . D’EL TARF Lot n 2 : SDEM ver RMC"/>
    <m/>
    <m/>
    <n v="12741089"/>
    <m/>
    <s v="/"/>
    <n v="0.32400000000000001"/>
    <n v="1"/>
    <m/>
    <m/>
  </r>
  <r>
    <x v="3"/>
    <x v="31"/>
    <s v="PSC"/>
    <x v="5"/>
    <m/>
    <m/>
    <m/>
    <s v="Travaux de raccordement à Laval  de la station de dessalement d’eau de mer . D’EL TARF LOT n 03-1 : RMC LAC DES OISEAUX VERS MEXA "/>
    <m/>
    <m/>
    <n v="4381982"/>
    <m/>
    <s v="/"/>
    <n v="0.22"/>
    <n v="0.43"/>
    <m/>
    <m/>
  </r>
  <r>
    <x v="3"/>
    <x v="31"/>
    <s v="PSC"/>
    <x v="5"/>
    <m/>
    <m/>
    <m/>
    <s v="Travaux de raccordement à Laval  de la station de dessalement d’eau de mer . D’EL TARF LOT n 03-2: RMC MEXA –RV EL KALA"/>
    <m/>
    <m/>
    <n v="1260982"/>
    <m/>
    <s v="/"/>
    <n v="0.06"/>
    <n v="0.43"/>
    <m/>
    <m/>
  </r>
  <r>
    <x v="3"/>
    <x v="31"/>
    <s v="PSC"/>
    <x v="5"/>
    <m/>
    <m/>
    <m/>
    <s v="Travaux de raccordement de la station de dessalement d’eau de mer .LOT n 04 : RMC LAC DES OISEAUX –RMC daghoussa"/>
    <m/>
    <m/>
    <n v="5959786"/>
    <m/>
    <s v="/"/>
    <n v="0"/>
    <n v="0.3"/>
    <m/>
    <m/>
  </r>
  <r>
    <x v="3"/>
    <x v="31"/>
    <s v="PSC"/>
    <x v="5"/>
    <m/>
    <m/>
    <m/>
    <s v="Travaux de raccordement de la station de dessalement d’eau de mer .LOT n 05 : RMC daghoussa EL TARF Sud Drean"/>
    <m/>
    <m/>
    <n v="1693578"/>
    <m/>
    <s v="/"/>
    <n v="0.73229999999999995"/>
    <n v="0.13"/>
    <m/>
    <m/>
  </r>
  <r>
    <x v="3"/>
    <x v="31"/>
    <s v="PSC"/>
    <x v="5"/>
    <m/>
    <m/>
    <m/>
    <s v="Construction et mise en service du barrage boukhroufa ( bouteldja )"/>
    <m/>
    <m/>
    <n v="22077000"/>
    <m/>
    <s v="/"/>
    <m/>
    <n v="0.8"/>
    <m/>
    <m/>
  </r>
  <r>
    <x v="3"/>
    <x v="32"/>
    <s v="PSD"/>
    <x v="6"/>
    <m/>
    <m/>
    <m/>
    <s v="Etude et Réalisation de  1000 km de réseaux éléctriques basse tension et moyenne tension"/>
    <m/>
    <m/>
    <n v="1000000"/>
    <n v="255687"/>
    <n v="204549"/>
    <m/>
    <n v="0.8"/>
    <m/>
    <m/>
  </r>
  <r>
    <x v="3"/>
    <x v="32"/>
    <s v="PSD"/>
    <x v="6"/>
    <m/>
    <m/>
    <m/>
    <s v="Etude et Réalisation de  1000 km de réseaux éléctriques basse tension et moyenne tension"/>
    <m/>
    <m/>
    <n v="1500000"/>
    <n v="936228"/>
    <n v="638679"/>
    <m/>
    <n v="0.98"/>
    <m/>
    <m/>
  </r>
  <r>
    <x v="3"/>
    <x v="32"/>
    <s v="PSD"/>
    <x v="6"/>
    <m/>
    <m/>
    <m/>
    <s v="Réalisation d'une unité de stockage"/>
    <m/>
    <m/>
    <n v="162000"/>
    <n v="161847"/>
    <n v="41069"/>
    <m/>
    <n v="0.8"/>
    <m/>
    <m/>
  </r>
  <r>
    <x v="3"/>
    <x v="32"/>
    <s v="PSD"/>
    <x v="6"/>
    <m/>
    <m/>
    <m/>
    <s v="Etude, suivi et réalisation de 03 unités de stockages d'une capacité de 60.000 Qtx pour chacune soit un total de 180.000 Qtx"/>
    <m/>
    <m/>
    <n v="486000"/>
    <n v="459977"/>
    <n v="205419"/>
    <m/>
    <n v="0.8"/>
    <m/>
    <m/>
  </r>
  <r>
    <x v="3"/>
    <x v="32"/>
    <s v="PSD"/>
    <x v="6"/>
    <m/>
    <m/>
    <m/>
    <s v="Etude, suivi, aménagement et réalisation des pistes agricoles améliorées et aménagements des pistes existantes sur 520 km"/>
    <m/>
    <m/>
    <n v="1400000"/>
    <n v="1210373"/>
    <n v="513457"/>
    <m/>
    <n v="0.67"/>
    <m/>
    <m/>
  </r>
  <r>
    <x v="3"/>
    <x v="32"/>
    <s v="PSD"/>
    <x v="6"/>
    <m/>
    <m/>
    <m/>
    <s v="Electrification agricole sur 500 km"/>
    <m/>
    <m/>
    <n v="1500000"/>
    <n v="1331871"/>
    <n v="1157747"/>
    <m/>
    <n v="0.98"/>
    <m/>
    <m/>
  </r>
  <r>
    <x v="3"/>
    <x v="32"/>
    <s v="PSD"/>
    <x v="3"/>
    <m/>
    <m/>
    <m/>
    <s v="5000 logements publics locatifs"/>
    <m/>
    <m/>
    <n v="14610000"/>
    <n v="13611907"/>
    <n v="10529573"/>
    <m/>
    <n v="0.71"/>
    <m/>
    <m/>
  </r>
  <r>
    <x v="3"/>
    <x v="32"/>
    <s v="PSD"/>
    <x v="5"/>
    <m/>
    <m/>
    <m/>
    <s v="Suivi, réalisation et équipement d’une station d’épuration à Babar"/>
    <m/>
    <m/>
    <n v="2500000"/>
    <n v="2142157"/>
    <n v="826597"/>
    <m/>
    <n v="0.85"/>
    <m/>
    <m/>
  </r>
  <r>
    <x v="3"/>
    <x v="32"/>
    <s v="PSD"/>
    <x v="5"/>
    <m/>
    <m/>
    <m/>
    <s v="Suivi, réalisation et équipement d’une station d’épuration à Chechar"/>
    <m/>
    <m/>
    <n v="2490000"/>
    <n v="1999404"/>
    <n v="412576"/>
    <m/>
    <n v="0.5"/>
    <m/>
    <m/>
  </r>
  <r>
    <x v="3"/>
    <x v="32"/>
    <s v="PSD"/>
    <x v="1"/>
    <m/>
    <m/>
    <m/>
    <s v="Réalisation et suivi du dédoublement de la RN 88 reliant Kais -limite de la wilaya de Batna sur 18 km."/>
    <m/>
    <m/>
    <n v="2000000"/>
    <n v="1517700"/>
    <n v="1428287"/>
    <m/>
    <n v="0.9"/>
    <m/>
    <m/>
  </r>
  <r>
    <x v="3"/>
    <x v="32"/>
    <s v="PSD"/>
    <x v="10"/>
    <m/>
    <m/>
    <m/>
    <s v="Etude réhabilitation et développement de la zone d’activité de BAGHAI"/>
    <m/>
    <m/>
    <n v="1700000"/>
    <n v="1201064"/>
    <n v="574074"/>
    <m/>
    <n v="0.65"/>
    <m/>
    <m/>
  </r>
  <r>
    <x v="3"/>
    <x v="32"/>
    <s v="PSD"/>
    <x v="10"/>
    <m/>
    <m/>
    <m/>
    <s v="Etude, suivi et réalisation de cinq (05) mini zones d'activité (10 ha chacune) au niveau des communes de : Taouzianet, Remila, Chechar, El Ouldja et Djellal."/>
    <m/>
    <m/>
    <n v="700000"/>
    <n v="611126"/>
    <n v="126410"/>
    <m/>
    <n v="0.45"/>
    <m/>
    <m/>
  </r>
  <r>
    <x v="3"/>
    <x v="32"/>
    <s v="PSD"/>
    <x v="10"/>
    <m/>
    <m/>
    <m/>
    <s v="Etude ,réalisation et réhabilitation des zones d’activité de Ain touila, M’toussa, El mahmel.   "/>
    <m/>
    <m/>
    <n v="2000000"/>
    <n v="1637616"/>
    <n v="507012"/>
    <m/>
    <n v="0.45"/>
    <m/>
    <m/>
  </r>
  <r>
    <x v="3"/>
    <x v="32"/>
    <s v="PSD"/>
    <x v="8"/>
    <m/>
    <m/>
    <m/>
    <s v="Etude, construction et Equipement d'un hopital Mére et Enfant à Khenchela"/>
    <m/>
    <m/>
    <n v="900000"/>
    <n v="333414"/>
    <n v="44449"/>
    <m/>
    <n v="0.15"/>
    <m/>
    <m/>
  </r>
  <r>
    <x v="3"/>
    <x v="32"/>
    <s v="PSD"/>
    <x v="8"/>
    <m/>
    <m/>
    <m/>
    <s v="Etude,construction et Equipement d'une urgence médicale chirurgicale à Khenchela"/>
    <m/>
    <m/>
    <n v="700000"/>
    <n v="227304"/>
    <n v="164018"/>
    <m/>
    <n v="0.65"/>
    <m/>
    <m/>
  </r>
  <r>
    <x v="3"/>
    <x v="32"/>
    <s v="PSD"/>
    <x v="0"/>
    <m/>
    <m/>
    <m/>
    <s v="Suivi et réalisation de 6 000 places pédagogiques."/>
    <m/>
    <m/>
    <n v="3110000"/>
    <n v="2986303"/>
    <n v="2285748"/>
    <m/>
    <n v="0.9"/>
    <m/>
    <m/>
  </r>
  <r>
    <x v="3"/>
    <x v="32"/>
    <s v="PSD"/>
    <x v="0"/>
    <m/>
    <m/>
    <m/>
    <s v="Suivi et réalisation de 3000 lits d’hébergement"/>
    <m/>
    <m/>
    <n v="2292000"/>
    <n v="1997405"/>
    <n v="1906385"/>
    <m/>
    <n v="0.85"/>
    <m/>
    <m/>
  </r>
  <r>
    <x v="3"/>
    <x v="32"/>
    <s v="PSD"/>
    <x v="18"/>
    <m/>
    <m/>
    <m/>
    <s v="Suivi, réalisation et équipement d’un institut national  spécialisé de formation professionnelle  (INSFP) 300 PF/120 lits à khenchela "/>
    <m/>
    <m/>
    <n v="522000"/>
    <n v="358383"/>
    <n v="282841"/>
    <m/>
    <n v="0.85"/>
    <m/>
    <m/>
  </r>
  <r>
    <x v="3"/>
    <x v="32"/>
    <s v="PSD"/>
    <x v="18"/>
    <m/>
    <m/>
    <m/>
    <s v="Suivi, réalisation et équipement d’un institut d’enseignement professionnel (IEP) 1000 PF /300 lits à khenchela"/>
    <m/>
    <m/>
    <n v="568000"/>
    <n v="382994"/>
    <n v="308530"/>
    <m/>
    <n v="0.85"/>
    <m/>
    <m/>
  </r>
  <r>
    <x v="3"/>
    <x v="32"/>
    <s v="PSD"/>
    <x v="15"/>
    <m/>
    <m/>
    <m/>
    <s v="Etude, construction et équipement d'un Centre Régional de  regroupement des Equipes Nationales à Ain Silane "/>
    <m/>
    <m/>
    <n v="3693200"/>
    <n v="3435134"/>
    <n v="1549144"/>
    <m/>
    <n v="0.7"/>
    <m/>
    <m/>
  </r>
  <r>
    <x v="3"/>
    <x v="32"/>
    <s v="PSD"/>
    <x v="19"/>
    <m/>
    <m/>
    <m/>
    <s v="Suivi et travaux de viabilisation de la station climatique à Chelia"/>
    <m/>
    <m/>
    <n v="561000"/>
    <n v="297670"/>
    <n v="161083"/>
    <m/>
    <n v="0.78"/>
    <m/>
    <m/>
  </r>
  <r>
    <x v="3"/>
    <x v="32"/>
    <s v="PSC"/>
    <x v="13"/>
    <m/>
    <m/>
    <m/>
    <s v="Centrale Electrique cycle combiné 1266,71 MW à Remila - Daira de kais"/>
    <m/>
    <m/>
    <n v="82230000"/>
    <s v="/"/>
    <s v="/"/>
    <m/>
    <n v="0.92"/>
    <m/>
    <m/>
  </r>
  <r>
    <x v="3"/>
    <x v="32"/>
    <s v="PSC"/>
    <x v="5"/>
    <m/>
    <m/>
    <m/>
    <s v="Réalisation du barrage lazreg  (w . Khenchela)"/>
    <m/>
    <m/>
    <n v="4000000"/>
    <n v="2997084"/>
    <n v="0"/>
    <n v="0.59"/>
    <n v="0.17"/>
    <m/>
    <m/>
  </r>
  <r>
    <x v="3"/>
    <x v="33"/>
    <s v="PSC"/>
    <x v="5"/>
    <m/>
    <m/>
    <m/>
    <s v="Etude, réalisation et gestion de la STEP de la ville de Oum El Bouaghi"/>
    <m/>
    <m/>
    <n v="1733000"/>
    <m/>
    <n v="0"/>
    <n v="0.71640266241101958"/>
    <n v="0.7"/>
    <m/>
    <s v="  /"/>
  </r>
  <r>
    <x v="3"/>
    <x v="33"/>
    <s v="PSC"/>
    <x v="6"/>
    <m/>
    <m/>
    <m/>
    <s v="Travaux de raccordement en energie electrique pour les expoloitations agricoles"/>
    <m/>
    <m/>
    <n v="1063998"/>
    <m/>
    <n v="762251"/>
    <n v="0.680878431372549"/>
    <n v="0.83"/>
    <m/>
    <s v=" /"/>
  </r>
  <r>
    <x v="3"/>
    <x v="33"/>
    <s v="PSD"/>
    <x v="4"/>
    <m/>
    <m/>
    <m/>
    <s v="Réalisation et équipement d'une annexe de l'école régionale des Beaux arts à Oum El Bouaghi_x000d_,"/>
    <m/>
    <m/>
    <n v="255000"/>
    <m/>
    <n v="173624"/>
    <n v="0.29938999999999999"/>
    <n v="0.9"/>
    <m/>
    <m/>
  </r>
  <r>
    <x v="3"/>
    <x v="33"/>
    <s v="PSD"/>
    <x v="0"/>
    <m/>
    <m/>
    <m/>
    <s v="Réalisation de 500 lits d’hébergement en extension de la résidence universitaire d’Ain M’lila. _x000d__x000a_"/>
    <m/>
    <m/>
    <n v="500000"/>
    <m/>
    <n v="149695"/>
    <n v="0.36415334682710859"/>
    <n v="0.6"/>
    <m/>
    <m/>
  </r>
  <r>
    <x v="3"/>
    <x v="33"/>
    <s v="PSD"/>
    <x v="8"/>
    <m/>
    <m/>
    <m/>
    <s v="Réalisation et équipement d'un hôpital 120 lits à Ain Fakroun_x000d__x000a_"/>
    <m/>
    <m/>
    <n v="3118969"/>
    <m/>
    <n v="1135783"/>
    <n v="0.90447326086956525"/>
    <n v="0.8"/>
    <m/>
    <m/>
  </r>
  <r>
    <x v="3"/>
    <x v="33"/>
    <s v="PSD"/>
    <x v="8"/>
    <m/>
    <m/>
    <m/>
    <s v="Réalisation d'un hôpital 240 lits à Ain M'Lila_x000d__x000a_"/>
    <m/>
    <m/>
    <n v="4600000"/>
    <m/>
    <n v="4160577"/>
    <n v="0.213271875"/>
    <n v="1"/>
    <m/>
    <m/>
  </r>
  <r>
    <x v="3"/>
    <x v="33"/>
    <s v="PSD"/>
    <x v="8"/>
    <m/>
    <m/>
    <m/>
    <s v="Réalisation d'un hôpital 60 lits à Ain Kercha_x000d_"/>
    <m/>
    <m/>
    <n v="1600000"/>
    <m/>
    <n v="341235"/>
    <n v="1.2623999999999999E-3"/>
    <n v="0.8"/>
    <m/>
    <m/>
  </r>
  <r>
    <x v="3"/>
    <x v="33"/>
    <s v="PSD"/>
    <x v="5"/>
    <m/>
    <m/>
    <m/>
    <s v="Etude, réalisation et gestion de la station d'épuration de la ville de Ain Fakroun _x000d__x000a_"/>
    <m/>
    <m/>
    <n v="2500000"/>
    <m/>
    <n v="3156"/>
    <n v="0.9741546875"/>
    <n v="0"/>
    <m/>
    <m/>
  </r>
  <r>
    <x v="3"/>
    <x v="33"/>
    <s v="PSD"/>
    <x v="1"/>
    <m/>
    <m/>
    <m/>
    <s v="Renforcement RN 80 du PK 128+000 au PK 150+500 sur 22,5 Km."/>
    <m/>
    <m/>
    <n v="640000"/>
    <m/>
    <n v="623459"/>
    <m/>
    <n v="1"/>
    <m/>
    <m/>
  </r>
  <r>
    <x v="3"/>
    <x v="33"/>
    <s v="PSD"/>
    <x v="1"/>
    <m/>
    <m/>
    <m/>
    <m/>
    <m/>
    <m/>
    <m/>
    <m/>
    <m/>
    <n v="0.66282614196932399"/>
    <m/>
    <m/>
    <m/>
  </r>
  <r>
    <x v="3"/>
    <x v="33"/>
    <s v="PSD"/>
    <x v="10"/>
    <m/>
    <m/>
    <m/>
    <s v="Etude, Réhabilitation et développement de la zone d'activités d'Oum El Bouaghi Est _x000d__x000a_"/>
    <m/>
    <m/>
    <m/>
    <m/>
    <m/>
    <m/>
    <n v="0.75"/>
    <m/>
    <m/>
  </r>
  <r>
    <x v="3"/>
    <x v="33"/>
    <s v="PSD"/>
    <x v="10"/>
    <m/>
    <m/>
    <m/>
    <s v="Etude, Réhabilitation et développement de la zone d'activités d'Oum El Bouaghi Est "/>
    <m/>
    <m/>
    <n v="1217108"/>
    <m/>
    <n v="806731"/>
    <n v="0.75"/>
    <n v="0.66282614196932399"/>
    <m/>
    <m/>
  </r>
  <r>
    <x v="3"/>
    <x v="33"/>
    <s v="PSD"/>
    <x v="15"/>
    <m/>
    <m/>
    <m/>
    <s v="Etude, réalisation et équipement d'une piscine de proximité à Ain M'lila_x000d__x000a_"/>
    <m/>
    <m/>
    <n v="160000"/>
    <m/>
    <n v="93804"/>
    <n v="0.36"/>
    <n v="0.8"/>
    <m/>
    <m/>
  </r>
  <r>
    <x v="3"/>
    <x v="33"/>
    <s v="PSD"/>
    <x v="15"/>
    <m/>
    <m/>
    <m/>
    <s v="Réalisation et équipement d'un centre de regroupement sportif  à Zorg_x000d__x000a_"/>
    <m/>
    <m/>
    <n v="2392145"/>
    <m/>
    <n v="851222"/>
    <n v="0.26513975000000001"/>
    <n v="0.7"/>
    <m/>
    <m/>
  </r>
  <r>
    <x v="3"/>
    <x v="33"/>
    <s v="PSD"/>
    <x v="10"/>
    <m/>
    <m/>
    <m/>
    <s v="Réalisation d'une zone industrielle à Ouled Gacem, wilaya d'Oum El Bouaghi sur 399,85 ha._x000d_"/>
    <m/>
    <m/>
    <n v="4000000"/>
    <m/>
    <n v="1106580"/>
    <n v="0.33"/>
    <n v="0.4"/>
    <m/>
    <m/>
  </r>
  <r>
    <x v="3"/>
    <x v="34"/>
    <s v="PSD"/>
    <x v="8"/>
    <m/>
    <m/>
    <m/>
    <s v="Etude et construction d'un centre des brulés"/>
    <m/>
    <m/>
    <n v="3083000"/>
    <m/>
    <n v="1021151.31956"/>
    <n v="0"/>
    <n v="0.5"/>
    <m/>
    <s v="Opération à l'arrêt"/>
  </r>
  <r>
    <x v="3"/>
    <x v="34"/>
    <s v="PSD"/>
    <x v="8"/>
    <m/>
    <m/>
    <m/>
    <s v="Réalisation et équipement d'un Hôpital 60 lits à Oum Toub (1ère tranche) (W.Skikda)"/>
    <m/>
    <m/>
    <n v="1400000"/>
    <m/>
    <n v="974.61"/>
    <n v="0"/>
    <n v="0"/>
    <m/>
    <s v="_x000a_Phase ouverture des plis après le 3ème appel d'offres "/>
  </r>
  <r>
    <x v="3"/>
    <x v="34"/>
    <s v="PSD"/>
    <x v="8"/>
    <m/>
    <m/>
    <m/>
    <s v="Etude et suivi pour la réalisation d'un hôpital 240 lits à Skikda"/>
    <m/>
    <m/>
    <n v="300000"/>
    <m/>
    <n v="0"/>
    <n v="0"/>
    <n v="0"/>
    <m/>
    <s v="Phase analyse des offres après un 1er avis infructueux"/>
  </r>
  <r>
    <x v="3"/>
    <x v="34"/>
    <s v="PSD"/>
    <x v="8"/>
    <m/>
    <m/>
    <m/>
    <s v="Etude et suivi pour la réalisation d'un hôpital 120 lits à Collo, Wilaya de Skikda"/>
    <m/>
    <m/>
    <n v="160000"/>
    <m/>
    <n v="0"/>
    <n v="0.88"/>
    <n v="0"/>
    <m/>
    <s v="Phase analyse des offres après un 1er avis infructueux"/>
  </r>
  <r>
    <x v="3"/>
    <x v="34"/>
    <s v="PSD"/>
    <x v="5"/>
    <m/>
    <m/>
    <m/>
    <s v="_x000a_Réalisation de la station d’épuration du groupement urbain de FILFILA"/>
    <m/>
    <m/>
    <n v="3005000"/>
    <m/>
    <n v="2649907.60348"/>
    <n v="0.64730430840562814"/>
    <n v="0.99"/>
    <m/>
    <s v="La STEP est mise en régime et sera en exploitation (par l'entreprise) pendant deux (02) ans apres la reception provisoire "/>
  </r>
  <r>
    <x v="3"/>
    <x v="35"/>
    <s v="PSD"/>
    <x v="10"/>
    <m/>
    <m/>
    <m/>
    <s v="Réalisation d'une zone industrielle à M'daourouch, wilaya souk ahras"/>
    <m/>
    <m/>
    <n v="3000000"/>
    <m/>
    <n v="2341776"/>
    <n v="0.82604246387180569"/>
    <n v="0.8"/>
    <m/>
    <s v="Reste travaux de pose des couches GB+BB+ETP réclament la hausse des prix +ETP est mise en demeure pour la deuxieme fois"/>
  </r>
  <r>
    <x v="3"/>
    <x v="35"/>
    <s v="PSD"/>
    <x v="2"/>
    <m/>
    <m/>
    <m/>
    <s v="Etude et réalisation d'un centre frontalier mixte (DGSN - DGD) avec (05) logements de fonction et acquisition d'un groupe électrogène à Ouled-Moumen"/>
    <m/>
    <m/>
    <n v="1604564"/>
    <m/>
    <n v="1325438"/>
    <n v="0.19094720000000001"/>
    <n v="0.98"/>
    <m/>
    <s v="En cours"/>
  </r>
  <r>
    <x v="3"/>
    <x v="35"/>
    <s v="PSD"/>
    <x v="20"/>
    <m/>
    <m/>
    <m/>
    <s v="Etude et réalisation d'une Unité Républicaine de Sécurité (U.R.S) à Souk-Ahras"/>
    <m/>
    <m/>
    <n v="1250000"/>
    <m/>
    <n v="238684"/>
    <n v="0.614714255091104"/>
    <n v="0.49"/>
    <m/>
    <s v="تم الإعلان عن طلب عروض بعد تعديل دفتر الشروط  لإنجاز الوحدة الجمهورية في 07 حصص"/>
  </r>
  <r>
    <x v="3"/>
    <x v="35"/>
    <s v="PSD"/>
    <x v="0"/>
    <m/>
    <m/>
    <m/>
    <s v="Suivi et réalisation de 6000 places pédagogiques"/>
    <m/>
    <m/>
    <n v="4665000"/>
    <m/>
    <n v="2867642"/>
    <n v="0.23293885819521179"/>
    <n v="0.98"/>
    <m/>
    <s v="En cours"/>
  </r>
  <r>
    <x v="3"/>
    <x v="35"/>
    <s v="PSD"/>
    <x v="8"/>
    <m/>
    <m/>
    <m/>
    <s v="Réalisation d'un hôpital de 120 lits à M'Daourouch"/>
    <m/>
    <m/>
    <n v="2715000"/>
    <m/>
    <n v="632429"/>
    <n v="4.26875E-3"/>
    <n v="0.72"/>
    <m/>
    <s v="En cours"/>
  </r>
  <r>
    <x v="3"/>
    <x v="35"/>
    <s v="PSD"/>
    <x v="8"/>
    <m/>
    <m/>
    <m/>
    <s v="Etude d'adaptation, suivi et réalisation d'un hôpital 120 lits en remplacement de l'ancienne structure à Sedrata"/>
    <m/>
    <m/>
    <n v="1600000"/>
    <m/>
    <n v="6830"/>
    <n v="2.8623853211009174E-4"/>
    <n v="0.15"/>
    <m/>
    <s v="En cours"/>
  </r>
  <r>
    <x v="3"/>
    <x v="35"/>
    <s v="PSD"/>
    <x v="8"/>
    <m/>
    <m/>
    <m/>
    <s v="Etude, suivi et réalisation d'un hôpital de 120 lits à Souk-Ahras"/>
    <m/>
    <m/>
    <n v="3815000"/>
    <m/>
    <n v="1092"/>
    <n v="0.34866666666666668"/>
    <n v="0.05"/>
    <m/>
    <s v="En cours"/>
  </r>
  <r>
    <x v="3"/>
    <x v="35"/>
    <s v="PSD"/>
    <x v="8"/>
    <m/>
    <m/>
    <m/>
    <s v="Etude d'adaptation,suivi et réalisation d'un hôpital de 60 lits à Heddada"/>
    <m/>
    <m/>
    <n v="990000"/>
    <m/>
    <n v="345180"/>
    <n v="2.8960786571207908E-3"/>
    <n v="0.45"/>
    <m/>
    <s v="En cours"/>
  </r>
  <r>
    <x v="3"/>
    <x v="36"/>
    <s v="PSD"/>
    <x v="6"/>
    <m/>
    <m/>
    <m/>
    <s v="Etude d'adaptation , suivi, cntrole  et travaux de réalisation et équipement de 08 centres de proximité pour le stockage intermédiaire des céréales au niveau de la wilaya de Tébessa "/>
    <m/>
    <m/>
    <n v="2023771"/>
    <m/>
    <n v="5861"/>
    <n v="0"/>
    <n v="0.12"/>
    <m/>
    <s v="pogramme 2023 En cours pour les 8 centres"/>
  </r>
  <r>
    <x v="3"/>
    <x v="36"/>
    <s v="PSD"/>
    <x v="8"/>
    <m/>
    <m/>
    <m/>
    <s v="Réalisation Hopital 60 litsà Negrine"/>
    <m/>
    <m/>
    <n v="1500000"/>
    <m/>
    <n v="0"/>
    <n v="0.73965333333333338"/>
    <n v="0"/>
    <m/>
    <s v=" PEC-PSD                                  Non lancée,  lancement subordoné à l'achèvement de l'étude ,"/>
  </r>
  <r>
    <x v="3"/>
    <x v="36"/>
    <s v="PSD"/>
    <x v="8"/>
    <m/>
    <m/>
    <m/>
    <s v="N 1 027 105 01 4012 000 012 08 004                           ETUDE ET REALISATION D'UN HÖPITAL 60 LITS EL OGLA"/>
    <m/>
    <m/>
    <n v="750000"/>
    <m/>
    <n v="554740"/>
    <n v="0.89417536452836088"/>
    <n v="0.97"/>
    <m/>
    <s v="PEC-PSD En cours"/>
  </r>
  <r>
    <x v="3"/>
    <x v="36"/>
    <s v="PSD"/>
    <x v="8"/>
    <m/>
    <m/>
    <m/>
    <s v="N 1 027 105 01 4012 000 012 06 005                                REALISATION D'UN HOPITAL GENERAL  120 LITS A TEBESSA"/>
    <m/>
    <m/>
    <n v="767430"/>
    <m/>
    <n v="686217"/>
    <n v="0.78631142099999995"/>
    <n v="0.98"/>
    <m/>
    <s v="PEC-PSD En cours"/>
  </r>
  <r>
    <x v="3"/>
    <x v="36"/>
    <s v="PSD"/>
    <x v="5"/>
    <m/>
    <m/>
    <m/>
    <s v="N 1 051 094 01 2012 000 012 24 003                                Travaux de renforcement de l'alimentation en eau potable de la ville de chéria à partir du champ captant d'El Malabiod (W-Tébessa)_x000a_"/>
    <m/>
    <m/>
    <n v="800000"/>
    <m/>
    <n v="629049.13679999998"/>
    <n v="0.23188200275000001"/>
    <n v="0.95"/>
    <m/>
    <s v="pogramme 2023                travaux de réalisation en cours "/>
  </r>
  <r>
    <x v="3"/>
    <x v="36"/>
    <s v="PSD"/>
    <x v="5"/>
    <m/>
    <m/>
    <m/>
    <s v=" N 1 051 094 01 2012 000 012 24 014                          Réalisation d’une conduite transfert d’eau potable à partir du barrage OULGET MELLEGUE  vers la commune d’ EL OUENZA y compris stockage ,équipement , amenée d’énergie et suivi_x000a_"/>
    <m/>
    <m/>
    <n v="600000"/>
    <m/>
    <n v="139129.20165"/>
    <n v="0"/>
    <n v="0.9"/>
    <m/>
    <s v="pogramme 2024                travaux de réalisation en cours"/>
  </r>
  <r>
    <x v="3"/>
    <x v="36"/>
    <s v="PSD"/>
    <x v="5"/>
    <m/>
    <m/>
    <m/>
    <s v="Raccordement des Rejets des  eaux usées vers la STEP de la ville de Tébessa, Y compris la Réalisation de deux Stations de relevages"/>
    <m/>
    <m/>
    <n v="600000"/>
    <m/>
    <n v="0"/>
    <n v="0.25187583333333335"/>
    <n v="0"/>
    <m/>
    <s v="pogramme 2024                *Marchés de réalisation au niveau du CMW pour approbation pour les 05 premiers lots et les deux derniers lots ont été déclarés infructueuses _x000a_&quot; demande de réévaluation de l'opération &quot;"/>
  </r>
  <r>
    <x v="3"/>
    <x v="36"/>
    <s v="PSD"/>
    <x v="1"/>
    <m/>
    <m/>
    <m/>
    <s v="Modernisation de la RN 88 sur 27.5 Kms du PK 183 au PK 210+500 (entre Ouenza– El-Aouinet) (W.Tébessa)"/>
    <m/>
    <m/>
    <n v="1200000"/>
    <m/>
    <n v="302251"/>
    <n v="21.543100000000003"/>
    <n v="0.8"/>
    <m/>
    <s v="Programme 2024"/>
  </r>
  <r>
    <x v="3"/>
    <x v="36"/>
    <s v="PSD"/>
    <x v="3"/>
    <m/>
    <m/>
    <m/>
    <s v="Etude, suivi et réalisation des travaux de VRD primaires et secondaires à travers la Wilaya de Tébessa -Programme 2024-"/>
    <m/>
    <m/>
    <n v="1000000"/>
    <m/>
    <n v="215431"/>
    <n v="34.567450000000001"/>
    <n v="0.35"/>
    <m/>
    <s v="programme 2024 en cours "/>
  </r>
  <r>
    <x v="3"/>
    <x v="36"/>
    <s v="PSD"/>
    <x v="3"/>
    <m/>
    <m/>
    <m/>
    <s v="S 1 021 080 02 4812 000 012 18 003                               Suivi et réalisation des travaux de VRD des lotissements créés dans le cadre de développement de l'offre foncière publique dans les wilayas des hauts plateaux - prog,2018 - wilaya de Tébessa"/>
    <m/>
    <m/>
    <n v="2000000"/>
    <m/>
    <n v="691349"/>
    <n v="90.645728000000005"/>
    <n v="0.5"/>
    <m/>
    <s v="PEC-PSD                   en cours "/>
  </r>
  <r>
    <x v="3"/>
    <x v="36"/>
    <s v="PSD"/>
    <x v="3"/>
    <m/>
    <m/>
    <m/>
    <s v="S 1 021 080 02 4812 000 012 14 009                             Résorption du déficit en VRD à travers les communes de la wilaya (1ère tranche)"/>
    <m/>
    <m/>
    <n v="6250000"/>
    <m/>
    <n v="5665358"/>
    <n v="0.83016253968253972"/>
    <n v="0.95"/>
    <m/>
    <s v="PEC-PSD                    en cours "/>
  </r>
  <r>
    <x v="3"/>
    <x v="36"/>
    <s v="PSD"/>
    <x v="3"/>
    <m/>
    <m/>
    <m/>
    <s v="S 1 021 079 02 4812 000 012 14 001                              Etude et réalisation de 1.000 logements publics locatifs"/>
    <m/>
    <m/>
    <n v="3150000"/>
    <m/>
    <n v="2615012"/>
    <n v="0.85799333333333339"/>
    <n v="0.95"/>
    <m/>
    <s v="  PEC-PSD  Achevée"/>
  </r>
  <r>
    <x v="3"/>
    <x v="36"/>
    <s v="PSD"/>
    <x v="3"/>
    <m/>
    <m/>
    <m/>
    <s v="PC 721 2 262 112 14 02                                                      VRD DES LOTISSMENTS SOCIAUX"/>
    <m/>
    <m/>
    <n v="750000"/>
    <m/>
    <n v="643495"/>
    <n v="1.3358208955223882E-3"/>
    <n v="0.91"/>
    <m/>
    <s v=" PEC-PSD                  en cours "/>
  </r>
  <r>
    <x v="3"/>
    <x v="36"/>
    <s v="PSD"/>
    <x v="2"/>
    <m/>
    <m/>
    <m/>
    <s v="S1 005 017 02 4812 000 012 06 015                                  ETUDE, REALISATION ET EQUIPEMENT D'UN POSTE FRONTALIER MIXTE POLICE - DOUANE A EL-MERIDJ"/>
    <m/>
    <m/>
    <n v="268000"/>
    <m/>
    <n v="358"/>
    <m/>
    <n v="0.05"/>
    <m/>
    <s v="PEC-PSD                    Etude en cours "/>
  </r>
  <r>
    <x v="3"/>
    <x v="36"/>
    <s v="PSC"/>
    <x v="13"/>
    <m/>
    <m/>
    <m/>
    <s v="Electrification rurale"/>
    <m/>
    <m/>
    <n v="5866667"/>
    <m/>
    <m/>
    <m/>
    <n v="0.98"/>
    <m/>
    <s v="Programme complémentaire centralisé géré par SONELGAZ"/>
  </r>
  <r>
    <x v="3"/>
    <x v="36"/>
    <s v="PSC"/>
    <x v="13"/>
    <m/>
    <m/>
    <m/>
    <s v="Raccordement des agglomérations secondaires et quartiers et lotissement sociaux en Gaz naturel QLS/Gaz"/>
    <m/>
    <m/>
    <n v="4933333"/>
    <m/>
    <m/>
    <m/>
    <n v="0.98"/>
    <m/>
    <s v="Programme complémentaire centralisé géré par SONELGAZ"/>
  </r>
  <r>
    <x v="3"/>
    <x v="36"/>
    <s v="PSC"/>
    <x v="13"/>
    <m/>
    <m/>
    <m/>
    <s v="Electricité pour les zones d'ombre"/>
    <m/>
    <m/>
    <n v="2500000"/>
    <m/>
    <m/>
    <m/>
    <n v="0.82"/>
    <m/>
    <s v="Programme complémentaire centralisé géré par SONELGAZ"/>
  </r>
  <r>
    <x v="3"/>
    <x v="36"/>
    <s v="PSC"/>
    <x v="13"/>
    <m/>
    <m/>
    <m/>
    <s v="Gaz naturel  pour les zones d'ombre"/>
    <m/>
    <m/>
    <n v="1500000"/>
    <m/>
    <m/>
    <m/>
    <n v="0.96"/>
    <m/>
    <s v="Programme complémentaire centralisé géré par SONELGAZ"/>
  </r>
  <r>
    <x v="4"/>
    <x v="37"/>
    <s v="PSD"/>
    <x v="1"/>
    <m/>
    <m/>
    <s v="NK5.523.2.262.010.44_x000a_"/>
    <s v="réalisation de la ligne ferroviaire reliant Hassi Mefsoukh et Mostaganem_x000a_N° de l’opération"/>
    <m/>
    <m/>
    <n v="28662460245.790001"/>
    <m/>
    <m/>
    <m/>
    <m/>
    <m/>
    <m/>
  </r>
  <r>
    <x v="4"/>
    <x v="38"/>
    <s v="PSD"/>
    <x v="7"/>
    <m/>
    <m/>
    <m/>
    <s v="Suivi, réalisation et équipement d’une mosquée pôle à Mascara"/>
    <m/>
    <m/>
    <n v="2504000000"/>
    <m/>
    <m/>
    <m/>
    <m/>
    <m/>
    <m/>
  </r>
  <r>
    <x v="4"/>
    <x v="38"/>
    <s v="PSD"/>
    <x v="0"/>
    <m/>
    <m/>
    <m/>
    <s v="Suivi et réalisation de 6.000 places pédagogiques y compris une salle OMS, un terrain de football, une piscine semi-olympique et un théâtre de verdure à Mascara"/>
    <m/>
    <m/>
    <n v="4642710000"/>
    <m/>
    <m/>
    <m/>
    <m/>
    <m/>
    <m/>
  </r>
  <r>
    <x v="4"/>
    <x v="38"/>
    <s v="PSD"/>
    <x v="15"/>
    <m/>
    <m/>
    <m/>
    <s v="Suivi, réalisation et équipement d’un vélodrome à Mascara  "/>
    <m/>
    <m/>
    <n v="2577000000"/>
    <m/>
    <m/>
    <m/>
    <m/>
    <m/>
    <m/>
  </r>
  <r>
    <x v="4"/>
    <x v="38"/>
    <s v="PSD"/>
    <x v="10"/>
    <m/>
    <m/>
    <m/>
    <s v="Suivi et réalisation d’une zone industrielle 98 H à Oggaz, wilaya de Mascara (tranche 2)"/>
    <m/>
    <m/>
    <n v="1000000000"/>
    <m/>
    <m/>
    <m/>
    <m/>
    <m/>
    <m/>
  </r>
  <r>
    <x v="4"/>
    <x v="38"/>
    <s v="T3"/>
    <x v="6"/>
    <m/>
    <m/>
    <m/>
    <s v="Etude d’adaptation, suivi , contrôle et travaux de réalisation et équipement de 09 centres de proximité pour le stockage intermédiaire des céréales au niveau de la wilaya de Mascarad’engagement :  DA"/>
    <m/>
    <m/>
    <n v="2276743000"/>
    <m/>
    <m/>
    <m/>
    <m/>
    <m/>
    <m/>
  </r>
  <r>
    <x v="4"/>
    <x v="38"/>
    <s v="PSD"/>
    <x v="1"/>
    <m/>
    <m/>
    <m/>
    <s v="Réalisation d'une pénétrante reliant l'autoroute - oust a Mascara sur 43 km"/>
    <m/>
    <m/>
    <s v="59 000 000 000 "/>
    <m/>
    <m/>
    <m/>
    <m/>
    <m/>
    <m/>
  </r>
  <r>
    <x v="5"/>
    <x v="38"/>
    <s v="PSD"/>
    <x v="1"/>
    <m/>
    <m/>
    <m/>
    <s v="Dédoublement de la RN4 sur 12 Km entre Sidi Daouad et Zeghloul"/>
    <m/>
    <m/>
    <s v="1 500 000 000"/>
    <m/>
    <m/>
    <m/>
    <m/>
    <m/>
    <m/>
  </r>
  <r>
    <x v="4"/>
    <x v="38"/>
    <s v="PSD"/>
    <x v="8"/>
    <m/>
    <m/>
    <m/>
    <s v="Etude et réalisation d'un établissement hospitalier spécialisé en urgences médicaux chirurgicales à Bouhanifia"/>
    <m/>
    <m/>
    <n v="2623237000"/>
    <m/>
    <m/>
    <m/>
    <m/>
    <m/>
    <m/>
  </r>
  <r>
    <x v="4"/>
    <x v="38"/>
    <s v="PSD"/>
    <x v="8"/>
    <m/>
    <m/>
    <m/>
    <s v="Suivi et réalisation d’un hôpital de 120 lits à Mascara"/>
    <m/>
    <m/>
    <n v="3940000000"/>
    <m/>
    <m/>
    <m/>
    <m/>
    <m/>
    <m/>
  </r>
  <r>
    <x v="4"/>
    <x v="38"/>
    <m/>
    <x v="5"/>
    <m/>
    <m/>
    <m/>
    <s v="Réalisation d'une station d'épuration des eaux usées pour la ville de Mohammadia y compris collecteur de rejet"/>
    <m/>
    <m/>
    <n v="2170000000"/>
    <m/>
    <m/>
    <m/>
    <m/>
    <m/>
    <m/>
  </r>
  <r>
    <x v="4"/>
    <x v="38"/>
    <m/>
    <x v="5"/>
    <m/>
    <m/>
    <m/>
    <s v="Etude , suivi et travaux de mise à niveau de deux (02) stations de lagunage aérés de la ville de Hacine et bouhnifia  y compris l’amélioration et réhabilitation de la collecte des rejets et intégration d’un système de traitement tertiaire (w. Mascara)"/>
    <m/>
    <m/>
    <n v="1250000000"/>
    <m/>
    <m/>
    <m/>
    <m/>
    <m/>
    <m/>
  </r>
  <r>
    <x v="4"/>
    <x v="38"/>
    <s v="PSC"/>
    <x v="1"/>
    <m/>
    <m/>
    <m/>
    <m/>
    <m/>
    <m/>
    <m/>
    <m/>
    <m/>
    <m/>
    <m/>
    <m/>
    <m/>
  </r>
  <r>
    <x v="4"/>
    <x v="38"/>
    <s v="PSC"/>
    <x v="5"/>
    <m/>
    <m/>
    <m/>
    <s v="Alimentation en Eau Potable de la commune de Mascara et du couloir Mohammadia - Sig à partir du Transfert MAO"/>
    <m/>
    <m/>
    <n v="14500000000"/>
    <m/>
    <m/>
    <m/>
    <m/>
    <m/>
    <m/>
  </r>
  <r>
    <x v="4"/>
    <x v="38"/>
    <s v="PSC"/>
    <x v="5"/>
    <m/>
    <m/>
    <m/>
    <s v="Confortement du Barrage Chorfa"/>
    <m/>
    <m/>
    <n v="5830000000"/>
    <m/>
    <m/>
    <m/>
    <m/>
    <m/>
    <m/>
  </r>
  <r>
    <x v="4"/>
    <x v="38"/>
    <s v="PSC"/>
    <x v="5"/>
    <m/>
    <m/>
    <m/>
    <s v="Transfert à partir du Barrage de Bouhanifia vers la retenue du Barrage de Fergoug"/>
    <m/>
    <m/>
    <n v="10000000000"/>
    <m/>
    <m/>
    <m/>
    <m/>
    <m/>
    <m/>
  </r>
  <r>
    <x v="4"/>
    <x v="39"/>
    <m/>
    <x v="1"/>
    <s v="infrastructure de base "/>
    <s v="(routes et pénétrantes) :"/>
    <m/>
    <s v="Réalisation Du Redoublement De La Rn06 (Carrefour Ain El Hadjar A Temetlas)"/>
    <m/>
    <m/>
    <n v="1200000000"/>
    <m/>
    <m/>
    <m/>
    <m/>
    <m/>
    <m/>
  </r>
  <r>
    <x v="4"/>
    <x v="38"/>
    <m/>
    <x v="16"/>
    <m/>
    <m/>
    <m/>
    <s v="Etude, Réalisation Et Equipement De 2000 Places Pédagogiques "/>
    <m/>
    <m/>
    <n v="1511104000"/>
    <m/>
    <m/>
    <m/>
    <m/>
    <m/>
    <m/>
  </r>
  <r>
    <x v="4"/>
    <x v="38"/>
    <m/>
    <x v="16"/>
    <m/>
    <m/>
    <m/>
    <s v="Etude, Realisation Et Equipement D'Une Residence Universitaire De 1000 Lits A Saida "/>
    <m/>
    <m/>
    <s v="1 642 759 000"/>
    <m/>
    <m/>
    <m/>
    <m/>
    <m/>
    <m/>
  </r>
  <r>
    <x v="4"/>
    <x v="38"/>
    <m/>
    <x v="16"/>
    <m/>
    <m/>
    <m/>
    <s v="Suivi Et Réalisation De 2000 Places Pédagogiques "/>
    <m/>
    <m/>
    <n v="2037000000"/>
    <m/>
    <m/>
    <m/>
    <m/>
    <m/>
    <m/>
  </r>
  <r>
    <x v="4"/>
    <x v="38"/>
    <m/>
    <x v="16"/>
    <m/>
    <m/>
    <m/>
    <s v="Viabilisation Et Aménagement Du Nouveau Pôle Universitaire (2 Eme Tranche"/>
    <m/>
    <m/>
    <n v="1190611000"/>
    <m/>
    <m/>
    <m/>
    <m/>
    <m/>
    <m/>
  </r>
  <r>
    <x v="4"/>
    <x v="38"/>
    <m/>
    <x v="6"/>
    <m/>
    <m/>
    <m/>
    <s v="Réalisation D'une Zone industriel/e A Sidi Ahmed (Sur 100 Ha) Wilaya De Saida (Tranche 1) »"/>
    <m/>
    <m/>
    <n v="700000000"/>
    <m/>
    <m/>
    <m/>
    <m/>
    <m/>
    <m/>
  </r>
  <r>
    <x v="4"/>
    <x v="38"/>
    <m/>
    <x v="6"/>
    <m/>
    <m/>
    <m/>
    <s v="Réalisation D'une Zone lndustrielle A Sidi Ahmed (Sur 100 Ha) Wilaya De Saida (Tranche 2"/>
    <m/>
    <m/>
    <n v="1000000000"/>
    <m/>
    <m/>
    <m/>
    <m/>
    <m/>
    <m/>
  </r>
  <r>
    <x v="4"/>
    <x v="40"/>
    <m/>
    <x v="0"/>
    <m/>
    <m/>
    <m/>
    <s v="Étude et réalisation de 8000 lits d'hébergement type standard et de 4280 lits améliorés (Villages méditerranéen)"/>
    <m/>
    <m/>
    <n v="19966463"/>
    <n v="18827752.600000001"/>
    <n v="18700276"/>
    <m/>
    <m/>
    <m/>
    <m/>
  </r>
  <r>
    <x v="4"/>
    <x v="40"/>
    <m/>
    <x v="15"/>
    <m/>
    <m/>
    <m/>
    <s v="Réalisation et équipement de la 2éme tranche stade OMS (40000) places à Oran"/>
    <m/>
    <m/>
    <n v="11980255"/>
    <s v="11 980 255"/>
    <n v="11980255"/>
    <m/>
    <m/>
    <m/>
    <m/>
  </r>
  <r>
    <x v="4"/>
    <x v="40"/>
    <m/>
    <x v="1"/>
    <m/>
    <m/>
    <m/>
    <s v="Réalisation de la deuxième rocade d'Oran sur 21 KMs"/>
    <m/>
    <m/>
    <n v="12839500"/>
    <n v="12817395.17"/>
    <n v="12759454"/>
    <m/>
    <m/>
    <m/>
    <m/>
  </r>
  <r>
    <x v="4"/>
    <x v="40"/>
    <m/>
    <x v="1"/>
    <m/>
    <m/>
    <m/>
    <s v="Extension du terminal à conteneurs du port d'Oran"/>
    <m/>
    <m/>
    <n v="12370909"/>
    <n v="12230047.15"/>
    <n v="12219052"/>
    <m/>
    <m/>
    <m/>
    <m/>
  </r>
  <r>
    <x v="4"/>
    <x v="41"/>
    <m/>
    <x v="9"/>
    <m/>
    <m/>
    <m/>
    <s v="Étude, réalisation et équipement d’un établissement pénitentiaire pour 300 détenus à Ras El Ma"/>
    <m/>
    <m/>
    <m/>
    <m/>
    <m/>
    <m/>
    <m/>
    <m/>
    <m/>
  </r>
  <r>
    <x v="4"/>
    <x v="41"/>
    <m/>
    <x v="15"/>
    <m/>
    <m/>
    <m/>
    <s v="Étude, réalisation et équipement d'un centre régional des équipes nationales à Sidi Bel Abbes»."/>
    <m/>
    <m/>
    <m/>
    <m/>
    <m/>
    <m/>
    <m/>
    <m/>
    <m/>
  </r>
  <r>
    <x v="4"/>
    <x v="41"/>
    <m/>
    <x v="10"/>
    <m/>
    <m/>
    <m/>
    <s v="d’une zone industrielle à Ras El Ma."/>
    <m/>
    <m/>
    <m/>
    <m/>
    <m/>
    <m/>
    <m/>
    <m/>
    <m/>
  </r>
  <r>
    <x v="4"/>
    <x v="41"/>
    <m/>
    <x v="6"/>
    <m/>
    <m/>
    <m/>
    <s v="Étude, réalisation et équipement d'un centre de formation et de vulgarisation agricole à Sidi Bel Abbes"/>
    <m/>
    <m/>
    <m/>
    <m/>
    <m/>
    <m/>
    <m/>
    <m/>
    <m/>
  </r>
  <r>
    <x v="4"/>
    <x v="41"/>
    <m/>
    <x v="1"/>
    <m/>
    <m/>
    <m/>
    <s v="Aménagement du carrefour prolongement boulevard Guermouche Med - rocade Sud avec réalisation d'un ouvrage d'art sous voie ferré"/>
    <m/>
    <m/>
    <m/>
    <m/>
    <m/>
    <m/>
    <m/>
    <m/>
    <m/>
  </r>
  <r>
    <x v="4"/>
    <x v="41"/>
    <m/>
    <x v="8"/>
    <m/>
    <m/>
    <m/>
    <s v="l’équipement d’un centre anti cancer à Sidi Bel Abbes"/>
    <m/>
    <m/>
    <m/>
    <m/>
    <m/>
    <m/>
    <m/>
    <m/>
    <m/>
  </r>
  <r>
    <x v="4"/>
    <x v="41"/>
    <m/>
    <x v="5"/>
    <m/>
    <m/>
    <m/>
    <s v="Protection du barrage de SARNO contre le déversement des eaux usées de la localité Dlahim"/>
    <m/>
    <m/>
    <m/>
    <m/>
    <m/>
    <m/>
    <m/>
    <m/>
    <m/>
  </r>
  <r>
    <x v="4"/>
    <x v="41"/>
    <m/>
    <x v="5"/>
    <m/>
    <m/>
    <m/>
    <s v="Réalisation de 9.000 ML de forages y compris abris, électrification, équipement et raccordement aux réseaux existants à travers la wilaya"/>
    <m/>
    <m/>
    <m/>
    <m/>
    <m/>
    <m/>
    <m/>
    <m/>
    <m/>
  </r>
  <r>
    <x v="4"/>
    <x v="41"/>
    <m/>
    <x v="5"/>
    <m/>
    <m/>
    <m/>
    <s v="Réalisation de transfert Sidi Bel Abbes vers les localités Nord de la wilaya"/>
    <m/>
    <m/>
    <m/>
    <m/>
    <m/>
    <m/>
    <m/>
    <m/>
    <m/>
  </r>
  <r>
    <x v="4"/>
    <x v="41"/>
    <m/>
    <x v="5"/>
    <m/>
    <m/>
    <m/>
    <s v="Transfert des eaux de CHOTT CHERGUI vers les communes des Daïras de Telagh et Merine"/>
    <m/>
    <m/>
    <m/>
    <m/>
    <m/>
    <m/>
    <m/>
    <m/>
    <m/>
  </r>
  <r>
    <x v="4"/>
    <x v="41"/>
    <m/>
    <x v="5"/>
    <m/>
    <m/>
    <m/>
    <s v="Réhabilitation de 03 stations de pompage du système de transfert des eaux du barrage de Sidi Abdelli vers Sidi Bel Abbes"/>
    <m/>
    <m/>
    <m/>
    <m/>
    <m/>
    <m/>
    <m/>
    <m/>
    <m/>
  </r>
  <r>
    <x v="4"/>
    <x v="41"/>
    <m/>
    <x v="5"/>
    <m/>
    <m/>
    <m/>
    <s v="Réalisation de deux réservoirs d'une capacité de 20.000 M³ chacun au niveau du groupement urbain de Sidi Bel Abbes et leur raccordement au réseau existant"/>
    <m/>
    <m/>
    <m/>
    <m/>
    <m/>
    <m/>
    <m/>
    <m/>
    <m/>
  </r>
  <r>
    <x v="4"/>
    <x v="42"/>
    <m/>
    <x v="1"/>
    <m/>
    <m/>
    <m/>
    <s v="Réalisation du dédoublement de la route nationale 7 sur 60km entre Maghnia et Marsat Ben M’hidi "/>
    <m/>
    <m/>
    <m/>
    <m/>
    <m/>
    <m/>
    <m/>
    <m/>
    <m/>
  </r>
  <r>
    <x v="6"/>
    <x v="43"/>
    <s v="Ex-PSD 31/12/2022"/>
    <x v="16"/>
    <s v="044- Enseignement"/>
    <s v="01- Enseignement préparatoire et primaire"/>
    <s v="Etude, construction et équipement de.70 groupes scolaires (16A1,16B1,17C1,21D1)+ 70 LOGTS ET 105 salles de classes en extension (remplacement du préfa) (programme de reconstruction)."/>
    <s v="NF562342621020605"/>
    <m/>
    <n v="1652810"/>
    <n v="2592705"/>
    <n v="2563875.0188000002"/>
    <n v="2546429.9740000004"/>
    <n v="0.98215183524542915"/>
    <n v="1"/>
    <m/>
    <s v="*Travaux achevés_x000a_*Opération à clôturer"/>
  </r>
  <r>
    <x v="6"/>
    <x v="43"/>
    <s v="Ex-PSD 31/12/2022"/>
    <x v="16"/>
    <s v="044- Enseignement"/>
    <s v="02- Enseignement moyen normal et spécifique et a distance"/>
    <s v="Etude, réalisation et équipement de 10 EF 8B6+ 2B5 "/>
    <s v="NF562322621020603"/>
    <m/>
    <n v="760000"/>
    <n v="1404648"/>
    <n v="1370803.49483"/>
    <n v="1369168.7043299999"/>
    <n v="0.97474150415620131"/>
    <n v="1"/>
    <m/>
    <s v="Dossier de clôture au niveau Trésor"/>
  </r>
  <r>
    <x v="6"/>
    <x v="43"/>
    <s v="Ex-PSD 31/12/2022"/>
    <x v="16"/>
    <s v="044- Enseignement"/>
    <s v="02- Enseignement moyen normal et spécifique et a distance"/>
    <s v="Etude, construction et équipement de 04 CEM (Oued Fodda, Boukader,El Karimia,Sidi Abderrahmane )"/>
    <s v="NK562322621021305"/>
    <m/>
    <n v="720000"/>
    <n v="1031538"/>
    <n v="1024877.48948"/>
    <n v="1013137.7976100001"/>
    <n v="0.9821623610666792"/>
    <n v="1"/>
    <m/>
    <s v="Travaux achevés,_x000a_Réévaluation accordé en 2025 (15 266 000 DA), avenant visé par CMW"/>
  </r>
  <r>
    <x v="6"/>
    <x v="43"/>
    <s v="Ex-PSD 31/12/2022"/>
    <x v="16"/>
    <s v="044- Enseignement"/>
    <s v="03- Enseignement secondaire normal, spécifique et a distance"/>
    <s v="Etude, réalisation et équipement de 04 lycées (1000/300) (programme de reconstruction)."/>
    <s v="NF562282621020605"/>
    <m/>
    <n v="632000"/>
    <n v="1240427"/>
    <n v="1210415.11619"/>
    <n v="1218811.3813499999"/>
    <n v="0.98257405018594401"/>
    <n v="1"/>
    <m/>
    <s v="Dossier de clôture au niveau Trésor"/>
  </r>
  <r>
    <x v="6"/>
    <x v="43"/>
    <s v="Ex-PSD 31/12/2022"/>
    <x v="16"/>
    <s v="044- Enseignement"/>
    <s v="03- Enseignement secondaire normal, spécifique et a distance"/>
    <s v="Etude, réalisation et équipement de 07 lycées (05 *800/200 R ET 2*1000/300 INT) avec installations sportives (LFC)."/>
    <s v="NF562212621020606"/>
    <m/>
    <n v="960000"/>
    <n v="1700471"/>
    <n v="1671317.4227199999"/>
    <n v="1665969.47226"/>
    <n v="0.97971060503825114"/>
    <n v="1"/>
    <m/>
    <s v="* Travaux achevés_x000a_*Opération à clôturer"/>
  </r>
  <r>
    <x v="6"/>
    <x v="43"/>
    <s v="Ex-PSD 31/12/2022"/>
    <x v="0"/>
    <s v="049- Enseignement et formation supérieurs"/>
    <s v="01- Premier et deuxième cycles d’enseignement"/>
    <s v="Réalisation de 6000 places pédagogique à Chlef   "/>
    <s v="NK562122621021101"/>
    <m/>
    <n v="2310000"/>
    <n v="4123615"/>
    <n v="4004797.16909"/>
    <n v="3845759.4258499998"/>
    <n v="0.93261844906714131"/>
    <n v="1"/>
    <m/>
    <s v="Travaux achevés (reste paiement des créances du  ETB chinoise (Problème de change de devis)"/>
  </r>
  <r>
    <x v="6"/>
    <x v="43"/>
    <s v="Ex-PSD 31/12/2022"/>
    <x v="0"/>
    <s v="051- Vie estudiantine"/>
    <s v="01- Œuvres universitaires"/>
    <s v="Suivi et réalisation de 2000 Lits d'hébergement "/>
    <s v="NK562152621021102"/>
    <m/>
    <n v="948000"/>
    <n v="2446718"/>
    <n v="2439269.8956900002"/>
    <n v="2289960.9657799997"/>
    <n v="0.93593171169705691"/>
    <n v="1"/>
    <m/>
    <s v="Travaux achevés (reste paiement des créances du  ETB chinoise (Problème de change de devis)"/>
  </r>
  <r>
    <x v="6"/>
    <x v="43"/>
    <s v="Ex-PSD 31/12/2022"/>
    <x v="0"/>
    <s v="049- Enseignement et formation supérieurs"/>
    <s v="01- Premier et deuxième cycles d’enseignement"/>
    <s v="Suivi et réalisation  de 2000 places pédagogiques y compris bibliothèque de faculté "/>
    <s v="NK562122621021201"/>
    <m/>
    <n v="920000"/>
    <n v="1476000"/>
    <n v="0"/>
    <n v="0"/>
    <n v="0"/>
    <n v="0"/>
    <m/>
    <s v="*Opération gelée_x000a_* Décision après la réunion des travaux d'assainissement:  proposition de maintenir l'opération avec changement d'intitulé pour supprimer la bibliothèque de faculté"/>
  </r>
  <r>
    <x v="6"/>
    <x v="43"/>
    <s v="Ex-PSD 31/12/2022"/>
    <x v="0"/>
    <s v="049- Enseignement et formation supérieurs"/>
    <s v="01- Premier et deuxième cycles d’enseignement"/>
    <s v="Etude et réalisation 2000 p.p en remplacement du préfabriqué"/>
    <s v="NK562122621021301"/>
    <m/>
    <n v="1200000"/>
    <n v="1328000"/>
    <n v="1218085.1101299999"/>
    <n v="1140436.6429100002"/>
    <n v="0.85876253231174715"/>
    <n v="1"/>
    <m/>
    <s v="Achevée (reste paiement des créances du  ETB chinoise (Problème de change de devis)"/>
  </r>
  <r>
    <x v="6"/>
    <x v="43"/>
    <s v="Ex-PSD 31/12/2022"/>
    <x v="10"/>
    <s v="074- Appui à l'investissement"/>
    <s v="01- Promotion de l'Investissement"/>
    <s v="Suivi et réalisation d'une zone industrielle à Boukadir 2, Wilaya de Chlef  "/>
    <s v="NE517632621021801"/>
    <m/>
    <n v="2500000"/>
    <n v="2500000"/>
    <n v="1799061.075"/>
    <n v="1793977.94998"/>
    <n v="0.71759117999200006"/>
    <n v="0.72"/>
    <m/>
    <s v="* Travaux achevés dans le cadre du marché_x000a_*  A.A.O pour  réalisation des travaux d'achèvement (voirie (GB+BB)+Trottoirs) pour les grands axes  lancé le 27/02/2025 (Ouverture des plis le 19/03/2025) de finalisation pour le reliquat resrant 701 000 000,00DA_x000a_* Nécéssite réévaluation d'un montant de _x000a_1 361 551 097,06  pour prise en charge des travaux restants ( voiries et trottoir)_x000a_* Reste raccordement des différents réseaux non inscrits et non entamés pour l'ensemble des secteurs (travaux public, DRE, energie et Fibre optique)_x000a_* Raccordement de l'inergie gazière et électrique subordonné au bilan énergitique demandé par les futurs promoteurs_x000a_"/>
  </r>
  <r>
    <x v="6"/>
    <x v="43"/>
    <s v="Ex-PSD 31/12/2022"/>
    <x v="10"/>
    <s v="074- Appui à l'investissement"/>
    <s v="01- Promotion de l'Investissement"/>
    <s v="Suivi et réalisation d'une zone industrielle à Oued Sly (Tranche 2) "/>
    <s v="NE517632621021803"/>
    <m/>
    <n v="1000000"/>
    <n v="1000000"/>
    <n v="811406.72415999998"/>
    <n v="328279.75623"/>
    <n v="0.32827975623"/>
    <n v="0.5"/>
    <m/>
    <s v="* Travaux à l'arrêt 17/12/2024 problème de Tuf (opposition + différence de niveau très importante entre les voiries et les lots projetés)_x000a_* Travaux en cours pour le lot D ( voire , AEP , Assainissement)  (65%)_x000a_* Le terrain d'assiette de la zone de Oued Sly présente une forte pente variant entre 5 à 20m entre les voirie projetées et les lots réservés aux investisseurs d'une nature importante de tuf d'environ 1,6 millions m3 qui nécessité une opération d'extraction et évacuation (500.000.000,00 DA)"/>
  </r>
  <r>
    <x v="6"/>
    <x v="43"/>
    <s v="Ex-PSD 31/12/2022"/>
    <x v="10"/>
    <s v="074- Appui à l'investissement"/>
    <s v="01- Promotion de l'Investissement"/>
    <s v="Indemnisation au titre de l’opération d’expropriation pour cause d’utilité publique de la zone industrielle de Boukadir"/>
    <s v="NK557512621021304"/>
    <m/>
    <n v="1000000"/>
    <n v="1000000"/>
    <n v="220391.7"/>
    <n v="220391.7"/>
    <n v="0.22039170000000002"/>
    <n v="0.22"/>
    <m/>
    <s v="Opération d'indemnisation en cours_x000a_* ( 22 dossiers au niveau du tribunal administratif) en attendant le nouveau rapport d'évaluation "/>
  </r>
  <r>
    <x v="6"/>
    <x v="43"/>
    <s v="Ex-PSD 31/12/2022"/>
    <x v="3"/>
    <s v="080- Urbanisme et aménagement"/>
    <s v="02- Aménagement du foncier"/>
    <s v="Résorption des déficits en VRD"/>
    <s v="NF572122621020801"/>
    <m/>
    <n v="2050000"/>
    <n v="2050000"/>
    <n v="2048441.40769"/>
    <n v="2047233.2906200001"/>
    <n v="0.99865038566829278"/>
    <n v="1"/>
    <m/>
    <s v="*Etude achevée et réceptionnée_x000a_*Opération à clôturer"/>
  </r>
  <r>
    <x v="6"/>
    <x v="43"/>
    <s v="Ex-PSD 31/12/2022"/>
    <x v="1"/>
    <s v="091- Infrastructures aéroportuaires"/>
    <s v="01- Développements des infrastructures aéroportuaires"/>
    <s v="Etude et réalisation d'un aérodrome à Chlef.  "/>
    <s v="ND552782621020201"/>
    <m/>
    <n v="1800000"/>
    <n v="2950000"/>
    <n v="2929818.7784899999"/>
    <n v="2774456.7618700005"/>
    <n v="0.94049381758305106"/>
    <n v="0.95"/>
    <m/>
    <s v="Lot 01: Projet en voie d'achévement sur le 2éme bouts bétonnés( Reste fossé bétonés)"/>
  </r>
  <r>
    <x v="6"/>
    <x v="43"/>
    <s v="Ex-PSD 31/12/2022"/>
    <x v="1"/>
    <s v="090- Infrastructures routières et autoroutières"/>
    <s v="01- Développement des infrastructures routières"/>
    <s v="s"/>
    <s v="NK552232621021001"/>
    <m/>
    <n v="1600000"/>
    <n v="1812725"/>
    <n v="1812047.6340900001"/>
    <n v="1778089.9096400002"/>
    <n v="0.98089335648816023"/>
    <n v="1"/>
    <m/>
    <s v="* Travaux achevés_x000a_* Dossier de clôture au niveau du Trésor"/>
  </r>
  <r>
    <x v="6"/>
    <x v="43"/>
    <s v="Ex-PSD 31/12/2022"/>
    <x v="8"/>
    <s v="105- Prévention et soins"/>
    <s v="01- Prévention et soins"/>
    <s v="Etude complémentaire, suivi, réalisation et équipement d'un centre Anticancéreux à Chlef."/>
    <s v="NF573382621020801"/>
    <m/>
    <n v="1500000"/>
    <n v="7210000"/>
    <n v="7097576.1451399997"/>
    <n v="5313053.4713200005"/>
    <n v="0.73690062015533986"/>
    <n v="0.92"/>
    <m/>
    <s v="Travaux en cours _x000a_Dépassement des délais contractuels des travaux_x000a_Equipements (marchés visés)"/>
  </r>
  <r>
    <x v="6"/>
    <x v="43"/>
    <s v="Ex-PSD 31/12/2022"/>
    <x v="8"/>
    <s v="105- Prévention et soins"/>
    <s v="01- Prévention et soins"/>
    <s v="Etude, réalisation et équipement d'un hôpital mère et enfant   "/>
    <s v="NK573112621021301"/>
    <m/>
    <n v="3000000"/>
    <n v="4000000"/>
    <n v="3566368.03308"/>
    <n v="2951954.2807999998"/>
    <n v="0.73798857019999997"/>
    <n v="0.95"/>
    <m/>
    <s v="Travaux en cours _x000a_* Réévaluation accordée en 2025_x000a_(584 944 000 DA)"/>
  </r>
  <r>
    <x v="6"/>
    <x v="43"/>
    <s v="Ex-PSD 31/12/2022"/>
    <x v="8"/>
    <s v="105- Prévention et soins"/>
    <s v="01- Prévention et soins"/>
    <s v="Acquisition d'accélérateurs et accessoires de radiothérapie au profit du CAC Chlef  . "/>
    <s v="NE573132621022202"/>
    <m/>
    <n v="1100000"/>
    <n v="2924200"/>
    <n v="2314831.2743500001"/>
    <n v="602.57434999999998"/>
    <n v="2.0606468435811504E-4"/>
    <n v="0"/>
    <m/>
    <s v="* Approbation CC le 22/11/2023, AAO le 01/2024, ouverture des plis le 18/03/2024_x000a_* lot n° 1 : Acquisition des accélérateurs: attribution le 05/09/2024 délais 7 mois, ODS le 30/09/2024_x000a_, lot n° 2 : (Acquisition d’un scanner-simulateur): ODS n°1 le 18/12/2024._x000a_* lot n° 3 (Equipements de radio physique), lot n° 4 (Solution complète de curiethérapie hdr (infructueux) : Evaluation en cours "/>
  </r>
  <r>
    <x v="6"/>
    <x v="43"/>
    <s v="Ex-PSD 31/12/2022"/>
    <x v="8"/>
    <s v="105- Prévention et soins"/>
    <s v="01- Prévention et soins"/>
    <s v="Etude et réalisation d'un hôpital de 60 lits à Ain-Merane."/>
    <s v="NF573112621020801"/>
    <m/>
    <n v="600000"/>
    <n v="2456000"/>
    <n v="2453892.7447700002"/>
    <n v="2436150.4811200001"/>
    <n v="0.99191794833876223"/>
    <n v="1"/>
    <m/>
    <s v="Travaux achevés"/>
  </r>
  <r>
    <x v="6"/>
    <x v="43"/>
    <s v="Ex-PSD 31/12/2022"/>
    <x v="5"/>
    <s v="096- Assainissement et protection du milieu naturel"/>
    <s v="01- Réseaux d’assainissement et systemes d'épuration"/>
    <s v="Réalisation de la STEP de Chettia y compris collecteurs"/>
    <s v="NK534292621021302"/>
    <m/>
    <n v="2500000"/>
    <n v="3600000"/>
    <n v="2310097.7072800002"/>
    <n v="678621.86604999995"/>
    <n v="0.18850607390277777"/>
    <n v="0.22"/>
    <m/>
    <s v="* Gestion ONA_x000a_*Travaux en cours (Problème avec l'entreprise partie équipement)"/>
  </r>
  <r>
    <x v="6"/>
    <x v="43"/>
    <s v="Ex-PSD 31/12/2022"/>
    <x v="5"/>
    <s v="094- Approvisionnement en eau potable et industrielle"/>
    <s v="01- Adduction et   Réseaux de distribution en eau potable et industrielle"/>
    <s v="Alimentation en eau potable des zones rurales et éparses de la wilaya à partir de la SDEM de Tenés"/>
    <s v="NL534122621021601"/>
    <m/>
    <n v="1000000"/>
    <n v="1000000"/>
    <n v="998952.52396000002"/>
    <n v="920328.82253"/>
    <n v="0.92032882253000003"/>
    <n v="1"/>
    <m/>
    <s v="Travaux achevés, reste paiement et clôture de l'opération"/>
  </r>
  <r>
    <x v="6"/>
    <x v="43"/>
    <s v="Ex-PSD 31/12/2022"/>
    <x v="5"/>
    <s v="094- Approvisionnement en eau potable et industrielle"/>
    <s v="01- Adduction et   Réseaux de distribution en eau potable et industrielle"/>
    <s v="Transfert de la station de dessalement d’eau de mer de Mainis vers la commune d’Oued Goussine"/>
    <s v="NE534142621021801"/>
    <m/>
    <n v="1000000"/>
    <n v="1000000"/>
    <n v="830171.32715999999"/>
    <n v="160062.69978"/>
    <n v="0.16006269977999998"/>
    <n v="0.09"/>
    <m/>
    <s v="ODS d'arrêt le 30/10/2019, ODS de reprise transmis à l'entreprise FOREMHYD le 13/10/2024 pour signature."/>
  </r>
  <r>
    <x v="6"/>
    <x v="43"/>
    <s v="Programme 2023"/>
    <x v="6"/>
    <s v="076- Agriculture et développement rural"/>
    <s v="01- Développement de l'agriculture"/>
    <s v="Etude d'adaptation, suivi, contrôle et travaux de réalisation et équipement de 10 centres de proximité pour le stockage intermédiaire des céréales au niveau de la wilaya de chlef"/>
    <s v="S1 020 076 01 4702 000 002 24 001"/>
    <m/>
    <n v="2529714.2799999998"/>
    <n v="2529714.2799999998"/>
    <n v="1739554.16756"/>
    <n v="129620.63336000001"/>
    <n v="5.1239238511947685E-2"/>
    <n v="0.3"/>
    <m/>
    <s v="Travaux en cours_x000a_ODS le 28/10/2024, délai 8 mois"/>
  </r>
  <r>
    <x v="6"/>
    <x v="43"/>
    <s v="Programme 2024"/>
    <x v="3"/>
    <s v="080- Urbanisme et aménagement"/>
    <s v="02- Aménagement du foncier"/>
    <s v="Etude, suivi et réalisation de travaux de VRD primaires et secondaires à travers la wilaya de Chlef"/>
    <s v="N1 021 080 02 2002 000 002 24 002"/>
    <m/>
    <n v="1000000"/>
    <n v="1000000"/>
    <n v="974284.27527999994"/>
    <n v="493952.57659000001"/>
    <n v="0.49395257659000003"/>
    <n v="0.45"/>
    <m/>
    <s v="Travaux en cours"/>
  </r>
  <r>
    <x v="6"/>
    <x v="43"/>
    <s v="Programme 2024"/>
    <x v="1"/>
    <s v="090- Infrastructures routières et autoroutières"/>
    <s v=" 01- Développement des Infrastructures routières"/>
    <s v="_x000a_réalisation de l'évitement Ouest de la ville de Ténès reliant RN 11-RN 19 en passant par la localité de flita sur 12 Kms"/>
    <s v="N1 024 090 01 2002 000 002 24 004"/>
    <m/>
    <n v="2800000"/>
    <n v="2800000"/>
    <n v="2593239.9988299999"/>
    <n v="508990.81206999999"/>
    <n v="0.18178243288214285"/>
    <n v="0.12"/>
    <m/>
    <s v="Travaux en cours"/>
  </r>
  <r>
    <x v="6"/>
    <x v="43"/>
    <s v="Programme 2024"/>
    <x v="5"/>
    <s v="096- Assainissement et protection du milieu naturel"/>
    <s v="01- Réseaux d'assainissement et Système d'épuration"/>
    <s v="Etude et réalisation d'un traitement tertiaire au niveau de la station d'épuration des eaux usées de Chlef y compris l'amélioration de collecte des eaux usées et les infrastructures de transfert des eaux épurées à partir de la station d'épuration de Chlef vers le grand périmètre d'irrigation (GPI) du moyen Cheliff"/>
    <s v="NI"/>
    <m/>
    <n v="2000000"/>
    <n v="2000000"/>
    <n v="0"/>
    <n v="0"/>
    <n v="0"/>
    <n v="0"/>
    <m/>
    <s v="Rejet des 03 marchés par CMW, lancement d'une nouvelle procédure, étude en cours, attente visa CTH  "/>
  </r>
  <r>
    <x v="6"/>
    <x v="44"/>
    <m/>
    <x v="3"/>
    <m/>
    <m/>
    <m/>
    <s v="N 1 021 080 02 4844 000 044 14 003_x000a_NK5.721.8.262.144.14.01_x000a_Résorption du déficit en VRD à travers les communes  de la wilaya"/>
    <m/>
    <n v="2000000"/>
    <n v="2000000"/>
    <m/>
    <n v="1976513"/>
    <n v="98.825649999999996"/>
    <n v="90"/>
    <m/>
    <s v="En cours"/>
  </r>
  <r>
    <x v="6"/>
    <x v="44"/>
    <m/>
    <x v="15"/>
    <m/>
    <m/>
    <m/>
    <s v="N 1 015 060 01 4031 000 044 14 001_x000a_NK5.742.2.262.144.14.15_x000a_Etude, réalisation et équipement d'un stades OMS 10 000 places à Ain Defla "/>
    <m/>
    <n v="1200000"/>
    <n v="1200000"/>
    <m/>
    <n v="23809"/>
    <n v="1.9840833333333332"/>
    <n v="0"/>
    <m/>
    <s v="Etude d'adaptation           en cours"/>
  </r>
  <r>
    <x v="6"/>
    <x v="44"/>
    <m/>
    <x v="1"/>
    <m/>
    <m/>
    <m/>
    <s v="N 1 024 090 01 4044 000 044 18 001_x000a_NE5.521.3.262.144.18.01_x000a_Travaux de modernisation de la RN65 sur 20 Km (Tacheta-Souk Lethnine)"/>
    <m/>
    <n v="500000"/>
    <n v="1100000"/>
    <m/>
    <n v="1058042"/>
    <n v="96.185636363636362"/>
    <n v="98"/>
    <m/>
    <s v="Reste un lot            en cours"/>
  </r>
  <r>
    <x v="6"/>
    <x v="44"/>
    <m/>
    <x v="2"/>
    <m/>
    <m/>
    <m/>
    <s v="N 1 005 020 01 4844 000 044 14 002_x000a_NK5.831.2.262.144.14.01_x000a_Réalisation d'un siège de wilaya à Ain Defla"/>
    <m/>
    <n v="1800000"/>
    <n v="1800000"/>
    <m/>
    <n v="139"/>
    <n v="7.7222222222222215E-3"/>
    <n v="0"/>
    <m/>
    <s v="Etude en cours"/>
  </r>
  <r>
    <x v="6"/>
    <x v="44"/>
    <m/>
    <x v="8"/>
    <m/>
    <m/>
    <m/>
    <s v="N 1 027 105 01 4043 000 044 08 001_x000a_NF5.731.1.262.144.08.01_x000a_Etude, réalisation  et équipement d'un hôpital de 240 lits"/>
    <m/>
    <n v="2400000"/>
    <n v="7490000"/>
    <m/>
    <n v="7118021"/>
    <n v="95.033658210947934"/>
    <n v="98"/>
    <m/>
    <s v="Equipement en cours"/>
  </r>
  <r>
    <x v="6"/>
    <x v="44"/>
    <m/>
    <x v="6"/>
    <m/>
    <m/>
    <m/>
    <s v="S 1 020 076 01 4744 000 044 23 001_x000a_Etude d'adaptation, suivi, contrôle et travaux de réalisation et équipement de 11 centres de proximité pour le stockage intermédiare des cériales au niveau de la wilaya de Ain Defla"/>
    <m/>
    <n v="2782686"/>
    <n v="2782686"/>
    <m/>
    <n v="441488"/>
    <n v="15.865534235627015"/>
    <n v="40"/>
    <m/>
    <s v="En cours"/>
  </r>
  <r>
    <x v="6"/>
    <x v="44"/>
    <m/>
    <x v="9"/>
    <m/>
    <m/>
    <m/>
    <s v="N 1 006 022 04 4844 000 044 06 001_x000a_NF5.853.3.262.144.06.01_x000a_Réalisation d'un EP (1000) détenus à Ain Defla"/>
    <m/>
    <n v="500000"/>
    <n v="3330000"/>
    <m/>
    <n v="1038424"/>
    <n v="31.183903903903904"/>
    <n v="20"/>
    <m/>
    <s v="En cours"/>
  </r>
  <r>
    <x v="6"/>
    <x v="44"/>
    <m/>
    <x v="0"/>
    <m/>
    <m/>
    <m/>
    <s v="N 1 012 051 01 4032 000 044 11 002_x000a_NK5.621.5.262.144.11.01_x000a_Suivi et réalisation de 3.000 lits d'hébergement à Ain-Soltane"/>
    <m/>
    <n v="1422000"/>
    <n v="3582000"/>
    <m/>
    <n v="972"/>
    <n v="2.7135678391959801E-2"/>
    <n v="20"/>
    <m/>
    <s v="En cours"/>
  </r>
  <r>
    <x v="6"/>
    <x v="44"/>
    <m/>
    <x v="0"/>
    <m/>
    <m/>
    <m/>
    <s v="N 1 012 049 01 4034 000 044 12 004_x000a_NK5.621.3.262.144.12.01_x000a_Suivi et réalisation de 2000 places pédagogiques"/>
    <m/>
    <n v="770000"/>
    <n v="1759000"/>
    <m/>
    <n v="417174"/>
    <n v="23.716543490619671"/>
    <n v="50"/>
    <m/>
    <s v="En cours"/>
  </r>
  <r>
    <x v="6"/>
    <x v="44"/>
    <m/>
    <x v="0"/>
    <m/>
    <m/>
    <m/>
    <s v="N 1 012 051 01 4032 000 044 12 003_x000a_NK5.621.5.262.144.12.01_x000a_Suivi et réalisation de 1000 lits d'hébergement -Ain-Soltane"/>
    <m/>
    <n v="474000"/>
    <n v="1525200"/>
    <m/>
    <n v="1417812"/>
    <n v="92.959087332808807"/>
    <n v="100"/>
    <m/>
    <s v="Achevée"/>
  </r>
  <r>
    <x v="6"/>
    <x v="45"/>
    <s v="PSD"/>
    <x v="5"/>
    <m/>
    <m/>
    <s v="Réalisation  de la STEP de Relizane"/>
    <s v="NF5 342 3 262.148 06 01"/>
    <m/>
    <n v="1250000"/>
    <n v="2450000"/>
    <n v="2294676"/>
    <n v="2183628"/>
    <m/>
    <n v="1"/>
    <m/>
    <s v="المشروع في طورالإنتهاء"/>
  </r>
  <r>
    <x v="6"/>
    <x v="45"/>
    <s v="PSD"/>
    <x v="5"/>
    <m/>
    <m/>
    <s v="Etude et Réalisation d'une station d'épuration à Oued Rhiou"/>
    <s v="NK 5 342 3 262 148 13 01 "/>
    <m/>
    <n v="2500000"/>
    <n v="2500000"/>
    <n v="2076273"/>
    <n v="1819116"/>
    <m/>
    <n v="0.9"/>
    <m/>
    <s v="المشروع في طورالإنتهاء"/>
  </r>
  <r>
    <x v="6"/>
    <x v="45"/>
    <s v="PSD"/>
    <x v="5"/>
    <m/>
    <m/>
    <s v="ADDUCTION D'EAU DESSALEE DESSRVANT LA WILAYA DE RELIZANE  A PARTIR DU RESERVOIR 10 000 M3 PROJETE A MOSTAGANEM"/>
    <s v="NK 5 323  2 262 068 02"/>
    <m/>
    <n v="10000000"/>
    <n v="13704000"/>
    <n v="13565515"/>
    <n v="13328981"/>
    <m/>
    <n v="0.99"/>
    <m/>
    <s v="المشروع في طورالإنتهاء"/>
  </r>
  <r>
    <x v="6"/>
    <x v="45"/>
    <s v="PSD"/>
    <x v="1"/>
    <m/>
    <m/>
    <s v="Réalisation d'un passage inférieur au niveau de l'intersection du CW 13 et de la déviation poids lourd"/>
    <m/>
    <m/>
    <n v="400000"/>
    <n v="470200"/>
    <n v="470083"/>
    <n v="469836"/>
    <m/>
    <n v="1"/>
    <m/>
    <s v="مشروع ممول من طرف الصندوق الوطني للطرق والطرقات السريعة وأنجز ماديا وماليا"/>
  </r>
  <r>
    <x v="6"/>
    <x v="45"/>
    <s v="PSD"/>
    <x v="7"/>
    <m/>
    <m/>
    <s v="Suivi, réalisation et équipement d'une mosquée pôle à Relizane"/>
    <s v="NK5 762 8 262.148 11 02"/>
    <m/>
    <n v="973000"/>
    <n v="1823000"/>
    <n v="1681332"/>
    <n v="1114743"/>
    <m/>
    <n v="0.88"/>
    <m/>
    <s v="المشروع في طورالإنجاز "/>
  </r>
  <r>
    <x v="6"/>
    <x v="46"/>
    <s v="PSD"/>
    <x v="9"/>
    <m/>
    <m/>
    <s v="Réalisation d'un centre pénitenciaire de 300 détenu à Sidi Moussa_x000d__x000a_"/>
    <s v="N1.006.022.04.4042.000.042.04.001"/>
    <m/>
    <n v="196654"/>
    <n v="2727853"/>
    <n v="2649815.3555899998"/>
    <n v="2432897.1112299999"/>
    <m/>
    <n v="95"/>
    <m/>
    <s v="En Cours, travaux relancés (en cours), marchés visés : mur de clôture + mur de soutènement + éclairage extérieur,  : chauffage (procédures relancés), travaux sont en cours :_x000a_-CES / VRD / ELECTRICTE / UNE PARTIE DU MUR DE RONDE  et climatisation projet réévalué en 2022"/>
  </r>
  <r>
    <x v="6"/>
    <x v="46"/>
    <s v="PSD"/>
    <x v="21"/>
    <m/>
    <m/>
    <s v="Etude, réalisation et équipement d'une Ecole Nationale de Trésor à Tipasa_x000d__x000a_"/>
    <s v="N1.007.025.04.4023.000.042.09.001"/>
    <m/>
    <n v="38800"/>
    <n v="2354700"/>
    <n v="2333195.7896500002"/>
    <n v="1802547.4883899998"/>
    <m/>
    <n v="0.99"/>
    <m/>
    <m/>
  </r>
  <r>
    <x v="6"/>
    <x v="46"/>
    <s v="PSD"/>
    <x v="7"/>
    <m/>
    <m/>
    <s v=" Suivi, réalisation et équipement d'une mosquée pôle à Tipasa _x000d__x000a_"/>
    <s v="N.1.010.041.04.4014.000.042.11.002"/>
    <m/>
    <n v="973000"/>
    <n v="1437000"/>
    <n v="1133694.39983"/>
    <n v="951546.89040000003"/>
    <m/>
    <n v="95"/>
    <m/>
    <m/>
  </r>
  <r>
    <x v="6"/>
    <x v="46"/>
    <s v="PSD"/>
    <x v="15"/>
    <m/>
    <m/>
    <s v=" Etude réalisation et équipement d'un stade de football de 10 000 places à Cherchell_x000d_"/>
    <s v="N.1.015.060.01.4030.000.042.10.006"/>
    <m/>
    <n v="900000"/>
    <n v="1916700"/>
    <n v="1704707.09506"/>
    <n v="1161733.83516"/>
    <m/>
    <n v="90"/>
    <m/>
    <n v="1"/>
  </r>
  <r>
    <x v="6"/>
    <x v="46"/>
    <s v="PSD"/>
    <x v="15"/>
    <m/>
    <m/>
    <s v=" Suivi, réalisation et équipement d'un centre de regroupement à Fouka _x000d__x000a_"/>
    <s v="N.1.015.060.01.4030.000.042.11.008"/>
    <m/>
    <n v="1000000"/>
    <n v="2502000"/>
    <n v="2456514.5337899998"/>
    <n v="2380647.0141499997"/>
    <m/>
    <n v="95"/>
    <m/>
    <m/>
  </r>
  <r>
    <x v="6"/>
    <x v="46"/>
    <s v="PSD"/>
    <x v="15"/>
    <m/>
    <m/>
    <s v=" Travaux de mise à niveau ,extension et équipement du stade de Koléa (2è Tranche)_x000d__x000a_"/>
    <s v="N.1.015.060.01.4030.000.042.11.009"/>
    <m/>
    <n v="672000"/>
    <n v="1019400"/>
    <n v="993395.81232000003"/>
    <n v="547169.94929999998"/>
    <m/>
    <n v="85"/>
    <m/>
    <n v="1"/>
  </r>
  <r>
    <x v="6"/>
    <x v="46"/>
    <s v="PSD"/>
    <x v="3"/>
    <m/>
    <m/>
    <s v=" Amélioration urbaine et travaux VRD au niveau des Ahouaches et zones secondaires ._x000d_"/>
    <s v="N.1.021.080.02.4001.000.042.14.001"/>
    <m/>
    <n v="1000000"/>
    <n v="1000000"/>
    <n v="913764.62757999997"/>
    <n v="714307.89893000002"/>
    <m/>
    <n v="99"/>
    <m/>
    <m/>
  </r>
  <r>
    <x v="6"/>
    <x v="46"/>
    <s v="PSD"/>
    <x v="3"/>
    <m/>
    <m/>
    <s v="Réhabilitation et amélioration urbaine des vieux quartiers de Cherchell, Koléa, Gouraya , Tipasa, Hadjout et Fouka_x000d_"/>
    <s v="N.1.021.080.02.4001.000.042.14.002"/>
    <m/>
    <n v="1500000"/>
    <n v="1500000"/>
    <n v="891114.49126000004"/>
    <n v="473319.82117000001"/>
    <m/>
    <n v="70"/>
    <m/>
    <m/>
  </r>
  <r>
    <x v="6"/>
    <x v="46"/>
    <s v="PSD"/>
    <x v="5"/>
    <m/>
    <m/>
    <s v=" Réalisation de six (6) réservoirs d'une capacités de 2 000 m3 chaqu'un au daira de Damous ,Gouraya, Cherchell ,Sidi Amar y compris le système d'adduction et de distribution _x000d_"/>
    <s v="N1.051.094.01.4842.000.042.14.010"/>
    <m/>
    <n v="2000000"/>
    <n v="2000000"/>
    <n v="1982123.3700300001"/>
    <n v="1354022.4776899999"/>
    <m/>
    <n v="98"/>
    <m/>
    <s v="   Opération en cours  :                                                 * 01 projet Achevée                                                      * 04 projets : travaux  en cours         * 01 projet procedure administratif en cour aprés la résiliation de la première Entreprise ( zone d'ombre)"/>
  </r>
  <r>
    <x v="6"/>
    <x v="46"/>
    <s v="PSD"/>
    <x v="5"/>
    <m/>
    <m/>
    <s v="Réalisation d'une station d'épuration à Menaceur y compris système de collecte pour la protection du barrage de Boukerdane_x000d_"/>
    <s v="N1.051.096.01.4842.000.042.18.008"/>
    <m/>
    <n v="2000000"/>
    <n v="2500000"/>
    <n v="1960121.95141"/>
    <n v="603838.06296000001"/>
    <m/>
    <n v="0.6"/>
    <m/>
    <s v="Opération en cours _x000a_-STEP Mencaceur : à l'arret _x000a_-Système de collecte : travaux en cours_x000a_* Demande de réévaluation pour prise en charge partie conditionnelle (500 MDA) rejeté par le MF/DGB en date du 24/03/2024: : services DGB resaisis en date du 19/05/2024"/>
  </r>
  <r>
    <x v="6"/>
    <x v="46"/>
    <s v="PSD"/>
    <x v="8"/>
    <m/>
    <m/>
    <s v="Etude d'adaptation et réalisation et équipement d'un hôpital 60 lits à Bou-Ismail_x000d_"/>
    <s v="N.1.027.105.01.4041.000.042.13.016"/>
    <m/>
    <n v="600000"/>
    <n v="600000"/>
    <n v="10287.59669"/>
    <n v="8455.3536899999999"/>
    <m/>
    <m/>
    <m/>
    <m/>
  </r>
  <r>
    <x v="6"/>
    <x v="46"/>
    <s v="PSD"/>
    <x v="1"/>
    <m/>
    <m/>
    <s v="évitement de la ville de Koléa "/>
    <s v="N1.024.090.01.4042.000.042.11.003"/>
    <m/>
    <n v="600000"/>
    <n v="1520000"/>
    <n v="1414111.1751600001"/>
    <n v="649614.33151000005"/>
    <m/>
    <n v="0.75"/>
    <m/>
    <m/>
  </r>
  <r>
    <x v="6"/>
    <x v="46"/>
    <s v="PSD"/>
    <x v="1"/>
    <m/>
    <m/>
    <s v=" Réhabilitation de la RN11 sur plusieurs sections_x000d_"/>
    <s v="N1.024.090.02.4042.000.042.10.038"/>
    <m/>
    <n v="800000"/>
    <n v="1200000"/>
    <n v="1162649.3286299999"/>
    <n v="1057618.42903"/>
    <m/>
    <n v="0.98"/>
    <m/>
    <m/>
  </r>
  <r>
    <x v="6"/>
    <x v="47"/>
    <s v="PN"/>
    <x v="6"/>
    <m/>
    <m/>
    <s v="N1.020.076.01.4738.000.038.23.001_x000a_Etude d'adaptation, suivi, contrôle et travaux de réalisation et équipement de 09 centres de proximité pour le stockage intermédiaire des céréales au niveau de la Wilaya de Tissemsilt(Décision n° MF/2023/DI/911 du 21/12/2023)"/>
    <m/>
    <m/>
    <m/>
    <n v="2276742.852"/>
    <n v="1592565.12"/>
    <n v="0"/>
    <m/>
    <s v="Etude 100%_x000a_réalisation 20%"/>
    <m/>
    <s v="décision de couverture financiére élaborée le 19/02/2024_x000a_décision d'individualisation N°001 élaborée le 09/07/2024_x000a_(RESPONSABLE D'ACTION: MONSIEUR LE WALI)"/>
  </r>
  <r>
    <x v="6"/>
    <x v="47"/>
    <s v="PN"/>
    <x v="3"/>
    <m/>
    <m/>
    <s v="N.1.021.080.02.2038.000.038.24.001_x000a_Etude, suivi et réalisation de travaux de VRD primaires et secondaires à travers la wilaya de Tissemsilt - Programme 2024"/>
    <m/>
    <m/>
    <m/>
    <n v="2481000"/>
    <n v="1583111.1120499999"/>
    <n v="238915.62823"/>
    <m/>
    <m/>
    <m/>
    <m/>
  </r>
  <r>
    <x v="6"/>
    <x v="47"/>
    <s v="PN"/>
    <x v="8"/>
    <m/>
    <m/>
    <s v="Acquisition des équipements au profit de l'hopital 60 lits à Lardjem (W/ Tissemsilt)"/>
    <m/>
    <m/>
    <m/>
    <n v="2000000"/>
    <n v="0"/>
    <n v="0"/>
    <m/>
    <n v="0"/>
    <m/>
    <m/>
  </r>
  <r>
    <x v="6"/>
    <x v="47"/>
    <s v="PEC"/>
    <x v="5"/>
    <m/>
    <m/>
    <s v="REALISATION DES COLLECTEURS PRINCIPAUX D'ASSAINISSEMENT Y COMPRIS SYSTEME EPURATOIRE A BENI CHAIB"/>
    <m/>
    <m/>
    <n v="600000"/>
    <n v="1100000"/>
    <m/>
    <n v="973995.75054000004"/>
    <m/>
    <n v="0.98"/>
    <m/>
    <m/>
  </r>
  <r>
    <x v="6"/>
    <x v="47"/>
    <s v="PEC"/>
    <x v="5"/>
    <m/>
    <m/>
    <s v="LA MISE A NIVEAU ET MODERNISATION DE LA STATION DE TRAITEMENT DE DEUR DEUR , LES STATIONS DE POMPAGE BOUGARA, KHEMISTI ET  DEUR DEUR "/>
    <m/>
    <m/>
    <n v="500000"/>
    <n v="1124200"/>
    <m/>
    <n v="750847.00805000006"/>
    <m/>
    <n v="0.75"/>
    <m/>
    <m/>
  </r>
  <r>
    <x v="6"/>
    <x v="47"/>
    <s v="PEC"/>
    <x v="1"/>
    <m/>
    <m/>
    <s v="RN14: RECTIFICATION ET RENFORCEMENT DU PK.88+000 AU PK.118+000 SUR 30 KMS"/>
    <m/>
    <m/>
    <n v="450000"/>
    <n v="2408068"/>
    <m/>
    <n v="2388340.2190300003"/>
    <m/>
    <n v="1"/>
    <m/>
    <m/>
  </r>
  <r>
    <x v="6"/>
    <x v="47"/>
    <s v="PEC"/>
    <x v="1"/>
    <m/>
    <m/>
    <s v="RECONSTRUCTION DES CHEMINS DE WILAYA"/>
    <m/>
    <m/>
    <n v="180000"/>
    <n v="1315000"/>
    <m/>
    <n v="1222682.3444000001"/>
    <m/>
    <n v="0.96"/>
    <m/>
    <m/>
  </r>
  <r>
    <x v="6"/>
    <x v="47"/>
    <s v="PEC"/>
    <x v="1"/>
    <m/>
    <m/>
    <s v="ENTRETIEN DES CHEMINS COMMUNAUX  "/>
    <m/>
    <m/>
    <n v="400000"/>
    <n v="1300000"/>
    <m/>
    <n v="1183693.3957499999"/>
    <m/>
    <n v="0.9"/>
    <m/>
    <m/>
  </r>
  <r>
    <x v="6"/>
    <x v="47"/>
    <s v="PEC"/>
    <x v="1"/>
    <m/>
    <m/>
    <s v="RENFORCEMENT DES CHEMINS DE WILAYA SUR 98 KMS (CW15 sur 22 Km du PK 09+000 au PK 31.+000, CW 06 SUR 26 KMS DU PK 15+000 AU PK 41+000, CW 05 SUR 07 KMS DU PK 17+000 AU PK 24+000 , CW19 SUR 23 KMS DU PK0+000 AU PK23+000, CW84 SUR 10 KMS DU PK0+000 AU PK10+000,CW 21 SUR 10 KMS DU PK 21+000 AU PK 31+000) "/>
    <m/>
    <m/>
    <n v="1500000"/>
    <n v="1900000"/>
    <m/>
    <n v="1728020.83372"/>
    <m/>
    <n v="1"/>
    <m/>
    <m/>
  </r>
  <r>
    <x v="6"/>
    <x v="47"/>
    <s v="PEC"/>
    <x v="1"/>
    <m/>
    <m/>
    <s v="REALISATION DE L'EVITEMENT DES VILLES DE KHEMISTI  ET LAAYOUNE SUR 12 KM"/>
    <m/>
    <m/>
    <n v="1400000"/>
    <n v="2750000"/>
    <m/>
    <n v="1092327.44881"/>
    <m/>
    <n v="0.5"/>
    <m/>
    <m/>
  </r>
  <r>
    <x v="6"/>
    <x v="47"/>
    <s v="PEC"/>
    <x v="1"/>
    <m/>
    <m/>
    <s v="ENTRETIEN DES CHEMINS DE WILAYA"/>
    <m/>
    <m/>
    <n v="1000000"/>
    <n v="1000000"/>
    <m/>
    <n v="783191.57597000001"/>
    <m/>
    <n v="0.8"/>
    <m/>
    <s v="PROGRAMME COMPLEMENTAIRE"/>
  </r>
  <r>
    <x v="6"/>
    <x v="47"/>
    <s v="PEC"/>
    <x v="1"/>
    <m/>
    <m/>
    <s v="ENTRETIEN DES CHEMINS COMMUNAUX"/>
    <m/>
    <m/>
    <n v="1000000"/>
    <n v="1000000"/>
    <m/>
    <n v="780812.71394000005"/>
    <m/>
    <n v="0.9"/>
    <m/>
    <s v="PROGRAMME COMPLEMENTAIRE"/>
  </r>
  <r>
    <x v="6"/>
    <x v="47"/>
    <s v="PEC"/>
    <x v="1"/>
    <m/>
    <m/>
    <s v="REALISATION DU DEDOUBLEMENT DE LA RN14 ENTRE TISSEMSILT ET LIMITE WILAYA AVEC TIARET SUR 08 KMS AVEC CONSTRUCTION D'UN ECHANGEUR"/>
    <m/>
    <m/>
    <n v="1500000"/>
    <n v="1500000"/>
    <m/>
    <n v="1334245.1762899999"/>
    <m/>
    <n v="0.97"/>
    <m/>
    <s v="PROGRAMME COMPLEMENTAIRE"/>
  </r>
  <r>
    <x v="6"/>
    <x v="47"/>
    <s v="PEC"/>
    <x v="1"/>
    <m/>
    <m/>
    <s v="SUIVI ET REALISATION DU DEDOUBLEMENT DE LA RN120 ENTRE LAAYOUNE ET LA LIMITE DE LA WILAYA DE DJELFA SUR 22 KMS"/>
    <m/>
    <m/>
    <n v="2000000"/>
    <n v="2000000"/>
    <m/>
    <n v="1782050.3262199999"/>
    <m/>
    <n v="1"/>
    <m/>
    <s v="PROGRAMME COMPLEMENTAIRE"/>
  </r>
  <r>
    <x v="6"/>
    <x v="47"/>
    <s v="PEC"/>
    <x v="2"/>
    <m/>
    <m/>
    <s v="ETUDE, REALISATION ET EQUIPEMENT D'UNE COUR DE JUSTICE"/>
    <m/>
    <m/>
    <n v="300000"/>
    <n v="2489000"/>
    <m/>
    <n v="2349654"/>
    <m/>
    <n v="1"/>
    <m/>
    <m/>
  </r>
  <r>
    <x v="6"/>
    <x v="47"/>
    <s v="PEC"/>
    <x v="9"/>
    <m/>
    <m/>
    <s v="ETUDE, REALISATION ET EQUIPEMENT D'UN ETABLISSEMENT PENITENTIAIRE DE 300 DETENUS "/>
    <m/>
    <m/>
    <n v="500000"/>
    <n v="3289000"/>
    <m/>
    <n v="2082320.1385299999"/>
    <m/>
    <n v="0.9"/>
    <m/>
    <m/>
  </r>
  <r>
    <x v="6"/>
    <x v="47"/>
    <s v="PEC"/>
    <x v="9"/>
    <m/>
    <m/>
    <s v="ETUDE ET REALISATION D'UNE UNITE REPUBLICAINE DE SECURITE AVEC 04 LOGTS D'ASTREINTE ET ACQUISITION D'UN GROUPE ELECTROGENE"/>
    <m/>
    <m/>
    <n v="376000"/>
    <n v="1261000"/>
    <m/>
    <n v="757342.47857000004"/>
    <m/>
    <n v="0.7"/>
    <m/>
    <m/>
  </r>
  <r>
    <x v="6"/>
    <x v="47"/>
    <s v="PEC"/>
    <x v="2"/>
    <m/>
    <m/>
    <s v="ETUDE, REALISATION ET EQUIPEMENT D'UNE CITE ADMINISTRATIVE A TISSEMSILT"/>
    <m/>
    <m/>
    <n v="2000000"/>
    <n v="2000000"/>
    <m/>
    <n v="39985.077499999999"/>
    <m/>
    <s v="ETUDE 90%"/>
    <m/>
    <s v="PROGRAMME COMPLEMENTAIRE"/>
  </r>
  <r>
    <x v="6"/>
    <x v="47"/>
    <s v="PEC"/>
    <x v="0"/>
    <m/>
    <m/>
    <s v="SUIVI ET REALISATION DE 2000 LITS  D'HEBERGEMENT"/>
    <m/>
    <m/>
    <n v="948000"/>
    <n v="1934000"/>
    <m/>
    <n v="1454015.7386400001"/>
    <m/>
    <n v="1"/>
    <m/>
    <m/>
  </r>
  <r>
    <x v="6"/>
    <x v="47"/>
    <s v="PEC"/>
    <x v="0"/>
    <m/>
    <m/>
    <s v="SUIVI ET REALISATION DE 4000 PLACES PEDAGOGIQUES"/>
    <m/>
    <m/>
    <n v="1540000"/>
    <n v="2830000"/>
    <m/>
    <n v="2120057.23007"/>
    <m/>
    <n v="0.98"/>
    <m/>
    <m/>
  </r>
  <r>
    <x v="6"/>
    <x v="47"/>
    <s v="PEC"/>
    <x v="0"/>
    <m/>
    <m/>
    <s v="SUIVI ET REALISATION DE 1000 LITS D’HEBERGEMENT  "/>
    <m/>
    <m/>
    <n v="474000"/>
    <n v="1446000"/>
    <m/>
    <n v="4811.9384"/>
    <m/>
    <n v="0"/>
    <m/>
    <s v="OPERATION GELEE_x000a_A MAINTENIR"/>
  </r>
  <r>
    <x v="6"/>
    <x v="47"/>
    <s v="PEC"/>
    <x v="8"/>
    <m/>
    <m/>
    <s v="ETUDE ET REALISATION D'UN HOPITAL DE 60 LITS"/>
    <m/>
    <m/>
    <n v="610000"/>
    <n v="2040000"/>
    <m/>
    <n v="873268.89612000005"/>
    <m/>
    <n v="0.78"/>
    <m/>
    <m/>
  </r>
  <r>
    <x v="6"/>
    <x v="47"/>
    <s v="PEC"/>
    <x v="8"/>
    <m/>
    <m/>
    <s v="SUIVI , RÉALISATION ET ÉQUIPEMENT D'UN HÔPITAL 240 LITS À TISSEMSILT"/>
    <m/>
    <m/>
    <n v="4000000"/>
    <n v="8200000"/>
    <m/>
    <n v="17070.256699999998"/>
    <m/>
    <n v="0"/>
    <m/>
    <m/>
  </r>
  <r>
    <x v="6"/>
    <x v="47"/>
    <s v="PEC"/>
    <x v="15"/>
    <m/>
    <m/>
    <s v="ETUDE, SUIVI ET REHABILITATION DE 22 STADES COMMUNAUX"/>
    <m/>
    <m/>
    <n v="1200000"/>
    <n v="1200000"/>
    <m/>
    <n v="19718.09"/>
    <m/>
    <n v="0.02"/>
    <m/>
    <s v="PROGRAMME COMPLEMENTAIRE"/>
  </r>
  <r>
    <x v="6"/>
    <x v="47"/>
    <s v="PEC"/>
    <x v="3"/>
    <m/>
    <m/>
    <s v="TRAVAUX DE VOIRIE ET RÉSEAUX DIVERS ( VRD)"/>
    <m/>
    <m/>
    <n v="2700000"/>
    <n v="2700000"/>
    <m/>
    <n v="1032465.73999"/>
    <m/>
    <n v="0.9"/>
    <m/>
    <m/>
  </r>
  <r>
    <x v="6"/>
    <x v="47"/>
    <s v="PEC"/>
    <x v="3"/>
    <m/>
    <m/>
    <s v="TRAVAUX DE VRD DE L'HABITAT RURAL GROUPÉ À TRAVERS LES WILAYAS DES HAUTS PLATEAUX -PROG 2018 "/>
    <m/>
    <m/>
    <n v="1000000"/>
    <n v="1000000"/>
    <m/>
    <n v="176073.98230999999"/>
    <m/>
    <n v="0"/>
    <m/>
    <m/>
  </r>
  <r>
    <x v="6"/>
    <x v="48"/>
    <m/>
    <x v="11"/>
    <m/>
    <m/>
    <s v="Etude,réalisation et équipement d'un centre national de formation des personnels des colléctivités locales à Tiaret."/>
    <s v="NF5.651.8.262.114.08.01_x000a_N.1.005.020.01.4814.000.014.08.001"/>
    <m/>
    <m/>
    <n v="4990300"/>
    <n v="4476759.3845899999"/>
    <m/>
    <m/>
    <m/>
    <n v="1"/>
    <s v="Achevée, reste paiement et Equip par la DAL"/>
  </r>
  <r>
    <x v="6"/>
    <x v="48"/>
    <m/>
    <x v="11"/>
    <m/>
    <m/>
    <s v="_x000d_Réalisation d'un siège de wilaya à Tiaret"/>
    <s v="NI_x000a_"/>
    <m/>
    <m/>
    <n v="1800000"/>
    <n v="0"/>
    <m/>
    <m/>
    <m/>
    <n v="0"/>
    <s v="Opération gelée, Dde levée de gel introduite le 19/04/2023 sous le n°262 au niv. du MF/DGB et MICLAT/SG"/>
  </r>
  <r>
    <x v="6"/>
    <x v="48"/>
    <m/>
    <x v="11"/>
    <m/>
    <m/>
    <s v="Etude, réalisation et équipement d'un tribunal à Frenda."/>
    <s v="NF5.853.2.262.114.08.01_x000a_N.1.006.021.01.4014.000.014.08.004"/>
    <m/>
    <m/>
    <n v="1033000"/>
    <n v="1011847.5645"/>
    <m/>
    <m/>
    <m/>
    <n v="1"/>
    <s v="travaux achevés, la partie &quot;Equip-DAL, Dde réév arbit 2025 (50 000)"/>
  </r>
  <r>
    <x v="6"/>
    <x v="48"/>
    <m/>
    <x v="11"/>
    <m/>
    <m/>
    <s v="Etude, réalisation et équipement d'un établissement pénitentiaire (300) détenus à Frenda."/>
    <s v="NF5.853.3.262.114.06.01_x000a_N.1.006.022.04.4814.000.014.06.001"/>
    <m/>
    <m/>
    <n v="2277000"/>
    <n v="2253103.6016899999"/>
    <m/>
    <m/>
    <m/>
    <n v="0.99"/>
    <s v="reste lot aspect de sécurité+signal d'appel, déc. chang. Int. pour ajouter la partie &quot;équip&quot; n° MF/2024/DM/202 du 04/03/2024"/>
  </r>
  <r>
    <x v="6"/>
    <x v="48"/>
    <m/>
    <x v="11"/>
    <m/>
    <m/>
    <s v="Réalisation et équipement d'un établissement pénitentiaire 300 détenus à Sougueur."/>
    <s v="SF5.853.3.262.114.07.01_x000a_S.1.006.022.04.4814.000.014.07.004"/>
    <m/>
    <m/>
    <n v="2173500"/>
    <n v="2083570.31831"/>
    <m/>
    <m/>
    <m/>
    <n v="0.99"/>
    <s v="reste lo aspect de sécurité+signal d'appel"/>
  </r>
  <r>
    <x v="6"/>
    <x v="48"/>
    <m/>
    <x v="11"/>
    <m/>
    <m/>
    <s v="Suivi et réalisation de 6000 places pédagogiques"/>
    <s v="NK5.621.8.262.114.11.01_x000a_N.1.012.049.01.4012.000.014.11.002"/>
    <m/>
    <m/>
    <n v="3146000"/>
    <n v="3144413.0645400002"/>
    <m/>
    <m/>
    <m/>
    <n v="1"/>
    <s v="6000 pp achevée dont 2000 pp (reste engag et paiement Av de clôt ETB, Dde réév arbit 2025 (82 000)"/>
  </r>
  <r>
    <x v="6"/>
    <x v="48"/>
    <m/>
    <x v="11"/>
    <m/>
    <m/>
    <s v="Suivi et réalisation de 3000 lits d'hébergement (Karman)"/>
    <s v="NK5.621.5.262.114.11.01_x000a_N.1.012.051.01.4011.000.014.11.003"/>
    <m/>
    <m/>
    <n v="2590000"/>
    <n v="2438150.5450300002"/>
    <m/>
    <m/>
    <m/>
    <n v="1"/>
    <s v="Achevée, reste paiement BET et ETB"/>
  </r>
  <r>
    <x v="6"/>
    <x v="48"/>
    <m/>
    <x v="11"/>
    <m/>
    <m/>
    <s v="Etude,Suivi et Viabilisation de la zône industrielle de Tiaret"/>
    <s v="SF5.175.3.262.114.13.01_x000a_S.1.019.074.01.4814.000.014.13.004"/>
    <m/>
    <m/>
    <n v="1000000"/>
    <n v="992364.01607000001"/>
    <m/>
    <m/>
    <m/>
    <n v="0.94"/>
    <s v="Branchement électricité en cours"/>
  </r>
  <r>
    <x v="6"/>
    <x v="48"/>
    <m/>
    <x v="11"/>
    <m/>
    <m/>
    <s v="Réalisation d'une zone industrielle à Ain Bouchekif wilaya de Tiaret (1ère Tranche) sur 318 ha."/>
    <s v="NE5.176.3.262.114.18.02_x000a_N.1.019.074.01.4814.000.014.18.005"/>
    <m/>
    <m/>
    <n v="1500000"/>
    <n v="1488112.1122000001"/>
    <m/>
    <m/>
    <m/>
    <n v="0.95"/>
    <s v="En cours"/>
  </r>
  <r>
    <x v="6"/>
    <x v="48"/>
    <m/>
    <x v="11"/>
    <m/>
    <m/>
    <s v="Réalisation d'une zone industrielle à Zaaroura wilaya de Tiaret (1ère Tranche) sur 327 ha."/>
    <s v="NE5.176.3.262.114.18.01_x000a_N.1.019.074.01.4814.000.014.18.007"/>
    <m/>
    <m/>
    <n v="1500000"/>
    <n v="1292520.0528299999"/>
    <m/>
    <m/>
    <m/>
    <n v="0.99"/>
    <s v="En cours"/>
  </r>
  <r>
    <x v="6"/>
    <x v="48"/>
    <m/>
    <x v="11"/>
    <m/>
    <m/>
    <s v="Réalisation d'une zone industrielle à Ain bouchekif wilaya de Tiaret (2° Tranche) sur 318 ha"/>
    <s v="NE5.176.3.262.114.18.04_x000a_N.1.019.074.01.4814.000.014.18.006"/>
    <m/>
    <m/>
    <n v="2500000"/>
    <n v="2453224.10562"/>
    <m/>
    <m/>
    <m/>
    <n v="0.96"/>
    <s v="En cours"/>
  </r>
  <r>
    <x v="6"/>
    <x v="48"/>
    <m/>
    <x v="11"/>
    <m/>
    <m/>
    <s v="Réalisation d'une zone industrielle à Zaaroura wilaya de Tiaret (2° Tranche) sur 327 ha"/>
    <s v="NE5.176.3.262.114.18.03_x000a_N.1.019.074.01.4814.000.014.18.008"/>
    <m/>
    <m/>
    <n v="2300000"/>
    <n v="2253529.6055199997"/>
    <m/>
    <m/>
    <m/>
    <n v="0.99"/>
    <s v="En cours"/>
  </r>
  <r>
    <x v="6"/>
    <x v="48"/>
    <m/>
    <x v="11"/>
    <m/>
    <m/>
    <s v="Résorption du déficit en VRD (2 ème tranche)."/>
    <s v="NF5.721.3.262.114.08.03_x000a_N.1.021.080.02.4814.000.014.08.008"/>
    <m/>
    <m/>
    <n v="2200000"/>
    <n v="2172548.1244099997"/>
    <m/>
    <m/>
    <m/>
    <n v="1"/>
    <s v="Achevée non contentieuse"/>
  </r>
  <r>
    <x v="6"/>
    <x v="48"/>
    <m/>
    <x v="11"/>
    <m/>
    <m/>
    <s v="VRD primaire et secondaires POS N°01 zône Nord Est (commune de Tiaret)"/>
    <s v="NF5.721.3.262.114.09.01_x000a_N.1.021.080.02.4814.000.014.09.003"/>
    <m/>
    <m/>
    <n v="2086589"/>
    <n v="1825032.1356600001"/>
    <m/>
    <m/>
    <m/>
    <n v="0.95"/>
    <s v="Travaux en voie d'achèvement"/>
  </r>
  <r>
    <x v="6"/>
    <x v="48"/>
    <m/>
    <x v="11"/>
    <m/>
    <m/>
    <s v="Travaux de VRD de l'habitat rural groupé à travers les wilayas des hauts plateaux (Prog. 2018)"/>
    <s v="SF5.721.8.262.114.18.02_x000a_S.1.021.080.02.4814.000.014.18.009"/>
    <m/>
    <m/>
    <n v="1000000"/>
    <n v="987515.72262999997"/>
    <m/>
    <m/>
    <m/>
    <n v="0.85"/>
    <s v="travaux en cours"/>
  </r>
  <r>
    <x v="6"/>
    <x v="48"/>
    <m/>
    <x v="11"/>
    <m/>
    <m/>
    <s v="Réalisation d'un centrale de vente (2°tranche) à Tiaret"/>
    <s v="SF5.567.2.262.114.07.01_x000a_S.1.022.084.01.4814.000.014.07.002"/>
    <m/>
    <m/>
    <n v="1745300"/>
    <n v="1744367.02226"/>
    <m/>
    <m/>
    <m/>
    <n v="1"/>
    <s v="Achevée, Dde réév arbit 2025 (51 000)"/>
  </r>
  <r>
    <x v="6"/>
    <x v="48"/>
    <m/>
    <x v="11"/>
    <m/>
    <m/>
    <s v="Réalisation évitement Sud de Tiaret sur 6 Kms"/>
    <s v="NF5.521.4.262.114.06.01_x000a_N.1.024.090.01.4814.000.014.06.002"/>
    <m/>
    <m/>
    <n v="1330000"/>
    <n v="1283623.7279700001"/>
    <m/>
    <m/>
    <m/>
    <n v="1"/>
    <s v="Achevée contentieuse"/>
  </r>
  <r>
    <x v="6"/>
    <x v="48"/>
    <m/>
    <x v="11"/>
    <m/>
    <m/>
    <s v="Modernisation du CW01 entre Rahouia et limite Wilaya de Tissemsilt sur 20 Km"/>
    <s v="NK5.522.3.262.114.10.01_x000a_N.1.024.090.01.4814.000.014.10.004"/>
    <m/>
    <m/>
    <n v="1400000"/>
    <n v="1381353.47826"/>
    <m/>
    <m/>
    <m/>
    <n v="1"/>
    <s v="Achevée contentieuse"/>
  </r>
  <r>
    <x v="6"/>
    <x v="48"/>
    <m/>
    <x v="11"/>
    <m/>
    <m/>
    <s v="Evitement Est ville de Tiaret sur 8 Kms"/>
    <s v="SF5.521.8.262.114.07.12_x000a_S.1.024.090.01.4814.000.014.07.003"/>
    <m/>
    <m/>
    <n v="1566000"/>
    <n v="1557124.19196"/>
    <m/>
    <m/>
    <m/>
    <n v="1"/>
    <s v="Clôturée le 05/03/2024"/>
  </r>
  <r>
    <x v="6"/>
    <x v="48"/>
    <m/>
    <x v="11"/>
    <m/>
    <m/>
    <s v="Réalisation de trois échangeurs sur l'évitement (sud-est)de la ville de Tiaret."/>
    <s v="NI_x000a_"/>
    <m/>
    <m/>
    <n v="1500000"/>
    <n v="0"/>
    <m/>
    <m/>
    <m/>
    <n v="0"/>
    <s v="Op gelée jusqu' au 09/05/2023, relancée conformément à l’envoi n°8438/MF/DGB/DRBCMP/DRBEJ/2021 du 07/12/2021 de Mr le DGB à Mr le wali de M’sila. "/>
  </r>
  <r>
    <x v="6"/>
    <x v="48"/>
    <m/>
    <x v="11"/>
    <m/>
    <m/>
    <s v="Réalisation d'une route reliant Z'malet Emir AEK et Nadhoura sur 42 km"/>
    <s v="NE5.522.2.262.114.22.01_x000a_N.1.024.090.01.4814.000.014.22.005"/>
    <m/>
    <m/>
    <n v="1500000"/>
    <n v="1431469.3974000001"/>
    <m/>
    <m/>
    <m/>
    <n v="0.8"/>
    <s v="En cours"/>
  </r>
  <r>
    <x v="6"/>
    <x v="48"/>
    <m/>
    <x v="11"/>
    <m/>
    <m/>
    <s v="_x000d_Réalisation et équipement d'un centre anti-cancer à Tiaret"/>
    <s v="NF5.732.1.262.114.08.01_x000a_N.1.027.105.01.4814.000.014.08.011"/>
    <m/>
    <m/>
    <n v="8400000"/>
    <n v="7372013.6901599998"/>
    <m/>
    <m/>
    <m/>
    <n v="0.95"/>
    <s v="Travaux en cours, Dde réév arbit 2025 (8 200 000)"/>
  </r>
  <r>
    <x v="6"/>
    <x v="48"/>
    <m/>
    <x v="11"/>
    <m/>
    <m/>
    <s v="_x000d_Etude et réalisation d'un complexe &quot;Mère et enfant&quot; de 60 lits à Tiaret."/>
    <s v="NF5.733.8.262.114.06.01_x000a_N.1.027.105.01.4814.000.014.06.017"/>
    <m/>
    <m/>
    <n v="1810000"/>
    <n v="1739813.8306"/>
    <m/>
    <m/>
    <m/>
    <n v="1"/>
    <s v="Achevée, reste paiement ETB"/>
  </r>
  <r>
    <x v="6"/>
    <x v="48"/>
    <m/>
    <x v="11"/>
    <m/>
    <m/>
    <s v="Etude, réalisation et équipement d'un hôpital 120 lits à Sougueur"/>
    <s v="SF5.731.1.262.114.07.01_x000a_S.1.027.105.01.4814.000.014.07.009"/>
    <m/>
    <m/>
    <n v="2340000"/>
    <n v="2338476.6952600004"/>
    <m/>
    <m/>
    <m/>
    <n v="1"/>
    <s v="Achevée non contentieuse"/>
  </r>
  <r>
    <x v="6"/>
    <x v="48"/>
    <m/>
    <x v="11"/>
    <m/>
    <m/>
    <s v="_x000d_Réalisation d'un établissement hospitalier spécialisé en brûlés à Tiaret"/>
    <s v="NK5.732.1.262.114.11.01_x000a_N.1.027.105.01.4814.000.014.11.014"/>
    <m/>
    <m/>
    <n v="1190000"/>
    <n v="1100458.4836500001"/>
    <m/>
    <m/>
    <m/>
    <n v="0.01"/>
    <s v="En cours"/>
  </r>
  <r>
    <x v="6"/>
    <x v="48"/>
    <m/>
    <x v="11"/>
    <m/>
    <m/>
    <s v="Etude, suivi, réalisation et équipement d'un hôpital 60 lits à Takhmaret."/>
    <s v="SF5.731.9.262.114.19.01_x000a_S.1.027.105.01.4814.000.014.19.010"/>
    <m/>
    <m/>
    <n v="2360000"/>
    <n v="2281036.4750999999"/>
    <m/>
    <m/>
    <m/>
    <n v="0.55000000000000004"/>
    <s v="Etude achevée, trav en cours, Dde réév arbit 2025 (1 670 000)"/>
  </r>
  <r>
    <x v="6"/>
    <x v="48"/>
    <m/>
    <x v="11"/>
    <m/>
    <m/>
    <s v="Suivi et réalisation d'un hopital de 120 lits à Ksar Chellala Tiaret"/>
    <s v="NE5.731.1.262.114.22.01_x000a_N.1.027.105.01.4814.000.014.22.005"/>
    <m/>
    <m/>
    <n v="2574994"/>
    <n v="2568456.49119"/>
    <m/>
    <m/>
    <m/>
    <n v="0.5"/>
    <s v="trav en cours, Dde réév arbit 2025 (600 000)"/>
  </r>
  <r>
    <x v="6"/>
    <x v="48"/>
    <m/>
    <x v="11"/>
    <m/>
    <m/>
    <s v="Renforcement de la capacité de stockage à Tiaret, Sougueur, Frenda et Ksar Chellala y compris raccordement."/>
    <s v="SF5.341.4.262.114.13.01_x000a_S.1.051.094.01.4814.000.014.13.008"/>
    <m/>
    <m/>
    <n v="1000000"/>
    <n v="995113.28980999999"/>
    <m/>
    <m/>
    <m/>
    <n v="0.95"/>
    <s v="en cours"/>
  </r>
  <r>
    <x v="6"/>
    <x v="48"/>
    <m/>
    <x v="11"/>
    <m/>
    <m/>
    <s v="Achèvement du renforcement de l'alimentation en eau potable des localités de Frenda, Ain Kermes, Medrissa, Madna, Sidi Abderahmane et Rosfa à partir de la nappe du chott chergui."/>
    <s v="NL5.341.2.262.114.15.01_x000a_N.1.051.094.01.4814.000.014.15.002"/>
    <m/>
    <m/>
    <n v="1710000"/>
    <n v="1709715.8386900001"/>
    <m/>
    <m/>
    <m/>
    <n v="1"/>
    <s v="Travaux en cours"/>
  </r>
  <r>
    <x v="6"/>
    <x v="48"/>
    <m/>
    <x v="11"/>
    <m/>
    <m/>
    <s v="Réalisation d'une station d'épuration à Frenda y compris collecteur de raccordement"/>
    <s v="NK5.342.1.262.114.10.01_x000a_N.1.051.096.01.4814.000.014.10.003"/>
    <m/>
    <m/>
    <n v="2450000"/>
    <n v="2091384.57124"/>
    <m/>
    <m/>
    <m/>
    <n v="0.8"/>
    <s v="En cours"/>
  </r>
  <r>
    <x v="7"/>
    <x v="49"/>
    <m/>
    <x v="2"/>
    <s v="020  Programme: Administration Générale"/>
    <s v="01 Soutient Administratif et logistique"/>
    <m/>
    <s v="N.1.005.020.01.4818.000.018.09.008 Suivi,réalisation et équipement d'un siège de Wilaya à Jijel"/>
    <m/>
    <m/>
    <n v="3015000"/>
    <n v="2553546.2043099999"/>
    <n v="1638927.1828299998"/>
    <n v="0.543591105416252"/>
    <n v="0.8"/>
    <m/>
    <s v="En cours, travaux en cours, "/>
  </r>
  <r>
    <x v="7"/>
    <x v="49"/>
    <m/>
    <x v="9"/>
    <s v="021  Programme: Activité judiciaire"/>
    <s v="01 activité judiciaire ordinaire et administrative"/>
    <m/>
    <s v="N.1.006.021.01.4018.000.018.08.001 Etude,réalisation et équipement d'une cour de justice à Jijel"/>
    <m/>
    <m/>
    <n v="2822000"/>
    <n v="2304558.9831599998"/>
    <n v="1744236.3091799999"/>
    <n v="0.61808515562721467"/>
    <n v="0.99"/>
    <m/>
    <s v="En cours, Travaux achevée; lot  équipement transfère à la DAL (50%), nécessite réévaluation: 120 millions DA"/>
  </r>
  <r>
    <x v="7"/>
    <x v="49"/>
    <m/>
    <x v="0"/>
    <s v="049  Programme: Enseignement et formation supérieurs"/>
    <s v="01 Premier et deuxième cycles d'enseignement"/>
    <m/>
    <s v="N.1.012.049.01.4015.000.018.10.001 Etude pour la réalisation de 6000 places pédagogiques à El Aouana"/>
    <m/>
    <m/>
    <n v="168000"/>
    <n v="50901.355479999998"/>
    <n v="48604.845110000002"/>
    <n v="0.28931455422619051"/>
    <n v="0.95"/>
    <m/>
    <s v="En cours,  relier a l'achèvement des travaux de réalisation"/>
  </r>
  <r>
    <x v="7"/>
    <x v="49"/>
    <m/>
    <x v="0"/>
    <s v="049  Programme: Enseignement et formation supérieurs"/>
    <s v="01 Premier et deuxième cycles d'enseignement"/>
    <m/>
    <s v="N.1.012.049.01.4015.000.018.10.009 Etude et réalisation d'une bibliothèque centrale 1000 pp à El Aouana"/>
    <m/>
    <m/>
    <n v="513000"/>
    <n v="512600.96494999999"/>
    <n v="354539.88529999997"/>
    <n v="0.69111088752436645"/>
    <n v="0.91"/>
    <m/>
    <s v="En cours"/>
  </r>
  <r>
    <x v="7"/>
    <x v="49"/>
    <m/>
    <x v="0"/>
    <s v="049  Programme: Enseignement et formation supérieurs"/>
    <s v="01 Premier et deuxième cycles d'enseignement"/>
    <m/>
    <s v="N.1.012.049.01.4015.000.018.11.002 Suivi et réalisation de 4.000 places pédagogiques à El Aouana"/>
    <m/>
    <m/>
    <n v="3308000"/>
    <n v="2155467.2876399998"/>
    <n v="1326626.5234699999"/>
    <n v="0.40103582934401449"/>
    <n v="0.8"/>
    <m/>
    <s v="En cours, 3000 pp travaux  avancés à 95%,annexes travaux   en cours, pour les 1000 pp travaux en cours"/>
  </r>
  <r>
    <x v="7"/>
    <x v="49"/>
    <m/>
    <x v="0"/>
    <s v="051  Programme: Vie estudiantine"/>
    <s v="01 Œuvres universitaires"/>
    <m/>
    <s v="N.1.012.051.01.4014.000.018.19.006 Etude ,suivi et réalisation d'un restaurant central 800 places à  EL Aouana"/>
    <m/>
    <m/>
    <n v="350000"/>
    <n v="251638.03496000002"/>
    <n v="52664.379260000002"/>
    <n v="0.15046965502857143"/>
    <n v="0.25"/>
    <m/>
    <s v="En cours, lot N° 01 En cours; Lot N° 02  l'attribution subordonné a la réévaluation (demande de réévaluation : 106 Millions DA)"/>
  </r>
  <r>
    <x v="7"/>
    <x v="49"/>
    <m/>
    <x v="4"/>
    <s v="056  Programme: Arts et lettre"/>
    <s v="02 Création et diffusion du produit culturel"/>
    <m/>
    <s v="C.1.014.056.02.4818.000.018.07.011 Réalisation et équipement d'un théâtre en plein air 4500 places -Jijel (Prog,Compl)"/>
    <m/>
    <m/>
    <n v="582500"/>
    <n v="525988.94189000002"/>
    <n v="450926.34649999999"/>
    <n v="0.77412248326180255"/>
    <n v="0.99"/>
    <m/>
    <s v="En cours,  reste équipement (reste les dernières situations dans les cadres des avenants de clôtures)"/>
  </r>
  <r>
    <x v="7"/>
    <x v="49"/>
    <m/>
    <x v="4"/>
    <s v="056  Programme: Arts et lettre"/>
    <s v="02 Création et diffusion du produit culturel"/>
    <m/>
    <s v="N.1.014.056.02.4818.000.018.10.012 Etude, réalisation et équipement d'un théâtre régional à Jijel"/>
    <m/>
    <m/>
    <n v="842000"/>
    <n v="524943.35094000003"/>
    <n v="522912.98139999999"/>
    <n v="0.62103679501187647"/>
    <n v="0.95"/>
    <m/>
    <s v="En cours, reste  Lot: équipement  transféré à la DUAC au 12/02/2024,  reste lots: 02, 03 et 04"/>
  </r>
  <r>
    <x v="7"/>
    <x v="49"/>
    <m/>
    <x v="15"/>
    <s v="060  Programme: Sports"/>
    <s v="01 Jeunes talents, sports de l'Elite et de haut niveau"/>
    <m/>
    <s v="C.1.015.060.01.4013.000.018.07.001 Etude , réalisation et équipement d'une salle OMS 3000 places à Jijel "/>
    <m/>
    <m/>
    <n v="1255000"/>
    <n v="1231141.07922"/>
    <n v="1100567.0077"/>
    <n v="0.87694582286852585"/>
    <n v="0.99"/>
    <m/>
    <s v="En cours"/>
  </r>
  <r>
    <x v="7"/>
    <x v="49"/>
    <m/>
    <x v="15"/>
    <s v="060  Programme: Sports"/>
    <s v="01 Jeunes talents, sports de l'Elite et de haut niveau"/>
    <m/>
    <s v="C.1.015.060.01.4013.000.018.07.005  Extension du stade OMS à Jijel de 20000 places à 40000 places (Prog,Compl)"/>
    <m/>
    <m/>
    <n v="848000"/>
    <n v="845192.54379999998"/>
    <n v="731802.10683999991"/>
    <n v="0.86297418259433956"/>
    <n v="0.99"/>
    <m/>
    <s v="En cours, projet réceptionné, attribution provisoire du lot: écran d'affichage fait, marché en cours d'élaboration"/>
  </r>
  <r>
    <x v="7"/>
    <x v="49"/>
    <m/>
    <x v="10"/>
    <s v="074  Programme: Appui à l'investissement"/>
    <s v="01 Promotion de l'investissement"/>
    <m/>
    <s v="N.1.019.074.01.4818.000.018.18.003 Réalisation d'une Zone Industrielle à Bellara,Wilaya de Jijel sur 523 Ha,(Tranche 1)"/>
    <m/>
    <m/>
    <n v="1836300"/>
    <n v="1705170.3603800002"/>
    <n v="1022651.28995"/>
    <n v="0.55690861512280132"/>
    <n v="0.92"/>
    <m/>
    <s v="En cours, nouveau Lot lancée (Achèvement des voies)"/>
  </r>
  <r>
    <x v="7"/>
    <x v="49"/>
    <m/>
    <x v="10"/>
    <s v="074  Programme: Appui à l'investissement"/>
    <s v="01 Promotion de l'investissement"/>
    <m/>
    <s v="N.1.019.074.01.4818.000.018.18.004 Réalisation d'une Zone Industrielle à Bellara,Wilaya de Jijel,(Tranche 2)"/>
    <m/>
    <m/>
    <n v="2000000"/>
    <n v="1913199.1604300002"/>
    <n v="1688644.7007599999"/>
    <n v="0.84432235037999992"/>
    <n v="0.9"/>
    <m/>
    <s v="En cours, paiement des factures en cours,  nécessite réévaluation: 70 Millions DA"/>
  </r>
  <r>
    <x v="7"/>
    <x v="49"/>
    <m/>
    <x v="1"/>
    <s v="090  Programme: Infrastructures routières et autoroutières"/>
    <s v="01 Développement des infrastructures routières"/>
    <m/>
    <s v="N.1.024.090.01.4018.000.018.07.023 Dédoublement RN 43 sur 44 km (El Achouat - El Milia) y comp - ouvrage d'art"/>
    <m/>
    <m/>
    <n v="8250000"/>
    <n v="8212935.7136499994"/>
    <n v="8086901.1487800004"/>
    <n v="0.98023044227636369"/>
    <n v="0.98"/>
    <m/>
    <s v="En cours, reste à réalisé  :_x000a_Réalisation d'éclairage publics: travaux en cours "/>
  </r>
  <r>
    <x v="7"/>
    <x v="49"/>
    <m/>
    <x v="1"/>
    <s v="090  Programme: Infrastructures routières et autoroutières"/>
    <s v="01 Développement des infrastructures routières"/>
    <m/>
    <s v="N.1.024.090.01.4018.000.018.08.002 Etude et réalisation , viaduc sur RN 43 au niveau grottes ghar El Baz ,y compris la réhabilitation du réseau d'éclairage public su la RN 43 (W de jijel)"/>
    <m/>
    <m/>
    <n v="1300000"/>
    <n v="1290325.3204400002"/>
    <n v="1227702.8240199999"/>
    <n v="0.94438678770769224"/>
    <n v="0.95"/>
    <m/>
    <s v="En cours,  Réhabilitation de l'éclairage public sur la RN 43"/>
  </r>
  <r>
    <x v="7"/>
    <x v="49"/>
    <m/>
    <x v="1"/>
    <s v="092  Programme: Infrastructures maritimes"/>
    <s v="01 Développement des infrastructures maritimes"/>
    <m/>
    <s v="N.1.024.092.01.4006.000.018.06.004 Réalisation port de pêche et plaisance à El Aouana"/>
    <m/>
    <m/>
    <n v="6200000"/>
    <n v="6199873.12488"/>
    <n v="5756611.7146599991"/>
    <n v="0.92848576042903208"/>
    <n v="1"/>
    <m/>
    <s v="Achevée "/>
  </r>
  <r>
    <x v="7"/>
    <x v="49"/>
    <m/>
    <x v="1"/>
    <s v="092  Programme: Infrastructures maritimes"/>
    <s v="01 Développement des infrastructures maritimes"/>
    <m/>
    <s v="N.1.024.092.01.4006.000.018.13.001 Réalisation des travaux de protection du front de mer à jijel"/>
    <m/>
    <m/>
    <n v="1100000"/>
    <n v="1013324.56629"/>
    <n v="1005204.13462"/>
    <n v="0.91382194056363641"/>
    <n v="0.9"/>
    <m/>
    <s v="En cours, Reste le lancement d'un nouveau lot pour l'achèvement des travaux sur 200 Ml (2 ème AAO lancé)"/>
  </r>
  <r>
    <x v="7"/>
    <x v="49"/>
    <m/>
    <x v="14"/>
    <s v="099  Programme: Marine marchande et ports"/>
    <s v="01 Marine marchande "/>
    <m/>
    <s v="N.1.025.099.01.4818.000.018.11.001 Etude pour la réalisation  de la gare maritime de Djen Djen"/>
    <m/>
    <m/>
    <n v="200000"/>
    <n v="513.66891999999996"/>
    <n v="513.71892000000003"/>
    <n v="2.5685946000000002E-3"/>
    <n v="0.05"/>
    <m/>
    <s v="En cours, BET désigné attribution le 15/10/2024"/>
  </r>
  <r>
    <x v="7"/>
    <x v="49"/>
    <m/>
    <x v="19"/>
    <s v="102  Programme: Tourisme"/>
    <s v="02 Soutien aux projets touristiques"/>
    <m/>
    <s v="N.1.026.102.02.4818.000.018.18.003 Travaux de viabilisation et mise à niveau de la zone d'expansion touristique à Tassoust (ouverture d'une piste d'accès aménagée de manière sommaire ,terrassements simplifiés, réseau d'assainissement) sur 391 Ha"/>
    <m/>
    <m/>
    <n v="300000"/>
    <n v="136085.27625"/>
    <n v="516.66824999999994"/>
    <n v="1.7222274999999997E-3"/>
    <n v="0.05"/>
    <m/>
    <s v="En cours, ETB désignée"/>
  </r>
  <r>
    <x v="7"/>
    <x v="49"/>
    <m/>
    <x v="19"/>
    <s v="102  Programme: Tourisme"/>
    <s v="02 Soutien aux projets touristiques"/>
    <m/>
    <s v="N.1.026.102.02.4818.000.018.19.004 Travaux de viabilisation et mise à niveau de zone d'expansion touristique à Adouane Ali (ouverture d'une piste d'accès aménagée de manière sommaire ,terrassements simplifiés, réseau d'assainissement) sur 116 Ha"/>
    <m/>
    <m/>
    <n v="300000"/>
    <n v="124436.50348"/>
    <n v="0"/>
    <n v="0"/>
    <n v="0.05"/>
    <m/>
    <s v="En cours, attribution provisoire en cours"/>
  </r>
  <r>
    <x v="7"/>
    <x v="49"/>
    <m/>
    <x v="19"/>
    <s v="102  Programme: Tourisme"/>
    <s v="02 Soutien aux projets touristiques"/>
    <m/>
    <s v="N.1.026.102.02.4818.000.018.19.005 Travaux de viabilisation et mise à niveau de zone d'expansion touristique à Casino (ouverture d'une piste d'accès aménagée de manière sommaire ,terrassements simplifiés, réseau d'assainissement) sur 73 Ha"/>
    <m/>
    <m/>
    <n v="250000"/>
    <n v="85020.180659999998"/>
    <n v="0"/>
    <n v="0"/>
    <n v="0.05"/>
    <m/>
    <s v="En cours, attribution provisoire en cours"/>
  </r>
  <r>
    <x v="7"/>
    <x v="49"/>
    <m/>
    <x v="8"/>
    <s v="105  Programme: Prévention et soins"/>
    <s v="01 Prévention et soins"/>
    <m/>
    <s v="N.1.027.105.01.4018.000.018.08.001   Etude et réalisation , Hôpital 60 lits à Ziama"/>
    <m/>
    <m/>
    <n v="1950000"/>
    <n v="1784009.80816"/>
    <n v="706919.85073000006"/>
    <n v="0.36252300037435903"/>
    <n v="0.89"/>
    <m/>
    <s v="En cours, relancement des travaux avec nouveau BET et ETB  (reste à réaliser)"/>
  </r>
  <r>
    <x v="7"/>
    <x v="49"/>
    <m/>
    <x v="8"/>
    <s v="105  Programme: Prévention et soins"/>
    <s v="01 Prévention et soins"/>
    <m/>
    <s v="N.1.027.105.01.4018.000.018.10.002 Etude, réalisation d'un hôpital de 240 lits à Jijel"/>
    <m/>
    <m/>
    <n v="5328882"/>
    <n v="4625482.0333000002"/>
    <n v="442520.45386999997"/>
    <n v="8.3041893941355804E-2"/>
    <n v="0.15"/>
    <m/>
    <s v=" En cours, Travaux en cours "/>
  </r>
  <r>
    <x v="7"/>
    <x v="49"/>
    <m/>
    <x v="8"/>
    <s v="105  Programme: Prévention et soins"/>
    <s v="01 Prévention et soins"/>
    <m/>
    <s v="N.1.027.105.01.4018.000.018.12.015 Etude pour la réalisation d'un hôpital de 240 lits TAHER"/>
    <m/>
    <m/>
    <n v="230000"/>
    <n v="4231.402"/>
    <n v="1434.902"/>
    <n v="6.2387043478260868E-3"/>
    <n v="0.02"/>
    <m/>
    <s v="En cours,  marché BETen cours d'élaboration"/>
  </r>
  <r>
    <x v="7"/>
    <x v="49"/>
    <m/>
    <x v="8"/>
    <s v="105  Programme: Prévention et soins"/>
    <s v="01 Prévention et soins"/>
    <m/>
    <s v="N.1.027.105.01.4018.000.018.14.003 Etude ,Suivi,réalisation et équipement d'un hôpital 60 lits à Belghimouz (commune El Ancer)"/>
    <m/>
    <m/>
    <n v="1600000"/>
    <n v="1461.36988"/>
    <n v="0"/>
    <n v="0"/>
    <n v="0.05"/>
    <m/>
    <s v="En cours, Choix BET en cours  après annulation de la procédure  pour la 3eme fois"/>
  </r>
  <r>
    <x v="7"/>
    <x v="49"/>
    <m/>
    <x v="5"/>
    <s v="094  Programme: Approvisionnement en eau potable et industrielle "/>
    <s v="01 Adduction en eau potable et industrielle"/>
    <m/>
    <s v="N.1.051.094.01.4818.000.018.11.003 Réalisation de l'alimentation en eau potable de Taher et des agglomérations environnantes à partir du barrage d'El Agrem."/>
    <m/>
    <m/>
    <n v="1150000"/>
    <n v="1119274.99199"/>
    <n v="1070462.1537299999"/>
    <n v="0.93083665541739125"/>
    <n v="0.95"/>
    <m/>
    <s v="En cours, Lots 1,2,4 et 5 achevés_x000a_lot 3 : indemnisation des citoyens en cours pour l'achèvement des travaux"/>
  </r>
  <r>
    <x v="7"/>
    <x v="49"/>
    <m/>
    <x v="5"/>
    <s v="094  Programme: Approvisionnement en eau potable et industrielle "/>
    <s v="01 Adduction en eau potable et industrielle"/>
    <m/>
    <s v="N.1.051.094.01.4818.000.018.13.010 Etude et réalisation des réseaux d'alimentation en eau potable des agglomération à travers la wilaya "/>
    <m/>
    <m/>
    <n v="660000"/>
    <n v="653434.07602000004"/>
    <n v="637104.37598000001"/>
    <n v="0.96530966057575762"/>
    <n v="1"/>
    <m/>
    <s v="Achevée "/>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1">
  <r>
    <x v="0"/>
    <x v="0"/>
    <x v="0"/>
    <x v="0"/>
    <x v="0"/>
    <x v="0"/>
    <x v="0"/>
    <x v="0"/>
    <x v="0"/>
    <m/>
    <n v="10789000"/>
    <n v="10468489.869489999"/>
    <n v="10270308.711719999"/>
    <x v="0"/>
    <x v="0"/>
    <x v="0"/>
    <x v="0"/>
  </r>
  <r>
    <x v="0"/>
    <x v="0"/>
    <x v="0"/>
    <x v="1"/>
    <x v="1"/>
    <x v="0"/>
    <x v="0"/>
    <x v="1"/>
    <x v="0"/>
    <m/>
    <n v="13400000"/>
    <n v="13258054.142879998"/>
    <n v="12588559.163829999"/>
    <x v="1"/>
    <x v="1"/>
    <x v="1"/>
    <x v="1"/>
  </r>
  <r>
    <x v="0"/>
    <x v="0"/>
    <x v="0"/>
    <x v="0"/>
    <x v="0"/>
    <x v="0"/>
    <x v="0"/>
    <x v="2"/>
    <x v="0"/>
    <m/>
    <n v="15920000"/>
    <n v="15903704.166100001"/>
    <n v="14384685.092309998"/>
    <x v="2"/>
    <x v="0"/>
    <x v="0"/>
    <x v="2"/>
  </r>
  <r>
    <x v="0"/>
    <x v="0"/>
    <x v="0"/>
    <x v="2"/>
    <x v="2"/>
    <x v="0"/>
    <x v="0"/>
    <x v="3"/>
    <x v="0"/>
    <m/>
    <n v="16108000"/>
    <n v="15142080.705220001"/>
    <n v="10670180.696830001"/>
    <x v="3"/>
    <x v="2"/>
    <x v="1"/>
    <x v="3"/>
  </r>
  <r>
    <x v="0"/>
    <x v="0"/>
    <x v="0"/>
    <x v="3"/>
    <x v="3"/>
    <x v="0"/>
    <x v="0"/>
    <x v="4"/>
    <x v="0"/>
    <m/>
    <n v="16117420"/>
    <n v="14444734.85826"/>
    <n v="12355378.156100001"/>
    <x v="4"/>
    <x v="3"/>
    <x v="2"/>
    <x v="4"/>
  </r>
  <r>
    <x v="0"/>
    <x v="0"/>
    <x v="0"/>
    <x v="4"/>
    <x v="4"/>
    <x v="0"/>
    <x v="0"/>
    <x v="5"/>
    <x v="0"/>
    <m/>
    <n v="17867591"/>
    <n v="1922185.49905"/>
    <n v="563080.16738999996"/>
    <x v="5"/>
    <x v="4"/>
    <x v="1"/>
    <x v="5"/>
  </r>
  <r>
    <x v="0"/>
    <x v="0"/>
    <x v="0"/>
    <x v="1"/>
    <x v="5"/>
    <x v="0"/>
    <x v="0"/>
    <x v="6"/>
    <x v="0"/>
    <m/>
    <n v="24450000"/>
    <n v="24282957.477630001"/>
    <n v="23938306.589190003"/>
    <x v="6"/>
    <x v="0"/>
    <x v="0"/>
    <x v="6"/>
  </r>
  <r>
    <x v="0"/>
    <x v="0"/>
    <x v="0"/>
    <x v="0"/>
    <x v="6"/>
    <x v="0"/>
    <x v="0"/>
    <x v="7"/>
    <x v="0"/>
    <m/>
    <n v="25411055"/>
    <n v="25385758.7192"/>
    <n v="21196181.722270001"/>
    <x v="7"/>
    <x v="0"/>
    <x v="0"/>
    <x v="7"/>
  </r>
  <r>
    <x v="0"/>
    <x v="0"/>
    <x v="0"/>
    <x v="5"/>
    <x v="7"/>
    <x v="0"/>
    <x v="0"/>
    <x v="8"/>
    <x v="0"/>
    <m/>
    <n v="48980888"/>
    <n v="48561355.460129999"/>
    <n v="46595777.233440004"/>
    <x v="8"/>
    <x v="5"/>
    <x v="1"/>
    <x v="8"/>
  </r>
  <r>
    <x v="0"/>
    <x v="1"/>
    <x v="0"/>
    <x v="1"/>
    <x v="8"/>
    <x v="0"/>
    <x v="0"/>
    <x v="9"/>
    <x v="0"/>
    <m/>
    <n v="3500000"/>
    <m/>
    <m/>
    <x v="9"/>
    <x v="0"/>
    <x v="3"/>
    <x v="0"/>
  </r>
  <r>
    <x v="0"/>
    <x v="1"/>
    <x v="0"/>
    <x v="1"/>
    <x v="8"/>
    <x v="0"/>
    <x v="0"/>
    <x v="10"/>
    <x v="0"/>
    <m/>
    <n v="2250000"/>
    <m/>
    <m/>
    <x v="10"/>
    <x v="4"/>
    <x v="4"/>
    <x v="9"/>
  </r>
  <r>
    <x v="0"/>
    <x v="1"/>
    <x v="0"/>
    <x v="5"/>
    <x v="8"/>
    <x v="0"/>
    <x v="0"/>
    <x v="11"/>
    <x v="0"/>
    <m/>
    <n v="2550000"/>
    <m/>
    <m/>
    <x v="11"/>
    <x v="6"/>
    <x v="5"/>
    <x v="10"/>
  </r>
  <r>
    <x v="0"/>
    <x v="1"/>
    <x v="0"/>
    <x v="5"/>
    <x v="8"/>
    <x v="0"/>
    <x v="0"/>
    <x v="12"/>
    <x v="0"/>
    <m/>
    <m/>
    <m/>
    <m/>
    <x v="12"/>
    <x v="7"/>
    <x v="6"/>
    <x v="11"/>
  </r>
  <r>
    <x v="0"/>
    <x v="1"/>
    <x v="0"/>
    <x v="6"/>
    <x v="8"/>
    <x v="0"/>
    <x v="0"/>
    <x v="13"/>
    <x v="0"/>
    <m/>
    <n v="2023771.4240000001"/>
    <m/>
    <m/>
    <x v="13"/>
    <x v="8"/>
    <x v="6"/>
    <x v="11"/>
  </r>
  <r>
    <x v="0"/>
    <x v="1"/>
    <x v="0"/>
    <x v="7"/>
    <x v="8"/>
    <x v="0"/>
    <x v="0"/>
    <x v="14"/>
    <x v="0"/>
    <m/>
    <n v="2953000"/>
    <m/>
    <m/>
    <x v="14"/>
    <x v="9"/>
    <x v="7"/>
    <x v="12"/>
  </r>
  <r>
    <x v="0"/>
    <x v="1"/>
    <x v="0"/>
    <x v="8"/>
    <x v="8"/>
    <x v="0"/>
    <x v="0"/>
    <x v="15"/>
    <x v="0"/>
    <m/>
    <n v="2671000"/>
    <m/>
    <m/>
    <x v="9"/>
    <x v="0"/>
    <x v="8"/>
    <x v="13"/>
  </r>
  <r>
    <x v="0"/>
    <x v="1"/>
    <x v="0"/>
    <x v="8"/>
    <x v="8"/>
    <x v="0"/>
    <x v="0"/>
    <x v="16"/>
    <x v="0"/>
    <m/>
    <n v="8158300"/>
    <m/>
    <m/>
    <x v="15"/>
    <x v="0"/>
    <x v="9"/>
    <x v="14"/>
  </r>
  <r>
    <x v="0"/>
    <x v="1"/>
    <x v="0"/>
    <x v="8"/>
    <x v="8"/>
    <x v="0"/>
    <x v="0"/>
    <x v="12"/>
    <x v="0"/>
    <m/>
    <m/>
    <m/>
    <m/>
    <x v="16"/>
    <x v="10"/>
    <x v="6"/>
    <x v="11"/>
  </r>
  <r>
    <x v="0"/>
    <x v="1"/>
    <x v="0"/>
    <x v="8"/>
    <x v="8"/>
    <x v="0"/>
    <x v="0"/>
    <x v="17"/>
    <x v="0"/>
    <m/>
    <n v="2720000"/>
    <m/>
    <m/>
    <x v="17"/>
    <x v="11"/>
    <x v="10"/>
    <x v="15"/>
  </r>
  <r>
    <x v="0"/>
    <x v="1"/>
    <x v="0"/>
    <x v="8"/>
    <x v="8"/>
    <x v="0"/>
    <x v="0"/>
    <x v="18"/>
    <x v="0"/>
    <m/>
    <n v="2500000"/>
    <m/>
    <m/>
    <x v="18"/>
    <x v="8"/>
    <x v="11"/>
    <x v="16"/>
  </r>
  <r>
    <x v="0"/>
    <x v="2"/>
    <x v="0"/>
    <x v="0"/>
    <x v="9"/>
    <x v="0"/>
    <x v="0"/>
    <x v="19"/>
    <x v="0"/>
    <m/>
    <n v="2500000"/>
    <n v="2479731.2784799999"/>
    <n v="2434168"/>
    <x v="12"/>
    <x v="0"/>
    <x v="0"/>
    <x v="17"/>
  </r>
  <r>
    <x v="0"/>
    <x v="2"/>
    <x v="0"/>
    <x v="6"/>
    <x v="10"/>
    <x v="0"/>
    <x v="0"/>
    <x v="20"/>
    <x v="0"/>
    <m/>
    <n v="3035657.1359999999"/>
    <n v="2655436.7627099999"/>
    <n v="570295.61488999997"/>
    <x v="12"/>
    <x v="12"/>
    <x v="1"/>
    <x v="11"/>
  </r>
  <r>
    <x v="0"/>
    <x v="2"/>
    <x v="0"/>
    <x v="1"/>
    <x v="11"/>
    <x v="0"/>
    <x v="0"/>
    <x v="21"/>
    <x v="0"/>
    <m/>
    <n v="3750000"/>
    <n v="3335589.9153400003"/>
    <n v="3098229.6641500001"/>
    <x v="12"/>
    <x v="13"/>
    <x v="1"/>
    <x v="11"/>
  </r>
  <r>
    <x v="0"/>
    <x v="2"/>
    <x v="0"/>
    <x v="1"/>
    <x v="11"/>
    <x v="0"/>
    <x v="0"/>
    <x v="22"/>
    <x v="0"/>
    <m/>
    <n v="8000000"/>
    <n v="6376600.51339"/>
    <n v="1500620.6656900002"/>
    <x v="12"/>
    <x v="12"/>
    <x v="1"/>
    <x v="11"/>
  </r>
  <r>
    <x v="0"/>
    <x v="2"/>
    <x v="0"/>
    <x v="8"/>
    <x v="12"/>
    <x v="0"/>
    <x v="0"/>
    <x v="23"/>
    <x v="0"/>
    <m/>
    <n v="3200000"/>
    <n v="2815424.44147"/>
    <n v="194883.28863999998"/>
    <x v="12"/>
    <x v="14"/>
    <x v="1"/>
    <x v="11"/>
  </r>
  <r>
    <x v="0"/>
    <x v="2"/>
    <x v="0"/>
    <x v="8"/>
    <x v="12"/>
    <x v="0"/>
    <x v="0"/>
    <x v="24"/>
    <x v="0"/>
    <m/>
    <n v="5550000"/>
    <n v="5549952.52049"/>
    <n v="4113061.57681"/>
    <x v="12"/>
    <x v="15"/>
    <x v="1"/>
    <x v="11"/>
  </r>
  <r>
    <x v="0"/>
    <x v="2"/>
    <x v="0"/>
    <x v="5"/>
    <x v="13"/>
    <x v="0"/>
    <x v="0"/>
    <x v="25"/>
    <x v="0"/>
    <m/>
    <n v="2800000"/>
    <n v="1987035.7790999999"/>
    <n v="296331.09010000003"/>
    <x v="12"/>
    <x v="16"/>
    <x v="1"/>
    <x v="11"/>
  </r>
  <r>
    <x v="0"/>
    <x v="3"/>
    <x v="0"/>
    <x v="1"/>
    <x v="14"/>
    <x v="0"/>
    <x v="0"/>
    <x v="26"/>
    <x v="0"/>
    <m/>
    <n v="12000000"/>
    <n v="0"/>
    <n v="0"/>
    <x v="19"/>
    <x v="17"/>
    <x v="6"/>
    <x v="18"/>
  </r>
  <r>
    <x v="0"/>
    <x v="4"/>
    <x v="0"/>
    <x v="5"/>
    <x v="8"/>
    <x v="0"/>
    <x v="0"/>
    <x v="27"/>
    <x v="0"/>
    <m/>
    <n v="32226000"/>
    <m/>
    <n v="23524980"/>
    <x v="12"/>
    <x v="7"/>
    <x v="6"/>
    <x v="19"/>
  </r>
  <r>
    <x v="0"/>
    <x v="4"/>
    <x v="0"/>
    <x v="5"/>
    <x v="8"/>
    <x v="0"/>
    <x v="0"/>
    <x v="28"/>
    <x v="0"/>
    <m/>
    <n v="12543752.188999999"/>
    <m/>
    <n v="0"/>
    <x v="12"/>
    <x v="7"/>
    <x v="6"/>
    <x v="20"/>
  </r>
  <r>
    <x v="0"/>
    <x v="4"/>
    <x v="0"/>
    <x v="1"/>
    <x v="8"/>
    <x v="0"/>
    <x v="0"/>
    <x v="29"/>
    <x v="0"/>
    <m/>
    <n v="130800000"/>
    <m/>
    <n v="76882000"/>
    <x v="12"/>
    <x v="7"/>
    <x v="6"/>
    <x v="21"/>
  </r>
  <r>
    <x v="0"/>
    <x v="4"/>
    <x v="0"/>
    <x v="8"/>
    <x v="8"/>
    <x v="0"/>
    <x v="0"/>
    <x v="30"/>
    <x v="0"/>
    <m/>
    <n v="26300000"/>
    <m/>
    <n v="0"/>
    <x v="12"/>
    <x v="7"/>
    <x v="6"/>
    <x v="22"/>
  </r>
  <r>
    <x v="0"/>
    <x v="5"/>
    <x v="0"/>
    <x v="0"/>
    <x v="15"/>
    <x v="0"/>
    <x v="0"/>
    <x v="31"/>
    <x v="0"/>
    <m/>
    <n v="2310000"/>
    <n v="0"/>
    <n v="0"/>
    <x v="12"/>
    <x v="18"/>
    <x v="12"/>
    <x v="23"/>
  </r>
  <r>
    <x v="0"/>
    <x v="5"/>
    <x v="0"/>
    <x v="0"/>
    <x v="15"/>
    <x v="0"/>
    <x v="0"/>
    <x v="32"/>
    <x v="0"/>
    <m/>
    <n v="3740000"/>
    <n v="3052865.96062"/>
    <n v="1978724.52856"/>
    <x v="12"/>
    <x v="19"/>
    <x v="1"/>
    <x v="9"/>
  </r>
  <r>
    <x v="0"/>
    <x v="5"/>
    <x v="0"/>
    <x v="9"/>
    <x v="16"/>
    <x v="0"/>
    <x v="0"/>
    <x v="33"/>
    <x v="0"/>
    <m/>
    <n v="2200000"/>
    <n v="702335.67540999991"/>
    <n v="675969.30566000007"/>
    <x v="12"/>
    <x v="20"/>
    <x v="2"/>
    <x v="24"/>
  </r>
  <r>
    <x v="0"/>
    <x v="5"/>
    <x v="0"/>
    <x v="5"/>
    <x v="17"/>
    <x v="0"/>
    <x v="0"/>
    <x v="34"/>
    <x v="0"/>
    <m/>
    <n v="3750000"/>
    <n v="3639861.63693"/>
    <n v="3392146.1676000003"/>
    <x v="12"/>
    <x v="21"/>
    <x v="1"/>
    <x v="25"/>
  </r>
  <r>
    <x v="0"/>
    <x v="5"/>
    <x v="0"/>
    <x v="5"/>
    <x v="17"/>
    <x v="0"/>
    <x v="0"/>
    <x v="35"/>
    <x v="0"/>
    <m/>
    <n v="2600000"/>
    <n v="2571314.0070500001"/>
    <n v="2570938.0471099997"/>
    <x v="12"/>
    <x v="22"/>
    <x v="0"/>
    <x v="26"/>
  </r>
  <r>
    <x v="0"/>
    <x v="5"/>
    <x v="0"/>
    <x v="8"/>
    <x v="18"/>
    <x v="0"/>
    <x v="0"/>
    <x v="36"/>
    <x v="0"/>
    <m/>
    <n v="1743638"/>
    <n v="105475.68238"/>
    <n v="27361.35152"/>
    <x v="12"/>
    <x v="17"/>
    <x v="13"/>
    <x v="27"/>
  </r>
  <r>
    <x v="0"/>
    <x v="5"/>
    <x v="0"/>
    <x v="8"/>
    <x v="18"/>
    <x v="0"/>
    <x v="0"/>
    <x v="37"/>
    <x v="0"/>
    <m/>
    <n v="1600000"/>
    <n v="1442450.3391099998"/>
    <n v="227372.04347999999"/>
    <x v="12"/>
    <x v="23"/>
    <x v="1"/>
    <x v="9"/>
  </r>
  <r>
    <x v="0"/>
    <x v="5"/>
    <x v="0"/>
    <x v="8"/>
    <x v="18"/>
    <x v="0"/>
    <x v="0"/>
    <x v="38"/>
    <x v="0"/>
    <m/>
    <n v="2110000"/>
    <n v="1516941.0222799999"/>
    <n v="1069818.3300800002"/>
    <x v="12"/>
    <x v="13"/>
    <x v="2"/>
    <x v="28"/>
  </r>
  <r>
    <x v="0"/>
    <x v="5"/>
    <x v="0"/>
    <x v="8"/>
    <x v="18"/>
    <x v="0"/>
    <x v="0"/>
    <x v="39"/>
    <x v="0"/>
    <m/>
    <n v="5520000"/>
    <n v="5518318.4793800004"/>
    <n v="2562608.4536299999"/>
    <x v="12"/>
    <x v="24"/>
    <x v="1"/>
    <x v="9"/>
  </r>
  <r>
    <x v="0"/>
    <x v="5"/>
    <x v="0"/>
    <x v="8"/>
    <x v="18"/>
    <x v="0"/>
    <x v="0"/>
    <x v="40"/>
    <x v="0"/>
    <m/>
    <n v="2900000"/>
    <n v="8390.2854499999994"/>
    <n v="4445.8162300000004"/>
    <x v="12"/>
    <x v="18"/>
    <x v="14"/>
    <x v="27"/>
  </r>
  <r>
    <x v="0"/>
    <x v="5"/>
    <x v="0"/>
    <x v="8"/>
    <x v="18"/>
    <x v="0"/>
    <x v="0"/>
    <x v="41"/>
    <x v="0"/>
    <m/>
    <n v="1700000"/>
    <n v="3156.20318"/>
    <n v="1596.20318"/>
    <x v="12"/>
    <x v="18"/>
    <x v="13"/>
    <x v="27"/>
  </r>
  <r>
    <x v="0"/>
    <x v="5"/>
    <x v="0"/>
    <x v="1"/>
    <x v="14"/>
    <x v="0"/>
    <x v="0"/>
    <x v="42"/>
    <x v="0"/>
    <m/>
    <n v="8400000"/>
    <n v="8188286.16273"/>
    <n v="7337675.353219999"/>
    <x v="12"/>
    <x v="25"/>
    <x v="1"/>
    <x v="9"/>
  </r>
  <r>
    <x v="0"/>
    <x v="5"/>
    <x v="0"/>
    <x v="1"/>
    <x v="14"/>
    <x v="0"/>
    <x v="0"/>
    <x v="43"/>
    <x v="0"/>
    <m/>
    <n v="1753614"/>
    <n v="1688998.4175199999"/>
    <n v="1623094.8989000004"/>
    <x v="12"/>
    <x v="26"/>
    <x v="0"/>
    <x v="26"/>
  </r>
  <r>
    <x v="0"/>
    <x v="5"/>
    <x v="0"/>
    <x v="1"/>
    <x v="14"/>
    <x v="0"/>
    <x v="0"/>
    <x v="44"/>
    <x v="0"/>
    <m/>
    <n v="4216500"/>
    <n v="4119821.8514299998"/>
    <n v="4042541.5100300005"/>
    <x v="12"/>
    <x v="26"/>
    <x v="0"/>
    <x v="26"/>
  </r>
  <r>
    <x v="0"/>
    <x v="5"/>
    <x v="0"/>
    <x v="5"/>
    <x v="17"/>
    <x v="0"/>
    <x v="0"/>
    <x v="45"/>
    <x v="0"/>
    <m/>
    <n v="20000000"/>
    <m/>
    <m/>
    <x v="20"/>
    <x v="5"/>
    <x v="6"/>
    <x v="29"/>
  </r>
  <r>
    <x v="0"/>
    <x v="5"/>
    <x v="0"/>
    <x v="5"/>
    <x v="19"/>
    <x v="0"/>
    <x v="0"/>
    <x v="46"/>
    <x v="0"/>
    <m/>
    <n v="1900000"/>
    <m/>
    <m/>
    <x v="21"/>
    <x v="27"/>
    <x v="6"/>
    <x v="30"/>
  </r>
  <r>
    <x v="0"/>
    <x v="5"/>
    <x v="0"/>
    <x v="5"/>
    <x v="19"/>
    <x v="0"/>
    <x v="0"/>
    <x v="47"/>
    <x v="0"/>
    <m/>
    <n v="4200000"/>
    <m/>
    <m/>
    <x v="19"/>
    <x v="17"/>
    <x v="6"/>
    <x v="31"/>
  </r>
  <r>
    <x v="0"/>
    <x v="5"/>
    <x v="0"/>
    <x v="5"/>
    <x v="19"/>
    <x v="0"/>
    <x v="0"/>
    <x v="48"/>
    <x v="0"/>
    <m/>
    <n v="5177000"/>
    <m/>
    <m/>
    <x v="19"/>
    <x v="17"/>
    <x v="6"/>
    <x v="32"/>
  </r>
  <r>
    <x v="0"/>
    <x v="6"/>
    <x v="0"/>
    <x v="1"/>
    <x v="20"/>
    <x v="0"/>
    <x v="0"/>
    <x v="49"/>
    <x v="0"/>
    <m/>
    <n v="3715000"/>
    <n v="3711941.58978"/>
    <n v="3707512.0858200002"/>
    <x v="22"/>
    <x v="7"/>
    <x v="1"/>
    <x v="11"/>
  </r>
  <r>
    <x v="0"/>
    <x v="6"/>
    <x v="0"/>
    <x v="1"/>
    <x v="20"/>
    <x v="0"/>
    <x v="0"/>
    <x v="50"/>
    <x v="0"/>
    <m/>
    <n v="5813000"/>
    <n v="5732396"/>
    <n v="5570823"/>
    <x v="12"/>
    <x v="28"/>
    <x v="1"/>
    <x v="11"/>
  </r>
  <r>
    <x v="0"/>
    <x v="6"/>
    <x v="0"/>
    <x v="1"/>
    <x v="20"/>
    <x v="0"/>
    <x v="0"/>
    <x v="51"/>
    <x v="0"/>
    <m/>
    <n v="1770127"/>
    <n v="1718151.71478"/>
    <n v="1650832"/>
    <x v="12"/>
    <x v="29"/>
    <x v="1"/>
    <x v="11"/>
  </r>
  <r>
    <x v="0"/>
    <x v="6"/>
    <x v="0"/>
    <x v="1"/>
    <x v="20"/>
    <x v="0"/>
    <x v="0"/>
    <x v="52"/>
    <x v="0"/>
    <m/>
    <n v="4000000"/>
    <n v="2649570.8295700001"/>
    <n v="960980.72667"/>
    <x v="12"/>
    <x v="30"/>
    <x v="1"/>
    <x v="11"/>
  </r>
  <r>
    <x v="0"/>
    <x v="6"/>
    <x v="0"/>
    <x v="8"/>
    <x v="21"/>
    <x v="0"/>
    <x v="0"/>
    <x v="53"/>
    <x v="0"/>
    <m/>
    <n v="2730000"/>
    <n v="603770.76642999996"/>
    <n v="563379.12698000006"/>
    <x v="12"/>
    <x v="30"/>
    <x v="1"/>
    <x v="11"/>
  </r>
  <r>
    <x v="0"/>
    <x v="6"/>
    <x v="0"/>
    <x v="8"/>
    <x v="21"/>
    <x v="0"/>
    <x v="0"/>
    <x v="54"/>
    <x v="0"/>
    <m/>
    <n v="2000000"/>
    <n v="1070656.74444"/>
    <n v="819399.51109000004"/>
    <x v="12"/>
    <x v="6"/>
    <x v="1"/>
    <x v="11"/>
  </r>
  <r>
    <x v="0"/>
    <x v="6"/>
    <x v="0"/>
    <x v="8"/>
    <x v="21"/>
    <x v="0"/>
    <x v="0"/>
    <x v="55"/>
    <x v="0"/>
    <m/>
    <n v="3400000"/>
    <n v="124623.52535"/>
    <n v="13449.51281"/>
    <x v="12"/>
    <x v="31"/>
    <x v="1"/>
    <x v="11"/>
  </r>
  <r>
    <x v="0"/>
    <x v="6"/>
    <x v="0"/>
    <x v="8"/>
    <x v="21"/>
    <x v="0"/>
    <x v="0"/>
    <x v="56"/>
    <x v="0"/>
    <m/>
    <n v="4448000"/>
    <n v="3958952.8348099999"/>
    <n v="833517.22701999999"/>
    <x v="12"/>
    <x v="30"/>
    <x v="1"/>
    <x v="11"/>
  </r>
  <r>
    <x v="0"/>
    <x v="6"/>
    <x v="0"/>
    <x v="5"/>
    <x v="22"/>
    <x v="0"/>
    <x v="0"/>
    <x v="57"/>
    <x v="0"/>
    <m/>
    <n v="1100000"/>
    <n v="1096253.23612"/>
    <n v="892983.16842999996"/>
    <x v="12"/>
    <x v="32"/>
    <x v="1"/>
    <x v="11"/>
  </r>
  <r>
    <x v="0"/>
    <x v="6"/>
    <x v="0"/>
    <x v="5"/>
    <x v="22"/>
    <x v="0"/>
    <x v="0"/>
    <x v="58"/>
    <x v="0"/>
    <m/>
    <n v="1000000"/>
    <n v="961564.05536"/>
    <n v="803878.77549999999"/>
    <x v="12"/>
    <x v="32"/>
    <x v="1"/>
    <x v="11"/>
  </r>
  <r>
    <x v="0"/>
    <x v="6"/>
    <x v="0"/>
    <x v="5"/>
    <x v="23"/>
    <x v="0"/>
    <x v="0"/>
    <x v="59"/>
    <x v="0"/>
    <m/>
    <n v="2500000"/>
    <n v="2487357.3569"/>
    <n v="1054772"/>
    <x v="12"/>
    <x v="30"/>
    <x v="1"/>
    <x v="11"/>
  </r>
  <r>
    <x v="0"/>
    <x v="6"/>
    <x v="0"/>
    <x v="6"/>
    <x v="24"/>
    <x v="0"/>
    <x v="0"/>
    <x v="60"/>
    <x v="0"/>
    <m/>
    <n v="2023771.4240000001"/>
    <n v="2004612.6216099998"/>
    <n v="633165.14153000002"/>
    <x v="12"/>
    <x v="30"/>
    <x v="1"/>
    <x v="11"/>
  </r>
  <r>
    <x v="0"/>
    <x v="6"/>
    <x v="0"/>
    <x v="10"/>
    <x v="25"/>
    <x v="0"/>
    <x v="0"/>
    <x v="61"/>
    <x v="0"/>
    <m/>
    <n v="1500000"/>
    <n v="1492019.9834799999"/>
    <n v="1450673.42732"/>
    <x v="12"/>
    <x v="0"/>
    <x v="6"/>
    <x v="11"/>
  </r>
  <r>
    <x v="0"/>
    <x v="6"/>
    <x v="0"/>
    <x v="10"/>
    <x v="25"/>
    <x v="0"/>
    <x v="0"/>
    <x v="62"/>
    <x v="0"/>
    <m/>
    <n v="2500000"/>
    <n v="1833365.2957899999"/>
    <n v="1470926.7498399999"/>
    <x v="12"/>
    <x v="33"/>
    <x v="6"/>
    <x v="11"/>
  </r>
  <r>
    <x v="0"/>
    <x v="7"/>
    <x v="0"/>
    <x v="5"/>
    <x v="7"/>
    <x v="0"/>
    <x v="0"/>
    <x v="63"/>
    <x v="0"/>
    <m/>
    <n v="5000000"/>
    <n v="0"/>
    <n v="0"/>
    <x v="12"/>
    <x v="17"/>
    <x v="6"/>
    <x v="33"/>
  </r>
  <r>
    <x v="0"/>
    <x v="7"/>
    <x v="0"/>
    <x v="5"/>
    <x v="7"/>
    <x v="0"/>
    <x v="0"/>
    <x v="64"/>
    <x v="0"/>
    <m/>
    <n v="3500000"/>
    <n v="0"/>
    <n v="0"/>
    <x v="12"/>
    <x v="17"/>
    <x v="6"/>
    <x v="33"/>
  </r>
  <r>
    <x v="0"/>
    <x v="7"/>
    <x v="0"/>
    <x v="5"/>
    <x v="7"/>
    <x v="0"/>
    <x v="0"/>
    <x v="65"/>
    <x v="0"/>
    <m/>
    <n v="5494000"/>
    <m/>
    <m/>
    <x v="12"/>
    <x v="34"/>
    <x v="6"/>
    <x v="34"/>
  </r>
  <r>
    <x v="0"/>
    <x v="7"/>
    <x v="0"/>
    <x v="1"/>
    <x v="26"/>
    <x v="0"/>
    <x v="0"/>
    <x v="66"/>
    <x v="0"/>
    <m/>
    <n v="5900000"/>
    <n v="5771602"/>
    <n v="5428259"/>
    <x v="12"/>
    <x v="1"/>
    <x v="6"/>
    <x v="11"/>
  </r>
  <r>
    <x v="0"/>
    <x v="7"/>
    <x v="0"/>
    <x v="1"/>
    <x v="27"/>
    <x v="0"/>
    <x v="0"/>
    <x v="67"/>
    <x v="0"/>
    <m/>
    <n v="3000000"/>
    <n v="1699931"/>
    <n v="439863"/>
    <x v="12"/>
    <x v="34"/>
    <x v="6"/>
    <x v="11"/>
  </r>
  <r>
    <x v="0"/>
    <x v="7"/>
    <x v="0"/>
    <x v="1"/>
    <x v="28"/>
    <x v="0"/>
    <x v="0"/>
    <x v="68"/>
    <x v="0"/>
    <m/>
    <n v="3000000"/>
    <n v="2160908"/>
    <n v="749639"/>
    <x v="12"/>
    <x v="32"/>
    <x v="6"/>
    <x v="11"/>
  </r>
  <r>
    <x v="0"/>
    <x v="7"/>
    <x v="0"/>
    <x v="7"/>
    <x v="29"/>
    <x v="0"/>
    <x v="0"/>
    <x v="69"/>
    <x v="0"/>
    <m/>
    <n v="1000000"/>
    <n v="989297"/>
    <n v="199422"/>
    <x v="12"/>
    <x v="30"/>
    <x v="6"/>
    <x v="11"/>
  </r>
  <r>
    <x v="0"/>
    <x v="7"/>
    <x v="0"/>
    <x v="6"/>
    <x v="30"/>
    <x v="0"/>
    <x v="0"/>
    <x v="70"/>
    <x v="0"/>
    <m/>
    <n v="1517829"/>
    <n v="1316051"/>
    <n v="725356"/>
    <x v="12"/>
    <x v="13"/>
    <x v="6"/>
    <x v="11"/>
  </r>
  <r>
    <x v="1"/>
    <x v="8"/>
    <x v="1"/>
    <x v="9"/>
    <x v="8"/>
    <x v="0"/>
    <x v="1"/>
    <x v="12"/>
    <x v="0"/>
    <n v="500000"/>
    <n v="2350000"/>
    <n v="2064650.0142999999"/>
    <n v="1435907"/>
    <x v="12"/>
    <x v="15"/>
    <x v="6"/>
    <x v="35"/>
  </r>
  <r>
    <x v="1"/>
    <x v="8"/>
    <x v="1"/>
    <x v="10"/>
    <x v="8"/>
    <x v="0"/>
    <x v="2"/>
    <x v="12"/>
    <x v="0"/>
    <n v="72702"/>
    <n v="1134702"/>
    <n v="387110.56057999999"/>
    <n v="180273"/>
    <x v="12"/>
    <x v="27"/>
    <x v="6"/>
    <x v="9"/>
  </r>
  <r>
    <x v="1"/>
    <x v="8"/>
    <x v="1"/>
    <x v="3"/>
    <x v="8"/>
    <x v="0"/>
    <x v="3"/>
    <x v="12"/>
    <x v="0"/>
    <n v="2500000"/>
    <n v="2500000"/>
    <n v="1218477.3228"/>
    <n v="115458"/>
    <x v="12"/>
    <x v="35"/>
    <x v="6"/>
    <x v="9"/>
  </r>
  <r>
    <x v="1"/>
    <x v="8"/>
    <x v="1"/>
    <x v="1"/>
    <x v="8"/>
    <x v="0"/>
    <x v="4"/>
    <x v="12"/>
    <x v="0"/>
    <n v="1450000"/>
    <n v="1450000"/>
    <n v="1114943.40965"/>
    <n v="1023623"/>
    <x v="12"/>
    <x v="36"/>
    <x v="6"/>
    <x v="35"/>
  </r>
  <r>
    <x v="1"/>
    <x v="8"/>
    <x v="1"/>
    <x v="1"/>
    <x v="8"/>
    <x v="0"/>
    <x v="5"/>
    <x v="12"/>
    <x v="0"/>
    <n v="2086885"/>
    <n v="2306885"/>
    <n v="2278224.0315999999"/>
    <n v="1921212"/>
    <x v="12"/>
    <x v="15"/>
    <x v="6"/>
    <x v="36"/>
  </r>
  <r>
    <x v="1"/>
    <x v="8"/>
    <x v="1"/>
    <x v="1"/>
    <x v="8"/>
    <x v="0"/>
    <x v="6"/>
    <x v="12"/>
    <x v="0"/>
    <n v="2139000"/>
    <n v="2139000"/>
    <n v="2127611.2351899999"/>
    <n v="88331"/>
    <x v="12"/>
    <x v="17"/>
    <x v="6"/>
    <x v="35"/>
  </r>
  <r>
    <x v="1"/>
    <x v="8"/>
    <x v="1"/>
    <x v="11"/>
    <x v="8"/>
    <x v="0"/>
    <x v="0"/>
    <x v="12"/>
    <x v="0"/>
    <n v="5675885"/>
    <n v="5895885"/>
    <n v="5520778.6764399996"/>
    <n v="3033166"/>
    <x v="12"/>
    <x v="7"/>
    <x v="6"/>
    <x v="11"/>
  </r>
  <r>
    <x v="1"/>
    <x v="8"/>
    <x v="1"/>
    <x v="8"/>
    <x v="8"/>
    <x v="0"/>
    <x v="7"/>
    <x v="12"/>
    <x v="0"/>
    <n v="1200000"/>
    <n v="4906524"/>
    <n v="1347.913"/>
    <n v="1347.913"/>
    <x v="12"/>
    <x v="17"/>
    <x v="6"/>
    <x v="37"/>
  </r>
  <r>
    <x v="1"/>
    <x v="8"/>
    <x v="1"/>
    <x v="5"/>
    <x v="8"/>
    <x v="0"/>
    <x v="8"/>
    <x v="12"/>
    <x v="0"/>
    <n v="1800000"/>
    <n v="1800000"/>
    <n v="1777648.38674"/>
    <n v="1657587"/>
    <x v="12"/>
    <x v="33"/>
    <x v="6"/>
    <x v="36"/>
  </r>
  <r>
    <x v="1"/>
    <x v="8"/>
    <x v="2"/>
    <x v="3"/>
    <x v="8"/>
    <x v="0"/>
    <x v="9"/>
    <x v="12"/>
    <x v="0"/>
    <n v="1500000"/>
    <n v="1500000"/>
    <n v="65993.354000000007"/>
    <n v="40170.353999999999"/>
    <x v="12"/>
    <x v="36"/>
    <x v="6"/>
    <x v="38"/>
  </r>
  <r>
    <x v="1"/>
    <x v="8"/>
    <x v="2"/>
    <x v="3"/>
    <x v="8"/>
    <x v="0"/>
    <x v="10"/>
    <x v="12"/>
    <x v="0"/>
    <n v="1500000"/>
    <n v="1500000"/>
    <n v="1439636.9235699999"/>
    <n v="567854.47593000007"/>
    <x v="12"/>
    <x v="37"/>
    <x v="6"/>
    <x v="38"/>
  </r>
  <r>
    <x v="1"/>
    <x v="8"/>
    <x v="2"/>
    <x v="3"/>
    <x v="8"/>
    <x v="0"/>
    <x v="11"/>
    <x v="12"/>
    <x v="0"/>
    <n v="1000000"/>
    <n v="1000000"/>
    <n v="9093.0596500000011"/>
    <n v="7909.6372599999995"/>
    <x v="12"/>
    <x v="38"/>
    <x v="6"/>
    <x v="38"/>
  </r>
  <r>
    <x v="1"/>
    <x v="8"/>
    <x v="2"/>
    <x v="11"/>
    <x v="8"/>
    <x v="0"/>
    <x v="0"/>
    <x v="12"/>
    <x v="0"/>
    <n v="4000000"/>
    <n v="4000000"/>
    <n v="1514723.3372199999"/>
    <n v="615934.46719000011"/>
    <x v="12"/>
    <x v="7"/>
    <x v="6"/>
    <x v="11"/>
  </r>
  <r>
    <x v="1"/>
    <x v="8"/>
    <x v="2"/>
    <x v="8"/>
    <x v="8"/>
    <x v="0"/>
    <x v="12"/>
    <x v="12"/>
    <x v="0"/>
    <n v="1091961"/>
    <n v="1091961"/>
    <n v="34970.849000000002"/>
    <n v="0"/>
    <x v="12"/>
    <x v="17"/>
    <x v="6"/>
    <x v="36"/>
  </r>
  <r>
    <x v="1"/>
    <x v="8"/>
    <x v="2"/>
    <x v="12"/>
    <x v="8"/>
    <x v="0"/>
    <x v="13"/>
    <x v="12"/>
    <x v="0"/>
    <n v="3500000"/>
    <n v="3500000"/>
    <n v="0"/>
    <n v="0"/>
    <x v="12"/>
    <x v="17"/>
    <x v="6"/>
    <x v="36"/>
  </r>
  <r>
    <x v="1"/>
    <x v="9"/>
    <x v="0"/>
    <x v="5"/>
    <x v="8"/>
    <x v="0"/>
    <x v="14"/>
    <x v="12"/>
    <x v="0"/>
    <n v="1092152"/>
    <n v="1092152"/>
    <n v="912990"/>
    <n v="225847"/>
    <x v="12"/>
    <x v="39"/>
    <x v="6"/>
    <x v="35"/>
  </r>
  <r>
    <x v="1"/>
    <x v="9"/>
    <x v="0"/>
    <x v="1"/>
    <x v="8"/>
    <x v="0"/>
    <x v="15"/>
    <x v="12"/>
    <x v="0"/>
    <n v="7187373"/>
    <n v="7267373"/>
    <n v="7185043"/>
    <n v="3241237"/>
    <x v="12"/>
    <x v="40"/>
    <x v="6"/>
    <x v="35"/>
  </r>
  <r>
    <x v="1"/>
    <x v="9"/>
    <x v="0"/>
    <x v="1"/>
    <x v="8"/>
    <x v="0"/>
    <x v="16"/>
    <x v="12"/>
    <x v="0"/>
    <n v="10125000"/>
    <n v="10125000"/>
    <n v="9926536"/>
    <n v="496888"/>
    <x v="12"/>
    <x v="41"/>
    <x v="6"/>
    <x v="35"/>
  </r>
  <r>
    <x v="1"/>
    <x v="9"/>
    <x v="0"/>
    <x v="1"/>
    <x v="8"/>
    <x v="0"/>
    <x v="17"/>
    <x v="12"/>
    <x v="0"/>
    <n v="10700000"/>
    <n v="10700000"/>
    <n v="10001729"/>
    <n v="2668575"/>
    <x v="12"/>
    <x v="30"/>
    <x v="6"/>
    <x v="35"/>
  </r>
  <r>
    <x v="1"/>
    <x v="9"/>
    <x v="0"/>
    <x v="1"/>
    <x v="8"/>
    <x v="0"/>
    <x v="18"/>
    <x v="12"/>
    <x v="0"/>
    <n v="1788831"/>
    <n v="1788831"/>
    <n v="836383"/>
    <n v="0"/>
    <x v="12"/>
    <x v="42"/>
    <x v="6"/>
    <x v="39"/>
  </r>
  <r>
    <x v="1"/>
    <x v="9"/>
    <x v="0"/>
    <x v="1"/>
    <x v="8"/>
    <x v="0"/>
    <x v="19"/>
    <x v="12"/>
    <x v="0"/>
    <n v="1500000"/>
    <n v="1500000"/>
    <n v="1409941"/>
    <n v="0"/>
    <x v="12"/>
    <x v="36"/>
    <x v="6"/>
    <x v="9"/>
  </r>
  <r>
    <x v="1"/>
    <x v="9"/>
    <x v="0"/>
    <x v="1"/>
    <x v="8"/>
    <x v="0"/>
    <x v="20"/>
    <x v="12"/>
    <x v="0"/>
    <n v="2900000"/>
    <n v="2900000"/>
    <n v="0"/>
    <n v="0"/>
    <x v="12"/>
    <x v="17"/>
    <x v="6"/>
    <x v="40"/>
  </r>
  <r>
    <x v="1"/>
    <x v="9"/>
    <x v="0"/>
    <x v="1"/>
    <x v="8"/>
    <x v="0"/>
    <x v="20"/>
    <x v="12"/>
    <x v="0"/>
    <n v="3633000"/>
    <n v="3633000"/>
    <n v="0"/>
    <n v="0"/>
    <x v="12"/>
    <x v="17"/>
    <x v="6"/>
    <x v="41"/>
  </r>
  <r>
    <x v="1"/>
    <x v="9"/>
    <x v="0"/>
    <x v="1"/>
    <x v="8"/>
    <x v="0"/>
    <x v="20"/>
    <x v="12"/>
    <x v="0"/>
    <n v="1380000"/>
    <n v="1380000"/>
    <n v="0"/>
    <n v="0"/>
    <x v="12"/>
    <x v="17"/>
    <x v="6"/>
    <x v="42"/>
  </r>
  <r>
    <x v="1"/>
    <x v="9"/>
    <x v="0"/>
    <x v="1"/>
    <x v="8"/>
    <x v="0"/>
    <x v="21"/>
    <x v="12"/>
    <x v="0"/>
    <n v="39214204"/>
    <n v="39294204"/>
    <n v="29359632"/>
    <n v="6406700"/>
    <x v="12"/>
    <x v="43"/>
    <x v="6"/>
    <x v="43"/>
  </r>
  <r>
    <x v="1"/>
    <x v="9"/>
    <x v="0"/>
    <x v="3"/>
    <x v="8"/>
    <x v="0"/>
    <x v="14"/>
    <x v="12"/>
    <x v="0"/>
    <n v="1000000"/>
    <n v="1000000"/>
    <n v="706252"/>
    <n v="385985"/>
    <x v="12"/>
    <x v="44"/>
    <x v="6"/>
    <x v="35"/>
  </r>
  <r>
    <x v="1"/>
    <x v="10"/>
    <x v="0"/>
    <x v="6"/>
    <x v="31"/>
    <x v="1"/>
    <x v="22"/>
    <x v="71"/>
    <x v="0"/>
    <n v="2276743"/>
    <n v="2276743"/>
    <n v="2180272"/>
    <n v="359184"/>
    <x v="12"/>
    <x v="45"/>
    <x v="6"/>
    <x v="11"/>
  </r>
  <r>
    <x v="1"/>
    <x v="10"/>
    <x v="0"/>
    <x v="6"/>
    <x v="31"/>
    <x v="2"/>
    <x v="23"/>
    <x v="72"/>
    <x v="0"/>
    <n v="4200000"/>
    <n v="4200000"/>
    <n v="0"/>
    <n v="0"/>
    <x v="12"/>
    <x v="7"/>
    <x v="6"/>
    <x v="11"/>
  </r>
  <r>
    <x v="1"/>
    <x v="10"/>
    <x v="0"/>
    <x v="6"/>
    <x v="32"/>
    <x v="2"/>
    <x v="23"/>
    <x v="73"/>
    <x v="0"/>
    <n v="1050000"/>
    <n v="1050000"/>
    <n v="0"/>
    <n v="0"/>
    <x v="12"/>
    <x v="7"/>
    <x v="6"/>
    <x v="11"/>
  </r>
  <r>
    <x v="1"/>
    <x v="10"/>
    <x v="0"/>
    <x v="1"/>
    <x v="33"/>
    <x v="3"/>
    <x v="24"/>
    <x v="74"/>
    <x v="0"/>
    <n v="1200000"/>
    <n v="1200000"/>
    <n v="633963"/>
    <s v="ND"/>
    <x v="12"/>
    <x v="7"/>
    <x v="6"/>
    <x v="11"/>
  </r>
  <r>
    <x v="1"/>
    <x v="10"/>
    <x v="0"/>
    <x v="9"/>
    <x v="34"/>
    <x v="4"/>
    <x v="25"/>
    <x v="75"/>
    <x v="0"/>
    <n v="2500000"/>
    <n v="2500000"/>
    <n v="60767"/>
    <s v="ND"/>
    <x v="12"/>
    <x v="7"/>
    <x v="6"/>
    <x v="11"/>
  </r>
  <r>
    <x v="1"/>
    <x v="10"/>
    <x v="0"/>
    <x v="8"/>
    <x v="35"/>
    <x v="5"/>
    <x v="26"/>
    <x v="76"/>
    <x v="0"/>
    <n v="3000000"/>
    <n v="1630850"/>
    <n v="1206759"/>
    <n v="905796"/>
    <x v="12"/>
    <x v="7"/>
    <x v="6"/>
    <x v="11"/>
  </r>
  <r>
    <x v="1"/>
    <x v="10"/>
    <x v="0"/>
    <x v="3"/>
    <x v="36"/>
    <x v="6"/>
    <x v="27"/>
    <x v="77"/>
    <x v="0"/>
    <n v="1000000"/>
    <n v="1000000"/>
    <n v="998536"/>
    <s v="ND"/>
    <x v="12"/>
    <x v="7"/>
    <x v="6"/>
    <x v="11"/>
  </r>
  <r>
    <x v="1"/>
    <x v="10"/>
    <x v="0"/>
    <x v="13"/>
    <x v="37"/>
    <x v="7"/>
    <x v="28"/>
    <x v="78"/>
    <x v="0"/>
    <n v="136000000"/>
    <n v="136000000"/>
    <m/>
    <s v="ND"/>
    <x v="12"/>
    <x v="45"/>
    <x v="6"/>
    <x v="11"/>
  </r>
  <r>
    <x v="1"/>
    <x v="11"/>
    <x v="3"/>
    <x v="1"/>
    <x v="8"/>
    <x v="0"/>
    <x v="29"/>
    <x v="12"/>
    <x v="0"/>
    <n v="1040000"/>
    <n v="1590000"/>
    <n v="1399975"/>
    <n v="1345682"/>
    <x v="12"/>
    <x v="32"/>
    <x v="6"/>
    <x v="11"/>
  </r>
  <r>
    <x v="1"/>
    <x v="11"/>
    <x v="3"/>
    <x v="1"/>
    <x v="8"/>
    <x v="0"/>
    <x v="30"/>
    <x v="12"/>
    <x v="0"/>
    <n v="3000000"/>
    <n v="3000000"/>
    <n v="2586220"/>
    <n v="2301854"/>
    <x v="12"/>
    <x v="32"/>
    <x v="6"/>
    <x v="11"/>
  </r>
  <r>
    <x v="1"/>
    <x v="11"/>
    <x v="3"/>
    <x v="1"/>
    <x v="8"/>
    <x v="0"/>
    <x v="31"/>
    <x v="12"/>
    <x v="0"/>
    <n v="3000000"/>
    <n v="3000000"/>
    <n v="1364878"/>
    <n v="0"/>
    <x v="12"/>
    <x v="36"/>
    <x v="6"/>
    <x v="11"/>
  </r>
  <r>
    <x v="1"/>
    <x v="11"/>
    <x v="3"/>
    <x v="1"/>
    <x v="8"/>
    <x v="0"/>
    <x v="32"/>
    <x v="12"/>
    <x v="0"/>
    <n v="1251000"/>
    <n v="1251000"/>
    <n v="0"/>
    <n v="0"/>
    <x v="12"/>
    <x v="17"/>
    <x v="6"/>
    <x v="11"/>
  </r>
  <r>
    <x v="1"/>
    <x v="11"/>
    <x v="3"/>
    <x v="1"/>
    <x v="8"/>
    <x v="0"/>
    <x v="33"/>
    <x v="12"/>
    <x v="0"/>
    <n v="8291000"/>
    <n v="8841000"/>
    <n v="5351073"/>
    <n v="3647536"/>
    <x v="12"/>
    <x v="7"/>
    <x v="6"/>
    <x v="11"/>
  </r>
  <r>
    <x v="1"/>
    <x v="11"/>
    <x v="3"/>
    <x v="8"/>
    <x v="8"/>
    <x v="0"/>
    <x v="34"/>
    <x v="12"/>
    <x v="0"/>
    <n v="610000"/>
    <n v="2010000"/>
    <n v="1848114"/>
    <n v="1398553"/>
    <x v="12"/>
    <x v="46"/>
    <x v="6"/>
    <x v="11"/>
  </r>
  <r>
    <x v="1"/>
    <x v="11"/>
    <x v="3"/>
    <x v="8"/>
    <x v="8"/>
    <x v="0"/>
    <x v="35"/>
    <x v="12"/>
    <x v="0"/>
    <n v="1200000"/>
    <n v="3134000"/>
    <n v="2399105"/>
    <n v="742717"/>
    <x v="12"/>
    <x v="47"/>
    <x v="6"/>
    <x v="11"/>
  </r>
  <r>
    <x v="1"/>
    <x v="11"/>
    <x v="3"/>
    <x v="8"/>
    <x v="8"/>
    <x v="0"/>
    <x v="36"/>
    <x v="12"/>
    <x v="0"/>
    <n v="1500000"/>
    <n v="2608300"/>
    <n v="1401097"/>
    <n v="2238"/>
    <x v="12"/>
    <x v="36"/>
    <x v="6"/>
    <x v="44"/>
  </r>
  <r>
    <x v="1"/>
    <x v="11"/>
    <x v="3"/>
    <x v="8"/>
    <x v="8"/>
    <x v="0"/>
    <x v="37"/>
    <x v="12"/>
    <x v="0"/>
    <n v="3310000"/>
    <n v="7752300"/>
    <n v="5648316"/>
    <n v="2143508"/>
    <x v="12"/>
    <x v="48"/>
    <x v="6"/>
    <x v="11"/>
  </r>
  <r>
    <x v="1"/>
    <x v="11"/>
    <x v="3"/>
    <x v="2"/>
    <x v="8"/>
    <x v="0"/>
    <x v="38"/>
    <x v="12"/>
    <x v="0"/>
    <n v="415000"/>
    <n v="1127000"/>
    <n v="926530"/>
    <n v="907820"/>
    <x v="12"/>
    <x v="32"/>
    <x v="6"/>
    <x v="45"/>
  </r>
  <r>
    <x v="1"/>
    <x v="11"/>
    <x v="3"/>
    <x v="2"/>
    <x v="8"/>
    <x v="0"/>
    <x v="39"/>
    <x v="12"/>
    <x v="0"/>
    <n v="2380000"/>
    <n v="2380000"/>
    <n v="567280"/>
    <n v="0"/>
    <x v="12"/>
    <x v="39"/>
    <x v="6"/>
    <x v="11"/>
  </r>
  <r>
    <x v="1"/>
    <x v="11"/>
    <x v="3"/>
    <x v="2"/>
    <x v="8"/>
    <x v="0"/>
    <x v="40"/>
    <x v="12"/>
    <x v="0"/>
    <n v="2795000"/>
    <n v="3507000"/>
    <n v="1493810"/>
    <n v="907820"/>
    <x v="12"/>
    <x v="7"/>
    <x v="6"/>
    <x v="11"/>
  </r>
  <r>
    <x v="1"/>
    <x v="11"/>
    <x v="3"/>
    <x v="10"/>
    <x v="8"/>
    <x v="0"/>
    <x v="41"/>
    <x v="12"/>
    <x v="0"/>
    <n v="1000000"/>
    <n v="1000000"/>
    <n v="893898"/>
    <n v="690814"/>
    <x v="12"/>
    <x v="13"/>
    <x v="6"/>
    <x v="46"/>
  </r>
  <r>
    <x v="1"/>
    <x v="11"/>
    <x v="3"/>
    <x v="10"/>
    <x v="8"/>
    <x v="0"/>
    <x v="42"/>
    <x v="12"/>
    <x v="0"/>
    <n v="1500000"/>
    <n v="1500000"/>
    <n v="1490573"/>
    <n v="1167398"/>
    <x v="12"/>
    <x v="11"/>
    <x v="6"/>
    <x v="11"/>
  </r>
  <r>
    <x v="1"/>
    <x v="11"/>
    <x v="3"/>
    <x v="10"/>
    <x v="8"/>
    <x v="0"/>
    <x v="40"/>
    <x v="12"/>
    <x v="0"/>
    <n v="2500000"/>
    <n v="2500000"/>
    <n v="2384471"/>
    <n v="1858212"/>
    <x v="12"/>
    <x v="7"/>
    <x v="6"/>
    <x v="11"/>
  </r>
  <r>
    <x v="1"/>
    <x v="11"/>
    <x v="3"/>
    <x v="3"/>
    <x v="8"/>
    <x v="0"/>
    <x v="14"/>
    <x v="12"/>
    <x v="0"/>
    <n v="1200000"/>
    <n v="1200000"/>
    <n v="1182853"/>
    <n v="996542"/>
    <x v="12"/>
    <x v="49"/>
    <x v="6"/>
    <x v="11"/>
  </r>
  <r>
    <x v="1"/>
    <x v="11"/>
    <x v="3"/>
    <x v="0"/>
    <x v="8"/>
    <x v="0"/>
    <x v="14"/>
    <x v="12"/>
    <x v="0"/>
    <n v="800000"/>
    <n v="1650000"/>
    <n v="990669"/>
    <n v="967483"/>
    <x v="12"/>
    <x v="32"/>
    <x v="6"/>
    <x v="47"/>
  </r>
  <r>
    <x v="1"/>
    <x v="11"/>
    <x v="3"/>
    <x v="6"/>
    <x v="8"/>
    <x v="0"/>
    <x v="32"/>
    <x v="12"/>
    <x v="0"/>
    <n v="2754006"/>
    <n v="2754006"/>
    <n v="0"/>
    <n v="0"/>
    <x v="12"/>
    <x v="17"/>
    <x v="6"/>
    <x v="48"/>
  </r>
  <r>
    <x v="1"/>
    <x v="11"/>
    <x v="3"/>
    <x v="6"/>
    <x v="8"/>
    <x v="0"/>
    <x v="43"/>
    <x v="12"/>
    <x v="0"/>
    <n v="1770800"/>
    <n v="1770800"/>
    <n v="1415972"/>
    <n v="13708"/>
    <x v="12"/>
    <x v="34"/>
    <x v="6"/>
    <x v="49"/>
  </r>
  <r>
    <x v="1"/>
    <x v="11"/>
    <x v="3"/>
    <x v="6"/>
    <x v="8"/>
    <x v="0"/>
    <x v="40"/>
    <x v="12"/>
    <x v="0"/>
    <n v="4524806"/>
    <n v="4524806"/>
    <n v="1415972"/>
    <n v="13708"/>
    <x v="12"/>
    <x v="7"/>
    <x v="6"/>
    <x v="11"/>
  </r>
  <r>
    <x v="1"/>
    <x v="11"/>
    <x v="4"/>
    <x v="1"/>
    <x v="8"/>
    <x v="0"/>
    <x v="44"/>
    <x v="12"/>
    <x v="0"/>
    <n v="1056371"/>
    <n v="1056371"/>
    <n v="1028094"/>
    <n v="1017397"/>
    <x v="12"/>
    <x v="29"/>
    <x v="6"/>
    <x v="11"/>
  </r>
  <r>
    <x v="1"/>
    <x v="11"/>
    <x v="4"/>
    <x v="1"/>
    <x v="8"/>
    <x v="0"/>
    <x v="45"/>
    <x v="12"/>
    <x v="0"/>
    <n v="1088088"/>
    <n v="1088088"/>
    <n v="1086807"/>
    <n v="1055880"/>
    <x v="12"/>
    <x v="28"/>
    <x v="6"/>
    <x v="11"/>
  </r>
  <r>
    <x v="1"/>
    <x v="11"/>
    <x v="4"/>
    <x v="1"/>
    <x v="8"/>
    <x v="0"/>
    <x v="40"/>
    <x v="12"/>
    <x v="0"/>
    <n v="2144459"/>
    <n v="2144459"/>
    <n v="2114901"/>
    <n v="2073277"/>
    <x v="12"/>
    <x v="7"/>
    <x v="6"/>
    <x v="11"/>
  </r>
  <r>
    <x v="1"/>
    <x v="11"/>
    <x v="4"/>
    <x v="6"/>
    <x v="8"/>
    <x v="0"/>
    <x v="0"/>
    <x v="12"/>
    <x v="0"/>
    <n v="1275529"/>
    <n v="1275529"/>
    <n v="1275529"/>
    <n v="366834"/>
    <x v="12"/>
    <x v="33"/>
    <x v="6"/>
    <x v="11"/>
  </r>
  <r>
    <x v="1"/>
    <x v="11"/>
    <x v="4"/>
    <x v="6"/>
    <x v="8"/>
    <x v="0"/>
    <x v="0"/>
    <x v="12"/>
    <x v="0"/>
    <m/>
    <m/>
    <n v="17022505"/>
    <n v="2215327"/>
    <x v="12"/>
    <x v="50"/>
    <x v="6"/>
    <x v="11"/>
  </r>
  <r>
    <x v="1"/>
    <x v="11"/>
    <x v="4"/>
    <x v="6"/>
    <x v="8"/>
    <x v="0"/>
    <x v="40"/>
    <x v="12"/>
    <x v="0"/>
    <n v="1275529"/>
    <m/>
    <n v="18298034"/>
    <n v="2582161"/>
    <x v="12"/>
    <x v="7"/>
    <x v="6"/>
    <x v="11"/>
  </r>
  <r>
    <x v="1"/>
    <x v="11"/>
    <x v="4"/>
    <x v="14"/>
    <x v="8"/>
    <x v="0"/>
    <x v="14"/>
    <x v="12"/>
    <x v="0"/>
    <n v="50000000"/>
    <n v="50000000"/>
    <m/>
    <n v="38500000"/>
    <x v="23"/>
    <x v="46"/>
    <x v="6"/>
    <x v="11"/>
  </r>
  <r>
    <x v="1"/>
    <x v="11"/>
    <x v="4"/>
    <x v="13"/>
    <x v="8"/>
    <x v="0"/>
    <x v="0"/>
    <x v="12"/>
    <x v="0"/>
    <n v="1200000"/>
    <n v="1200000"/>
    <m/>
    <m/>
    <x v="12"/>
    <x v="32"/>
    <x v="6"/>
    <x v="11"/>
  </r>
  <r>
    <x v="1"/>
    <x v="11"/>
    <x v="4"/>
    <x v="13"/>
    <x v="8"/>
    <x v="0"/>
    <x v="0"/>
    <x v="12"/>
    <x v="0"/>
    <n v="2031000"/>
    <n v="2031000"/>
    <m/>
    <m/>
    <x v="12"/>
    <x v="7"/>
    <x v="6"/>
    <x v="50"/>
  </r>
  <r>
    <x v="1"/>
    <x v="11"/>
    <x v="4"/>
    <x v="13"/>
    <x v="8"/>
    <x v="0"/>
    <x v="0"/>
    <x v="12"/>
    <x v="0"/>
    <n v="2000000"/>
    <n v="2000000"/>
    <m/>
    <m/>
    <x v="12"/>
    <x v="51"/>
    <x v="6"/>
    <x v="11"/>
  </r>
  <r>
    <x v="1"/>
    <x v="11"/>
    <x v="4"/>
    <x v="13"/>
    <x v="8"/>
    <x v="0"/>
    <x v="0"/>
    <x v="12"/>
    <x v="0"/>
    <n v="3600000"/>
    <n v="3600000"/>
    <n v="3600000"/>
    <m/>
    <x v="12"/>
    <x v="52"/>
    <x v="6"/>
    <x v="51"/>
  </r>
  <r>
    <x v="1"/>
    <x v="11"/>
    <x v="4"/>
    <x v="13"/>
    <x v="8"/>
    <x v="0"/>
    <x v="33"/>
    <x v="12"/>
    <x v="0"/>
    <n v="8831000"/>
    <n v="8831000"/>
    <n v="3600000"/>
    <n v="0"/>
    <x v="12"/>
    <x v="7"/>
    <x v="6"/>
    <x v="11"/>
  </r>
  <r>
    <x v="1"/>
    <x v="12"/>
    <x v="0"/>
    <x v="6"/>
    <x v="8"/>
    <x v="0"/>
    <x v="46"/>
    <x v="12"/>
    <x v="0"/>
    <n v="1050000"/>
    <n v="1050000"/>
    <n v="0"/>
    <n v="0"/>
    <x v="12"/>
    <x v="17"/>
    <x v="6"/>
    <x v="52"/>
  </r>
  <r>
    <x v="1"/>
    <x v="12"/>
    <x v="0"/>
    <x v="6"/>
    <x v="8"/>
    <x v="0"/>
    <x v="46"/>
    <x v="12"/>
    <x v="0"/>
    <n v="3000000"/>
    <n v="3000000"/>
    <n v="0"/>
    <n v="0"/>
    <x v="12"/>
    <x v="17"/>
    <x v="6"/>
    <x v="53"/>
  </r>
  <r>
    <x v="1"/>
    <x v="12"/>
    <x v="0"/>
    <x v="6"/>
    <x v="8"/>
    <x v="0"/>
    <x v="47"/>
    <x v="12"/>
    <x v="0"/>
    <n v="2782686"/>
    <n v="2782686"/>
    <n v="2590291"/>
    <n v="179870"/>
    <x v="12"/>
    <x v="53"/>
    <x v="6"/>
    <x v="54"/>
  </r>
  <r>
    <x v="1"/>
    <x v="12"/>
    <x v="0"/>
    <x v="11"/>
    <x v="8"/>
    <x v="0"/>
    <x v="0"/>
    <x v="12"/>
    <x v="0"/>
    <n v="6832686"/>
    <n v="6832686"/>
    <n v="2590291"/>
    <n v="179870"/>
    <x v="12"/>
    <x v="7"/>
    <x v="6"/>
    <x v="11"/>
  </r>
  <r>
    <x v="1"/>
    <x v="12"/>
    <x v="0"/>
    <x v="1"/>
    <x v="8"/>
    <x v="0"/>
    <x v="48"/>
    <x v="12"/>
    <x v="0"/>
    <n v="3000000"/>
    <n v="3000000"/>
    <n v="0"/>
    <n v="0"/>
    <x v="12"/>
    <x v="7"/>
    <x v="6"/>
    <x v="55"/>
  </r>
  <r>
    <x v="1"/>
    <x v="12"/>
    <x v="0"/>
    <x v="1"/>
    <x v="8"/>
    <x v="0"/>
    <x v="49"/>
    <x v="12"/>
    <x v="0"/>
    <n v="4500000"/>
    <n v="4500000"/>
    <n v="3801162"/>
    <n v="399109"/>
    <x v="12"/>
    <x v="54"/>
    <x v="6"/>
    <x v="35"/>
  </r>
  <r>
    <x v="1"/>
    <x v="12"/>
    <x v="0"/>
    <x v="1"/>
    <x v="8"/>
    <x v="0"/>
    <x v="50"/>
    <x v="12"/>
    <x v="0"/>
    <n v="15000000"/>
    <n v="4300000"/>
    <n v="3782556"/>
    <n v="821935"/>
    <x v="12"/>
    <x v="55"/>
    <x v="6"/>
    <x v="35"/>
  </r>
  <r>
    <x v="1"/>
    <x v="12"/>
    <x v="0"/>
    <x v="1"/>
    <x v="8"/>
    <x v="0"/>
    <x v="51"/>
    <x v="12"/>
    <x v="0"/>
    <n v="15000000"/>
    <n v="4875000"/>
    <n v="4730789"/>
    <n v="421255"/>
    <x v="12"/>
    <x v="56"/>
    <x v="6"/>
    <x v="35"/>
  </r>
  <r>
    <x v="1"/>
    <x v="12"/>
    <x v="0"/>
    <x v="1"/>
    <x v="8"/>
    <x v="0"/>
    <x v="52"/>
    <x v="12"/>
    <x v="0"/>
    <n v="4500000"/>
    <n v="4500000"/>
    <n v="4191770"/>
    <n v="2184926"/>
    <x v="12"/>
    <x v="57"/>
    <x v="6"/>
    <x v="35"/>
  </r>
  <r>
    <x v="1"/>
    <x v="12"/>
    <x v="0"/>
    <x v="1"/>
    <x v="8"/>
    <x v="0"/>
    <x v="53"/>
    <x v="12"/>
    <x v="0"/>
    <n v="500000"/>
    <n v="1100000"/>
    <n v="616982"/>
    <n v="262446"/>
    <x v="12"/>
    <x v="58"/>
    <x v="6"/>
    <x v="35"/>
  </r>
  <r>
    <x v="1"/>
    <x v="12"/>
    <x v="0"/>
    <x v="1"/>
    <x v="8"/>
    <x v="0"/>
    <x v="54"/>
    <x v="12"/>
    <x v="0"/>
    <n v="1000000"/>
    <n v="1671326"/>
    <n v="1251753"/>
    <n v="1215635"/>
    <x v="12"/>
    <x v="59"/>
    <x v="6"/>
    <x v="35"/>
  </r>
  <r>
    <x v="1"/>
    <x v="12"/>
    <x v="0"/>
    <x v="11"/>
    <x v="8"/>
    <x v="0"/>
    <x v="55"/>
    <x v="12"/>
    <x v="0"/>
    <n v="43500000"/>
    <n v="23946326"/>
    <n v="18375012"/>
    <n v="5305306"/>
    <x v="12"/>
    <x v="7"/>
    <x v="6"/>
    <x v="11"/>
  </r>
  <r>
    <x v="1"/>
    <x v="12"/>
    <x v="0"/>
    <x v="5"/>
    <x v="8"/>
    <x v="0"/>
    <x v="56"/>
    <x v="12"/>
    <x v="0"/>
    <n v="1000000"/>
    <n v="1000000"/>
    <n v="0"/>
    <n v="0"/>
    <x v="12"/>
    <x v="7"/>
    <x v="6"/>
    <x v="55"/>
  </r>
  <r>
    <x v="1"/>
    <x v="12"/>
    <x v="0"/>
    <x v="5"/>
    <x v="8"/>
    <x v="0"/>
    <x v="57"/>
    <x v="12"/>
    <x v="0"/>
    <n v="3000000"/>
    <n v="4999035"/>
    <n v="4486348"/>
    <n v="3873676"/>
    <x v="12"/>
    <x v="59"/>
    <x v="6"/>
    <x v="35"/>
  </r>
  <r>
    <x v="1"/>
    <x v="12"/>
    <x v="0"/>
    <x v="11"/>
    <x v="8"/>
    <x v="0"/>
    <x v="40"/>
    <x v="12"/>
    <x v="0"/>
    <n v="4000000"/>
    <n v="5999035"/>
    <n v="4486348"/>
    <n v="3873676"/>
    <x v="12"/>
    <x v="7"/>
    <x v="6"/>
    <x v="11"/>
  </r>
  <r>
    <x v="1"/>
    <x v="12"/>
    <x v="0"/>
    <x v="10"/>
    <x v="8"/>
    <x v="0"/>
    <x v="58"/>
    <x v="12"/>
    <x v="0"/>
    <n v="1500000"/>
    <n v="1500000"/>
    <n v="1495698"/>
    <n v="1048774"/>
    <x v="12"/>
    <x v="57"/>
    <x v="6"/>
    <x v="35"/>
  </r>
  <r>
    <x v="1"/>
    <x v="12"/>
    <x v="0"/>
    <x v="10"/>
    <x v="8"/>
    <x v="0"/>
    <x v="59"/>
    <x v="12"/>
    <x v="0"/>
    <n v="2000000"/>
    <n v="2000000"/>
    <n v="1343157"/>
    <n v="798928"/>
    <x v="12"/>
    <x v="60"/>
    <x v="6"/>
    <x v="35"/>
  </r>
  <r>
    <x v="1"/>
    <x v="12"/>
    <x v="0"/>
    <x v="10"/>
    <x v="8"/>
    <x v="0"/>
    <x v="60"/>
    <x v="12"/>
    <x v="0"/>
    <n v="1600000"/>
    <n v="1600000"/>
    <n v="1365021"/>
    <n v="41529"/>
    <x v="12"/>
    <x v="23"/>
    <x v="6"/>
    <x v="35"/>
  </r>
  <r>
    <x v="1"/>
    <x v="12"/>
    <x v="0"/>
    <x v="11"/>
    <x v="8"/>
    <x v="0"/>
    <x v="37"/>
    <x v="12"/>
    <x v="0"/>
    <n v="5100000"/>
    <n v="5100000"/>
    <n v="4203876"/>
    <m/>
    <x v="12"/>
    <x v="7"/>
    <x v="6"/>
    <x v="11"/>
  </r>
  <r>
    <x v="1"/>
    <x v="12"/>
    <x v="0"/>
    <x v="8"/>
    <x v="8"/>
    <x v="0"/>
    <x v="61"/>
    <x v="12"/>
    <x v="0"/>
    <n v="3000000"/>
    <n v="1819150"/>
    <n v="1413716"/>
    <n v="1990350"/>
    <x v="24"/>
    <x v="13"/>
    <x v="6"/>
    <x v="35"/>
  </r>
  <r>
    <x v="1"/>
    <x v="12"/>
    <x v="0"/>
    <x v="3"/>
    <x v="8"/>
    <x v="0"/>
    <x v="62"/>
    <x v="12"/>
    <x v="0"/>
    <n v="5600000"/>
    <n v="7700000"/>
    <n v="5171738"/>
    <n v="2347093"/>
    <x v="12"/>
    <x v="61"/>
    <x v="6"/>
    <x v="35"/>
  </r>
  <r>
    <x v="1"/>
    <x v="12"/>
    <x v="0"/>
    <x v="3"/>
    <x v="8"/>
    <x v="0"/>
    <x v="63"/>
    <x v="12"/>
    <x v="0"/>
    <n v="2000000"/>
    <n v="2000000"/>
    <n v="1958887"/>
    <n v="1256459"/>
    <x v="12"/>
    <x v="60"/>
    <x v="6"/>
    <x v="35"/>
  </r>
  <r>
    <x v="1"/>
    <x v="12"/>
    <x v="0"/>
    <x v="3"/>
    <x v="8"/>
    <x v="0"/>
    <x v="64"/>
    <x v="12"/>
    <x v="0"/>
    <n v="1600000"/>
    <n v="1600000"/>
    <n v="1573149"/>
    <n v="1303935"/>
    <x v="12"/>
    <x v="60"/>
    <x v="6"/>
    <x v="35"/>
  </r>
  <r>
    <x v="1"/>
    <x v="12"/>
    <x v="0"/>
    <x v="11"/>
    <x v="8"/>
    <x v="0"/>
    <x v="0"/>
    <x v="12"/>
    <x v="0"/>
    <n v="9200000"/>
    <n v="11300000"/>
    <n v="8703774"/>
    <n v="4907487"/>
    <x v="12"/>
    <x v="7"/>
    <x v="6"/>
    <x v="11"/>
  </r>
  <r>
    <x v="1"/>
    <x v="12"/>
    <x v="0"/>
    <x v="2"/>
    <x v="8"/>
    <x v="0"/>
    <x v="65"/>
    <x v="12"/>
    <x v="0"/>
    <n v="650000"/>
    <n v="3164000"/>
    <n v="3152919"/>
    <n v="1729204"/>
    <x v="12"/>
    <x v="57"/>
    <x v="6"/>
    <x v="35"/>
  </r>
  <r>
    <x v="1"/>
    <x v="13"/>
    <x v="1"/>
    <x v="7"/>
    <x v="8"/>
    <x v="0"/>
    <x v="66"/>
    <x v="12"/>
    <x v="0"/>
    <n v="973000"/>
    <n v="2688400"/>
    <n v="1796419"/>
    <n v="1583884"/>
    <x v="12"/>
    <x v="6"/>
    <x v="6"/>
    <x v="35"/>
  </r>
  <r>
    <x v="1"/>
    <x v="13"/>
    <x v="1"/>
    <x v="10"/>
    <x v="8"/>
    <x v="0"/>
    <x v="67"/>
    <x v="12"/>
    <x v="0"/>
    <n v="1500000"/>
    <n v="1500000"/>
    <n v="1498260"/>
    <n v="1141482"/>
    <x v="12"/>
    <x v="1"/>
    <x v="6"/>
    <x v="35"/>
  </r>
  <r>
    <x v="1"/>
    <x v="13"/>
    <x v="1"/>
    <x v="10"/>
    <x v="8"/>
    <x v="0"/>
    <x v="68"/>
    <x v="12"/>
    <x v="0"/>
    <n v="2000000"/>
    <n v="2000000"/>
    <n v="197366"/>
    <n v="42411"/>
    <x v="12"/>
    <x v="16"/>
    <x v="6"/>
    <x v="35"/>
  </r>
  <r>
    <x v="1"/>
    <x v="13"/>
    <x v="1"/>
    <x v="11"/>
    <x v="8"/>
    <x v="0"/>
    <x v="0"/>
    <x v="12"/>
    <x v="0"/>
    <n v="3500000"/>
    <n v="3500000"/>
    <n v="1695626"/>
    <n v="1183893"/>
    <x v="12"/>
    <x v="7"/>
    <x v="6"/>
    <x v="11"/>
  </r>
  <r>
    <x v="1"/>
    <x v="13"/>
    <x v="1"/>
    <x v="8"/>
    <x v="8"/>
    <x v="0"/>
    <x v="69"/>
    <x v="12"/>
    <x v="0"/>
    <n v="5000000"/>
    <n v="10000000"/>
    <n v="5018"/>
    <n v="5018"/>
    <x v="12"/>
    <x v="17"/>
    <x v="6"/>
    <x v="56"/>
  </r>
  <r>
    <x v="1"/>
    <x v="13"/>
    <x v="1"/>
    <x v="8"/>
    <x v="8"/>
    <x v="0"/>
    <x v="70"/>
    <x v="12"/>
    <x v="0"/>
    <n v="1300000"/>
    <n v="3073000"/>
    <n v="1807922"/>
    <n v="1483077"/>
    <x v="12"/>
    <x v="62"/>
    <x v="6"/>
    <x v="35"/>
  </r>
  <r>
    <x v="1"/>
    <x v="13"/>
    <x v="1"/>
    <x v="8"/>
    <x v="8"/>
    <x v="0"/>
    <x v="71"/>
    <x v="12"/>
    <x v="0"/>
    <n v="350000"/>
    <n v="1118000"/>
    <n v="955639"/>
    <n v="912399"/>
    <x v="12"/>
    <x v="51"/>
    <x v="6"/>
    <x v="35"/>
  </r>
  <r>
    <x v="1"/>
    <x v="13"/>
    <x v="1"/>
    <x v="8"/>
    <x v="8"/>
    <x v="0"/>
    <x v="0"/>
    <x v="12"/>
    <x v="0"/>
    <n v="6650000"/>
    <n v="14191000"/>
    <n v="2768579"/>
    <n v="2400494"/>
    <x v="12"/>
    <x v="7"/>
    <x v="6"/>
    <x v="11"/>
  </r>
  <r>
    <x v="1"/>
    <x v="13"/>
    <x v="1"/>
    <x v="5"/>
    <x v="8"/>
    <x v="0"/>
    <x v="72"/>
    <x v="12"/>
    <x v="0"/>
    <n v="2500000"/>
    <n v="5000000"/>
    <n v="4833170"/>
    <n v="3554920"/>
    <x v="12"/>
    <x v="5"/>
    <x v="6"/>
    <x v="35"/>
  </r>
  <r>
    <x v="1"/>
    <x v="13"/>
    <x v="1"/>
    <x v="0"/>
    <x v="8"/>
    <x v="0"/>
    <x v="73"/>
    <x v="12"/>
    <x v="0"/>
    <n v="770000"/>
    <n v="2080000"/>
    <n v="2016877"/>
    <n v="1535444"/>
    <x v="12"/>
    <x v="51"/>
    <x v="6"/>
    <x v="35"/>
  </r>
  <r>
    <x v="1"/>
    <x v="13"/>
    <x v="5"/>
    <x v="1"/>
    <x v="8"/>
    <x v="0"/>
    <x v="74"/>
    <x v="12"/>
    <x v="0"/>
    <n v="19900000"/>
    <n v="19900000"/>
    <n v="0"/>
    <n v="0"/>
    <x v="12"/>
    <x v="17"/>
    <x v="6"/>
    <x v="57"/>
  </r>
  <r>
    <x v="1"/>
    <x v="13"/>
    <x v="5"/>
    <x v="5"/>
    <x v="8"/>
    <x v="0"/>
    <x v="75"/>
    <x v="12"/>
    <x v="0"/>
    <n v="1500000"/>
    <n v="1500000"/>
    <n v="970670"/>
    <n v="0"/>
    <x v="12"/>
    <x v="14"/>
    <x v="6"/>
    <x v="58"/>
  </r>
  <r>
    <x v="1"/>
    <x v="13"/>
    <x v="5"/>
    <x v="5"/>
    <x v="8"/>
    <x v="0"/>
    <x v="74"/>
    <x v="12"/>
    <x v="0"/>
    <n v="1320000"/>
    <n v="1320000"/>
    <n v="0"/>
    <n v="0"/>
    <x v="12"/>
    <x v="6"/>
    <x v="6"/>
    <x v="59"/>
  </r>
  <r>
    <x v="1"/>
    <x v="13"/>
    <x v="5"/>
    <x v="5"/>
    <x v="8"/>
    <x v="0"/>
    <x v="74"/>
    <x v="12"/>
    <x v="0"/>
    <n v="5170000"/>
    <n v="5170000"/>
    <n v="0"/>
    <n v="0"/>
    <x v="12"/>
    <x v="17"/>
    <x v="6"/>
    <x v="60"/>
  </r>
  <r>
    <x v="1"/>
    <x v="13"/>
    <x v="5"/>
    <x v="1"/>
    <x v="8"/>
    <x v="0"/>
    <x v="0"/>
    <x v="12"/>
    <x v="0"/>
    <n v="7990000"/>
    <n v="7990000"/>
    <n v="970670"/>
    <n v="0"/>
    <x v="12"/>
    <x v="7"/>
    <x v="6"/>
    <x v="11"/>
  </r>
  <r>
    <x v="1"/>
    <x v="13"/>
    <x v="6"/>
    <x v="1"/>
    <x v="8"/>
    <x v="0"/>
    <x v="74"/>
    <x v="12"/>
    <x v="0"/>
    <n v="168206000"/>
    <n v="168206000"/>
    <s v="/"/>
    <n v="4940000"/>
    <x v="12"/>
    <x v="63"/>
    <x v="6"/>
    <x v="61"/>
  </r>
  <r>
    <x v="1"/>
    <x v="13"/>
    <x v="6"/>
    <x v="6"/>
    <x v="8"/>
    <x v="0"/>
    <x v="74"/>
    <x v="12"/>
    <x v="0"/>
    <n v="6673308"/>
    <n v="6673308"/>
    <s v="/"/>
    <n v="0"/>
    <x v="12"/>
    <x v="36"/>
    <x v="6"/>
    <x v="61"/>
  </r>
  <r>
    <x v="1"/>
    <x v="13"/>
    <x v="6"/>
    <x v="3"/>
    <x v="8"/>
    <x v="0"/>
    <x v="74"/>
    <x v="12"/>
    <x v="0"/>
    <n v="35000000"/>
    <n v="35000000"/>
    <s v="/"/>
    <n v="1753249"/>
    <x v="12"/>
    <x v="14"/>
    <x v="6"/>
    <x v="62"/>
  </r>
  <r>
    <x v="1"/>
    <x v="13"/>
    <x v="6"/>
    <x v="5"/>
    <x v="8"/>
    <x v="0"/>
    <x v="74"/>
    <x v="12"/>
    <x v="0"/>
    <n v="32000000"/>
    <n v="32000000"/>
    <s v="/"/>
    <n v="23900000"/>
    <x v="12"/>
    <x v="5"/>
    <x v="6"/>
    <x v="61"/>
  </r>
  <r>
    <x v="1"/>
    <x v="14"/>
    <x v="1"/>
    <x v="0"/>
    <x v="8"/>
    <x v="0"/>
    <x v="76"/>
    <x v="12"/>
    <x v="0"/>
    <n v="800000"/>
    <n v="1035000"/>
    <n v="955091.47426000005"/>
    <n v="924400.83663999999"/>
    <x v="12"/>
    <x v="0"/>
    <x v="6"/>
    <x v="11"/>
  </r>
  <r>
    <x v="1"/>
    <x v="14"/>
    <x v="1"/>
    <x v="0"/>
    <x v="8"/>
    <x v="0"/>
    <x v="77"/>
    <x v="12"/>
    <x v="0"/>
    <n v="500000"/>
    <n v="1180300"/>
    <n v="1007597.70303"/>
    <n v="994534.50607000012"/>
    <x v="12"/>
    <x v="22"/>
    <x v="6"/>
    <x v="11"/>
  </r>
  <r>
    <x v="1"/>
    <x v="14"/>
    <x v="1"/>
    <x v="0"/>
    <x v="8"/>
    <x v="0"/>
    <x v="40"/>
    <x v="12"/>
    <x v="0"/>
    <n v="1300000"/>
    <n v="2215300"/>
    <n v="1962689.17729"/>
    <n v="1918935.34271"/>
    <x v="12"/>
    <x v="7"/>
    <x v="6"/>
    <x v="11"/>
  </r>
  <r>
    <x v="1"/>
    <x v="14"/>
    <x v="1"/>
    <x v="3"/>
    <x v="8"/>
    <x v="0"/>
    <x v="78"/>
    <x v="12"/>
    <x v="0"/>
    <n v="6000000"/>
    <n v="6070000"/>
    <n v="5984278.6646800004"/>
    <n v="5800323.9127500001"/>
    <x v="12"/>
    <x v="22"/>
    <x v="6"/>
    <x v="11"/>
  </r>
  <r>
    <x v="1"/>
    <x v="14"/>
    <x v="1"/>
    <x v="3"/>
    <x v="8"/>
    <x v="0"/>
    <x v="79"/>
    <x v="12"/>
    <x v="0"/>
    <n v="1700429"/>
    <n v="1900429"/>
    <n v="1895673.2991900002"/>
    <n v="1879815.8291599995"/>
    <x v="12"/>
    <x v="22"/>
    <x v="6"/>
    <x v="11"/>
  </r>
  <r>
    <x v="1"/>
    <x v="14"/>
    <x v="1"/>
    <x v="3"/>
    <x v="8"/>
    <x v="0"/>
    <x v="80"/>
    <x v="12"/>
    <x v="0"/>
    <n v="1920000"/>
    <n v="1920000"/>
    <n v="1915832.6932099999"/>
    <n v="1914304.0723700006"/>
    <x v="12"/>
    <x v="22"/>
    <x v="6"/>
    <x v="11"/>
  </r>
  <r>
    <x v="1"/>
    <x v="14"/>
    <x v="1"/>
    <x v="3"/>
    <x v="8"/>
    <x v="0"/>
    <x v="81"/>
    <x v="12"/>
    <x v="0"/>
    <n v="1480000"/>
    <n v="1480000"/>
    <n v="1476024.8841400002"/>
    <n v="1455793.88687"/>
    <x v="12"/>
    <x v="64"/>
    <x v="6"/>
    <x v="11"/>
  </r>
  <r>
    <x v="1"/>
    <x v="14"/>
    <x v="1"/>
    <x v="3"/>
    <x v="8"/>
    <x v="0"/>
    <x v="82"/>
    <x v="12"/>
    <x v="0"/>
    <n v="1000000"/>
    <n v="1000000"/>
    <n v="959637.21280999994"/>
    <n v="911207.79450000008"/>
    <x v="12"/>
    <x v="65"/>
    <x v="6"/>
    <x v="11"/>
  </r>
  <r>
    <x v="1"/>
    <x v="14"/>
    <x v="1"/>
    <x v="11"/>
    <x v="8"/>
    <x v="0"/>
    <x v="83"/>
    <x v="12"/>
    <x v="0"/>
    <n v="12100429"/>
    <n v="12370429"/>
    <n v="12231446.75403"/>
    <n v="11961445.495650001"/>
    <x v="12"/>
    <x v="66"/>
    <x v="6"/>
    <x v="11"/>
  </r>
  <r>
    <x v="1"/>
    <x v="14"/>
    <x v="1"/>
    <x v="5"/>
    <x v="8"/>
    <x v="0"/>
    <x v="84"/>
    <x v="12"/>
    <x v="0"/>
    <n v="1000000"/>
    <n v="1000000"/>
    <n v="755666.29110000003"/>
    <n v="332657.05060000002"/>
    <x v="12"/>
    <x v="67"/>
    <x v="6"/>
    <x v="11"/>
  </r>
  <r>
    <x v="1"/>
    <x v="14"/>
    <x v="1"/>
    <x v="10"/>
    <x v="8"/>
    <x v="0"/>
    <x v="85"/>
    <x v="12"/>
    <x v="0"/>
    <n v="1000000"/>
    <n v="1000000"/>
    <n v="939400.36078999995"/>
    <n v="1001943.7507300001"/>
    <x v="25"/>
    <x v="32"/>
    <x v="6"/>
    <x v="63"/>
  </r>
  <r>
    <x v="1"/>
    <x v="14"/>
    <x v="1"/>
    <x v="10"/>
    <x v="8"/>
    <x v="0"/>
    <x v="86"/>
    <x v="12"/>
    <x v="0"/>
    <n v="1200000"/>
    <n v="1200000"/>
    <n v="1194695.3380100001"/>
    <n v="1132151.9480599998"/>
    <x v="12"/>
    <x v="22"/>
    <x v="6"/>
    <x v="11"/>
  </r>
  <r>
    <x v="1"/>
    <x v="14"/>
    <x v="1"/>
    <x v="11"/>
    <x v="8"/>
    <x v="0"/>
    <x v="40"/>
    <x v="12"/>
    <x v="0"/>
    <n v="2200000"/>
    <n v="2200000"/>
    <n v="2134095.6987999999"/>
    <n v="2134095.6987899998"/>
    <x v="12"/>
    <x v="7"/>
    <x v="6"/>
    <x v="11"/>
  </r>
  <r>
    <x v="1"/>
    <x v="14"/>
    <x v="1"/>
    <x v="9"/>
    <x v="8"/>
    <x v="0"/>
    <x v="87"/>
    <x v="12"/>
    <x v="0"/>
    <n v="482000"/>
    <n v="1345500"/>
    <n v="1216254.17552"/>
    <n v="1124854.11895"/>
    <x v="12"/>
    <x v="68"/>
    <x v="6"/>
    <x v="11"/>
  </r>
  <r>
    <x v="1"/>
    <x v="14"/>
    <x v="1"/>
    <x v="9"/>
    <x v="8"/>
    <x v="0"/>
    <x v="88"/>
    <x v="12"/>
    <x v="0"/>
    <n v="270000"/>
    <n v="2089000"/>
    <n v="2086767.755270001"/>
    <n v="1857077.5193599996"/>
    <x v="12"/>
    <x v="22"/>
    <x v="6"/>
    <x v="11"/>
  </r>
  <r>
    <x v="1"/>
    <x v="14"/>
    <x v="1"/>
    <x v="9"/>
    <x v="8"/>
    <x v="0"/>
    <x v="40"/>
    <x v="12"/>
    <x v="0"/>
    <n v="752000"/>
    <n v="3434500"/>
    <n v="3303021.9307900011"/>
    <n v="2981931.6383099994"/>
    <x v="12"/>
    <x v="7"/>
    <x v="6"/>
    <x v="11"/>
  </r>
  <r>
    <x v="1"/>
    <x v="14"/>
    <x v="1"/>
    <x v="9"/>
    <x v="8"/>
    <x v="0"/>
    <x v="89"/>
    <x v="12"/>
    <x v="0"/>
    <n v="1000000"/>
    <n v="2460000"/>
    <n v="2401183.24266"/>
    <n v="2368986.2050099997"/>
    <x v="12"/>
    <x v="22"/>
    <x v="6"/>
    <x v="11"/>
  </r>
  <r>
    <x v="1"/>
    <x v="14"/>
    <x v="1"/>
    <x v="11"/>
    <x v="8"/>
    <x v="0"/>
    <x v="37"/>
    <x v="12"/>
    <x v="0"/>
    <n v="1752000"/>
    <n v="5894500"/>
    <n v="5704205.1734500006"/>
    <n v="5350917.8433199991"/>
    <x v="12"/>
    <x v="7"/>
    <x v="6"/>
    <x v="11"/>
  </r>
  <r>
    <x v="1"/>
    <x v="14"/>
    <x v="1"/>
    <x v="1"/>
    <x v="8"/>
    <x v="0"/>
    <x v="90"/>
    <x v="12"/>
    <x v="0"/>
    <n v="7000000"/>
    <n v="9000000"/>
    <n v="8979498.2900200002"/>
    <n v="8969950.6052699983"/>
    <x v="12"/>
    <x v="69"/>
    <x v="6"/>
    <x v="11"/>
  </r>
  <r>
    <x v="1"/>
    <x v="14"/>
    <x v="1"/>
    <x v="1"/>
    <x v="8"/>
    <x v="0"/>
    <x v="91"/>
    <x v="12"/>
    <x v="0"/>
    <n v="4766000"/>
    <n v="4916000"/>
    <n v="4856582.5360000003"/>
    <n v="4542655.4452300007"/>
    <x v="12"/>
    <x v="22"/>
    <x v="6"/>
    <x v="11"/>
  </r>
  <r>
    <x v="1"/>
    <x v="14"/>
    <x v="1"/>
    <x v="1"/>
    <x v="8"/>
    <x v="0"/>
    <x v="92"/>
    <x v="12"/>
    <x v="0"/>
    <n v="2000000"/>
    <n v="2000000"/>
    <n v="1966975.5164100002"/>
    <n v="1840522.3861500002"/>
    <x v="12"/>
    <x v="57"/>
    <x v="6"/>
    <x v="11"/>
  </r>
  <r>
    <x v="1"/>
    <x v="14"/>
    <x v="6"/>
    <x v="3"/>
    <x v="8"/>
    <x v="0"/>
    <x v="93"/>
    <x v="12"/>
    <x v="0"/>
    <n v="1000000"/>
    <n v="1000000"/>
    <n v="858807"/>
    <n v="682716"/>
    <x v="12"/>
    <x v="70"/>
    <x v="6"/>
    <x v="11"/>
  </r>
  <r>
    <x v="1"/>
    <x v="14"/>
    <x v="6"/>
    <x v="1"/>
    <x v="8"/>
    <x v="0"/>
    <x v="94"/>
    <x v="12"/>
    <x v="0"/>
    <n v="19689"/>
    <n v="3834295"/>
    <n v="3813323"/>
    <n v="4627"/>
    <x v="12"/>
    <x v="57"/>
    <x v="6"/>
    <x v="11"/>
  </r>
  <r>
    <x v="1"/>
    <x v="14"/>
    <x v="7"/>
    <x v="6"/>
    <x v="8"/>
    <x v="0"/>
    <x v="0"/>
    <x v="79"/>
    <x v="0"/>
    <n v="2023771.4240000001"/>
    <n v="2023771.4240000001"/>
    <n v="2023771.4240000001"/>
    <n v="0"/>
    <x v="12"/>
    <x v="54"/>
    <x v="6"/>
    <x v="64"/>
  </r>
  <r>
    <x v="1"/>
    <x v="14"/>
    <x v="7"/>
    <x v="6"/>
    <x v="8"/>
    <x v="0"/>
    <x v="0"/>
    <x v="80"/>
    <x v="0"/>
    <n v="1000000"/>
    <n v="1000000"/>
    <n v="0"/>
    <n v="0"/>
    <x v="12"/>
    <x v="17"/>
    <x v="6"/>
    <x v="11"/>
  </r>
  <r>
    <x v="1"/>
    <x v="14"/>
    <x v="7"/>
    <x v="11"/>
    <x v="8"/>
    <x v="0"/>
    <x v="0"/>
    <x v="12"/>
    <x v="0"/>
    <n v="3023771.4240000001"/>
    <n v="3023771.4240000001"/>
    <n v="2023771.4240000001"/>
    <n v="0"/>
    <x v="12"/>
    <x v="54"/>
    <x v="6"/>
    <x v="11"/>
  </r>
  <r>
    <x v="1"/>
    <x v="14"/>
    <x v="7"/>
    <x v="0"/>
    <x v="8"/>
    <x v="0"/>
    <x v="0"/>
    <x v="81"/>
    <x v="0"/>
    <n v="1500000"/>
    <n v="1500000"/>
    <n v="1492235.7244899999"/>
    <n v="59689.428079999998"/>
    <x v="12"/>
    <x v="71"/>
    <x v="6"/>
    <x v="11"/>
  </r>
  <r>
    <x v="1"/>
    <x v="14"/>
    <x v="7"/>
    <x v="0"/>
    <x v="8"/>
    <x v="0"/>
    <x v="0"/>
    <x v="82"/>
    <x v="0"/>
    <n v="1500000"/>
    <n v="1500000"/>
    <n v="913686.19054999994"/>
    <n v="0"/>
    <x v="12"/>
    <x v="56"/>
    <x v="6"/>
    <x v="11"/>
  </r>
  <r>
    <x v="1"/>
    <x v="14"/>
    <x v="7"/>
    <x v="11"/>
    <x v="8"/>
    <x v="0"/>
    <x v="0"/>
    <x v="12"/>
    <x v="0"/>
    <n v="3000000"/>
    <n v="3000000"/>
    <n v="2405921.9150399999"/>
    <n v="59689.428079999998"/>
    <x v="12"/>
    <x v="7"/>
    <x v="6"/>
    <x v="11"/>
  </r>
  <r>
    <x v="1"/>
    <x v="14"/>
    <x v="7"/>
    <x v="9"/>
    <x v="8"/>
    <x v="0"/>
    <x v="0"/>
    <x v="83"/>
    <x v="0"/>
    <n v="3500000"/>
    <n v="3500000"/>
    <n v="0"/>
    <n v="0"/>
    <x v="12"/>
    <x v="17"/>
    <x v="6"/>
    <x v="11"/>
  </r>
  <r>
    <x v="1"/>
    <x v="14"/>
    <x v="7"/>
    <x v="1"/>
    <x v="8"/>
    <x v="0"/>
    <x v="0"/>
    <x v="84"/>
    <x v="0"/>
    <n v="1000000"/>
    <n v="1000000"/>
    <n v="0"/>
    <n v="0"/>
    <x v="12"/>
    <x v="17"/>
    <x v="6"/>
    <x v="11"/>
  </r>
  <r>
    <x v="1"/>
    <x v="14"/>
    <x v="7"/>
    <x v="1"/>
    <x v="8"/>
    <x v="0"/>
    <x v="0"/>
    <x v="85"/>
    <x v="0"/>
    <n v="1340118"/>
    <n v="1340118"/>
    <n v="0"/>
    <n v="0"/>
    <x v="12"/>
    <x v="17"/>
    <x v="6"/>
    <x v="11"/>
  </r>
  <r>
    <x v="1"/>
    <x v="15"/>
    <x v="0"/>
    <x v="1"/>
    <x v="38"/>
    <x v="8"/>
    <x v="32"/>
    <x v="86"/>
    <x v="0"/>
    <n v="1082000"/>
    <n v="1082000"/>
    <n v="0"/>
    <n v="0"/>
    <x v="12"/>
    <x v="72"/>
    <x v="6"/>
    <x v="65"/>
  </r>
  <r>
    <x v="2"/>
    <x v="16"/>
    <x v="1"/>
    <x v="2"/>
    <x v="8"/>
    <x v="0"/>
    <x v="0"/>
    <x v="87"/>
    <x v="1"/>
    <n v="1500000"/>
    <n v="1700000"/>
    <n v="1595608.8231500001"/>
    <n v="1069196.5272599999"/>
    <x v="12"/>
    <x v="33"/>
    <x v="6"/>
    <x v="66"/>
  </r>
  <r>
    <x v="2"/>
    <x v="16"/>
    <x v="1"/>
    <x v="2"/>
    <x v="39"/>
    <x v="0"/>
    <x v="0"/>
    <x v="88"/>
    <x v="2"/>
    <n v="1000000"/>
    <n v="6558000"/>
    <n v="1172441.412"/>
    <n v="388525"/>
    <x v="12"/>
    <x v="73"/>
    <x v="6"/>
    <x v="67"/>
  </r>
  <r>
    <x v="2"/>
    <x v="16"/>
    <x v="1"/>
    <x v="2"/>
    <x v="8"/>
    <x v="0"/>
    <x v="0"/>
    <x v="89"/>
    <x v="3"/>
    <n v="2880000"/>
    <n v="8638000"/>
    <n v="3147188.77018"/>
    <n v="1511369.2814199999"/>
    <x v="12"/>
    <x v="7"/>
    <x v="6"/>
    <x v="68"/>
  </r>
  <r>
    <x v="2"/>
    <x v="16"/>
    <x v="1"/>
    <x v="9"/>
    <x v="40"/>
    <x v="9"/>
    <x v="0"/>
    <x v="90"/>
    <x v="4"/>
    <n v="160000"/>
    <n v="1296000"/>
    <n v="1213944.3656300001"/>
    <n v="1190478.7422"/>
    <x v="12"/>
    <x v="5"/>
    <x v="6"/>
    <x v="69"/>
  </r>
  <r>
    <x v="2"/>
    <x v="16"/>
    <x v="1"/>
    <x v="9"/>
    <x v="8"/>
    <x v="0"/>
    <x v="0"/>
    <x v="91"/>
    <x v="2"/>
    <n v="500000"/>
    <n v="2323500"/>
    <n v="1843758.9983299999"/>
    <n v="1843191.2396300002"/>
    <x v="12"/>
    <x v="0"/>
    <x v="6"/>
    <x v="17"/>
  </r>
  <r>
    <x v="2"/>
    <x v="16"/>
    <x v="1"/>
    <x v="9"/>
    <x v="8"/>
    <x v="0"/>
    <x v="0"/>
    <x v="92"/>
    <x v="5"/>
    <n v="500000"/>
    <n v="2333500"/>
    <n v="1913768.5094100002"/>
    <n v="1909369.31461"/>
    <x v="12"/>
    <x v="0"/>
    <x v="6"/>
    <x v="70"/>
  </r>
  <r>
    <x v="2"/>
    <x v="16"/>
    <x v="1"/>
    <x v="0"/>
    <x v="8"/>
    <x v="0"/>
    <x v="0"/>
    <x v="93"/>
    <x v="0"/>
    <m/>
    <m/>
    <m/>
    <m/>
    <x v="12"/>
    <x v="7"/>
    <x v="6"/>
    <x v="11"/>
  </r>
  <r>
    <x v="2"/>
    <x v="16"/>
    <x v="1"/>
    <x v="0"/>
    <x v="8"/>
    <x v="0"/>
    <x v="0"/>
    <x v="94"/>
    <x v="6"/>
    <n v="1155000"/>
    <n v="1155000"/>
    <n v="139.28148000000002"/>
    <n v="139.28148000000002"/>
    <x v="12"/>
    <x v="17"/>
    <x v="6"/>
    <x v="71"/>
  </r>
  <r>
    <x v="2"/>
    <x v="16"/>
    <x v="1"/>
    <x v="0"/>
    <x v="8"/>
    <x v="0"/>
    <x v="0"/>
    <x v="95"/>
    <x v="7"/>
    <n v="2310000"/>
    <n v="6818355"/>
    <n v="6055151.7649799995"/>
    <n v="5351323.0448500002"/>
    <x v="12"/>
    <x v="6"/>
    <x v="6"/>
    <x v="35"/>
  </r>
  <r>
    <x v="2"/>
    <x v="16"/>
    <x v="1"/>
    <x v="0"/>
    <x v="8"/>
    <x v="0"/>
    <x v="0"/>
    <x v="96"/>
    <x v="6"/>
    <n v="711000"/>
    <n v="2051821"/>
    <n v="1824430.2120899998"/>
    <n v="1810721.88576"/>
    <x v="12"/>
    <x v="28"/>
    <x v="6"/>
    <x v="72"/>
  </r>
  <r>
    <x v="2"/>
    <x v="16"/>
    <x v="1"/>
    <x v="0"/>
    <x v="8"/>
    <x v="0"/>
    <x v="0"/>
    <x v="97"/>
    <x v="7"/>
    <n v="1422000"/>
    <n v="3409000"/>
    <n v="944.40995999999996"/>
    <n v="944.40995999999996"/>
    <x v="12"/>
    <x v="17"/>
    <x v="6"/>
    <x v="71"/>
  </r>
  <r>
    <x v="2"/>
    <x v="16"/>
    <x v="1"/>
    <x v="0"/>
    <x v="8"/>
    <x v="0"/>
    <x v="0"/>
    <x v="98"/>
    <x v="8"/>
    <n v="5598000"/>
    <n v="13434176"/>
    <n v="7880665.6685099993"/>
    <n v="7163128.6220500004"/>
    <x v="12"/>
    <x v="7"/>
    <x v="6"/>
    <x v="73"/>
  </r>
  <r>
    <x v="2"/>
    <x v="16"/>
    <x v="1"/>
    <x v="15"/>
    <x v="8"/>
    <x v="0"/>
    <x v="0"/>
    <x v="99"/>
    <x v="9"/>
    <n v="300000"/>
    <n v="1284000"/>
    <n v="996882.25138999999"/>
    <n v="996865.81183000002"/>
    <x v="12"/>
    <x v="5"/>
    <x v="6"/>
    <x v="74"/>
  </r>
  <r>
    <x v="2"/>
    <x v="16"/>
    <x v="1"/>
    <x v="15"/>
    <x v="8"/>
    <x v="0"/>
    <x v="0"/>
    <x v="100"/>
    <x v="2"/>
    <n v="250000"/>
    <n v="1029000"/>
    <n v="959593.90622"/>
    <n v="789288.48423000006"/>
    <x v="12"/>
    <x v="74"/>
    <x v="6"/>
    <x v="35"/>
  </r>
  <r>
    <x v="2"/>
    <x v="16"/>
    <x v="1"/>
    <x v="15"/>
    <x v="8"/>
    <x v="0"/>
    <x v="0"/>
    <x v="101"/>
    <x v="9"/>
    <n v="800000"/>
    <n v="1945360"/>
    <n v="1707147.2703800001"/>
    <n v="1717555.4268800002"/>
    <x v="12"/>
    <x v="5"/>
    <x v="6"/>
    <x v="75"/>
  </r>
  <r>
    <x v="2"/>
    <x v="16"/>
    <x v="1"/>
    <x v="10"/>
    <x v="8"/>
    <x v="0"/>
    <x v="0"/>
    <x v="102"/>
    <x v="10"/>
    <n v="1800000"/>
    <n v="1800000"/>
    <n v="0"/>
    <n v="0"/>
    <x v="12"/>
    <x v="17"/>
    <x v="6"/>
    <x v="71"/>
  </r>
  <r>
    <x v="2"/>
    <x v="16"/>
    <x v="1"/>
    <x v="10"/>
    <x v="8"/>
    <x v="0"/>
    <x v="0"/>
    <x v="103"/>
    <x v="11"/>
    <n v="3000000"/>
    <n v="3000000"/>
    <n v="1745931.3465499999"/>
    <n v="1447097.70242"/>
    <x v="12"/>
    <x v="32"/>
    <x v="6"/>
    <x v="35"/>
  </r>
  <r>
    <x v="2"/>
    <x v="16"/>
    <x v="1"/>
    <x v="10"/>
    <x v="8"/>
    <x v="0"/>
    <x v="0"/>
    <x v="104"/>
    <x v="11"/>
    <n v="4000000"/>
    <n v="4000000"/>
    <n v="1026443.6347899999"/>
    <n v="768461.64741000009"/>
    <x v="12"/>
    <x v="32"/>
    <x v="6"/>
    <x v="35"/>
  </r>
  <r>
    <x v="2"/>
    <x v="16"/>
    <x v="1"/>
    <x v="6"/>
    <x v="8"/>
    <x v="0"/>
    <x v="0"/>
    <x v="105"/>
    <x v="12"/>
    <n v="1210000"/>
    <n v="1161162"/>
    <n v="1063288.1438800001"/>
    <n v="930820.38634000008"/>
    <x v="12"/>
    <x v="10"/>
    <x v="6"/>
    <x v="35"/>
  </r>
  <r>
    <x v="2"/>
    <x v="16"/>
    <x v="1"/>
    <x v="6"/>
    <x v="8"/>
    <x v="0"/>
    <x v="0"/>
    <x v="106"/>
    <x v="13"/>
    <n v="1210000"/>
    <n v="1210000"/>
    <n v="1173955.87185"/>
    <n v="883084.08652999997"/>
    <x v="12"/>
    <x v="33"/>
    <x v="6"/>
    <x v="35"/>
  </r>
  <r>
    <x v="2"/>
    <x v="16"/>
    <x v="1"/>
    <x v="6"/>
    <x v="8"/>
    <x v="0"/>
    <x v="0"/>
    <x v="107"/>
    <x v="6"/>
    <n v="1210000"/>
    <n v="1075148"/>
    <n v="946653.00538999995"/>
    <n v="830032.32250000001"/>
    <x v="12"/>
    <x v="74"/>
    <x v="6"/>
    <x v="35"/>
  </r>
  <r>
    <x v="2"/>
    <x v="16"/>
    <x v="1"/>
    <x v="6"/>
    <x v="8"/>
    <x v="0"/>
    <x v="0"/>
    <x v="108"/>
    <x v="14"/>
    <n v="2250000"/>
    <n v="2799122"/>
    <n v="2720979.5278400001"/>
    <n v="2660229.6950400001"/>
    <x v="12"/>
    <x v="15"/>
    <x v="6"/>
    <x v="76"/>
  </r>
  <r>
    <x v="2"/>
    <x v="16"/>
    <x v="1"/>
    <x v="6"/>
    <x v="8"/>
    <x v="0"/>
    <x v="0"/>
    <x v="109"/>
    <x v="11"/>
    <n v="2500000"/>
    <n v="1370000"/>
    <n v="1304918.0270100001"/>
    <n v="771976.81697000004"/>
    <x v="12"/>
    <x v="15"/>
    <x v="6"/>
    <x v="35"/>
  </r>
  <r>
    <x v="2"/>
    <x v="16"/>
    <x v="1"/>
    <x v="6"/>
    <x v="8"/>
    <x v="0"/>
    <x v="0"/>
    <x v="110"/>
    <x v="15"/>
    <n v="1600000"/>
    <n v="1600000"/>
    <n v="1197586.37396"/>
    <n v="46828.811179999997"/>
    <x v="12"/>
    <x v="16"/>
    <x v="6"/>
    <x v="35"/>
  </r>
  <r>
    <x v="2"/>
    <x v="16"/>
    <x v="1"/>
    <x v="6"/>
    <x v="8"/>
    <x v="0"/>
    <x v="0"/>
    <x v="111"/>
    <x v="15"/>
    <n v="2000000"/>
    <n v="2000000"/>
    <n v="1754714.00987"/>
    <n v="340640.52132"/>
    <x v="12"/>
    <x v="37"/>
    <x v="6"/>
    <x v="35"/>
  </r>
  <r>
    <x v="2"/>
    <x v="16"/>
    <x v="1"/>
    <x v="8"/>
    <x v="8"/>
    <x v="0"/>
    <x v="0"/>
    <x v="112"/>
    <x v="6"/>
    <n v="600000"/>
    <n v="1188162"/>
    <n v="31091.867489999997"/>
    <n v="4237.6137900000003"/>
    <x v="12"/>
    <x v="17"/>
    <x v="6"/>
    <x v="77"/>
  </r>
  <r>
    <x v="2"/>
    <x v="16"/>
    <x v="1"/>
    <x v="8"/>
    <x v="8"/>
    <x v="0"/>
    <x v="0"/>
    <x v="113"/>
    <x v="13"/>
    <n v="500000"/>
    <n v="2906000"/>
    <n v="2706416.0718299998"/>
    <n v="737492.51922999998"/>
    <x v="12"/>
    <x v="75"/>
    <x v="6"/>
    <x v="35"/>
  </r>
  <r>
    <x v="2"/>
    <x v="16"/>
    <x v="1"/>
    <x v="8"/>
    <x v="8"/>
    <x v="0"/>
    <x v="0"/>
    <x v="114"/>
    <x v="11"/>
    <n v="5000000"/>
    <n v="25000000"/>
    <n v="23977964.659110002"/>
    <n v="3893705.9654099997"/>
    <x v="12"/>
    <x v="16"/>
    <x v="6"/>
    <x v="78"/>
  </r>
  <r>
    <x v="2"/>
    <x v="16"/>
    <x v="1"/>
    <x v="5"/>
    <x v="8"/>
    <x v="0"/>
    <x v="0"/>
    <x v="115"/>
    <x v="15"/>
    <n v="1400000"/>
    <n v="1400000"/>
    <n v="1383159.6507000001"/>
    <n v="1061921.2086199999"/>
    <x v="12"/>
    <x v="0"/>
    <x v="6"/>
    <x v="79"/>
  </r>
  <r>
    <x v="2"/>
    <x v="17"/>
    <x v="1"/>
    <x v="3"/>
    <x v="41"/>
    <x v="10"/>
    <x v="0"/>
    <x v="116"/>
    <x v="0"/>
    <n v="3307000"/>
    <n v="3307000"/>
    <n v="2573379"/>
    <n v="883361"/>
    <x v="12"/>
    <x v="60"/>
    <x v="6"/>
    <x v="11"/>
  </r>
  <r>
    <x v="2"/>
    <x v="17"/>
    <x v="1"/>
    <x v="3"/>
    <x v="41"/>
    <x v="10"/>
    <x v="0"/>
    <x v="117"/>
    <x v="0"/>
    <n v="1130000"/>
    <n v="1130000"/>
    <n v="221270"/>
    <n v="221270"/>
    <x v="12"/>
    <x v="17"/>
    <x v="6"/>
    <x v="80"/>
  </r>
  <r>
    <x v="2"/>
    <x v="17"/>
    <x v="1"/>
    <x v="8"/>
    <x v="42"/>
    <x v="11"/>
    <x v="0"/>
    <x v="118"/>
    <x v="0"/>
    <n v="950000"/>
    <n v="1550000"/>
    <n v="1248685"/>
    <n v="1248685"/>
    <x v="12"/>
    <x v="23"/>
    <x v="6"/>
    <x v="81"/>
  </r>
  <r>
    <x v="2"/>
    <x v="17"/>
    <x v="1"/>
    <x v="8"/>
    <x v="42"/>
    <x v="11"/>
    <x v="0"/>
    <x v="119"/>
    <x v="0"/>
    <n v="1279583"/>
    <n v="1279583"/>
    <n v="1226844"/>
    <n v="239020"/>
    <x v="12"/>
    <x v="64"/>
    <x v="6"/>
    <x v="82"/>
  </r>
  <r>
    <x v="2"/>
    <x v="18"/>
    <x v="1"/>
    <x v="9"/>
    <x v="43"/>
    <x v="12"/>
    <x v="95"/>
    <x v="120"/>
    <x v="16"/>
    <n v="900000"/>
    <n v="2316607"/>
    <n v="29895"/>
    <n v="28459.572620000003"/>
    <x v="12"/>
    <x v="17"/>
    <x v="6"/>
    <x v="83"/>
  </r>
  <r>
    <x v="2"/>
    <x v="18"/>
    <x v="1"/>
    <x v="9"/>
    <x v="43"/>
    <x v="12"/>
    <x v="96"/>
    <x v="121"/>
    <x v="17"/>
    <n v="500000"/>
    <n v="1800000"/>
    <n v="16640"/>
    <n v="16310.22517"/>
    <x v="12"/>
    <x v="17"/>
    <x v="6"/>
    <x v="83"/>
  </r>
  <r>
    <x v="2"/>
    <x v="18"/>
    <x v="1"/>
    <x v="16"/>
    <x v="44"/>
    <x v="13"/>
    <x v="97"/>
    <x v="122"/>
    <x v="9"/>
    <n v="1044000"/>
    <n v="1527000"/>
    <n v="1490013"/>
    <n v="1478610.8300900001"/>
    <x v="12"/>
    <x v="0"/>
    <x v="6"/>
    <x v="17"/>
  </r>
  <r>
    <x v="2"/>
    <x v="18"/>
    <x v="1"/>
    <x v="0"/>
    <x v="45"/>
    <x v="14"/>
    <x v="98"/>
    <x v="123"/>
    <x v="7"/>
    <n v="2310000"/>
    <n v="3104000"/>
    <n v="3065910"/>
    <n v="3057058.8769800002"/>
    <x v="12"/>
    <x v="0"/>
    <x v="6"/>
    <x v="17"/>
  </r>
  <r>
    <x v="2"/>
    <x v="18"/>
    <x v="1"/>
    <x v="10"/>
    <x v="46"/>
    <x v="15"/>
    <x v="99"/>
    <x v="124"/>
    <x v="11"/>
    <n v="2000000"/>
    <n v="2000000"/>
    <n v="1691351"/>
    <n v="957852.66949999996"/>
    <x v="12"/>
    <x v="39"/>
    <x v="6"/>
    <x v="36"/>
  </r>
  <r>
    <x v="2"/>
    <x v="18"/>
    <x v="1"/>
    <x v="3"/>
    <x v="47"/>
    <x v="16"/>
    <x v="100"/>
    <x v="125"/>
    <x v="12"/>
    <n v="2800000"/>
    <n v="2856358"/>
    <n v="2854809"/>
    <n v="2714835.5651700003"/>
    <x v="12"/>
    <x v="0"/>
    <x v="6"/>
    <x v="17"/>
  </r>
  <r>
    <x v="2"/>
    <x v="18"/>
    <x v="1"/>
    <x v="3"/>
    <x v="48"/>
    <x v="17"/>
    <x v="101"/>
    <x v="126"/>
    <x v="15"/>
    <n v="1350000"/>
    <n v="1350000"/>
    <n v="434473"/>
    <n v="102459.8625"/>
    <x v="12"/>
    <x v="34"/>
    <x v="6"/>
    <x v="35"/>
  </r>
  <r>
    <x v="2"/>
    <x v="18"/>
    <x v="1"/>
    <x v="3"/>
    <x v="48"/>
    <x v="17"/>
    <x v="102"/>
    <x v="127"/>
    <x v="11"/>
    <n v="2300000"/>
    <n v="2300000"/>
    <n v="2244858"/>
    <n v="1925463.4642"/>
    <x v="12"/>
    <x v="11"/>
    <x v="6"/>
    <x v="36"/>
  </r>
  <r>
    <x v="2"/>
    <x v="18"/>
    <x v="1"/>
    <x v="3"/>
    <x v="48"/>
    <x v="17"/>
    <x v="103"/>
    <x v="128"/>
    <x v="11"/>
    <n v="1000000"/>
    <n v="1000000"/>
    <n v="727956"/>
    <n v="618847.92944999994"/>
    <x v="12"/>
    <x v="76"/>
    <x v="6"/>
    <x v="36"/>
  </r>
  <r>
    <x v="2"/>
    <x v="18"/>
    <x v="1"/>
    <x v="3"/>
    <x v="48"/>
    <x v="17"/>
    <x v="104"/>
    <x v="129"/>
    <x v="18"/>
    <n v="4000000"/>
    <n v="4000000"/>
    <n v="3880909"/>
    <n v="2755539.2608399997"/>
    <x v="12"/>
    <x v="75"/>
    <x v="6"/>
    <x v="35"/>
  </r>
  <r>
    <x v="2"/>
    <x v="18"/>
    <x v="1"/>
    <x v="1"/>
    <x v="49"/>
    <x v="18"/>
    <x v="105"/>
    <x v="130"/>
    <x v="19"/>
    <n v="2500000"/>
    <n v="4043000"/>
    <n v="3914424"/>
    <n v="3897680.6171900001"/>
    <x v="12"/>
    <x v="32"/>
    <x v="6"/>
    <x v="36"/>
  </r>
  <r>
    <x v="2"/>
    <x v="18"/>
    <x v="1"/>
    <x v="8"/>
    <x v="50"/>
    <x v="19"/>
    <x v="106"/>
    <x v="131"/>
    <x v="16"/>
    <n v="1000000"/>
    <n v="1000000"/>
    <n v="165893"/>
    <n v="62104.633000000002"/>
    <x v="12"/>
    <x v="36"/>
    <x v="6"/>
    <x v="35"/>
  </r>
  <r>
    <x v="2"/>
    <x v="18"/>
    <x v="1"/>
    <x v="8"/>
    <x v="50"/>
    <x v="19"/>
    <x v="107"/>
    <x v="132"/>
    <x v="20"/>
    <n v="600000"/>
    <n v="1410000"/>
    <n v="1115018"/>
    <n v="935632.54171999998"/>
    <x v="12"/>
    <x v="33"/>
    <x v="6"/>
    <x v="36"/>
  </r>
  <r>
    <x v="2"/>
    <x v="18"/>
    <x v="1"/>
    <x v="8"/>
    <x v="50"/>
    <x v="19"/>
    <x v="108"/>
    <x v="133"/>
    <x v="21"/>
    <n v="2800000"/>
    <n v="4975000"/>
    <n v="4573964"/>
    <n v="3481534.4893899993"/>
    <x v="12"/>
    <x v="0"/>
    <x v="6"/>
    <x v="17"/>
  </r>
  <r>
    <x v="2"/>
    <x v="19"/>
    <x v="1"/>
    <x v="9"/>
    <x v="51"/>
    <x v="20"/>
    <x v="109"/>
    <x v="134"/>
    <x v="15"/>
    <n v="1391251"/>
    <n v="1391251"/>
    <n v="863681"/>
    <n v="13744"/>
    <x v="12"/>
    <x v="62"/>
    <x v="6"/>
    <x v="35"/>
  </r>
  <r>
    <x v="2"/>
    <x v="19"/>
    <x v="1"/>
    <x v="9"/>
    <x v="51"/>
    <x v="20"/>
    <x v="110"/>
    <x v="135"/>
    <x v="15"/>
    <n v="1796366"/>
    <n v="1796366"/>
    <n v="122598"/>
    <n v="245"/>
    <x v="12"/>
    <x v="17"/>
    <x v="6"/>
    <x v="35"/>
  </r>
  <r>
    <x v="2"/>
    <x v="19"/>
    <x v="1"/>
    <x v="1"/>
    <x v="52"/>
    <x v="21"/>
    <x v="111"/>
    <x v="136"/>
    <x v="15"/>
    <n v="1292512"/>
    <n v="1402868"/>
    <n v="1371741"/>
    <n v="1233334"/>
    <x v="12"/>
    <x v="32"/>
    <x v="6"/>
    <x v="35"/>
  </r>
  <r>
    <x v="2"/>
    <x v="19"/>
    <x v="1"/>
    <x v="8"/>
    <x v="53"/>
    <x v="22"/>
    <x v="112"/>
    <x v="137"/>
    <x v="15"/>
    <n v="1749275"/>
    <n v="2749275"/>
    <n v="1661774"/>
    <n v="631367"/>
    <x v="12"/>
    <x v="33"/>
    <x v="6"/>
    <x v="35"/>
  </r>
  <r>
    <x v="2"/>
    <x v="20"/>
    <x v="1"/>
    <x v="9"/>
    <x v="54"/>
    <x v="23"/>
    <x v="0"/>
    <x v="138"/>
    <x v="22"/>
    <n v="200000"/>
    <n v="1135000"/>
    <n v="1083832"/>
    <n v="1012970"/>
    <x v="12"/>
    <x v="64"/>
    <x v="6"/>
    <x v="11"/>
  </r>
  <r>
    <x v="2"/>
    <x v="20"/>
    <x v="1"/>
    <x v="9"/>
    <x v="54"/>
    <x v="23"/>
    <x v="0"/>
    <x v="139"/>
    <x v="5"/>
    <n v="500000"/>
    <n v="5129400"/>
    <n v="89285"/>
    <n v="64133"/>
    <x v="12"/>
    <x v="17"/>
    <x v="6"/>
    <x v="71"/>
  </r>
  <r>
    <x v="2"/>
    <x v="20"/>
    <x v="1"/>
    <x v="0"/>
    <x v="55"/>
    <x v="24"/>
    <x v="0"/>
    <x v="140"/>
    <x v="7"/>
    <n v="2310000"/>
    <n v="3220800"/>
    <n v="2573730"/>
    <n v="2290066"/>
    <x v="12"/>
    <x v="64"/>
    <x v="6"/>
    <x v="84"/>
  </r>
  <r>
    <x v="2"/>
    <x v="20"/>
    <x v="1"/>
    <x v="0"/>
    <x v="56"/>
    <x v="25"/>
    <x v="0"/>
    <x v="141"/>
    <x v="7"/>
    <n v="1422000"/>
    <n v="1568740"/>
    <n v="1514318"/>
    <n v="1505560"/>
    <x v="12"/>
    <x v="22"/>
    <x v="6"/>
    <x v="85"/>
  </r>
  <r>
    <x v="2"/>
    <x v="20"/>
    <x v="1"/>
    <x v="4"/>
    <x v="57"/>
    <x v="26"/>
    <x v="0"/>
    <x v="142"/>
    <x v="12"/>
    <n v="1600000"/>
    <n v="1600000"/>
    <n v="0"/>
    <n v="0"/>
    <x v="12"/>
    <x v="17"/>
    <x v="6"/>
    <x v="86"/>
  </r>
  <r>
    <x v="2"/>
    <x v="20"/>
    <x v="1"/>
    <x v="15"/>
    <x v="58"/>
    <x v="27"/>
    <x v="0"/>
    <x v="143"/>
    <x v="2"/>
    <n v="400000"/>
    <n v="1326178"/>
    <n v="1317631"/>
    <n v="1309697"/>
    <x v="12"/>
    <x v="22"/>
    <x v="6"/>
    <x v="85"/>
  </r>
  <r>
    <x v="2"/>
    <x v="20"/>
    <x v="1"/>
    <x v="10"/>
    <x v="59"/>
    <x v="28"/>
    <x v="0"/>
    <x v="144"/>
    <x v="11"/>
    <n v="1200000"/>
    <n v="1200000"/>
    <n v="717230"/>
    <n v="182169"/>
    <x v="12"/>
    <x v="77"/>
    <x v="6"/>
    <x v="11"/>
  </r>
  <r>
    <x v="2"/>
    <x v="20"/>
    <x v="1"/>
    <x v="10"/>
    <x v="59"/>
    <x v="28"/>
    <x v="0"/>
    <x v="145"/>
    <x v="12"/>
    <n v="1000000"/>
    <n v="1000000"/>
    <n v="11762"/>
    <n v="2999"/>
    <x v="12"/>
    <x v="17"/>
    <x v="6"/>
    <x v="87"/>
  </r>
  <r>
    <x v="2"/>
    <x v="20"/>
    <x v="1"/>
    <x v="1"/>
    <x v="60"/>
    <x v="29"/>
    <x v="0"/>
    <x v="146"/>
    <x v="1"/>
    <n v="1000000"/>
    <n v="1000000"/>
    <n v="975633"/>
    <n v="952835"/>
    <x v="12"/>
    <x v="22"/>
    <x v="6"/>
    <x v="88"/>
  </r>
  <r>
    <x v="2"/>
    <x v="20"/>
    <x v="1"/>
    <x v="8"/>
    <x v="61"/>
    <x v="30"/>
    <x v="0"/>
    <x v="147"/>
    <x v="2"/>
    <n v="345000"/>
    <n v="1195000"/>
    <n v="1187723"/>
    <n v="1125550"/>
    <x v="12"/>
    <x v="68"/>
    <x v="6"/>
    <x v="89"/>
  </r>
  <r>
    <x v="2"/>
    <x v="20"/>
    <x v="1"/>
    <x v="8"/>
    <x v="61"/>
    <x v="30"/>
    <x v="0"/>
    <x v="148"/>
    <x v="23"/>
    <n v="600000"/>
    <n v="1828983"/>
    <n v="1605246"/>
    <n v="1178978"/>
    <x v="12"/>
    <x v="53"/>
    <x v="6"/>
    <x v="90"/>
  </r>
  <r>
    <x v="2"/>
    <x v="20"/>
    <x v="1"/>
    <x v="8"/>
    <x v="61"/>
    <x v="30"/>
    <x v="0"/>
    <x v="149"/>
    <x v="12"/>
    <n v="600000"/>
    <n v="2258000"/>
    <n v="207"/>
    <n v="0"/>
    <x v="12"/>
    <x v="17"/>
    <x v="6"/>
    <x v="91"/>
  </r>
  <r>
    <x v="2"/>
    <x v="20"/>
    <x v="1"/>
    <x v="8"/>
    <x v="61"/>
    <x v="30"/>
    <x v="0"/>
    <x v="150"/>
    <x v="12"/>
    <n v="4000000"/>
    <n v="8983000"/>
    <n v="3690356"/>
    <n v="891936"/>
    <x v="12"/>
    <x v="77"/>
    <x v="6"/>
    <x v="92"/>
  </r>
  <r>
    <x v="2"/>
    <x v="20"/>
    <x v="1"/>
    <x v="8"/>
    <x v="61"/>
    <x v="30"/>
    <x v="0"/>
    <x v="151"/>
    <x v="12"/>
    <n v="1200000"/>
    <n v="2464000"/>
    <n v="123376"/>
    <n v="2372"/>
    <x v="12"/>
    <x v="78"/>
    <x v="6"/>
    <x v="93"/>
  </r>
  <r>
    <x v="2"/>
    <x v="20"/>
    <x v="1"/>
    <x v="8"/>
    <x v="62"/>
    <x v="31"/>
    <x v="0"/>
    <x v="152"/>
    <x v="19"/>
    <n v="500000"/>
    <n v="1000000"/>
    <n v="881930"/>
    <n v="563865"/>
    <x v="12"/>
    <x v="79"/>
    <x v="6"/>
    <x v="11"/>
  </r>
  <r>
    <x v="2"/>
    <x v="20"/>
    <x v="1"/>
    <x v="5"/>
    <x v="63"/>
    <x v="32"/>
    <x v="0"/>
    <x v="153"/>
    <x v="2"/>
    <n v="2000000"/>
    <n v="4384000"/>
    <n v="4040539"/>
    <n v="1092885"/>
    <x v="12"/>
    <x v="80"/>
    <x v="6"/>
    <x v="11"/>
  </r>
  <r>
    <x v="2"/>
    <x v="20"/>
    <x v="1"/>
    <x v="5"/>
    <x v="63"/>
    <x v="32"/>
    <x v="0"/>
    <x v="154"/>
    <x v="6"/>
    <n v="1000000"/>
    <n v="1282330"/>
    <n v="1276755"/>
    <n v="1250468"/>
    <x v="12"/>
    <x v="22"/>
    <x v="6"/>
    <x v="94"/>
  </r>
  <r>
    <x v="2"/>
    <x v="21"/>
    <x v="1"/>
    <x v="3"/>
    <x v="64"/>
    <x v="33"/>
    <x v="0"/>
    <x v="155"/>
    <x v="15"/>
    <n v="1630000"/>
    <n v="1630000"/>
    <n v="1615525.97621"/>
    <n v="1041339.69309"/>
    <x v="12"/>
    <x v="11"/>
    <x v="6"/>
    <x v="95"/>
  </r>
  <r>
    <x v="2"/>
    <x v="21"/>
    <x v="1"/>
    <x v="8"/>
    <x v="65"/>
    <x v="34"/>
    <x v="0"/>
    <x v="156"/>
    <x v="15"/>
    <n v="2400000"/>
    <n v="2400000"/>
    <n v="152003.33850000001"/>
    <n v="0"/>
    <x v="12"/>
    <x v="81"/>
    <x v="6"/>
    <x v="96"/>
  </r>
  <r>
    <x v="2"/>
    <x v="21"/>
    <x v="1"/>
    <x v="8"/>
    <x v="65"/>
    <x v="34"/>
    <x v="0"/>
    <x v="157"/>
    <x v="15"/>
    <n v="3206617"/>
    <n v="3206617"/>
    <n v="222559.27"/>
    <n v="0"/>
    <x v="12"/>
    <x v="82"/>
    <x v="6"/>
    <x v="96"/>
  </r>
  <r>
    <x v="2"/>
    <x v="21"/>
    <x v="1"/>
    <x v="5"/>
    <x v="66"/>
    <x v="35"/>
    <x v="0"/>
    <x v="158"/>
    <x v="15"/>
    <n v="3780000"/>
    <n v="3780000"/>
    <n v="3410044.4959"/>
    <n v="0"/>
    <x v="12"/>
    <x v="36"/>
    <x v="6"/>
    <x v="95"/>
  </r>
  <r>
    <x v="2"/>
    <x v="22"/>
    <x v="1"/>
    <x v="5"/>
    <x v="67"/>
    <x v="36"/>
    <x v="0"/>
    <x v="159"/>
    <x v="15"/>
    <n v="1000000"/>
    <n v="1000000"/>
    <n v="989494.98604999995"/>
    <n v="456955.25388999999"/>
    <x v="12"/>
    <x v="39"/>
    <x v="6"/>
    <x v="35"/>
  </r>
  <r>
    <x v="2"/>
    <x v="22"/>
    <x v="1"/>
    <x v="5"/>
    <x v="67"/>
    <x v="36"/>
    <x v="0"/>
    <x v="160"/>
    <x v="15"/>
    <n v="1500000"/>
    <n v="1500000"/>
    <n v="517232.25"/>
    <n v="0"/>
    <x v="12"/>
    <x v="36"/>
    <x v="6"/>
    <x v="35"/>
  </r>
  <r>
    <x v="2"/>
    <x v="22"/>
    <x v="1"/>
    <x v="5"/>
    <x v="67"/>
    <x v="36"/>
    <x v="0"/>
    <x v="161"/>
    <x v="16"/>
    <n v="1200000"/>
    <n v="3130000"/>
    <n v="3087749.5848300001"/>
    <n v="3084348.60507"/>
    <x v="12"/>
    <x v="0"/>
    <x v="6"/>
    <x v="97"/>
  </r>
  <r>
    <x v="2"/>
    <x v="22"/>
    <x v="1"/>
    <x v="5"/>
    <x v="67"/>
    <x v="36"/>
    <x v="0"/>
    <x v="162"/>
    <x v="0"/>
    <m/>
    <m/>
    <m/>
    <m/>
    <x v="12"/>
    <x v="7"/>
    <x v="6"/>
    <x v="11"/>
  </r>
  <r>
    <x v="2"/>
    <x v="22"/>
    <x v="1"/>
    <x v="5"/>
    <x v="67"/>
    <x v="36"/>
    <x v="0"/>
    <x v="163"/>
    <x v="0"/>
    <m/>
    <m/>
    <m/>
    <m/>
    <x v="12"/>
    <x v="7"/>
    <x v="6"/>
    <x v="11"/>
  </r>
  <r>
    <x v="2"/>
    <x v="22"/>
    <x v="1"/>
    <x v="5"/>
    <x v="67"/>
    <x v="36"/>
    <x v="0"/>
    <x v="164"/>
    <x v="15"/>
    <n v="1000000"/>
    <n v="1000000"/>
    <n v="535696.97385000007"/>
    <n v="6120.9851500000004"/>
    <x v="12"/>
    <x v="14"/>
    <x v="6"/>
    <x v="35"/>
  </r>
  <r>
    <x v="2"/>
    <x v="22"/>
    <x v="1"/>
    <x v="17"/>
    <x v="68"/>
    <x v="37"/>
    <x v="0"/>
    <x v="165"/>
    <x v="24"/>
    <n v="100000"/>
    <n v="1535000"/>
    <n v="38198.837469999999"/>
    <n v="31040.13953"/>
    <x v="12"/>
    <x v="17"/>
    <x v="6"/>
    <x v="71"/>
  </r>
  <r>
    <x v="2"/>
    <x v="22"/>
    <x v="1"/>
    <x v="1"/>
    <x v="69"/>
    <x v="38"/>
    <x v="0"/>
    <x v="166"/>
    <x v="25"/>
    <n v="3000000"/>
    <n v="5000000"/>
    <n v="4962880.0656199995"/>
    <n v="4949597.8772999998"/>
    <x v="12"/>
    <x v="32"/>
    <x v="6"/>
    <x v="35"/>
  </r>
  <r>
    <x v="2"/>
    <x v="22"/>
    <x v="1"/>
    <x v="1"/>
    <x v="69"/>
    <x v="38"/>
    <x v="0"/>
    <x v="167"/>
    <x v="26"/>
    <n v="3000000"/>
    <n v="3000000"/>
    <n v="2799424.94264"/>
    <n v="2766528.7379000001"/>
    <x v="12"/>
    <x v="32"/>
    <x v="6"/>
    <x v="35"/>
  </r>
  <r>
    <x v="2"/>
    <x v="22"/>
    <x v="1"/>
    <x v="1"/>
    <x v="69"/>
    <x v="38"/>
    <x v="0"/>
    <x v="168"/>
    <x v="21"/>
    <n v="3000000"/>
    <n v="3000000"/>
    <n v="2944506"/>
    <n v="2730117"/>
    <x v="12"/>
    <x v="0"/>
    <x v="6"/>
    <x v="97"/>
  </r>
  <r>
    <x v="2"/>
    <x v="22"/>
    <x v="1"/>
    <x v="0"/>
    <x v="70"/>
    <x v="39"/>
    <x v="0"/>
    <x v="169"/>
    <x v="6"/>
    <n v="474000"/>
    <n v="1749100"/>
    <n v="1299672.7009000001"/>
    <n v="1239973.1208500003"/>
    <x v="12"/>
    <x v="11"/>
    <x v="6"/>
    <x v="35"/>
  </r>
  <r>
    <x v="2"/>
    <x v="22"/>
    <x v="1"/>
    <x v="0"/>
    <x v="70"/>
    <x v="39"/>
    <x v="0"/>
    <x v="170"/>
    <x v="7"/>
    <n v="948000"/>
    <n v="1987500"/>
    <n v="626.53091000008578"/>
    <n v="626.53091000000006"/>
    <x v="12"/>
    <x v="17"/>
    <x v="6"/>
    <x v="71"/>
  </r>
  <r>
    <x v="2"/>
    <x v="22"/>
    <x v="1"/>
    <x v="2"/>
    <x v="71"/>
    <x v="40"/>
    <x v="0"/>
    <x v="171"/>
    <x v="27"/>
    <n v="500000"/>
    <n v="1433000"/>
    <n v="1362085.0604699997"/>
    <n v="1360940.63757"/>
    <x v="12"/>
    <x v="32"/>
    <x v="6"/>
    <x v="35"/>
  </r>
  <r>
    <x v="2"/>
    <x v="22"/>
    <x v="1"/>
    <x v="3"/>
    <x v="72"/>
    <x v="41"/>
    <x v="0"/>
    <x v="172"/>
    <x v="24"/>
    <n v="2075000"/>
    <n v="4432000"/>
    <n v="4381828.5828900002"/>
    <n v="3887117.0308599998"/>
    <x v="12"/>
    <x v="33"/>
    <x v="6"/>
    <x v="35"/>
  </r>
  <r>
    <x v="2"/>
    <x v="22"/>
    <x v="1"/>
    <x v="3"/>
    <x v="72"/>
    <x v="41"/>
    <x v="0"/>
    <x v="173"/>
    <x v="28"/>
    <n v="2000000"/>
    <n v="2000000"/>
    <n v="326431.64513000002"/>
    <n v="75042.899609999993"/>
    <x v="12"/>
    <x v="34"/>
    <x v="6"/>
    <x v="35"/>
  </r>
  <r>
    <x v="2"/>
    <x v="22"/>
    <x v="1"/>
    <x v="3"/>
    <x v="72"/>
    <x v="41"/>
    <x v="0"/>
    <x v="174"/>
    <x v="24"/>
    <n v="1650000"/>
    <n v="1650000"/>
    <n v="1643459"/>
    <n v="1535585"/>
    <x v="12"/>
    <x v="0"/>
    <x v="6"/>
    <x v="97"/>
  </r>
  <r>
    <x v="2"/>
    <x v="22"/>
    <x v="1"/>
    <x v="3"/>
    <x v="72"/>
    <x v="41"/>
    <x v="0"/>
    <x v="175"/>
    <x v="21"/>
    <n v="2101200"/>
    <n v="2101200"/>
    <n v="1863984"/>
    <n v="1774364"/>
    <x v="12"/>
    <x v="6"/>
    <x v="6"/>
    <x v="35"/>
  </r>
  <r>
    <x v="2"/>
    <x v="22"/>
    <x v="1"/>
    <x v="3"/>
    <x v="72"/>
    <x v="41"/>
    <x v="0"/>
    <x v="176"/>
    <x v="21"/>
    <n v="1500000"/>
    <n v="1500000"/>
    <n v="1497726"/>
    <n v="1360116"/>
    <x v="12"/>
    <x v="0"/>
    <x v="6"/>
    <x v="97"/>
  </r>
  <r>
    <x v="2"/>
    <x v="22"/>
    <x v="1"/>
    <x v="3"/>
    <x v="72"/>
    <x v="41"/>
    <x v="0"/>
    <x v="177"/>
    <x v="29"/>
    <n v="1800000"/>
    <n v="1800000"/>
    <n v="1528138"/>
    <n v="1237628"/>
    <x v="12"/>
    <x v="6"/>
    <x v="6"/>
    <x v="35"/>
  </r>
  <r>
    <x v="2"/>
    <x v="22"/>
    <x v="1"/>
    <x v="3"/>
    <x v="72"/>
    <x v="41"/>
    <x v="0"/>
    <x v="178"/>
    <x v="30"/>
    <n v="2000000"/>
    <n v="2000000"/>
    <n v="1985248"/>
    <n v="1801555"/>
    <x v="12"/>
    <x v="33"/>
    <x v="6"/>
    <x v="35"/>
  </r>
  <r>
    <x v="2"/>
    <x v="22"/>
    <x v="1"/>
    <x v="3"/>
    <x v="73"/>
    <x v="42"/>
    <x v="0"/>
    <x v="179"/>
    <x v="21"/>
    <n v="2400000"/>
    <n v="2950425"/>
    <n v="2929175"/>
    <n v="1886771"/>
    <x v="12"/>
    <x v="13"/>
    <x v="6"/>
    <x v="35"/>
  </r>
  <r>
    <x v="2"/>
    <x v="22"/>
    <x v="1"/>
    <x v="3"/>
    <x v="8"/>
    <x v="0"/>
    <x v="0"/>
    <x v="180"/>
    <x v="21"/>
    <n v="1000000"/>
    <n v="1000000"/>
    <n v="938715"/>
    <n v="412816"/>
    <x v="12"/>
    <x v="33"/>
    <x v="6"/>
    <x v="35"/>
  </r>
  <r>
    <x v="2"/>
    <x v="22"/>
    <x v="1"/>
    <x v="9"/>
    <x v="74"/>
    <x v="43"/>
    <x v="0"/>
    <x v="181"/>
    <x v="31"/>
    <n v="200000"/>
    <n v="1052000"/>
    <n v="1032674.28258"/>
    <n v="976344.34471999994"/>
    <x v="12"/>
    <x v="0"/>
    <x v="6"/>
    <x v="97"/>
  </r>
  <r>
    <x v="2"/>
    <x v="22"/>
    <x v="1"/>
    <x v="9"/>
    <x v="75"/>
    <x v="44"/>
    <x v="0"/>
    <x v="182"/>
    <x v="17"/>
    <n v="900000"/>
    <n v="3000000"/>
    <n v="2846076.3834000002"/>
    <n v="2842479.2944300002"/>
    <x v="12"/>
    <x v="0"/>
    <x v="6"/>
    <x v="97"/>
  </r>
  <r>
    <x v="2"/>
    <x v="22"/>
    <x v="1"/>
    <x v="8"/>
    <x v="18"/>
    <x v="45"/>
    <x v="0"/>
    <x v="183"/>
    <x v="17"/>
    <n v="300000"/>
    <n v="1200000"/>
    <n v="1177669.1114000001"/>
    <n v="1097621.71261"/>
    <x v="12"/>
    <x v="32"/>
    <x v="6"/>
    <x v="35"/>
  </r>
  <r>
    <x v="2"/>
    <x v="22"/>
    <x v="1"/>
    <x v="8"/>
    <x v="18"/>
    <x v="45"/>
    <x v="0"/>
    <x v="184"/>
    <x v="16"/>
    <n v="700000"/>
    <n v="2225000"/>
    <n v="2180431.60898"/>
    <n v="2122090.1335899998"/>
    <x v="12"/>
    <x v="5"/>
    <x v="6"/>
    <x v="35"/>
  </r>
  <r>
    <x v="2"/>
    <x v="22"/>
    <x v="1"/>
    <x v="8"/>
    <x v="18"/>
    <x v="45"/>
    <x v="0"/>
    <x v="185"/>
    <x v="17"/>
    <n v="1200000"/>
    <n v="2993180"/>
    <n v="2868098.8927600002"/>
    <n v="2718218.2877600002"/>
    <x v="12"/>
    <x v="32"/>
    <x v="6"/>
    <x v="35"/>
  </r>
  <r>
    <x v="2"/>
    <x v="22"/>
    <x v="1"/>
    <x v="8"/>
    <x v="18"/>
    <x v="45"/>
    <x v="0"/>
    <x v="186"/>
    <x v="21"/>
    <n v="5000000"/>
    <n v="8801607"/>
    <n v="8208624"/>
    <n v="7674792"/>
    <x v="12"/>
    <x v="5"/>
    <x v="6"/>
    <x v="98"/>
  </r>
  <r>
    <x v="2"/>
    <x v="23"/>
    <x v="1"/>
    <x v="2"/>
    <x v="76"/>
    <x v="46"/>
    <x v="0"/>
    <x v="187"/>
    <x v="2"/>
    <n v="400000"/>
    <n v="1027000"/>
    <n v="925561"/>
    <n v="924783"/>
    <x v="12"/>
    <x v="5"/>
    <x v="6"/>
    <x v="11"/>
  </r>
  <r>
    <x v="2"/>
    <x v="23"/>
    <x v="1"/>
    <x v="2"/>
    <x v="77"/>
    <x v="47"/>
    <x v="0"/>
    <x v="188"/>
    <x v="12"/>
    <n v="700000"/>
    <n v="1000000"/>
    <n v="596060"/>
    <n v="536898"/>
    <x v="12"/>
    <x v="6"/>
    <x v="6"/>
    <x v="11"/>
  </r>
  <r>
    <x v="2"/>
    <x v="23"/>
    <x v="1"/>
    <x v="9"/>
    <x v="78"/>
    <x v="48"/>
    <x v="0"/>
    <x v="189"/>
    <x v="23"/>
    <n v="400000"/>
    <n v="2229000"/>
    <n v="1869825"/>
    <n v="680030"/>
    <x v="12"/>
    <x v="83"/>
    <x v="6"/>
    <x v="11"/>
  </r>
  <r>
    <x v="2"/>
    <x v="23"/>
    <x v="1"/>
    <x v="3"/>
    <x v="79"/>
    <x v="49"/>
    <x v="0"/>
    <x v="190"/>
    <x v="12"/>
    <n v="5600000"/>
    <n v="8060000"/>
    <n v="3625053"/>
    <n v="1245157"/>
    <x v="12"/>
    <x v="37"/>
    <x v="6"/>
    <x v="11"/>
  </r>
  <r>
    <x v="2"/>
    <x v="23"/>
    <x v="1"/>
    <x v="3"/>
    <x v="80"/>
    <x v="50"/>
    <x v="0"/>
    <x v="191"/>
    <x v="11"/>
    <n v="1300000"/>
    <n v="1300000"/>
    <n v="1225865"/>
    <n v="979353"/>
    <x v="12"/>
    <x v="32"/>
    <x v="6"/>
    <x v="11"/>
  </r>
  <r>
    <x v="2"/>
    <x v="23"/>
    <x v="1"/>
    <x v="1"/>
    <x v="81"/>
    <x v="51"/>
    <x v="0"/>
    <x v="192"/>
    <x v="32"/>
    <n v="3150000"/>
    <n v="3150000"/>
    <n v="1706706"/>
    <n v="783427"/>
    <x v="12"/>
    <x v="30"/>
    <x v="6"/>
    <x v="11"/>
  </r>
  <r>
    <x v="2"/>
    <x v="23"/>
    <x v="1"/>
    <x v="1"/>
    <x v="81"/>
    <x v="51"/>
    <x v="0"/>
    <x v="193"/>
    <x v="12"/>
    <n v="3700000"/>
    <n v="3700000"/>
    <n v="3675938"/>
    <n v="3277183"/>
    <x v="12"/>
    <x v="0"/>
    <x v="6"/>
    <x v="11"/>
  </r>
  <r>
    <x v="2"/>
    <x v="23"/>
    <x v="1"/>
    <x v="1"/>
    <x v="81"/>
    <x v="51"/>
    <x v="0"/>
    <x v="194"/>
    <x v="12"/>
    <n v="1200000"/>
    <n v="4620000"/>
    <n v="4266211"/>
    <n v="2363149"/>
    <x v="12"/>
    <x v="76"/>
    <x v="6"/>
    <x v="11"/>
  </r>
  <r>
    <x v="2"/>
    <x v="23"/>
    <x v="1"/>
    <x v="1"/>
    <x v="81"/>
    <x v="52"/>
    <x v="0"/>
    <x v="195"/>
    <x v="5"/>
    <n v="2000000"/>
    <n v="3200000"/>
    <n v="3199702"/>
    <n v="2359161"/>
    <x v="12"/>
    <x v="0"/>
    <x v="6"/>
    <x v="11"/>
  </r>
  <r>
    <x v="2"/>
    <x v="23"/>
    <x v="1"/>
    <x v="1"/>
    <x v="82"/>
    <x v="53"/>
    <x v="0"/>
    <x v="196"/>
    <x v="2"/>
    <n v="1200000"/>
    <n v="4948000"/>
    <n v="4697120"/>
    <n v="3809726"/>
    <x v="12"/>
    <x v="1"/>
    <x v="6"/>
    <x v="11"/>
  </r>
  <r>
    <x v="2"/>
    <x v="23"/>
    <x v="1"/>
    <x v="8"/>
    <x v="83"/>
    <x v="54"/>
    <x v="0"/>
    <x v="197"/>
    <x v="23"/>
    <n v="600000"/>
    <n v="1676320"/>
    <n v="1634450"/>
    <n v="1534223"/>
    <x v="12"/>
    <x v="32"/>
    <x v="6"/>
    <x v="11"/>
  </r>
  <r>
    <x v="2"/>
    <x v="23"/>
    <x v="1"/>
    <x v="8"/>
    <x v="83"/>
    <x v="54"/>
    <x v="0"/>
    <x v="198"/>
    <x v="23"/>
    <n v="600000"/>
    <n v="1828000"/>
    <n v="1805927"/>
    <n v="1742042"/>
    <x v="12"/>
    <x v="5"/>
    <x v="6"/>
    <x v="11"/>
  </r>
  <r>
    <x v="2"/>
    <x v="23"/>
    <x v="1"/>
    <x v="8"/>
    <x v="83"/>
    <x v="54"/>
    <x v="0"/>
    <x v="199"/>
    <x v="32"/>
    <n v="2300000"/>
    <n v="3163900"/>
    <n v="2642122"/>
    <n v="683570"/>
    <x v="12"/>
    <x v="84"/>
    <x v="6"/>
    <x v="11"/>
  </r>
  <r>
    <x v="2"/>
    <x v="23"/>
    <x v="1"/>
    <x v="8"/>
    <x v="83"/>
    <x v="54"/>
    <x v="0"/>
    <x v="200"/>
    <x v="32"/>
    <n v="1500000"/>
    <n v="2035616"/>
    <n v="1797750"/>
    <n v="901401"/>
    <x v="12"/>
    <x v="6"/>
    <x v="6"/>
    <x v="11"/>
  </r>
  <r>
    <x v="2"/>
    <x v="23"/>
    <x v="1"/>
    <x v="5"/>
    <x v="84"/>
    <x v="55"/>
    <x v="0"/>
    <x v="201"/>
    <x v="6"/>
    <n v="500000"/>
    <n v="2700000"/>
    <n v="2106112"/>
    <n v="2081867"/>
    <x v="12"/>
    <x v="0"/>
    <x v="6"/>
    <x v="11"/>
  </r>
  <r>
    <x v="2"/>
    <x v="24"/>
    <x v="1"/>
    <x v="9"/>
    <x v="85"/>
    <x v="56"/>
    <x v="0"/>
    <x v="202"/>
    <x v="5"/>
    <n v="500000"/>
    <n v="3593000"/>
    <n v="3022704"/>
    <n v="1873705"/>
    <x v="12"/>
    <x v="13"/>
    <x v="6"/>
    <x v="99"/>
  </r>
  <r>
    <x v="2"/>
    <x v="24"/>
    <x v="1"/>
    <x v="3"/>
    <x v="86"/>
    <x v="57"/>
    <x v="0"/>
    <x v="203"/>
    <x v="12"/>
    <n v="1540000"/>
    <n v="2040000"/>
    <n v="83831"/>
    <n v="10092"/>
    <x v="12"/>
    <x v="17"/>
    <x v="6"/>
    <x v="100"/>
  </r>
  <r>
    <x v="2"/>
    <x v="24"/>
    <x v="1"/>
    <x v="3"/>
    <x v="87"/>
    <x v="58"/>
    <x v="0"/>
    <x v="204"/>
    <x v="6"/>
    <n v="1500000"/>
    <n v="1500000"/>
    <n v="484693"/>
    <n v="267492"/>
    <x v="12"/>
    <x v="36"/>
    <x v="6"/>
    <x v="99"/>
  </r>
  <r>
    <x v="2"/>
    <x v="24"/>
    <x v="1"/>
    <x v="8"/>
    <x v="88"/>
    <x v="59"/>
    <x v="0"/>
    <x v="205"/>
    <x v="32"/>
    <n v="2300000"/>
    <n v="2300000"/>
    <n v="2078467"/>
    <n v="2091"/>
    <x v="12"/>
    <x v="16"/>
    <x v="6"/>
    <x v="99"/>
  </r>
  <r>
    <x v="2"/>
    <x v="24"/>
    <x v="1"/>
    <x v="5"/>
    <x v="89"/>
    <x v="60"/>
    <x v="0"/>
    <x v="206"/>
    <x v="32"/>
    <n v="1200000"/>
    <n v="1200000"/>
    <n v="1762"/>
    <n v="1762"/>
    <x v="12"/>
    <x v="17"/>
    <x v="6"/>
    <x v="101"/>
  </r>
  <r>
    <x v="2"/>
    <x v="25"/>
    <x v="8"/>
    <x v="2"/>
    <x v="90"/>
    <x v="61"/>
    <x v="113"/>
    <x v="207"/>
    <x v="7"/>
    <n v="900000"/>
    <n v="1100000"/>
    <n v="1099098"/>
    <n v="1083386"/>
    <x v="12"/>
    <x v="5"/>
    <x v="6"/>
    <x v="102"/>
  </r>
  <r>
    <x v="2"/>
    <x v="25"/>
    <x v="1"/>
    <x v="2"/>
    <x v="91"/>
    <x v="62"/>
    <x v="114"/>
    <x v="208"/>
    <x v="5"/>
    <n v="180000"/>
    <n v="1075000"/>
    <n v="97282"/>
    <n v="97985"/>
    <x v="12"/>
    <x v="85"/>
    <x v="6"/>
    <x v="103"/>
  </r>
  <r>
    <x v="2"/>
    <x v="25"/>
    <x v="1"/>
    <x v="9"/>
    <x v="92"/>
    <x v="63"/>
    <x v="115"/>
    <x v="209"/>
    <x v="5"/>
    <n v="900000"/>
    <n v="3802332"/>
    <n v="3761620"/>
    <n v="3508425"/>
    <x v="12"/>
    <x v="5"/>
    <x v="6"/>
    <x v="104"/>
  </r>
  <r>
    <x v="2"/>
    <x v="25"/>
    <x v="1"/>
    <x v="9"/>
    <x v="92"/>
    <x v="63"/>
    <x v="116"/>
    <x v="210"/>
    <x v="2"/>
    <n v="500000"/>
    <n v="3272000"/>
    <n v="3116122"/>
    <n v="2702312"/>
    <x v="12"/>
    <x v="32"/>
    <x v="6"/>
    <x v="105"/>
  </r>
  <r>
    <x v="2"/>
    <x v="25"/>
    <x v="1"/>
    <x v="9"/>
    <x v="92"/>
    <x v="63"/>
    <x v="117"/>
    <x v="211"/>
    <x v="2"/>
    <n v="500000"/>
    <n v="3245500"/>
    <n v="3085772"/>
    <n v="2690245"/>
    <x v="12"/>
    <x v="11"/>
    <x v="6"/>
    <x v="105"/>
  </r>
  <r>
    <x v="2"/>
    <x v="25"/>
    <x v="1"/>
    <x v="0"/>
    <x v="93"/>
    <x v="64"/>
    <x v="118"/>
    <x v="212"/>
    <x v="18"/>
    <n v="1000000"/>
    <n v="1293000"/>
    <n v="1263690"/>
    <n v="864750"/>
    <x v="12"/>
    <x v="13"/>
    <x v="6"/>
    <x v="106"/>
  </r>
  <r>
    <x v="2"/>
    <x v="25"/>
    <x v="1"/>
    <x v="15"/>
    <x v="94"/>
    <x v="65"/>
    <x v="0"/>
    <x v="213"/>
    <x v="7"/>
    <n v="750000"/>
    <n v="1020000"/>
    <n v="937279"/>
    <n v="936730"/>
    <x v="12"/>
    <x v="0"/>
    <x v="6"/>
    <x v="17"/>
  </r>
  <r>
    <x v="2"/>
    <x v="25"/>
    <x v="1"/>
    <x v="3"/>
    <x v="95"/>
    <x v="66"/>
    <x v="119"/>
    <x v="214"/>
    <x v="7"/>
    <n v="1500000"/>
    <n v="1500000"/>
    <n v="1499412"/>
    <n v="442606"/>
    <x v="12"/>
    <x v="37"/>
    <x v="6"/>
    <x v="107"/>
  </r>
  <r>
    <x v="2"/>
    <x v="25"/>
    <x v="1"/>
    <x v="3"/>
    <x v="95"/>
    <x v="66"/>
    <x v="120"/>
    <x v="215"/>
    <x v="11"/>
    <n v="1400000"/>
    <n v="1400000"/>
    <n v="1386210"/>
    <n v="1037588"/>
    <x v="12"/>
    <x v="11"/>
    <x v="6"/>
    <x v="108"/>
  </r>
  <r>
    <x v="2"/>
    <x v="25"/>
    <x v="1"/>
    <x v="1"/>
    <x v="14"/>
    <x v="67"/>
    <x v="121"/>
    <x v="216"/>
    <x v="11"/>
    <n v="2000000"/>
    <n v="8950000"/>
    <n v="8811188"/>
    <n v="8007590"/>
    <x v="12"/>
    <x v="5"/>
    <x v="6"/>
    <x v="109"/>
  </r>
  <r>
    <x v="2"/>
    <x v="25"/>
    <x v="1"/>
    <x v="1"/>
    <x v="14"/>
    <x v="67"/>
    <x v="122"/>
    <x v="217"/>
    <x v="13"/>
    <n v="5711741"/>
    <n v="6411741"/>
    <n v="5784414"/>
    <n v="5190993"/>
    <x v="12"/>
    <x v="86"/>
    <x v="6"/>
    <x v="110"/>
  </r>
  <r>
    <x v="2"/>
    <x v="25"/>
    <x v="1"/>
    <x v="1"/>
    <x v="14"/>
    <x v="67"/>
    <x v="123"/>
    <x v="218"/>
    <x v="11"/>
    <n v="1000000"/>
    <n v="6000000"/>
    <n v="5950356"/>
    <n v="5522703"/>
    <x v="12"/>
    <x v="32"/>
    <x v="6"/>
    <x v="35"/>
  </r>
  <r>
    <x v="2"/>
    <x v="25"/>
    <x v="1"/>
    <x v="1"/>
    <x v="14"/>
    <x v="67"/>
    <x v="124"/>
    <x v="219"/>
    <x v="7"/>
    <n v="4640000"/>
    <n v="5690000"/>
    <n v="5673108"/>
    <n v="5567592"/>
    <x v="12"/>
    <x v="0"/>
    <x v="6"/>
    <x v="111"/>
  </r>
  <r>
    <x v="2"/>
    <x v="25"/>
    <x v="1"/>
    <x v="1"/>
    <x v="14"/>
    <x v="67"/>
    <x v="125"/>
    <x v="220"/>
    <x v="19"/>
    <n v="5000000"/>
    <n v="5200000"/>
    <n v="5037134"/>
    <n v="4560094"/>
    <x v="12"/>
    <x v="28"/>
    <x v="6"/>
    <x v="112"/>
  </r>
  <r>
    <x v="2"/>
    <x v="25"/>
    <x v="1"/>
    <x v="1"/>
    <x v="14"/>
    <x v="67"/>
    <x v="126"/>
    <x v="221"/>
    <x v="11"/>
    <n v="1500000"/>
    <n v="4500000"/>
    <n v="4468123"/>
    <n v="3594023"/>
    <x v="12"/>
    <x v="87"/>
    <x v="6"/>
    <x v="35"/>
  </r>
  <r>
    <x v="2"/>
    <x v="25"/>
    <x v="1"/>
    <x v="1"/>
    <x v="14"/>
    <x v="67"/>
    <x v="127"/>
    <x v="222"/>
    <x v="1"/>
    <n v="3000000"/>
    <n v="3000000"/>
    <n v="2588276"/>
    <n v="1161857"/>
    <x v="12"/>
    <x v="88"/>
    <x v="6"/>
    <x v="35"/>
  </r>
  <r>
    <x v="2"/>
    <x v="25"/>
    <x v="1"/>
    <x v="1"/>
    <x v="14"/>
    <x v="67"/>
    <x v="128"/>
    <x v="223"/>
    <x v="12"/>
    <n v="1500000"/>
    <n v="2600000"/>
    <n v="2593690"/>
    <n v="2079365"/>
    <x v="12"/>
    <x v="11"/>
    <x v="6"/>
    <x v="35"/>
  </r>
  <r>
    <x v="2"/>
    <x v="25"/>
    <x v="1"/>
    <x v="1"/>
    <x v="14"/>
    <x v="67"/>
    <x v="129"/>
    <x v="224"/>
    <x v="1"/>
    <n v="2060000"/>
    <n v="2060000"/>
    <n v="1553148"/>
    <n v="433584"/>
    <x v="12"/>
    <x v="89"/>
    <x v="6"/>
    <x v="35"/>
  </r>
  <r>
    <x v="2"/>
    <x v="25"/>
    <x v="1"/>
    <x v="1"/>
    <x v="14"/>
    <x v="67"/>
    <x v="130"/>
    <x v="225"/>
    <x v="12"/>
    <n v="3100000"/>
    <n v="1739169"/>
    <n v="546582"/>
    <n v="1246965"/>
    <x v="12"/>
    <x v="90"/>
    <x v="6"/>
    <x v="35"/>
  </r>
  <r>
    <x v="2"/>
    <x v="25"/>
    <x v="1"/>
    <x v="1"/>
    <x v="14"/>
    <x v="67"/>
    <x v="131"/>
    <x v="226"/>
    <x v="12"/>
    <n v="850000"/>
    <n v="1700000"/>
    <n v="1503482"/>
    <n v="1435574"/>
    <x v="12"/>
    <x v="5"/>
    <x v="6"/>
    <x v="113"/>
  </r>
  <r>
    <x v="2"/>
    <x v="25"/>
    <x v="1"/>
    <x v="1"/>
    <x v="14"/>
    <x v="67"/>
    <x v="132"/>
    <x v="227"/>
    <x v="11"/>
    <n v="1300000"/>
    <n v="1300000"/>
    <n v="154084"/>
    <n v="153812"/>
    <x v="12"/>
    <x v="91"/>
    <x v="6"/>
    <x v="114"/>
  </r>
  <r>
    <x v="2"/>
    <x v="25"/>
    <x v="1"/>
    <x v="1"/>
    <x v="14"/>
    <x v="67"/>
    <x v="133"/>
    <x v="228"/>
    <x v="7"/>
    <n v="3000000"/>
    <n v="3910000"/>
    <n v="2548470"/>
    <n v="3807750"/>
    <x v="12"/>
    <x v="0"/>
    <x v="6"/>
    <x v="115"/>
  </r>
  <r>
    <x v="2"/>
    <x v="25"/>
    <x v="1"/>
    <x v="8"/>
    <x v="18"/>
    <x v="68"/>
    <x v="134"/>
    <x v="229"/>
    <x v="12"/>
    <n v="4000000"/>
    <n v="8221457"/>
    <n v="8019567"/>
    <n v="6808093"/>
    <x v="12"/>
    <x v="1"/>
    <x v="6"/>
    <x v="116"/>
  </r>
  <r>
    <x v="2"/>
    <x v="25"/>
    <x v="1"/>
    <x v="8"/>
    <x v="18"/>
    <x v="68"/>
    <x v="135"/>
    <x v="230"/>
    <x v="2"/>
    <n v="350000"/>
    <n v="1187000"/>
    <n v="1051254"/>
    <n v="1048651"/>
    <x v="12"/>
    <x v="28"/>
    <x v="6"/>
    <x v="117"/>
  </r>
  <r>
    <x v="2"/>
    <x v="25"/>
    <x v="1"/>
    <x v="5"/>
    <x v="96"/>
    <x v="69"/>
    <x v="136"/>
    <x v="231"/>
    <x v="15"/>
    <n v="3000000"/>
    <n v="3000000"/>
    <n v="2423038"/>
    <n v="255057"/>
    <x v="12"/>
    <x v="34"/>
    <x v="6"/>
    <x v="35"/>
  </r>
  <r>
    <x v="2"/>
    <x v="26"/>
    <x v="1"/>
    <x v="2"/>
    <x v="97"/>
    <x v="70"/>
    <x v="137"/>
    <x v="12"/>
    <x v="15"/>
    <n v="1150000"/>
    <n v="1150000"/>
    <n v="952310"/>
    <n v="35051"/>
    <x v="12"/>
    <x v="17"/>
    <x v="6"/>
    <x v="118"/>
  </r>
  <r>
    <x v="2"/>
    <x v="26"/>
    <x v="1"/>
    <x v="8"/>
    <x v="50"/>
    <x v="71"/>
    <x v="0"/>
    <x v="232"/>
    <x v="15"/>
    <n v="3201862"/>
    <n v="7098532"/>
    <n v="3582369"/>
    <n v="2875349"/>
    <x v="12"/>
    <x v="32"/>
    <x v="6"/>
    <x v="119"/>
  </r>
  <r>
    <x v="2"/>
    <x v="27"/>
    <x v="1"/>
    <x v="2"/>
    <x v="71"/>
    <x v="72"/>
    <x v="0"/>
    <x v="233"/>
    <x v="15"/>
    <n v="350000"/>
    <n v="1159000"/>
    <n v="316000"/>
    <n v="14175"/>
    <x v="12"/>
    <x v="36"/>
    <x v="6"/>
    <x v="120"/>
  </r>
  <r>
    <x v="2"/>
    <x v="27"/>
    <x v="1"/>
    <x v="2"/>
    <x v="71"/>
    <x v="72"/>
    <x v="0"/>
    <x v="233"/>
    <x v="0"/>
    <n v="350000"/>
    <n v="1159000"/>
    <n v="316000"/>
    <n v="14175"/>
    <x v="12"/>
    <x v="36"/>
    <x v="6"/>
    <x v="120"/>
  </r>
  <r>
    <x v="2"/>
    <x v="27"/>
    <x v="1"/>
    <x v="1"/>
    <x v="98"/>
    <x v="67"/>
    <x v="0"/>
    <x v="234"/>
    <x v="15"/>
    <n v="3100000"/>
    <n v="3650000"/>
    <n v="3489957"/>
    <n v="3457138"/>
    <x v="12"/>
    <x v="5"/>
    <x v="6"/>
    <x v="35"/>
  </r>
  <r>
    <x v="2"/>
    <x v="27"/>
    <x v="1"/>
    <x v="1"/>
    <x v="99"/>
    <x v="73"/>
    <x v="0"/>
    <x v="235"/>
    <x v="15"/>
    <n v="3671340"/>
    <n v="4426340"/>
    <n v="4129532"/>
    <n v="2473550"/>
    <x v="12"/>
    <x v="11"/>
    <x v="6"/>
    <x v="121"/>
  </r>
  <r>
    <x v="2"/>
    <x v="27"/>
    <x v="1"/>
    <x v="1"/>
    <x v="99"/>
    <x v="73"/>
    <x v="0"/>
    <x v="236"/>
    <x v="15"/>
    <n v="4300000"/>
    <n v="4300000"/>
    <n v="2433650"/>
    <n v="1055438"/>
    <x v="12"/>
    <x v="85"/>
    <x v="6"/>
    <x v="121"/>
  </r>
  <r>
    <x v="2"/>
    <x v="27"/>
    <x v="1"/>
    <x v="1"/>
    <x v="99"/>
    <x v="73"/>
    <x v="0"/>
    <x v="237"/>
    <x v="15"/>
    <n v="2300000"/>
    <n v="2300000"/>
    <n v="1267672"/>
    <n v="252574"/>
    <x v="12"/>
    <x v="27"/>
    <x v="6"/>
    <x v="121"/>
  </r>
  <r>
    <x v="2"/>
    <x v="27"/>
    <x v="1"/>
    <x v="8"/>
    <x v="18"/>
    <x v="68"/>
    <x v="0"/>
    <x v="238"/>
    <x v="15"/>
    <n v="1800000"/>
    <n v="2270000"/>
    <n v="2086576"/>
    <n v="1590937"/>
    <x v="12"/>
    <x v="42"/>
    <x v="6"/>
    <x v="35"/>
  </r>
  <r>
    <x v="2"/>
    <x v="27"/>
    <x v="1"/>
    <x v="8"/>
    <x v="18"/>
    <x v="68"/>
    <x v="0"/>
    <x v="239"/>
    <x v="15"/>
    <n v="1800000"/>
    <n v="3048431"/>
    <n v="2256481"/>
    <n v="680509"/>
    <x v="12"/>
    <x v="20"/>
    <x v="6"/>
    <x v="35"/>
  </r>
  <r>
    <x v="2"/>
    <x v="27"/>
    <x v="1"/>
    <x v="5"/>
    <x v="96"/>
    <x v="69"/>
    <x v="0"/>
    <x v="240"/>
    <x v="15"/>
    <n v="1234000"/>
    <n v="1234000"/>
    <n v="992738"/>
    <n v="872769"/>
    <x v="12"/>
    <x v="13"/>
    <x v="6"/>
    <x v="9"/>
  </r>
  <r>
    <x v="2"/>
    <x v="16"/>
    <x v="9"/>
    <x v="0"/>
    <x v="100"/>
    <x v="74"/>
    <x v="138"/>
    <x v="241"/>
    <x v="33"/>
    <n v="1500000"/>
    <n v="1500000"/>
    <n v="0"/>
    <n v="0"/>
    <x v="12"/>
    <x v="17"/>
    <x v="6"/>
    <x v="122"/>
  </r>
  <r>
    <x v="2"/>
    <x v="16"/>
    <x v="9"/>
    <x v="6"/>
    <x v="101"/>
    <x v="75"/>
    <x v="139"/>
    <x v="242"/>
    <x v="33"/>
    <n v="2276742.852"/>
    <n v="2276742.852"/>
    <n v="1340297"/>
    <n v="110312.95574999999"/>
    <x v="12"/>
    <x v="35"/>
    <x v="6"/>
    <x v="123"/>
  </r>
  <r>
    <x v="2"/>
    <x v="16"/>
    <x v="9"/>
    <x v="6"/>
    <x v="102"/>
    <x v="76"/>
    <x v="140"/>
    <x v="243"/>
    <x v="34"/>
    <n v="3000000"/>
    <n v="3000000"/>
    <n v="0"/>
    <n v="0"/>
    <x v="12"/>
    <x v="17"/>
    <x v="6"/>
    <x v="124"/>
  </r>
  <r>
    <x v="2"/>
    <x v="16"/>
    <x v="9"/>
    <x v="1"/>
    <x v="103"/>
    <x v="77"/>
    <x v="141"/>
    <x v="244"/>
    <x v="35"/>
    <n v="1900000"/>
    <n v="1900000"/>
    <n v="1532734.5179999999"/>
    <n v="246112.16752000002"/>
    <x v="12"/>
    <x v="91"/>
    <x v="6"/>
    <x v="35"/>
  </r>
  <r>
    <x v="2"/>
    <x v="16"/>
    <x v="9"/>
    <x v="1"/>
    <x v="104"/>
    <x v="78"/>
    <x v="142"/>
    <x v="245"/>
    <x v="34"/>
    <n v="1229000"/>
    <n v="1229000"/>
    <n v="0"/>
    <n v="0"/>
    <x v="12"/>
    <x v="17"/>
    <x v="6"/>
    <x v="125"/>
  </r>
  <r>
    <x v="2"/>
    <x v="16"/>
    <x v="9"/>
    <x v="1"/>
    <x v="105"/>
    <x v="79"/>
    <x v="143"/>
    <x v="246"/>
    <x v="35"/>
    <n v="2600000"/>
    <n v="2600000"/>
    <n v="383082.27173000004"/>
    <n v="383082.27173000004"/>
    <x v="12"/>
    <x v="17"/>
    <x v="6"/>
    <x v="125"/>
  </r>
  <r>
    <x v="2"/>
    <x v="17"/>
    <x v="9"/>
    <x v="9"/>
    <x v="106"/>
    <x v="80"/>
    <x v="144"/>
    <x v="247"/>
    <x v="0"/>
    <n v="2500000"/>
    <n v="2500000"/>
    <n v="9659"/>
    <n v="0"/>
    <x v="12"/>
    <x v="17"/>
    <x v="6"/>
    <x v="126"/>
  </r>
  <r>
    <x v="2"/>
    <x v="17"/>
    <x v="9"/>
    <x v="6"/>
    <x v="107"/>
    <x v="81"/>
    <x v="74"/>
    <x v="248"/>
    <x v="0"/>
    <n v="3000000"/>
    <n v="3000000"/>
    <n v="0"/>
    <n v="0"/>
    <x v="12"/>
    <x v="17"/>
    <x v="6"/>
    <x v="127"/>
  </r>
  <r>
    <x v="2"/>
    <x v="17"/>
    <x v="9"/>
    <x v="3"/>
    <x v="108"/>
    <x v="82"/>
    <x v="145"/>
    <x v="249"/>
    <x v="0"/>
    <n v="1000000"/>
    <n v="1000000"/>
    <n v="831205"/>
    <n v="132263"/>
    <x v="12"/>
    <x v="55"/>
    <x v="6"/>
    <x v="11"/>
  </r>
  <r>
    <x v="2"/>
    <x v="17"/>
    <x v="9"/>
    <x v="3"/>
    <x v="109"/>
    <x v="83"/>
    <x v="146"/>
    <x v="250"/>
    <x v="0"/>
    <n v="1500000"/>
    <n v="1500000"/>
    <n v="1115390"/>
    <n v="182858"/>
    <x v="12"/>
    <x v="92"/>
    <x v="6"/>
    <x v="11"/>
  </r>
  <r>
    <x v="2"/>
    <x v="17"/>
    <x v="9"/>
    <x v="1"/>
    <x v="110"/>
    <x v="84"/>
    <x v="147"/>
    <x v="251"/>
    <x v="0"/>
    <n v="2000000"/>
    <n v="2000000"/>
    <n v="1898529"/>
    <n v="423981"/>
    <x v="12"/>
    <x v="55"/>
    <x v="6"/>
    <x v="11"/>
  </r>
  <r>
    <x v="2"/>
    <x v="17"/>
    <x v="9"/>
    <x v="1"/>
    <x v="111"/>
    <x v="85"/>
    <x v="148"/>
    <x v="252"/>
    <x v="0"/>
    <n v="1385000"/>
    <n v="1385000"/>
    <n v="0"/>
    <n v="0"/>
    <x v="12"/>
    <x v="17"/>
    <x v="6"/>
    <x v="128"/>
  </r>
  <r>
    <x v="2"/>
    <x v="18"/>
    <x v="9"/>
    <x v="1"/>
    <x v="112"/>
    <x v="86"/>
    <x v="149"/>
    <x v="253"/>
    <x v="35"/>
    <n v="4500000"/>
    <n v="4500000"/>
    <n v="197000"/>
    <n v="196830"/>
    <x v="12"/>
    <x v="16"/>
    <x v="6"/>
    <x v="35"/>
  </r>
  <r>
    <x v="2"/>
    <x v="18"/>
    <x v="9"/>
    <x v="6"/>
    <x v="113"/>
    <x v="87"/>
    <x v="150"/>
    <x v="254"/>
    <x v="33"/>
    <n v="2782685.7080000001"/>
    <n v="2782685.7080000001"/>
    <n v="2683462"/>
    <n v="386508.07089999999"/>
    <x v="12"/>
    <x v="37"/>
    <x v="6"/>
    <x v="129"/>
  </r>
  <r>
    <x v="2"/>
    <x v="19"/>
    <x v="9"/>
    <x v="9"/>
    <x v="114"/>
    <x v="88"/>
    <x v="151"/>
    <x v="255"/>
    <x v="34"/>
    <n v="3040000"/>
    <n v="3040000"/>
    <m/>
    <m/>
    <x v="12"/>
    <x v="17"/>
    <x v="6"/>
    <x v="130"/>
  </r>
  <r>
    <x v="2"/>
    <x v="19"/>
    <x v="9"/>
    <x v="6"/>
    <x v="115"/>
    <x v="89"/>
    <x v="152"/>
    <x v="256"/>
    <x v="33"/>
    <n v="1011886"/>
    <n v="1011886"/>
    <n v="982474"/>
    <n v="117956"/>
    <x v="12"/>
    <x v="35"/>
    <x v="6"/>
    <x v="131"/>
  </r>
  <r>
    <x v="2"/>
    <x v="19"/>
    <x v="9"/>
    <x v="3"/>
    <x v="116"/>
    <x v="90"/>
    <x v="153"/>
    <x v="257"/>
    <x v="33"/>
    <n v="1000000"/>
    <n v="1000000"/>
    <n v="867907"/>
    <n v="654087"/>
    <x v="12"/>
    <x v="11"/>
    <x v="6"/>
    <x v="38"/>
  </r>
  <r>
    <x v="2"/>
    <x v="19"/>
    <x v="9"/>
    <x v="1"/>
    <x v="117"/>
    <x v="91"/>
    <x v="154"/>
    <x v="258"/>
    <x v="33"/>
    <n v="1220000"/>
    <n v="1220000"/>
    <n v="975895"/>
    <n v="267220"/>
    <x v="12"/>
    <x v="39"/>
    <x v="6"/>
    <x v="38"/>
  </r>
  <r>
    <x v="2"/>
    <x v="19"/>
    <x v="9"/>
    <x v="1"/>
    <x v="118"/>
    <x v="92"/>
    <x v="155"/>
    <x v="259"/>
    <x v="35"/>
    <n v="1600000"/>
    <n v="1600000"/>
    <n v="1160372"/>
    <n v="563872"/>
    <x v="12"/>
    <x v="85"/>
    <x v="6"/>
    <x v="38"/>
  </r>
  <r>
    <x v="2"/>
    <x v="20"/>
    <x v="9"/>
    <x v="6"/>
    <x v="119"/>
    <x v="93"/>
    <x v="156"/>
    <x v="260"/>
    <x v="33"/>
    <n v="2023771"/>
    <n v="2023771"/>
    <n v="1936335"/>
    <n v="226890"/>
    <x v="12"/>
    <x v="19"/>
    <x v="6"/>
    <x v="11"/>
  </r>
  <r>
    <x v="2"/>
    <x v="20"/>
    <x v="9"/>
    <x v="1"/>
    <x v="120"/>
    <x v="94"/>
    <x v="157"/>
    <x v="261"/>
    <x v="35"/>
    <n v="1400000"/>
    <n v="1400000"/>
    <n v="1284988"/>
    <n v="405775"/>
    <x v="12"/>
    <x v="93"/>
    <x v="6"/>
    <x v="11"/>
  </r>
  <r>
    <x v="2"/>
    <x v="20"/>
    <x v="9"/>
    <x v="1"/>
    <x v="121"/>
    <x v="95"/>
    <x v="158"/>
    <x v="262"/>
    <x v="35"/>
    <n v="1800000"/>
    <n v="1800000"/>
    <n v="1528479"/>
    <n v="125344"/>
    <x v="12"/>
    <x v="94"/>
    <x v="6"/>
    <x v="11"/>
  </r>
  <r>
    <x v="2"/>
    <x v="20"/>
    <x v="9"/>
    <x v="1"/>
    <x v="122"/>
    <x v="96"/>
    <x v="159"/>
    <x v="263"/>
    <x v="35"/>
    <n v="1800000"/>
    <n v="1800000"/>
    <n v="1787948"/>
    <n v="376105"/>
    <x v="12"/>
    <x v="94"/>
    <x v="6"/>
    <x v="11"/>
  </r>
  <r>
    <x v="2"/>
    <x v="20"/>
    <x v="9"/>
    <x v="5"/>
    <x v="123"/>
    <x v="97"/>
    <x v="160"/>
    <x v="264"/>
    <x v="35"/>
    <n v="4000000"/>
    <n v="4000000"/>
    <n v="2287852"/>
    <n v="224053"/>
    <x v="12"/>
    <x v="94"/>
    <x v="6"/>
    <x v="11"/>
  </r>
  <r>
    <x v="2"/>
    <x v="21"/>
    <x v="9"/>
    <x v="9"/>
    <x v="124"/>
    <x v="98"/>
    <x v="161"/>
    <x v="265"/>
    <x v="34"/>
    <n v="2800000"/>
    <n v="2800000"/>
    <n v="0"/>
    <n v="0"/>
    <x v="12"/>
    <x v="17"/>
    <x v="6"/>
    <x v="132"/>
  </r>
  <r>
    <x v="2"/>
    <x v="21"/>
    <x v="9"/>
    <x v="3"/>
    <x v="125"/>
    <x v="99"/>
    <x v="162"/>
    <x v="266"/>
    <x v="33"/>
    <n v="1000000"/>
    <n v="1000000"/>
    <n v="981430.86684000003"/>
    <n v="28097.265780000002"/>
    <x v="12"/>
    <x v="85"/>
    <x v="6"/>
    <x v="95"/>
  </r>
  <r>
    <x v="2"/>
    <x v="21"/>
    <x v="9"/>
    <x v="5"/>
    <x v="126"/>
    <x v="100"/>
    <x v="163"/>
    <x v="267"/>
    <x v="34"/>
    <n v="2500000"/>
    <n v="2500000"/>
    <n v="0"/>
    <n v="0"/>
    <x v="12"/>
    <x v="17"/>
    <x v="6"/>
    <x v="133"/>
  </r>
  <r>
    <x v="2"/>
    <x v="22"/>
    <x v="9"/>
    <x v="1"/>
    <x v="127"/>
    <x v="101"/>
    <x v="164"/>
    <x v="268"/>
    <x v="36"/>
    <n v="1000000"/>
    <n v="1000000"/>
    <n v="0"/>
    <n v="0"/>
    <x v="12"/>
    <x v="17"/>
    <x v="6"/>
    <x v="134"/>
  </r>
  <r>
    <x v="2"/>
    <x v="22"/>
    <x v="9"/>
    <x v="1"/>
    <x v="128"/>
    <x v="102"/>
    <x v="165"/>
    <x v="269"/>
    <x v="37"/>
    <n v="2500000"/>
    <n v="2500000"/>
    <n v="2401255"/>
    <n v="511501"/>
    <x v="12"/>
    <x v="85"/>
    <x v="6"/>
    <x v="35"/>
  </r>
  <r>
    <x v="2"/>
    <x v="22"/>
    <x v="9"/>
    <x v="6"/>
    <x v="129"/>
    <x v="103"/>
    <x v="166"/>
    <x v="270"/>
    <x v="36"/>
    <n v="2000000"/>
    <n v="2000000"/>
    <n v="0"/>
    <n v="0"/>
    <x v="12"/>
    <x v="17"/>
    <x v="6"/>
    <x v="135"/>
  </r>
  <r>
    <x v="2"/>
    <x v="22"/>
    <x v="9"/>
    <x v="6"/>
    <x v="130"/>
    <x v="104"/>
    <x v="167"/>
    <x v="271"/>
    <x v="38"/>
    <n v="2023771"/>
    <n v="2023771"/>
    <n v="2019085"/>
    <n v="533094"/>
    <x v="12"/>
    <x v="35"/>
    <x v="6"/>
    <x v="35"/>
  </r>
  <r>
    <x v="2"/>
    <x v="22"/>
    <x v="9"/>
    <x v="3"/>
    <x v="131"/>
    <x v="105"/>
    <x v="168"/>
    <x v="272"/>
    <x v="37"/>
    <n v="1000000"/>
    <n v="1000000"/>
    <n v="951393"/>
    <n v="252722"/>
    <x v="12"/>
    <x v="39"/>
    <x v="6"/>
    <x v="35"/>
  </r>
  <r>
    <x v="2"/>
    <x v="28"/>
    <x v="9"/>
    <x v="1"/>
    <x v="132"/>
    <x v="106"/>
    <x v="169"/>
    <x v="273"/>
    <x v="35"/>
    <n v="3000000"/>
    <n v="3000000"/>
    <n v="2604074"/>
    <n v="311067"/>
    <x v="12"/>
    <x v="27"/>
    <x v="6"/>
    <x v="11"/>
  </r>
  <r>
    <x v="2"/>
    <x v="28"/>
    <x v="9"/>
    <x v="1"/>
    <x v="133"/>
    <x v="107"/>
    <x v="23"/>
    <x v="274"/>
    <x v="34"/>
    <n v="2000000"/>
    <n v="2000000"/>
    <n v="0"/>
    <n v="0"/>
    <x v="12"/>
    <x v="17"/>
    <x v="6"/>
    <x v="11"/>
  </r>
  <r>
    <x v="2"/>
    <x v="28"/>
    <x v="9"/>
    <x v="1"/>
    <x v="133"/>
    <x v="107"/>
    <x v="23"/>
    <x v="274"/>
    <x v="34"/>
    <n v="1099459"/>
    <n v="1099459"/>
    <n v="0"/>
    <n v="0"/>
    <x v="12"/>
    <x v="17"/>
    <x v="6"/>
    <x v="11"/>
  </r>
  <r>
    <x v="2"/>
    <x v="28"/>
    <x v="9"/>
    <x v="9"/>
    <x v="132"/>
    <x v="106"/>
    <x v="169"/>
    <x v="273"/>
    <x v="34"/>
    <n v="2700000"/>
    <n v="2700000"/>
    <n v="0"/>
    <n v="0"/>
    <x v="12"/>
    <x v="17"/>
    <x v="6"/>
    <x v="11"/>
  </r>
  <r>
    <x v="2"/>
    <x v="28"/>
    <x v="9"/>
    <x v="6"/>
    <x v="113"/>
    <x v="87"/>
    <x v="150"/>
    <x v="254"/>
    <x v="34"/>
    <n v="2300000"/>
    <n v="2300000"/>
    <n v="0"/>
    <n v="0"/>
    <x v="12"/>
    <x v="17"/>
    <x v="6"/>
    <x v="11"/>
  </r>
  <r>
    <x v="2"/>
    <x v="28"/>
    <x v="9"/>
    <x v="6"/>
    <x v="134"/>
    <x v="108"/>
    <x v="170"/>
    <x v="275"/>
    <x v="34"/>
    <n v="2782685.7080000001"/>
    <n v="2782685.7080000001"/>
    <n v="2505084"/>
    <n v="58996"/>
    <x v="12"/>
    <x v="37"/>
    <x v="6"/>
    <x v="11"/>
  </r>
  <r>
    <x v="2"/>
    <x v="23"/>
    <x v="9"/>
    <x v="1"/>
    <x v="135"/>
    <x v="109"/>
    <x v="171"/>
    <x v="276"/>
    <x v="0"/>
    <n v="5715000"/>
    <n v="5715000"/>
    <n v="5126328.2434"/>
    <n v="237852.67681"/>
    <x v="12"/>
    <x v="7"/>
    <x v="6"/>
    <x v="11"/>
  </r>
  <r>
    <x v="2"/>
    <x v="23"/>
    <x v="9"/>
    <x v="1"/>
    <x v="81"/>
    <x v="110"/>
    <x v="172"/>
    <x v="277"/>
    <x v="0"/>
    <n v="5715000"/>
    <n v="5715000"/>
    <n v="5126328.2434"/>
    <n v="237852.67681"/>
    <x v="12"/>
    <x v="7"/>
    <x v="6"/>
    <x v="11"/>
  </r>
  <r>
    <x v="2"/>
    <x v="23"/>
    <x v="9"/>
    <x v="1"/>
    <x v="136"/>
    <x v="51"/>
    <x v="173"/>
    <x v="278"/>
    <x v="0"/>
    <n v="5715000"/>
    <n v="5715000"/>
    <n v="5126328.2434"/>
    <n v="237852.67681"/>
    <x v="12"/>
    <x v="7"/>
    <x v="6"/>
    <x v="11"/>
  </r>
  <r>
    <x v="2"/>
    <x v="23"/>
    <x v="9"/>
    <x v="1"/>
    <x v="137"/>
    <x v="111"/>
    <x v="174"/>
    <x v="279"/>
    <x v="35"/>
    <n v="1800000"/>
    <n v="1800000"/>
    <n v="1609614.7179"/>
    <n v="237852.67681"/>
    <x v="12"/>
    <x v="16"/>
    <x v="6"/>
    <x v="11"/>
  </r>
  <r>
    <x v="2"/>
    <x v="23"/>
    <x v="9"/>
    <x v="3"/>
    <x v="138"/>
    <x v="112"/>
    <x v="175"/>
    <x v="280"/>
    <x v="33"/>
    <n v="3915000"/>
    <n v="3915000"/>
    <n v="3516713.5255"/>
    <n v="0"/>
    <x v="12"/>
    <x v="14"/>
    <x v="6"/>
    <x v="11"/>
  </r>
  <r>
    <x v="2"/>
    <x v="23"/>
    <x v="9"/>
    <x v="6"/>
    <x v="139"/>
    <x v="113"/>
    <x v="176"/>
    <x v="281"/>
    <x v="0"/>
    <n v="2600000"/>
    <n v="2600000"/>
    <n v="0"/>
    <n v="0"/>
    <x v="12"/>
    <x v="7"/>
    <x v="6"/>
    <x v="11"/>
  </r>
  <r>
    <x v="2"/>
    <x v="23"/>
    <x v="9"/>
    <x v="5"/>
    <x v="140"/>
    <x v="114"/>
    <x v="177"/>
    <x v="282"/>
    <x v="0"/>
    <n v="2600000"/>
    <n v="2600000"/>
    <n v="0"/>
    <n v="0"/>
    <x v="12"/>
    <x v="7"/>
    <x v="6"/>
    <x v="11"/>
  </r>
  <r>
    <x v="2"/>
    <x v="23"/>
    <x v="9"/>
    <x v="6"/>
    <x v="141"/>
    <x v="115"/>
    <x v="178"/>
    <x v="283"/>
    <x v="0"/>
    <n v="2600000"/>
    <n v="2600000"/>
    <n v="0"/>
    <n v="0"/>
    <x v="12"/>
    <x v="7"/>
    <x v="6"/>
    <x v="11"/>
  </r>
  <r>
    <x v="2"/>
    <x v="23"/>
    <x v="9"/>
    <x v="6"/>
    <x v="142"/>
    <x v="116"/>
    <x v="179"/>
    <x v="284"/>
    <x v="34"/>
    <n v="2600000"/>
    <n v="2600000"/>
    <n v="0"/>
    <n v="0"/>
    <x v="12"/>
    <x v="17"/>
    <x v="6"/>
    <x v="136"/>
  </r>
  <r>
    <x v="2"/>
    <x v="24"/>
    <x v="9"/>
    <x v="3"/>
    <x v="143"/>
    <x v="117"/>
    <x v="180"/>
    <x v="285"/>
    <x v="33"/>
    <n v="1000000"/>
    <n v="1000000"/>
    <n v="937760"/>
    <n v="198270"/>
    <x v="12"/>
    <x v="6"/>
    <x v="6"/>
    <x v="99"/>
  </r>
  <r>
    <x v="2"/>
    <x v="24"/>
    <x v="9"/>
    <x v="1"/>
    <x v="144"/>
    <x v="118"/>
    <x v="181"/>
    <x v="286"/>
    <x v="33"/>
    <n v="2750000"/>
    <n v="2750000"/>
    <n v="1292162"/>
    <n v="0"/>
    <x v="12"/>
    <x v="17"/>
    <x v="6"/>
    <x v="99"/>
  </r>
  <r>
    <x v="2"/>
    <x v="24"/>
    <x v="9"/>
    <x v="1"/>
    <x v="145"/>
    <x v="119"/>
    <x v="182"/>
    <x v="287"/>
    <x v="35"/>
    <n v="2725000"/>
    <n v="2725000"/>
    <n v="0"/>
    <n v="0"/>
    <x v="12"/>
    <x v="17"/>
    <x v="6"/>
    <x v="137"/>
  </r>
  <r>
    <x v="2"/>
    <x v="24"/>
    <x v="9"/>
    <x v="1"/>
    <x v="146"/>
    <x v="120"/>
    <x v="183"/>
    <x v="288"/>
    <x v="35"/>
    <n v="2358200"/>
    <n v="2358200"/>
    <n v="0"/>
    <n v="0"/>
    <x v="12"/>
    <x v="17"/>
    <x v="6"/>
    <x v="138"/>
  </r>
  <r>
    <x v="2"/>
    <x v="24"/>
    <x v="9"/>
    <x v="1"/>
    <x v="147"/>
    <x v="121"/>
    <x v="184"/>
    <x v="289"/>
    <x v="35"/>
    <n v="3657000"/>
    <n v="3657000"/>
    <n v="0"/>
    <n v="0"/>
    <x v="12"/>
    <x v="17"/>
    <x v="6"/>
    <x v="139"/>
  </r>
  <r>
    <x v="2"/>
    <x v="24"/>
    <x v="9"/>
    <x v="1"/>
    <x v="148"/>
    <x v="122"/>
    <x v="185"/>
    <x v="290"/>
    <x v="35"/>
    <n v="2743300"/>
    <n v="2743300"/>
    <n v="0"/>
    <n v="0"/>
    <x v="12"/>
    <x v="7"/>
    <x v="6"/>
    <x v="140"/>
  </r>
  <r>
    <x v="2"/>
    <x v="25"/>
    <x v="9"/>
    <x v="0"/>
    <x v="149"/>
    <x v="123"/>
    <x v="186"/>
    <x v="291"/>
    <x v="33"/>
    <n v="1500000"/>
    <n v="1500000"/>
    <n v="0"/>
    <n v="0"/>
    <x v="12"/>
    <x v="17"/>
    <x v="6"/>
    <x v="141"/>
  </r>
  <r>
    <x v="2"/>
    <x v="25"/>
    <x v="9"/>
    <x v="1"/>
    <x v="150"/>
    <x v="124"/>
    <x v="187"/>
    <x v="292"/>
    <x v="33"/>
    <n v="6307115"/>
    <n v="6307115"/>
    <n v="0"/>
    <n v="0"/>
    <x v="12"/>
    <x v="17"/>
    <x v="6"/>
    <x v="36"/>
  </r>
  <r>
    <x v="2"/>
    <x v="25"/>
    <x v="9"/>
    <x v="1"/>
    <x v="150"/>
    <x v="124"/>
    <x v="187"/>
    <x v="292"/>
    <x v="33"/>
    <n v="4885671"/>
    <n v="4885671"/>
    <n v="0"/>
    <n v="0"/>
    <x v="12"/>
    <x v="17"/>
    <x v="6"/>
    <x v="36"/>
  </r>
  <r>
    <x v="2"/>
    <x v="25"/>
    <x v="9"/>
    <x v="1"/>
    <x v="151"/>
    <x v="125"/>
    <x v="188"/>
    <x v="293"/>
    <x v="35"/>
    <n v="3000000"/>
    <n v="3000000"/>
    <n v="2790000"/>
    <n v="139600"/>
    <x v="12"/>
    <x v="30"/>
    <x v="6"/>
    <x v="15"/>
  </r>
  <r>
    <x v="2"/>
    <x v="25"/>
    <x v="9"/>
    <x v="1"/>
    <x v="152"/>
    <x v="126"/>
    <x v="189"/>
    <x v="294"/>
    <x v="33"/>
    <n v="2764944"/>
    <n v="2764944"/>
    <n v="0"/>
    <n v="0"/>
    <x v="12"/>
    <x v="17"/>
    <x v="6"/>
    <x v="36"/>
  </r>
  <r>
    <x v="2"/>
    <x v="25"/>
    <x v="9"/>
    <x v="1"/>
    <x v="150"/>
    <x v="124"/>
    <x v="187"/>
    <x v="292"/>
    <x v="33"/>
    <n v="2080000"/>
    <n v="2080000"/>
    <n v="0"/>
    <n v="0"/>
    <x v="12"/>
    <x v="36"/>
    <x v="6"/>
    <x v="142"/>
  </r>
  <r>
    <x v="2"/>
    <x v="25"/>
    <x v="9"/>
    <x v="1"/>
    <x v="153"/>
    <x v="127"/>
    <x v="190"/>
    <x v="295"/>
    <x v="35"/>
    <n v="1052350"/>
    <n v="1052350"/>
    <n v="905021"/>
    <n v="255312"/>
    <x v="12"/>
    <x v="88"/>
    <x v="6"/>
    <x v="9"/>
  </r>
  <r>
    <x v="2"/>
    <x v="25"/>
    <x v="9"/>
    <x v="5"/>
    <x v="154"/>
    <x v="128"/>
    <x v="191"/>
    <x v="296"/>
    <x v="35"/>
    <n v="1500000"/>
    <n v="1500000"/>
    <n v="1290000"/>
    <n v="93100"/>
    <x v="12"/>
    <x v="39"/>
    <x v="6"/>
    <x v="35"/>
  </r>
  <r>
    <x v="2"/>
    <x v="26"/>
    <x v="9"/>
    <x v="6"/>
    <x v="155"/>
    <x v="129"/>
    <x v="192"/>
    <x v="297"/>
    <x v="36"/>
    <n v="1500000"/>
    <n v="1500000"/>
    <s v="0"/>
    <s v="0"/>
    <x v="12"/>
    <x v="17"/>
    <x v="6"/>
    <x v="143"/>
  </r>
  <r>
    <x v="2"/>
    <x v="26"/>
    <x v="9"/>
    <x v="3"/>
    <x v="156"/>
    <x v="130"/>
    <x v="193"/>
    <x v="298"/>
    <x v="38"/>
    <n v="1000000"/>
    <n v="1000000"/>
    <n v="926598"/>
    <n v="80588"/>
    <x v="12"/>
    <x v="34"/>
    <x v="6"/>
    <x v="9"/>
  </r>
  <r>
    <x v="2"/>
    <x v="26"/>
    <x v="9"/>
    <x v="1"/>
    <x v="157"/>
    <x v="131"/>
    <x v="194"/>
    <x v="299"/>
    <x v="36"/>
    <n v="1800000"/>
    <n v="1800000"/>
    <s v="0"/>
    <s v="0"/>
    <x v="12"/>
    <x v="17"/>
    <x v="6"/>
    <x v="143"/>
  </r>
  <r>
    <x v="2"/>
    <x v="27"/>
    <x v="9"/>
    <x v="3"/>
    <x v="158"/>
    <x v="132"/>
    <x v="195"/>
    <x v="300"/>
    <x v="33"/>
    <n v="1000000"/>
    <n v="1000000"/>
    <n v="956529"/>
    <n v="561892"/>
    <x v="12"/>
    <x v="33"/>
    <x v="6"/>
    <x v="9"/>
  </r>
  <r>
    <x v="2"/>
    <x v="27"/>
    <x v="9"/>
    <x v="1"/>
    <x v="159"/>
    <x v="133"/>
    <x v="196"/>
    <x v="301"/>
    <x v="33"/>
    <n v="2600000"/>
    <n v="2600000"/>
    <n v="821583"/>
    <n v="0"/>
    <x v="12"/>
    <x v="36"/>
    <x v="6"/>
    <x v="35"/>
  </r>
  <r>
    <x v="2"/>
    <x v="27"/>
    <x v="9"/>
    <x v="1"/>
    <x v="160"/>
    <x v="134"/>
    <x v="197"/>
    <x v="302"/>
    <x v="35"/>
    <n v="2500000"/>
    <n v="2500000"/>
    <n v="2186366"/>
    <n v="0"/>
    <x v="12"/>
    <x v="36"/>
    <x v="6"/>
    <x v="35"/>
  </r>
  <r>
    <x v="2"/>
    <x v="22"/>
    <x v="6"/>
    <x v="3"/>
    <x v="72"/>
    <x v="135"/>
    <x v="198"/>
    <x v="303"/>
    <x v="0"/>
    <n v="1200000"/>
    <n v="1200000"/>
    <n v="1199957"/>
    <n v="1143074"/>
    <x v="12"/>
    <x v="7"/>
    <x v="6"/>
    <x v="11"/>
  </r>
  <r>
    <x v="2"/>
    <x v="22"/>
    <x v="6"/>
    <x v="3"/>
    <x v="72"/>
    <x v="135"/>
    <x v="199"/>
    <x v="304"/>
    <x v="0"/>
    <n v="2000000"/>
    <n v="2000000"/>
    <n v="1999867"/>
    <n v="1950116"/>
    <x v="12"/>
    <x v="7"/>
    <x v="6"/>
    <x v="11"/>
  </r>
  <r>
    <x v="2"/>
    <x v="22"/>
    <x v="6"/>
    <x v="3"/>
    <x v="72"/>
    <x v="135"/>
    <x v="200"/>
    <x v="305"/>
    <x v="0"/>
    <n v="1900000"/>
    <n v="1900000"/>
    <n v="1790987"/>
    <n v="1638219"/>
    <x v="12"/>
    <x v="7"/>
    <x v="6"/>
    <x v="11"/>
  </r>
  <r>
    <x v="2"/>
    <x v="22"/>
    <x v="6"/>
    <x v="3"/>
    <x v="72"/>
    <x v="135"/>
    <x v="201"/>
    <x v="306"/>
    <x v="0"/>
    <n v="1000000"/>
    <n v="1000000"/>
    <n v="999429"/>
    <n v="570494"/>
    <x v="12"/>
    <x v="7"/>
    <x v="6"/>
    <x v="11"/>
  </r>
  <r>
    <x v="2"/>
    <x v="25"/>
    <x v="6"/>
    <x v="1"/>
    <x v="161"/>
    <x v="136"/>
    <x v="202"/>
    <x v="307"/>
    <x v="0"/>
    <n v="10000000"/>
    <n v="6723000"/>
    <n v="6481045"/>
    <n v="1545289"/>
    <x v="12"/>
    <x v="7"/>
    <x v="6"/>
    <x v="11"/>
  </r>
  <r>
    <x v="2"/>
    <x v="25"/>
    <x v="6"/>
    <x v="1"/>
    <x v="161"/>
    <x v="136"/>
    <x v="203"/>
    <x v="308"/>
    <x v="0"/>
    <n v="7699844"/>
    <n v="7699844"/>
    <n v="7571535"/>
    <n v="1962125"/>
    <x v="12"/>
    <x v="7"/>
    <x v="6"/>
    <x v="11"/>
  </r>
  <r>
    <x v="2"/>
    <x v="25"/>
    <x v="6"/>
    <x v="3"/>
    <x v="162"/>
    <x v="137"/>
    <x v="204"/>
    <x v="309"/>
    <x v="0"/>
    <n v="1145000"/>
    <n v="1145000"/>
    <n v="1144119.2536900002"/>
    <n v="1141799.797"/>
    <x v="12"/>
    <x v="7"/>
    <x v="6"/>
    <x v="11"/>
  </r>
  <r>
    <x v="2"/>
    <x v="25"/>
    <x v="6"/>
    <x v="3"/>
    <x v="162"/>
    <x v="137"/>
    <x v="205"/>
    <x v="310"/>
    <x v="0"/>
    <n v="1000000"/>
    <n v="1000000"/>
    <n v="985921.7818"/>
    <n v="625876.16374999995"/>
    <x v="12"/>
    <x v="7"/>
    <x v="6"/>
    <x v="11"/>
  </r>
  <r>
    <x v="2"/>
    <x v="28"/>
    <x v="6"/>
    <x v="1"/>
    <x v="14"/>
    <x v="138"/>
    <x v="206"/>
    <x v="311"/>
    <x v="0"/>
    <n v="1800000"/>
    <n v="1800000"/>
    <n v="1512517"/>
    <n v="0"/>
    <x v="12"/>
    <x v="7"/>
    <x v="6"/>
    <x v="11"/>
  </r>
  <r>
    <x v="2"/>
    <x v="28"/>
    <x v="6"/>
    <x v="1"/>
    <x v="14"/>
    <x v="138"/>
    <x v="207"/>
    <x v="312"/>
    <x v="0"/>
    <n v="1114727"/>
    <n v="1114727"/>
    <n v="1114596"/>
    <n v="0"/>
    <x v="12"/>
    <x v="7"/>
    <x v="6"/>
    <x v="11"/>
  </r>
  <r>
    <x v="2"/>
    <x v="28"/>
    <x v="6"/>
    <x v="3"/>
    <x v="163"/>
    <x v="139"/>
    <x v="208"/>
    <x v="313"/>
    <x v="0"/>
    <n v="28181587"/>
    <n v="28181587"/>
    <n v="9914874"/>
    <n v="0"/>
    <x v="12"/>
    <x v="7"/>
    <x v="6"/>
    <x v="11"/>
  </r>
  <r>
    <x v="2"/>
    <x v="18"/>
    <x v="6"/>
    <x v="1"/>
    <x v="164"/>
    <x v="140"/>
    <x v="209"/>
    <x v="314"/>
    <x v="0"/>
    <n v="7800000"/>
    <n v="7800000"/>
    <n v="7617349.1679600002"/>
    <n v="7280257.3134200005"/>
    <x v="12"/>
    <x v="7"/>
    <x v="6"/>
    <x v="11"/>
  </r>
  <r>
    <x v="2"/>
    <x v="18"/>
    <x v="6"/>
    <x v="1"/>
    <x v="164"/>
    <x v="140"/>
    <x v="210"/>
    <x v="315"/>
    <x v="0"/>
    <n v="4700000"/>
    <n v="4700000"/>
    <n v="4579235.60042"/>
    <n v="4173340.2568699997"/>
    <x v="12"/>
    <x v="7"/>
    <x v="6"/>
    <x v="11"/>
  </r>
  <r>
    <x v="2"/>
    <x v="18"/>
    <x v="6"/>
    <x v="1"/>
    <x v="164"/>
    <x v="140"/>
    <x v="211"/>
    <x v="316"/>
    <x v="0"/>
    <n v="2525000"/>
    <n v="2525000"/>
    <n v="2188476.3357199999"/>
    <n v="1997746.5999700001"/>
    <x v="12"/>
    <x v="7"/>
    <x v="6"/>
    <x v="11"/>
  </r>
  <r>
    <x v="2"/>
    <x v="18"/>
    <x v="6"/>
    <x v="5"/>
    <x v="165"/>
    <x v="141"/>
    <x v="212"/>
    <x v="317"/>
    <x v="0"/>
    <n v="3000000"/>
    <n v="3000000"/>
    <n v="2998296.4255500003"/>
    <n v="2968839.0585500002"/>
    <x v="12"/>
    <x v="7"/>
    <x v="6"/>
    <x v="11"/>
  </r>
  <r>
    <x v="2"/>
    <x v="24"/>
    <x v="6"/>
    <x v="1"/>
    <x v="166"/>
    <x v="142"/>
    <x v="213"/>
    <x v="318"/>
    <x v="0"/>
    <n v="2035500"/>
    <n v="2035500"/>
    <n v="1834113"/>
    <n v="337348"/>
    <x v="12"/>
    <x v="7"/>
    <x v="6"/>
    <x v="11"/>
  </r>
  <r>
    <x v="2"/>
    <x v="24"/>
    <x v="6"/>
    <x v="1"/>
    <x v="167"/>
    <x v="142"/>
    <x v="214"/>
    <x v="319"/>
    <x v="0"/>
    <n v="1214500"/>
    <n v="1214500"/>
    <n v="836662"/>
    <n v="0"/>
    <x v="12"/>
    <x v="7"/>
    <x v="6"/>
    <x v="11"/>
  </r>
  <r>
    <x v="2"/>
    <x v="16"/>
    <x v="6"/>
    <x v="3"/>
    <x v="95"/>
    <x v="66"/>
    <x v="215"/>
    <x v="320"/>
    <x v="0"/>
    <n v="1200000"/>
    <n v="1200000"/>
    <n v="1070609.2479600001"/>
    <n v="464066.70912999997"/>
    <x v="12"/>
    <x v="7"/>
    <x v="6"/>
    <x v="11"/>
  </r>
  <r>
    <x v="2"/>
    <x v="16"/>
    <x v="6"/>
    <x v="1"/>
    <x v="14"/>
    <x v="143"/>
    <x v="216"/>
    <x v="321"/>
    <x v="0"/>
    <n v="8550000"/>
    <n v="8550000"/>
    <n v="8445930"/>
    <n v="8231591"/>
    <x v="12"/>
    <x v="7"/>
    <x v="6"/>
    <x v="11"/>
  </r>
  <r>
    <x v="2"/>
    <x v="16"/>
    <x v="6"/>
    <x v="1"/>
    <x v="14"/>
    <x v="143"/>
    <x v="217"/>
    <x v="322"/>
    <x v="0"/>
    <n v="1900000"/>
    <n v="1900000"/>
    <n v="1801067"/>
    <n v="1784004"/>
    <x v="12"/>
    <x v="7"/>
    <x v="6"/>
    <x v="11"/>
  </r>
  <r>
    <x v="3"/>
    <x v="29"/>
    <x v="1"/>
    <x v="2"/>
    <x v="8"/>
    <x v="0"/>
    <x v="0"/>
    <x v="323"/>
    <x v="0"/>
    <m/>
    <n v="6700000"/>
    <m/>
    <n v="4182054.4870799999"/>
    <x v="26"/>
    <x v="75"/>
    <x v="6"/>
    <x v="35"/>
  </r>
  <r>
    <x v="3"/>
    <x v="29"/>
    <x v="1"/>
    <x v="2"/>
    <x v="8"/>
    <x v="0"/>
    <x v="0"/>
    <x v="324"/>
    <x v="0"/>
    <m/>
    <n v="4537000"/>
    <m/>
    <n v="2543494.2432900006"/>
    <x v="27"/>
    <x v="11"/>
    <x v="6"/>
    <x v="35"/>
  </r>
  <r>
    <x v="3"/>
    <x v="29"/>
    <x v="1"/>
    <x v="9"/>
    <x v="8"/>
    <x v="0"/>
    <x v="0"/>
    <x v="325"/>
    <x v="0"/>
    <m/>
    <n v="4457000"/>
    <m/>
    <n v="2665334.6286200006"/>
    <x v="19"/>
    <x v="11"/>
    <x v="6"/>
    <x v="35"/>
  </r>
  <r>
    <x v="3"/>
    <x v="29"/>
    <x v="1"/>
    <x v="5"/>
    <x v="8"/>
    <x v="0"/>
    <x v="0"/>
    <x v="326"/>
    <x v="0"/>
    <m/>
    <n v="62000000"/>
    <m/>
    <n v="4813054.1864999998"/>
    <x v="19"/>
    <x v="36"/>
    <x v="6"/>
    <x v="35"/>
  </r>
  <r>
    <x v="3"/>
    <x v="29"/>
    <x v="1"/>
    <x v="1"/>
    <x v="8"/>
    <x v="0"/>
    <x v="0"/>
    <x v="327"/>
    <x v="0"/>
    <m/>
    <n v="2250000"/>
    <m/>
    <n v="961960.33545000001"/>
    <x v="12"/>
    <x v="36"/>
    <x v="6"/>
    <x v="11"/>
  </r>
  <r>
    <x v="3"/>
    <x v="29"/>
    <x v="1"/>
    <x v="1"/>
    <x v="8"/>
    <x v="0"/>
    <x v="0"/>
    <x v="12"/>
    <x v="0"/>
    <m/>
    <m/>
    <m/>
    <n v="961960.33545000001"/>
    <x v="19"/>
    <x v="7"/>
    <x v="6"/>
    <x v="11"/>
  </r>
  <r>
    <x v="3"/>
    <x v="29"/>
    <x v="1"/>
    <x v="1"/>
    <x v="8"/>
    <x v="0"/>
    <x v="0"/>
    <x v="328"/>
    <x v="0"/>
    <m/>
    <n v="5650000"/>
    <m/>
    <n v="3046552.4775799997"/>
    <x v="12"/>
    <x v="35"/>
    <x v="6"/>
    <x v="61"/>
  </r>
  <r>
    <x v="3"/>
    <x v="29"/>
    <x v="1"/>
    <x v="1"/>
    <x v="8"/>
    <x v="0"/>
    <x v="0"/>
    <x v="12"/>
    <x v="0"/>
    <m/>
    <m/>
    <m/>
    <n v="3046552.4775799997"/>
    <x v="28"/>
    <x v="35"/>
    <x v="6"/>
    <x v="11"/>
  </r>
  <r>
    <x v="3"/>
    <x v="29"/>
    <x v="1"/>
    <x v="1"/>
    <x v="8"/>
    <x v="0"/>
    <x v="0"/>
    <x v="329"/>
    <x v="0"/>
    <m/>
    <n v="5056000"/>
    <m/>
    <n v="4438680.7176900003"/>
    <x v="12"/>
    <x v="0"/>
    <x v="6"/>
    <x v="61"/>
  </r>
  <r>
    <x v="3"/>
    <x v="29"/>
    <x v="1"/>
    <x v="1"/>
    <x v="8"/>
    <x v="0"/>
    <x v="0"/>
    <x v="330"/>
    <x v="0"/>
    <m/>
    <m/>
    <m/>
    <n v="4438680.7176900003"/>
    <x v="12"/>
    <x v="7"/>
    <x v="6"/>
    <x v="11"/>
  </r>
  <r>
    <x v="3"/>
    <x v="30"/>
    <x v="6"/>
    <x v="1"/>
    <x v="8"/>
    <x v="0"/>
    <x v="0"/>
    <x v="331"/>
    <x v="0"/>
    <m/>
    <n v="7638000"/>
    <m/>
    <n v="4146876.1746199997"/>
    <x v="29"/>
    <x v="95"/>
    <x v="6"/>
    <x v="144"/>
  </r>
  <r>
    <x v="3"/>
    <x v="30"/>
    <x v="6"/>
    <x v="1"/>
    <x v="8"/>
    <x v="0"/>
    <x v="0"/>
    <x v="332"/>
    <x v="0"/>
    <m/>
    <n v="1760000"/>
    <m/>
    <s v="/"/>
    <x v="30"/>
    <x v="72"/>
    <x v="6"/>
    <x v="145"/>
  </r>
  <r>
    <x v="3"/>
    <x v="31"/>
    <x v="1"/>
    <x v="0"/>
    <x v="8"/>
    <x v="0"/>
    <x v="0"/>
    <x v="333"/>
    <x v="0"/>
    <m/>
    <n v="1545300"/>
    <m/>
    <n v="371983"/>
    <x v="31"/>
    <x v="37"/>
    <x v="6"/>
    <x v="146"/>
  </r>
  <r>
    <x v="3"/>
    <x v="31"/>
    <x v="1"/>
    <x v="0"/>
    <x v="8"/>
    <x v="0"/>
    <x v="0"/>
    <x v="334"/>
    <x v="0"/>
    <m/>
    <n v="2379640"/>
    <m/>
    <n v="1450008.09"/>
    <x v="32"/>
    <x v="13"/>
    <x v="6"/>
    <x v="35"/>
  </r>
  <r>
    <x v="3"/>
    <x v="31"/>
    <x v="1"/>
    <x v="0"/>
    <x v="8"/>
    <x v="0"/>
    <x v="0"/>
    <x v="335"/>
    <x v="0"/>
    <m/>
    <n v="1600800"/>
    <m/>
    <n v="172605.2"/>
    <x v="33"/>
    <x v="16"/>
    <x v="6"/>
    <x v="146"/>
  </r>
  <r>
    <x v="3"/>
    <x v="31"/>
    <x v="1"/>
    <x v="0"/>
    <x v="8"/>
    <x v="0"/>
    <x v="0"/>
    <x v="336"/>
    <x v="0"/>
    <m/>
    <n v="1800000"/>
    <m/>
    <n v="0"/>
    <x v="34"/>
    <x v="17"/>
    <x v="6"/>
    <x v="146"/>
  </r>
  <r>
    <x v="3"/>
    <x v="31"/>
    <x v="6"/>
    <x v="5"/>
    <x v="8"/>
    <x v="0"/>
    <x v="0"/>
    <x v="337"/>
    <x v="0"/>
    <m/>
    <m/>
    <m/>
    <s v="/"/>
    <x v="35"/>
    <x v="32"/>
    <x v="6"/>
    <x v="11"/>
  </r>
  <r>
    <x v="3"/>
    <x v="31"/>
    <x v="6"/>
    <x v="5"/>
    <x v="8"/>
    <x v="0"/>
    <x v="0"/>
    <x v="338"/>
    <x v="0"/>
    <m/>
    <n v="15778292"/>
    <m/>
    <s v="/"/>
    <x v="36"/>
    <x v="0"/>
    <x v="6"/>
    <x v="11"/>
  </r>
  <r>
    <x v="3"/>
    <x v="31"/>
    <x v="6"/>
    <x v="5"/>
    <x v="8"/>
    <x v="0"/>
    <x v="0"/>
    <x v="339"/>
    <x v="0"/>
    <m/>
    <n v="12741089"/>
    <m/>
    <s v="/"/>
    <x v="37"/>
    <x v="0"/>
    <x v="6"/>
    <x v="11"/>
  </r>
  <r>
    <x v="3"/>
    <x v="31"/>
    <x v="6"/>
    <x v="5"/>
    <x v="8"/>
    <x v="0"/>
    <x v="0"/>
    <x v="340"/>
    <x v="0"/>
    <m/>
    <n v="4381982"/>
    <m/>
    <s v="/"/>
    <x v="38"/>
    <x v="89"/>
    <x v="6"/>
    <x v="11"/>
  </r>
  <r>
    <x v="3"/>
    <x v="31"/>
    <x v="6"/>
    <x v="5"/>
    <x v="8"/>
    <x v="0"/>
    <x v="0"/>
    <x v="341"/>
    <x v="0"/>
    <m/>
    <n v="1260982"/>
    <m/>
    <s v="/"/>
    <x v="39"/>
    <x v="89"/>
    <x v="6"/>
    <x v="11"/>
  </r>
  <r>
    <x v="3"/>
    <x v="31"/>
    <x v="6"/>
    <x v="5"/>
    <x v="8"/>
    <x v="0"/>
    <x v="0"/>
    <x v="342"/>
    <x v="0"/>
    <m/>
    <n v="5959786"/>
    <m/>
    <s v="/"/>
    <x v="19"/>
    <x v="37"/>
    <x v="6"/>
    <x v="11"/>
  </r>
  <r>
    <x v="3"/>
    <x v="31"/>
    <x v="6"/>
    <x v="5"/>
    <x v="8"/>
    <x v="0"/>
    <x v="0"/>
    <x v="343"/>
    <x v="0"/>
    <m/>
    <n v="1693578"/>
    <m/>
    <s v="/"/>
    <x v="40"/>
    <x v="96"/>
    <x v="6"/>
    <x v="11"/>
  </r>
  <r>
    <x v="3"/>
    <x v="31"/>
    <x v="6"/>
    <x v="5"/>
    <x v="8"/>
    <x v="0"/>
    <x v="0"/>
    <x v="344"/>
    <x v="0"/>
    <m/>
    <n v="22077000"/>
    <m/>
    <s v="/"/>
    <x v="12"/>
    <x v="11"/>
    <x v="6"/>
    <x v="11"/>
  </r>
  <r>
    <x v="3"/>
    <x v="32"/>
    <x v="1"/>
    <x v="6"/>
    <x v="8"/>
    <x v="0"/>
    <x v="0"/>
    <x v="345"/>
    <x v="0"/>
    <m/>
    <n v="1000000"/>
    <n v="255687"/>
    <n v="204549"/>
    <x v="12"/>
    <x v="11"/>
    <x v="6"/>
    <x v="11"/>
  </r>
  <r>
    <x v="3"/>
    <x v="32"/>
    <x v="1"/>
    <x v="6"/>
    <x v="8"/>
    <x v="0"/>
    <x v="0"/>
    <x v="345"/>
    <x v="0"/>
    <m/>
    <n v="1500000"/>
    <n v="936228"/>
    <n v="638679"/>
    <x v="12"/>
    <x v="5"/>
    <x v="6"/>
    <x v="11"/>
  </r>
  <r>
    <x v="3"/>
    <x v="32"/>
    <x v="1"/>
    <x v="6"/>
    <x v="8"/>
    <x v="0"/>
    <x v="0"/>
    <x v="346"/>
    <x v="0"/>
    <m/>
    <n v="1400000"/>
    <n v="1210373"/>
    <n v="513457"/>
    <x v="12"/>
    <x v="12"/>
    <x v="6"/>
    <x v="11"/>
  </r>
  <r>
    <x v="3"/>
    <x v="32"/>
    <x v="1"/>
    <x v="6"/>
    <x v="8"/>
    <x v="0"/>
    <x v="0"/>
    <x v="347"/>
    <x v="0"/>
    <m/>
    <n v="1500000"/>
    <n v="1331871"/>
    <n v="1157747"/>
    <x v="12"/>
    <x v="5"/>
    <x v="6"/>
    <x v="11"/>
  </r>
  <r>
    <x v="3"/>
    <x v="32"/>
    <x v="1"/>
    <x v="3"/>
    <x v="8"/>
    <x v="0"/>
    <x v="0"/>
    <x v="348"/>
    <x v="0"/>
    <m/>
    <n v="14610000"/>
    <n v="13611907"/>
    <n v="10529573"/>
    <x v="12"/>
    <x v="97"/>
    <x v="6"/>
    <x v="11"/>
  </r>
  <r>
    <x v="3"/>
    <x v="32"/>
    <x v="1"/>
    <x v="5"/>
    <x v="8"/>
    <x v="0"/>
    <x v="0"/>
    <x v="349"/>
    <x v="0"/>
    <m/>
    <n v="2500000"/>
    <n v="2142157"/>
    <n v="826597"/>
    <x v="12"/>
    <x v="13"/>
    <x v="6"/>
    <x v="11"/>
  </r>
  <r>
    <x v="3"/>
    <x v="32"/>
    <x v="1"/>
    <x v="5"/>
    <x v="8"/>
    <x v="0"/>
    <x v="0"/>
    <x v="350"/>
    <x v="0"/>
    <m/>
    <n v="2490000"/>
    <n v="1999404"/>
    <n v="412576"/>
    <x v="12"/>
    <x v="85"/>
    <x v="6"/>
    <x v="11"/>
  </r>
  <r>
    <x v="3"/>
    <x v="32"/>
    <x v="1"/>
    <x v="1"/>
    <x v="8"/>
    <x v="0"/>
    <x v="0"/>
    <x v="351"/>
    <x v="0"/>
    <m/>
    <n v="2000000"/>
    <n v="1517700"/>
    <n v="1428287"/>
    <x v="12"/>
    <x v="33"/>
    <x v="6"/>
    <x v="11"/>
  </r>
  <r>
    <x v="3"/>
    <x v="32"/>
    <x v="1"/>
    <x v="10"/>
    <x v="8"/>
    <x v="0"/>
    <x v="0"/>
    <x v="352"/>
    <x v="0"/>
    <m/>
    <n v="1700000"/>
    <n v="1201064"/>
    <n v="574074"/>
    <x v="12"/>
    <x v="75"/>
    <x v="6"/>
    <x v="11"/>
  </r>
  <r>
    <x v="3"/>
    <x v="32"/>
    <x v="1"/>
    <x v="10"/>
    <x v="8"/>
    <x v="0"/>
    <x v="0"/>
    <x v="353"/>
    <x v="0"/>
    <m/>
    <n v="2000000"/>
    <n v="1637616"/>
    <n v="507012"/>
    <x v="12"/>
    <x v="20"/>
    <x v="6"/>
    <x v="11"/>
  </r>
  <r>
    <x v="3"/>
    <x v="32"/>
    <x v="1"/>
    <x v="0"/>
    <x v="8"/>
    <x v="0"/>
    <x v="0"/>
    <x v="354"/>
    <x v="0"/>
    <m/>
    <n v="3110000"/>
    <n v="2986303"/>
    <n v="2285748"/>
    <x v="12"/>
    <x v="33"/>
    <x v="6"/>
    <x v="11"/>
  </r>
  <r>
    <x v="3"/>
    <x v="32"/>
    <x v="1"/>
    <x v="0"/>
    <x v="8"/>
    <x v="0"/>
    <x v="0"/>
    <x v="355"/>
    <x v="0"/>
    <m/>
    <n v="2292000"/>
    <n v="1997405"/>
    <n v="1906385"/>
    <x v="12"/>
    <x v="13"/>
    <x v="6"/>
    <x v="11"/>
  </r>
  <r>
    <x v="3"/>
    <x v="32"/>
    <x v="1"/>
    <x v="15"/>
    <x v="8"/>
    <x v="0"/>
    <x v="0"/>
    <x v="356"/>
    <x v="0"/>
    <m/>
    <n v="3693200"/>
    <n v="3435134"/>
    <n v="1549144"/>
    <x v="12"/>
    <x v="6"/>
    <x v="6"/>
    <x v="11"/>
  </r>
  <r>
    <x v="3"/>
    <x v="32"/>
    <x v="6"/>
    <x v="13"/>
    <x v="8"/>
    <x v="0"/>
    <x v="0"/>
    <x v="357"/>
    <x v="0"/>
    <m/>
    <n v="82230000"/>
    <s v="/"/>
    <s v="/"/>
    <x v="12"/>
    <x v="51"/>
    <x v="6"/>
    <x v="11"/>
  </r>
  <r>
    <x v="3"/>
    <x v="32"/>
    <x v="6"/>
    <x v="5"/>
    <x v="8"/>
    <x v="0"/>
    <x v="0"/>
    <x v="358"/>
    <x v="0"/>
    <m/>
    <n v="4000000"/>
    <n v="2997084"/>
    <n v="0"/>
    <x v="41"/>
    <x v="4"/>
    <x v="6"/>
    <x v="11"/>
  </r>
  <r>
    <x v="3"/>
    <x v="33"/>
    <x v="6"/>
    <x v="5"/>
    <x v="8"/>
    <x v="0"/>
    <x v="0"/>
    <x v="359"/>
    <x v="0"/>
    <m/>
    <n v="1733000"/>
    <m/>
    <n v="0"/>
    <x v="42"/>
    <x v="6"/>
    <x v="6"/>
    <x v="147"/>
  </r>
  <r>
    <x v="3"/>
    <x v="33"/>
    <x v="6"/>
    <x v="6"/>
    <x v="8"/>
    <x v="0"/>
    <x v="0"/>
    <x v="360"/>
    <x v="0"/>
    <m/>
    <n v="1063998"/>
    <m/>
    <n v="762251"/>
    <x v="43"/>
    <x v="49"/>
    <x v="6"/>
    <x v="148"/>
  </r>
  <r>
    <x v="3"/>
    <x v="33"/>
    <x v="1"/>
    <x v="8"/>
    <x v="8"/>
    <x v="0"/>
    <x v="0"/>
    <x v="361"/>
    <x v="0"/>
    <m/>
    <n v="3118969"/>
    <m/>
    <n v="1135783"/>
    <x v="44"/>
    <x v="11"/>
    <x v="6"/>
    <x v="11"/>
  </r>
  <r>
    <x v="3"/>
    <x v="33"/>
    <x v="1"/>
    <x v="8"/>
    <x v="8"/>
    <x v="0"/>
    <x v="0"/>
    <x v="362"/>
    <x v="0"/>
    <m/>
    <n v="4600000"/>
    <m/>
    <n v="4160577"/>
    <x v="45"/>
    <x v="0"/>
    <x v="6"/>
    <x v="11"/>
  </r>
  <r>
    <x v="3"/>
    <x v="33"/>
    <x v="1"/>
    <x v="8"/>
    <x v="8"/>
    <x v="0"/>
    <x v="0"/>
    <x v="363"/>
    <x v="0"/>
    <m/>
    <n v="1600000"/>
    <m/>
    <n v="341235"/>
    <x v="46"/>
    <x v="11"/>
    <x v="6"/>
    <x v="11"/>
  </r>
  <r>
    <x v="3"/>
    <x v="33"/>
    <x v="1"/>
    <x v="5"/>
    <x v="8"/>
    <x v="0"/>
    <x v="0"/>
    <x v="364"/>
    <x v="0"/>
    <m/>
    <n v="2500000"/>
    <m/>
    <n v="3156"/>
    <x v="47"/>
    <x v="17"/>
    <x v="6"/>
    <x v="11"/>
  </r>
  <r>
    <x v="3"/>
    <x v="33"/>
    <x v="1"/>
    <x v="1"/>
    <x v="8"/>
    <x v="0"/>
    <x v="0"/>
    <x v="12"/>
    <x v="0"/>
    <m/>
    <m/>
    <m/>
    <m/>
    <x v="48"/>
    <x v="7"/>
    <x v="6"/>
    <x v="11"/>
  </r>
  <r>
    <x v="3"/>
    <x v="33"/>
    <x v="1"/>
    <x v="10"/>
    <x v="8"/>
    <x v="0"/>
    <x v="0"/>
    <x v="365"/>
    <x v="0"/>
    <m/>
    <m/>
    <m/>
    <m/>
    <x v="12"/>
    <x v="15"/>
    <x v="6"/>
    <x v="11"/>
  </r>
  <r>
    <x v="3"/>
    <x v="33"/>
    <x v="1"/>
    <x v="10"/>
    <x v="8"/>
    <x v="0"/>
    <x v="0"/>
    <x v="366"/>
    <x v="0"/>
    <m/>
    <n v="1217108"/>
    <m/>
    <n v="806731"/>
    <x v="36"/>
    <x v="98"/>
    <x v="6"/>
    <x v="11"/>
  </r>
  <r>
    <x v="3"/>
    <x v="33"/>
    <x v="1"/>
    <x v="15"/>
    <x v="8"/>
    <x v="0"/>
    <x v="0"/>
    <x v="367"/>
    <x v="0"/>
    <m/>
    <n v="2392145"/>
    <m/>
    <n v="851222"/>
    <x v="49"/>
    <x v="6"/>
    <x v="6"/>
    <x v="11"/>
  </r>
  <r>
    <x v="3"/>
    <x v="33"/>
    <x v="1"/>
    <x v="10"/>
    <x v="8"/>
    <x v="0"/>
    <x v="0"/>
    <x v="368"/>
    <x v="0"/>
    <m/>
    <n v="4000000"/>
    <m/>
    <n v="1106580"/>
    <x v="50"/>
    <x v="35"/>
    <x v="6"/>
    <x v="11"/>
  </r>
  <r>
    <x v="3"/>
    <x v="34"/>
    <x v="1"/>
    <x v="8"/>
    <x v="8"/>
    <x v="0"/>
    <x v="0"/>
    <x v="369"/>
    <x v="0"/>
    <m/>
    <n v="3083000"/>
    <m/>
    <n v="1021151.31956"/>
    <x v="19"/>
    <x v="85"/>
    <x v="6"/>
    <x v="149"/>
  </r>
  <r>
    <x v="3"/>
    <x v="34"/>
    <x v="1"/>
    <x v="8"/>
    <x v="8"/>
    <x v="0"/>
    <x v="0"/>
    <x v="370"/>
    <x v="0"/>
    <m/>
    <n v="1400000"/>
    <m/>
    <n v="974.61"/>
    <x v="19"/>
    <x v="17"/>
    <x v="6"/>
    <x v="150"/>
  </r>
  <r>
    <x v="3"/>
    <x v="34"/>
    <x v="1"/>
    <x v="5"/>
    <x v="8"/>
    <x v="0"/>
    <x v="0"/>
    <x v="371"/>
    <x v="0"/>
    <m/>
    <n v="3005000"/>
    <m/>
    <n v="2649907.60348"/>
    <x v="51"/>
    <x v="1"/>
    <x v="6"/>
    <x v="151"/>
  </r>
  <r>
    <x v="3"/>
    <x v="35"/>
    <x v="1"/>
    <x v="10"/>
    <x v="8"/>
    <x v="0"/>
    <x v="0"/>
    <x v="372"/>
    <x v="0"/>
    <m/>
    <n v="3000000"/>
    <m/>
    <n v="2341776"/>
    <x v="52"/>
    <x v="11"/>
    <x v="6"/>
    <x v="152"/>
  </r>
  <r>
    <x v="3"/>
    <x v="35"/>
    <x v="1"/>
    <x v="2"/>
    <x v="8"/>
    <x v="0"/>
    <x v="0"/>
    <x v="373"/>
    <x v="0"/>
    <m/>
    <n v="1604564"/>
    <m/>
    <n v="1325438"/>
    <x v="53"/>
    <x v="5"/>
    <x v="6"/>
    <x v="35"/>
  </r>
  <r>
    <x v="3"/>
    <x v="35"/>
    <x v="1"/>
    <x v="2"/>
    <x v="8"/>
    <x v="0"/>
    <x v="0"/>
    <x v="374"/>
    <x v="0"/>
    <m/>
    <n v="1250000"/>
    <m/>
    <n v="238684"/>
    <x v="54"/>
    <x v="99"/>
    <x v="6"/>
    <x v="153"/>
  </r>
  <r>
    <x v="3"/>
    <x v="35"/>
    <x v="1"/>
    <x v="0"/>
    <x v="8"/>
    <x v="0"/>
    <x v="0"/>
    <x v="375"/>
    <x v="0"/>
    <m/>
    <n v="4665000"/>
    <m/>
    <n v="2867642"/>
    <x v="55"/>
    <x v="5"/>
    <x v="6"/>
    <x v="35"/>
  </r>
  <r>
    <x v="3"/>
    <x v="35"/>
    <x v="1"/>
    <x v="8"/>
    <x v="8"/>
    <x v="0"/>
    <x v="0"/>
    <x v="376"/>
    <x v="0"/>
    <m/>
    <n v="2715000"/>
    <m/>
    <n v="632429"/>
    <x v="56"/>
    <x v="9"/>
    <x v="6"/>
    <x v="35"/>
  </r>
  <r>
    <x v="3"/>
    <x v="35"/>
    <x v="1"/>
    <x v="8"/>
    <x v="8"/>
    <x v="0"/>
    <x v="0"/>
    <x v="377"/>
    <x v="0"/>
    <m/>
    <n v="1600000"/>
    <m/>
    <n v="6830"/>
    <x v="57"/>
    <x v="16"/>
    <x v="6"/>
    <x v="35"/>
  </r>
  <r>
    <x v="3"/>
    <x v="35"/>
    <x v="1"/>
    <x v="8"/>
    <x v="8"/>
    <x v="0"/>
    <x v="0"/>
    <x v="378"/>
    <x v="0"/>
    <m/>
    <n v="3815000"/>
    <m/>
    <n v="1092"/>
    <x v="58"/>
    <x v="36"/>
    <x v="6"/>
    <x v="35"/>
  </r>
  <r>
    <x v="3"/>
    <x v="36"/>
    <x v="1"/>
    <x v="6"/>
    <x v="8"/>
    <x v="0"/>
    <x v="0"/>
    <x v="379"/>
    <x v="0"/>
    <m/>
    <n v="2023771"/>
    <m/>
    <n v="5861"/>
    <x v="19"/>
    <x v="91"/>
    <x v="6"/>
    <x v="154"/>
  </r>
  <r>
    <x v="3"/>
    <x v="36"/>
    <x v="1"/>
    <x v="8"/>
    <x v="8"/>
    <x v="0"/>
    <x v="0"/>
    <x v="380"/>
    <x v="0"/>
    <m/>
    <n v="1500000"/>
    <m/>
    <n v="0"/>
    <x v="59"/>
    <x v="17"/>
    <x v="6"/>
    <x v="155"/>
  </r>
  <r>
    <x v="3"/>
    <x v="36"/>
    <x v="1"/>
    <x v="1"/>
    <x v="8"/>
    <x v="0"/>
    <x v="0"/>
    <x v="381"/>
    <x v="0"/>
    <m/>
    <n v="1200000"/>
    <m/>
    <n v="302251"/>
    <x v="60"/>
    <x v="11"/>
    <x v="6"/>
    <x v="156"/>
  </r>
  <r>
    <x v="3"/>
    <x v="36"/>
    <x v="1"/>
    <x v="3"/>
    <x v="8"/>
    <x v="0"/>
    <x v="0"/>
    <x v="382"/>
    <x v="0"/>
    <m/>
    <n v="1000000"/>
    <m/>
    <n v="215431"/>
    <x v="61"/>
    <x v="30"/>
    <x v="6"/>
    <x v="157"/>
  </r>
  <r>
    <x v="3"/>
    <x v="36"/>
    <x v="1"/>
    <x v="3"/>
    <x v="8"/>
    <x v="0"/>
    <x v="0"/>
    <x v="383"/>
    <x v="0"/>
    <m/>
    <n v="2000000"/>
    <m/>
    <n v="691349"/>
    <x v="62"/>
    <x v="85"/>
    <x v="6"/>
    <x v="158"/>
  </r>
  <r>
    <x v="3"/>
    <x v="36"/>
    <x v="1"/>
    <x v="3"/>
    <x v="8"/>
    <x v="0"/>
    <x v="0"/>
    <x v="384"/>
    <x v="0"/>
    <m/>
    <n v="6250000"/>
    <m/>
    <n v="5665358"/>
    <x v="63"/>
    <x v="32"/>
    <x v="6"/>
    <x v="159"/>
  </r>
  <r>
    <x v="3"/>
    <x v="36"/>
    <x v="1"/>
    <x v="3"/>
    <x v="8"/>
    <x v="0"/>
    <x v="0"/>
    <x v="385"/>
    <x v="0"/>
    <m/>
    <n v="3150000"/>
    <m/>
    <n v="2615012"/>
    <x v="64"/>
    <x v="32"/>
    <x v="6"/>
    <x v="160"/>
  </r>
  <r>
    <x v="3"/>
    <x v="36"/>
    <x v="6"/>
    <x v="13"/>
    <x v="8"/>
    <x v="0"/>
    <x v="0"/>
    <x v="386"/>
    <x v="0"/>
    <m/>
    <n v="5866667"/>
    <m/>
    <m/>
    <x v="12"/>
    <x v="5"/>
    <x v="6"/>
    <x v="161"/>
  </r>
  <r>
    <x v="3"/>
    <x v="36"/>
    <x v="6"/>
    <x v="13"/>
    <x v="8"/>
    <x v="0"/>
    <x v="0"/>
    <x v="387"/>
    <x v="0"/>
    <m/>
    <n v="4933333"/>
    <m/>
    <m/>
    <x v="12"/>
    <x v="5"/>
    <x v="6"/>
    <x v="161"/>
  </r>
  <r>
    <x v="3"/>
    <x v="36"/>
    <x v="6"/>
    <x v="13"/>
    <x v="8"/>
    <x v="0"/>
    <x v="0"/>
    <x v="388"/>
    <x v="0"/>
    <m/>
    <n v="2500000"/>
    <m/>
    <m/>
    <x v="12"/>
    <x v="100"/>
    <x v="6"/>
    <x v="161"/>
  </r>
  <r>
    <x v="3"/>
    <x v="36"/>
    <x v="6"/>
    <x v="13"/>
    <x v="8"/>
    <x v="0"/>
    <x v="0"/>
    <x v="389"/>
    <x v="0"/>
    <m/>
    <n v="1500000"/>
    <m/>
    <m/>
    <x v="12"/>
    <x v="29"/>
    <x v="6"/>
    <x v="161"/>
  </r>
  <r>
    <x v="4"/>
    <x v="37"/>
    <x v="1"/>
    <x v="1"/>
    <x v="8"/>
    <x v="0"/>
    <x v="218"/>
    <x v="390"/>
    <x v="0"/>
    <m/>
    <n v="2866246.0245790002"/>
    <m/>
    <m/>
    <x v="12"/>
    <x v="7"/>
    <x v="6"/>
    <x v="11"/>
  </r>
  <r>
    <x v="4"/>
    <x v="38"/>
    <x v="1"/>
    <x v="7"/>
    <x v="8"/>
    <x v="0"/>
    <x v="0"/>
    <x v="391"/>
    <x v="0"/>
    <m/>
    <n v="2504000"/>
    <m/>
    <m/>
    <x v="12"/>
    <x v="7"/>
    <x v="6"/>
    <x v="11"/>
  </r>
  <r>
    <x v="4"/>
    <x v="38"/>
    <x v="1"/>
    <x v="0"/>
    <x v="8"/>
    <x v="0"/>
    <x v="0"/>
    <x v="392"/>
    <x v="0"/>
    <m/>
    <n v="4642710"/>
    <m/>
    <m/>
    <x v="12"/>
    <x v="7"/>
    <x v="6"/>
    <x v="11"/>
  </r>
  <r>
    <x v="4"/>
    <x v="38"/>
    <x v="1"/>
    <x v="15"/>
    <x v="8"/>
    <x v="0"/>
    <x v="0"/>
    <x v="393"/>
    <x v="0"/>
    <m/>
    <n v="2577000"/>
    <m/>
    <m/>
    <x v="12"/>
    <x v="7"/>
    <x v="6"/>
    <x v="11"/>
  </r>
  <r>
    <x v="4"/>
    <x v="38"/>
    <x v="1"/>
    <x v="10"/>
    <x v="8"/>
    <x v="0"/>
    <x v="0"/>
    <x v="394"/>
    <x v="0"/>
    <m/>
    <n v="1000000"/>
    <m/>
    <m/>
    <x v="12"/>
    <x v="7"/>
    <x v="6"/>
    <x v="11"/>
  </r>
  <r>
    <x v="4"/>
    <x v="38"/>
    <x v="10"/>
    <x v="6"/>
    <x v="8"/>
    <x v="0"/>
    <x v="0"/>
    <x v="395"/>
    <x v="0"/>
    <m/>
    <n v="2276743"/>
    <m/>
    <m/>
    <x v="12"/>
    <x v="7"/>
    <x v="6"/>
    <x v="11"/>
  </r>
  <r>
    <x v="4"/>
    <x v="38"/>
    <x v="1"/>
    <x v="1"/>
    <x v="8"/>
    <x v="0"/>
    <x v="0"/>
    <x v="396"/>
    <x v="0"/>
    <m/>
    <n v="59000000"/>
    <m/>
    <m/>
    <x v="12"/>
    <x v="7"/>
    <x v="6"/>
    <x v="11"/>
  </r>
  <r>
    <x v="4"/>
    <x v="38"/>
    <x v="1"/>
    <x v="1"/>
    <x v="8"/>
    <x v="0"/>
    <x v="0"/>
    <x v="397"/>
    <x v="0"/>
    <m/>
    <n v="1500000"/>
    <m/>
    <m/>
    <x v="12"/>
    <x v="7"/>
    <x v="6"/>
    <x v="11"/>
  </r>
  <r>
    <x v="4"/>
    <x v="38"/>
    <x v="1"/>
    <x v="8"/>
    <x v="8"/>
    <x v="0"/>
    <x v="0"/>
    <x v="398"/>
    <x v="0"/>
    <m/>
    <n v="2623237"/>
    <m/>
    <m/>
    <x v="12"/>
    <x v="7"/>
    <x v="6"/>
    <x v="11"/>
  </r>
  <r>
    <x v="4"/>
    <x v="38"/>
    <x v="1"/>
    <x v="8"/>
    <x v="8"/>
    <x v="0"/>
    <x v="0"/>
    <x v="399"/>
    <x v="0"/>
    <m/>
    <n v="3940000"/>
    <m/>
    <m/>
    <x v="12"/>
    <x v="7"/>
    <x v="6"/>
    <x v="11"/>
  </r>
  <r>
    <x v="4"/>
    <x v="38"/>
    <x v="0"/>
    <x v="5"/>
    <x v="8"/>
    <x v="0"/>
    <x v="0"/>
    <x v="400"/>
    <x v="0"/>
    <m/>
    <n v="2170000"/>
    <m/>
    <m/>
    <x v="12"/>
    <x v="7"/>
    <x v="6"/>
    <x v="11"/>
  </r>
  <r>
    <x v="4"/>
    <x v="38"/>
    <x v="0"/>
    <x v="5"/>
    <x v="8"/>
    <x v="0"/>
    <x v="0"/>
    <x v="401"/>
    <x v="0"/>
    <m/>
    <n v="1250000"/>
    <m/>
    <m/>
    <x v="12"/>
    <x v="7"/>
    <x v="6"/>
    <x v="11"/>
  </r>
  <r>
    <x v="4"/>
    <x v="38"/>
    <x v="6"/>
    <x v="5"/>
    <x v="8"/>
    <x v="0"/>
    <x v="0"/>
    <x v="402"/>
    <x v="0"/>
    <m/>
    <n v="14500000"/>
    <m/>
    <m/>
    <x v="12"/>
    <x v="7"/>
    <x v="6"/>
    <x v="11"/>
  </r>
  <r>
    <x v="4"/>
    <x v="38"/>
    <x v="6"/>
    <x v="5"/>
    <x v="8"/>
    <x v="0"/>
    <x v="0"/>
    <x v="403"/>
    <x v="0"/>
    <m/>
    <n v="5830000"/>
    <m/>
    <m/>
    <x v="12"/>
    <x v="7"/>
    <x v="6"/>
    <x v="11"/>
  </r>
  <r>
    <x v="4"/>
    <x v="38"/>
    <x v="6"/>
    <x v="5"/>
    <x v="8"/>
    <x v="0"/>
    <x v="0"/>
    <x v="404"/>
    <x v="0"/>
    <m/>
    <n v="10000000"/>
    <m/>
    <m/>
    <x v="12"/>
    <x v="7"/>
    <x v="6"/>
    <x v="11"/>
  </r>
  <r>
    <x v="4"/>
    <x v="39"/>
    <x v="0"/>
    <x v="1"/>
    <x v="168"/>
    <x v="144"/>
    <x v="0"/>
    <x v="405"/>
    <x v="0"/>
    <m/>
    <n v="1200000"/>
    <m/>
    <m/>
    <x v="12"/>
    <x v="7"/>
    <x v="6"/>
    <x v="11"/>
  </r>
  <r>
    <x v="4"/>
    <x v="38"/>
    <x v="0"/>
    <x v="16"/>
    <x v="8"/>
    <x v="0"/>
    <x v="0"/>
    <x v="406"/>
    <x v="0"/>
    <m/>
    <n v="1511104"/>
    <m/>
    <m/>
    <x v="12"/>
    <x v="7"/>
    <x v="6"/>
    <x v="11"/>
  </r>
  <r>
    <x v="4"/>
    <x v="38"/>
    <x v="0"/>
    <x v="16"/>
    <x v="8"/>
    <x v="0"/>
    <x v="0"/>
    <x v="407"/>
    <x v="0"/>
    <m/>
    <n v="1642759"/>
    <m/>
    <m/>
    <x v="12"/>
    <x v="7"/>
    <x v="6"/>
    <x v="11"/>
  </r>
  <r>
    <x v="4"/>
    <x v="38"/>
    <x v="0"/>
    <x v="16"/>
    <x v="8"/>
    <x v="0"/>
    <x v="0"/>
    <x v="408"/>
    <x v="0"/>
    <m/>
    <n v="2037000"/>
    <m/>
    <m/>
    <x v="12"/>
    <x v="7"/>
    <x v="6"/>
    <x v="11"/>
  </r>
  <r>
    <x v="4"/>
    <x v="38"/>
    <x v="0"/>
    <x v="16"/>
    <x v="8"/>
    <x v="0"/>
    <x v="0"/>
    <x v="409"/>
    <x v="0"/>
    <m/>
    <n v="1190611"/>
    <m/>
    <m/>
    <x v="12"/>
    <x v="7"/>
    <x v="6"/>
    <x v="11"/>
  </r>
  <r>
    <x v="4"/>
    <x v="38"/>
    <x v="0"/>
    <x v="6"/>
    <x v="8"/>
    <x v="0"/>
    <x v="0"/>
    <x v="410"/>
    <x v="0"/>
    <m/>
    <n v="1000000"/>
    <m/>
    <m/>
    <x v="12"/>
    <x v="7"/>
    <x v="6"/>
    <x v="11"/>
  </r>
  <r>
    <x v="4"/>
    <x v="40"/>
    <x v="0"/>
    <x v="0"/>
    <x v="8"/>
    <x v="0"/>
    <x v="0"/>
    <x v="411"/>
    <x v="0"/>
    <m/>
    <n v="19966463"/>
    <n v="18827752.600000001"/>
    <n v="18700276"/>
    <x v="12"/>
    <x v="7"/>
    <x v="6"/>
    <x v="11"/>
  </r>
  <r>
    <x v="4"/>
    <x v="40"/>
    <x v="0"/>
    <x v="15"/>
    <x v="8"/>
    <x v="0"/>
    <x v="0"/>
    <x v="412"/>
    <x v="0"/>
    <m/>
    <n v="11980255"/>
    <s v="11 980 255"/>
    <n v="11980255"/>
    <x v="12"/>
    <x v="7"/>
    <x v="6"/>
    <x v="11"/>
  </r>
  <r>
    <x v="4"/>
    <x v="40"/>
    <x v="0"/>
    <x v="1"/>
    <x v="8"/>
    <x v="0"/>
    <x v="0"/>
    <x v="413"/>
    <x v="0"/>
    <m/>
    <n v="12839500"/>
    <n v="12817395.17"/>
    <n v="12759454"/>
    <x v="12"/>
    <x v="7"/>
    <x v="6"/>
    <x v="11"/>
  </r>
  <r>
    <x v="4"/>
    <x v="40"/>
    <x v="0"/>
    <x v="1"/>
    <x v="8"/>
    <x v="0"/>
    <x v="0"/>
    <x v="414"/>
    <x v="0"/>
    <m/>
    <n v="12370909"/>
    <n v="12230047.15"/>
    <n v="12219052"/>
    <x v="12"/>
    <x v="7"/>
    <x v="6"/>
    <x v="11"/>
  </r>
  <r>
    <x v="4"/>
    <x v="41"/>
    <x v="0"/>
    <x v="9"/>
    <x v="8"/>
    <x v="0"/>
    <x v="0"/>
    <x v="415"/>
    <x v="0"/>
    <m/>
    <m/>
    <m/>
    <m/>
    <x v="12"/>
    <x v="7"/>
    <x v="6"/>
    <x v="11"/>
  </r>
  <r>
    <x v="4"/>
    <x v="41"/>
    <x v="0"/>
    <x v="15"/>
    <x v="8"/>
    <x v="0"/>
    <x v="0"/>
    <x v="416"/>
    <x v="0"/>
    <m/>
    <m/>
    <m/>
    <m/>
    <x v="12"/>
    <x v="7"/>
    <x v="6"/>
    <x v="11"/>
  </r>
  <r>
    <x v="4"/>
    <x v="41"/>
    <x v="0"/>
    <x v="10"/>
    <x v="8"/>
    <x v="0"/>
    <x v="0"/>
    <x v="417"/>
    <x v="0"/>
    <m/>
    <m/>
    <m/>
    <m/>
    <x v="12"/>
    <x v="7"/>
    <x v="6"/>
    <x v="11"/>
  </r>
  <r>
    <x v="4"/>
    <x v="41"/>
    <x v="0"/>
    <x v="6"/>
    <x v="8"/>
    <x v="0"/>
    <x v="0"/>
    <x v="418"/>
    <x v="0"/>
    <m/>
    <m/>
    <m/>
    <m/>
    <x v="12"/>
    <x v="7"/>
    <x v="6"/>
    <x v="11"/>
  </r>
  <r>
    <x v="4"/>
    <x v="41"/>
    <x v="0"/>
    <x v="1"/>
    <x v="8"/>
    <x v="0"/>
    <x v="0"/>
    <x v="419"/>
    <x v="0"/>
    <m/>
    <m/>
    <m/>
    <m/>
    <x v="12"/>
    <x v="7"/>
    <x v="6"/>
    <x v="11"/>
  </r>
  <r>
    <x v="4"/>
    <x v="41"/>
    <x v="0"/>
    <x v="8"/>
    <x v="8"/>
    <x v="0"/>
    <x v="0"/>
    <x v="420"/>
    <x v="0"/>
    <m/>
    <m/>
    <m/>
    <m/>
    <x v="12"/>
    <x v="7"/>
    <x v="6"/>
    <x v="11"/>
  </r>
  <r>
    <x v="4"/>
    <x v="41"/>
    <x v="0"/>
    <x v="5"/>
    <x v="8"/>
    <x v="0"/>
    <x v="0"/>
    <x v="421"/>
    <x v="0"/>
    <m/>
    <m/>
    <m/>
    <m/>
    <x v="12"/>
    <x v="7"/>
    <x v="6"/>
    <x v="11"/>
  </r>
  <r>
    <x v="4"/>
    <x v="41"/>
    <x v="0"/>
    <x v="5"/>
    <x v="8"/>
    <x v="0"/>
    <x v="0"/>
    <x v="422"/>
    <x v="0"/>
    <m/>
    <m/>
    <m/>
    <m/>
    <x v="12"/>
    <x v="7"/>
    <x v="6"/>
    <x v="11"/>
  </r>
  <r>
    <x v="4"/>
    <x v="41"/>
    <x v="0"/>
    <x v="5"/>
    <x v="8"/>
    <x v="0"/>
    <x v="0"/>
    <x v="423"/>
    <x v="0"/>
    <m/>
    <m/>
    <m/>
    <m/>
    <x v="12"/>
    <x v="7"/>
    <x v="6"/>
    <x v="11"/>
  </r>
  <r>
    <x v="4"/>
    <x v="41"/>
    <x v="0"/>
    <x v="5"/>
    <x v="8"/>
    <x v="0"/>
    <x v="0"/>
    <x v="424"/>
    <x v="0"/>
    <m/>
    <m/>
    <m/>
    <m/>
    <x v="12"/>
    <x v="7"/>
    <x v="6"/>
    <x v="11"/>
  </r>
  <r>
    <x v="4"/>
    <x v="41"/>
    <x v="0"/>
    <x v="5"/>
    <x v="8"/>
    <x v="0"/>
    <x v="0"/>
    <x v="425"/>
    <x v="0"/>
    <m/>
    <m/>
    <m/>
    <m/>
    <x v="12"/>
    <x v="7"/>
    <x v="6"/>
    <x v="11"/>
  </r>
  <r>
    <x v="4"/>
    <x v="41"/>
    <x v="0"/>
    <x v="5"/>
    <x v="8"/>
    <x v="0"/>
    <x v="0"/>
    <x v="426"/>
    <x v="0"/>
    <m/>
    <m/>
    <m/>
    <m/>
    <x v="12"/>
    <x v="7"/>
    <x v="6"/>
    <x v="11"/>
  </r>
  <r>
    <x v="4"/>
    <x v="42"/>
    <x v="0"/>
    <x v="1"/>
    <x v="8"/>
    <x v="0"/>
    <x v="0"/>
    <x v="427"/>
    <x v="0"/>
    <m/>
    <m/>
    <m/>
    <m/>
    <x v="12"/>
    <x v="7"/>
    <x v="6"/>
    <x v="11"/>
  </r>
  <r>
    <x v="5"/>
    <x v="43"/>
    <x v="11"/>
    <x v="16"/>
    <x v="169"/>
    <x v="145"/>
    <x v="219"/>
    <x v="428"/>
    <x v="0"/>
    <n v="1652810"/>
    <n v="2592705"/>
    <n v="2563875.0188000002"/>
    <n v="2546429.9740000004"/>
    <x v="65"/>
    <x v="0"/>
    <x v="6"/>
    <x v="162"/>
  </r>
  <r>
    <x v="5"/>
    <x v="43"/>
    <x v="11"/>
    <x v="16"/>
    <x v="169"/>
    <x v="146"/>
    <x v="220"/>
    <x v="429"/>
    <x v="0"/>
    <n v="760000"/>
    <n v="1404648"/>
    <n v="1370803.49483"/>
    <n v="1369168.7043299999"/>
    <x v="66"/>
    <x v="0"/>
    <x v="6"/>
    <x v="163"/>
  </r>
  <r>
    <x v="5"/>
    <x v="43"/>
    <x v="11"/>
    <x v="16"/>
    <x v="169"/>
    <x v="146"/>
    <x v="221"/>
    <x v="430"/>
    <x v="0"/>
    <n v="720000"/>
    <n v="1031538"/>
    <n v="1024877.48948"/>
    <n v="1013137.7976100001"/>
    <x v="67"/>
    <x v="0"/>
    <x v="6"/>
    <x v="164"/>
  </r>
  <r>
    <x v="5"/>
    <x v="43"/>
    <x v="11"/>
    <x v="16"/>
    <x v="169"/>
    <x v="147"/>
    <x v="222"/>
    <x v="431"/>
    <x v="0"/>
    <n v="632000"/>
    <n v="1240427"/>
    <n v="1210415.11619"/>
    <n v="1218811.3813499999"/>
    <x v="68"/>
    <x v="0"/>
    <x v="6"/>
    <x v="163"/>
  </r>
  <r>
    <x v="5"/>
    <x v="43"/>
    <x v="11"/>
    <x v="16"/>
    <x v="169"/>
    <x v="147"/>
    <x v="223"/>
    <x v="432"/>
    <x v="0"/>
    <n v="960000"/>
    <n v="1700471"/>
    <n v="1671317.4227199999"/>
    <n v="1665969.47226"/>
    <x v="69"/>
    <x v="0"/>
    <x v="6"/>
    <x v="165"/>
  </r>
  <r>
    <x v="5"/>
    <x v="43"/>
    <x v="11"/>
    <x v="0"/>
    <x v="170"/>
    <x v="148"/>
    <x v="224"/>
    <x v="433"/>
    <x v="0"/>
    <n v="2310000"/>
    <n v="4123615"/>
    <n v="4004797.16909"/>
    <n v="3845759.4258499998"/>
    <x v="70"/>
    <x v="0"/>
    <x v="6"/>
    <x v="166"/>
  </r>
  <r>
    <x v="5"/>
    <x v="43"/>
    <x v="11"/>
    <x v="0"/>
    <x v="171"/>
    <x v="149"/>
    <x v="225"/>
    <x v="434"/>
    <x v="0"/>
    <n v="948000"/>
    <n v="2446718"/>
    <n v="2439269.8956900002"/>
    <n v="2289960.9657799997"/>
    <x v="71"/>
    <x v="0"/>
    <x v="6"/>
    <x v="166"/>
  </r>
  <r>
    <x v="5"/>
    <x v="43"/>
    <x v="11"/>
    <x v="0"/>
    <x v="170"/>
    <x v="148"/>
    <x v="226"/>
    <x v="435"/>
    <x v="0"/>
    <n v="920000"/>
    <n v="1476000"/>
    <n v="0"/>
    <n v="0"/>
    <x v="19"/>
    <x v="17"/>
    <x v="6"/>
    <x v="167"/>
  </r>
  <r>
    <x v="5"/>
    <x v="43"/>
    <x v="11"/>
    <x v="0"/>
    <x v="170"/>
    <x v="148"/>
    <x v="227"/>
    <x v="436"/>
    <x v="0"/>
    <n v="1200000"/>
    <n v="1328000"/>
    <n v="1218085.1101299999"/>
    <n v="1140436.6429100002"/>
    <x v="72"/>
    <x v="0"/>
    <x v="6"/>
    <x v="168"/>
  </r>
  <r>
    <x v="5"/>
    <x v="43"/>
    <x v="11"/>
    <x v="10"/>
    <x v="172"/>
    <x v="150"/>
    <x v="228"/>
    <x v="437"/>
    <x v="0"/>
    <n v="2500000"/>
    <n v="2500000"/>
    <n v="1799061.075"/>
    <n v="1793977.94998"/>
    <x v="73"/>
    <x v="9"/>
    <x v="6"/>
    <x v="169"/>
  </r>
  <r>
    <x v="5"/>
    <x v="43"/>
    <x v="11"/>
    <x v="10"/>
    <x v="172"/>
    <x v="150"/>
    <x v="229"/>
    <x v="438"/>
    <x v="0"/>
    <n v="1000000"/>
    <n v="1000000"/>
    <n v="811406.72415999998"/>
    <n v="328279.75623"/>
    <x v="74"/>
    <x v="85"/>
    <x v="6"/>
    <x v="170"/>
  </r>
  <r>
    <x v="5"/>
    <x v="43"/>
    <x v="11"/>
    <x v="10"/>
    <x v="172"/>
    <x v="150"/>
    <x v="230"/>
    <x v="439"/>
    <x v="0"/>
    <n v="1000000"/>
    <n v="1000000"/>
    <n v="220391.7"/>
    <n v="220391.7"/>
    <x v="75"/>
    <x v="101"/>
    <x v="6"/>
    <x v="171"/>
  </r>
  <r>
    <x v="5"/>
    <x v="43"/>
    <x v="11"/>
    <x v="3"/>
    <x v="173"/>
    <x v="151"/>
    <x v="231"/>
    <x v="440"/>
    <x v="0"/>
    <n v="2050000"/>
    <n v="2050000"/>
    <n v="2048441.40769"/>
    <n v="2047233.2906200001"/>
    <x v="76"/>
    <x v="0"/>
    <x v="6"/>
    <x v="172"/>
  </r>
  <r>
    <x v="5"/>
    <x v="43"/>
    <x v="11"/>
    <x v="1"/>
    <x v="174"/>
    <x v="152"/>
    <x v="232"/>
    <x v="441"/>
    <x v="0"/>
    <n v="1800000"/>
    <n v="2950000"/>
    <n v="2929818.7784899999"/>
    <n v="2774456.7618700005"/>
    <x v="77"/>
    <x v="32"/>
    <x v="6"/>
    <x v="173"/>
  </r>
  <r>
    <x v="5"/>
    <x v="43"/>
    <x v="11"/>
    <x v="1"/>
    <x v="175"/>
    <x v="153"/>
    <x v="233"/>
    <x v="442"/>
    <x v="0"/>
    <n v="1600000"/>
    <n v="1812725"/>
    <n v="1812047.6340900001"/>
    <n v="1778089.9096400002"/>
    <x v="78"/>
    <x v="0"/>
    <x v="6"/>
    <x v="174"/>
  </r>
  <r>
    <x v="5"/>
    <x v="43"/>
    <x v="11"/>
    <x v="8"/>
    <x v="176"/>
    <x v="154"/>
    <x v="234"/>
    <x v="443"/>
    <x v="0"/>
    <n v="1500000"/>
    <n v="7210000"/>
    <n v="7097576.1451399997"/>
    <n v="5313053.4713200005"/>
    <x v="79"/>
    <x v="51"/>
    <x v="6"/>
    <x v="175"/>
  </r>
  <r>
    <x v="5"/>
    <x v="43"/>
    <x v="11"/>
    <x v="8"/>
    <x v="176"/>
    <x v="154"/>
    <x v="235"/>
    <x v="444"/>
    <x v="0"/>
    <n v="3000000"/>
    <n v="4000000"/>
    <n v="3566368.03308"/>
    <n v="2951954.2807999998"/>
    <x v="80"/>
    <x v="32"/>
    <x v="6"/>
    <x v="176"/>
  </r>
  <r>
    <x v="5"/>
    <x v="43"/>
    <x v="11"/>
    <x v="8"/>
    <x v="176"/>
    <x v="154"/>
    <x v="236"/>
    <x v="445"/>
    <x v="0"/>
    <n v="1100000"/>
    <n v="2924200"/>
    <n v="2314831.2743500001"/>
    <n v="602.57434999999998"/>
    <x v="81"/>
    <x v="17"/>
    <x v="6"/>
    <x v="177"/>
  </r>
  <r>
    <x v="5"/>
    <x v="43"/>
    <x v="11"/>
    <x v="8"/>
    <x v="176"/>
    <x v="154"/>
    <x v="237"/>
    <x v="446"/>
    <x v="0"/>
    <n v="600000"/>
    <n v="2456000"/>
    <n v="2453892.7447700002"/>
    <n v="2436150.4811200001"/>
    <x v="82"/>
    <x v="0"/>
    <x v="6"/>
    <x v="0"/>
  </r>
  <r>
    <x v="5"/>
    <x v="43"/>
    <x v="11"/>
    <x v="5"/>
    <x v="177"/>
    <x v="155"/>
    <x v="238"/>
    <x v="447"/>
    <x v="0"/>
    <n v="2500000"/>
    <n v="3600000"/>
    <n v="2310097.7072800002"/>
    <n v="678621.86604999995"/>
    <x v="83"/>
    <x v="101"/>
    <x v="6"/>
    <x v="178"/>
  </r>
  <r>
    <x v="5"/>
    <x v="43"/>
    <x v="11"/>
    <x v="5"/>
    <x v="178"/>
    <x v="156"/>
    <x v="239"/>
    <x v="448"/>
    <x v="0"/>
    <n v="1000000"/>
    <n v="1000000"/>
    <n v="998952.52396000002"/>
    <n v="920328.82253"/>
    <x v="84"/>
    <x v="0"/>
    <x v="6"/>
    <x v="179"/>
  </r>
  <r>
    <x v="5"/>
    <x v="43"/>
    <x v="11"/>
    <x v="5"/>
    <x v="178"/>
    <x v="156"/>
    <x v="240"/>
    <x v="449"/>
    <x v="0"/>
    <n v="1000000"/>
    <n v="1000000"/>
    <n v="830171.32715999999"/>
    <n v="160062.69978"/>
    <x v="85"/>
    <x v="102"/>
    <x v="6"/>
    <x v="180"/>
  </r>
  <r>
    <x v="5"/>
    <x v="43"/>
    <x v="12"/>
    <x v="6"/>
    <x v="179"/>
    <x v="157"/>
    <x v="241"/>
    <x v="450"/>
    <x v="0"/>
    <n v="2529714.2799999998"/>
    <n v="2529714.2799999998"/>
    <n v="1739554.16756"/>
    <n v="129620.63336000001"/>
    <x v="86"/>
    <x v="37"/>
    <x v="6"/>
    <x v="181"/>
  </r>
  <r>
    <x v="5"/>
    <x v="43"/>
    <x v="13"/>
    <x v="3"/>
    <x v="173"/>
    <x v="151"/>
    <x v="242"/>
    <x v="451"/>
    <x v="0"/>
    <n v="1000000"/>
    <n v="1000000"/>
    <n v="974284.27527999994"/>
    <n v="493952.57659000001"/>
    <x v="87"/>
    <x v="20"/>
    <x v="6"/>
    <x v="9"/>
  </r>
  <r>
    <x v="5"/>
    <x v="43"/>
    <x v="13"/>
    <x v="1"/>
    <x v="175"/>
    <x v="158"/>
    <x v="243"/>
    <x v="452"/>
    <x v="0"/>
    <n v="2800000"/>
    <n v="2800000"/>
    <n v="2593239.9988299999"/>
    <n v="508990.81206999999"/>
    <x v="88"/>
    <x v="91"/>
    <x v="6"/>
    <x v="9"/>
  </r>
  <r>
    <x v="5"/>
    <x v="43"/>
    <x v="13"/>
    <x v="5"/>
    <x v="177"/>
    <x v="159"/>
    <x v="244"/>
    <x v="274"/>
    <x v="0"/>
    <n v="2000000"/>
    <n v="2000000"/>
    <n v="0"/>
    <n v="0"/>
    <x v="19"/>
    <x v="17"/>
    <x v="6"/>
    <x v="182"/>
  </r>
  <r>
    <x v="5"/>
    <x v="44"/>
    <x v="0"/>
    <x v="3"/>
    <x v="8"/>
    <x v="0"/>
    <x v="245"/>
    <x v="453"/>
    <x v="0"/>
    <n v="2000000"/>
    <n v="2000000"/>
    <m/>
    <n v="1976513"/>
    <x v="89"/>
    <x v="79"/>
    <x v="6"/>
    <x v="35"/>
  </r>
  <r>
    <x v="5"/>
    <x v="44"/>
    <x v="0"/>
    <x v="15"/>
    <x v="8"/>
    <x v="0"/>
    <x v="246"/>
    <x v="454"/>
    <x v="0"/>
    <n v="1200000"/>
    <n v="1200000"/>
    <m/>
    <n v="23809"/>
    <x v="90"/>
    <x v="17"/>
    <x v="6"/>
    <x v="183"/>
  </r>
  <r>
    <x v="5"/>
    <x v="44"/>
    <x v="0"/>
    <x v="1"/>
    <x v="8"/>
    <x v="0"/>
    <x v="0"/>
    <x v="455"/>
    <x v="0"/>
    <n v="500000"/>
    <n v="1100000"/>
    <m/>
    <n v="1058042"/>
    <x v="91"/>
    <x v="64"/>
    <x v="6"/>
    <x v="184"/>
  </r>
  <r>
    <x v="5"/>
    <x v="44"/>
    <x v="0"/>
    <x v="2"/>
    <x v="8"/>
    <x v="0"/>
    <x v="0"/>
    <x v="456"/>
    <x v="0"/>
    <n v="1800000"/>
    <n v="1800000"/>
    <m/>
    <n v="139"/>
    <x v="92"/>
    <x v="17"/>
    <x v="6"/>
    <x v="120"/>
  </r>
  <r>
    <x v="5"/>
    <x v="44"/>
    <x v="0"/>
    <x v="8"/>
    <x v="8"/>
    <x v="0"/>
    <x v="0"/>
    <x v="457"/>
    <x v="0"/>
    <n v="2400000"/>
    <n v="7490000"/>
    <m/>
    <n v="7118021"/>
    <x v="93"/>
    <x v="64"/>
    <x v="6"/>
    <x v="185"/>
  </r>
  <r>
    <x v="5"/>
    <x v="44"/>
    <x v="0"/>
    <x v="6"/>
    <x v="8"/>
    <x v="0"/>
    <x v="0"/>
    <x v="458"/>
    <x v="0"/>
    <n v="2782686"/>
    <n v="2782686"/>
    <m/>
    <n v="441488"/>
    <x v="94"/>
    <x v="103"/>
    <x v="6"/>
    <x v="35"/>
  </r>
  <r>
    <x v="5"/>
    <x v="44"/>
    <x v="0"/>
    <x v="9"/>
    <x v="8"/>
    <x v="0"/>
    <x v="0"/>
    <x v="459"/>
    <x v="0"/>
    <n v="500000"/>
    <n v="3330000"/>
    <m/>
    <n v="1038424"/>
    <x v="95"/>
    <x v="104"/>
    <x v="6"/>
    <x v="35"/>
  </r>
  <r>
    <x v="5"/>
    <x v="44"/>
    <x v="0"/>
    <x v="0"/>
    <x v="8"/>
    <x v="0"/>
    <x v="0"/>
    <x v="460"/>
    <x v="0"/>
    <n v="1422000"/>
    <n v="3582000"/>
    <m/>
    <n v="972"/>
    <x v="96"/>
    <x v="104"/>
    <x v="6"/>
    <x v="35"/>
  </r>
  <r>
    <x v="5"/>
    <x v="44"/>
    <x v="0"/>
    <x v="0"/>
    <x v="8"/>
    <x v="0"/>
    <x v="0"/>
    <x v="461"/>
    <x v="0"/>
    <n v="770000"/>
    <n v="1759000"/>
    <m/>
    <n v="417174"/>
    <x v="97"/>
    <x v="53"/>
    <x v="6"/>
    <x v="35"/>
  </r>
  <r>
    <x v="5"/>
    <x v="44"/>
    <x v="0"/>
    <x v="0"/>
    <x v="8"/>
    <x v="0"/>
    <x v="0"/>
    <x v="462"/>
    <x v="0"/>
    <n v="474000"/>
    <n v="1525200"/>
    <m/>
    <n v="1417812"/>
    <x v="98"/>
    <x v="22"/>
    <x v="6"/>
    <x v="17"/>
  </r>
  <r>
    <x v="5"/>
    <x v="45"/>
    <x v="1"/>
    <x v="5"/>
    <x v="8"/>
    <x v="0"/>
    <x v="247"/>
    <x v="463"/>
    <x v="0"/>
    <n v="1250000"/>
    <n v="2450000"/>
    <n v="2294676"/>
    <n v="2183628"/>
    <x v="12"/>
    <x v="0"/>
    <x v="6"/>
    <x v="186"/>
  </r>
  <r>
    <x v="5"/>
    <x v="45"/>
    <x v="1"/>
    <x v="5"/>
    <x v="8"/>
    <x v="0"/>
    <x v="248"/>
    <x v="464"/>
    <x v="0"/>
    <n v="2500000"/>
    <n v="2500000"/>
    <n v="2076273"/>
    <n v="1819116"/>
    <x v="12"/>
    <x v="33"/>
    <x v="6"/>
    <x v="186"/>
  </r>
  <r>
    <x v="5"/>
    <x v="45"/>
    <x v="1"/>
    <x v="5"/>
    <x v="8"/>
    <x v="0"/>
    <x v="249"/>
    <x v="465"/>
    <x v="0"/>
    <n v="10000000"/>
    <n v="13704000"/>
    <n v="13565515"/>
    <n v="13328981"/>
    <x v="12"/>
    <x v="1"/>
    <x v="6"/>
    <x v="186"/>
  </r>
  <r>
    <x v="5"/>
    <x v="45"/>
    <x v="1"/>
    <x v="7"/>
    <x v="8"/>
    <x v="0"/>
    <x v="250"/>
    <x v="466"/>
    <x v="0"/>
    <n v="973000"/>
    <n v="1823000"/>
    <n v="1681332"/>
    <n v="1114743"/>
    <x v="12"/>
    <x v="74"/>
    <x v="6"/>
    <x v="187"/>
  </r>
  <r>
    <x v="5"/>
    <x v="46"/>
    <x v="1"/>
    <x v="9"/>
    <x v="8"/>
    <x v="0"/>
    <x v="251"/>
    <x v="467"/>
    <x v="0"/>
    <n v="196654"/>
    <n v="2727853"/>
    <n v="2649815.3555899998"/>
    <n v="2432897.1112299999"/>
    <x v="12"/>
    <x v="68"/>
    <x v="6"/>
    <x v="188"/>
  </r>
  <r>
    <x v="5"/>
    <x v="46"/>
    <x v="1"/>
    <x v="18"/>
    <x v="8"/>
    <x v="0"/>
    <x v="252"/>
    <x v="468"/>
    <x v="0"/>
    <n v="38800"/>
    <n v="2354700"/>
    <n v="2333195.7896500002"/>
    <n v="1802547.4883899998"/>
    <x v="12"/>
    <x v="1"/>
    <x v="6"/>
    <x v="11"/>
  </r>
  <r>
    <x v="5"/>
    <x v="46"/>
    <x v="1"/>
    <x v="7"/>
    <x v="8"/>
    <x v="0"/>
    <x v="253"/>
    <x v="469"/>
    <x v="0"/>
    <n v="973000"/>
    <n v="1437000"/>
    <n v="1133694.39983"/>
    <n v="951546.89040000003"/>
    <x v="12"/>
    <x v="68"/>
    <x v="6"/>
    <x v="11"/>
  </r>
  <r>
    <x v="5"/>
    <x v="46"/>
    <x v="1"/>
    <x v="15"/>
    <x v="8"/>
    <x v="0"/>
    <x v="254"/>
    <x v="470"/>
    <x v="0"/>
    <n v="900000"/>
    <n v="1916700"/>
    <n v="1704707.09506"/>
    <n v="1161733.83516"/>
    <x v="12"/>
    <x v="79"/>
    <x v="6"/>
    <x v="189"/>
  </r>
  <r>
    <x v="5"/>
    <x v="46"/>
    <x v="1"/>
    <x v="15"/>
    <x v="8"/>
    <x v="0"/>
    <x v="255"/>
    <x v="471"/>
    <x v="0"/>
    <n v="1000000"/>
    <n v="2502000"/>
    <n v="2456514.5337899998"/>
    <n v="2380647.0141499997"/>
    <x v="12"/>
    <x v="68"/>
    <x v="6"/>
    <x v="11"/>
  </r>
  <r>
    <x v="5"/>
    <x v="46"/>
    <x v="1"/>
    <x v="15"/>
    <x v="8"/>
    <x v="0"/>
    <x v="256"/>
    <x v="472"/>
    <x v="0"/>
    <n v="672000"/>
    <n v="1019400"/>
    <n v="993395.81232000003"/>
    <n v="547169.94929999998"/>
    <x v="12"/>
    <x v="57"/>
    <x v="6"/>
    <x v="189"/>
  </r>
  <r>
    <x v="5"/>
    <x v="46"/>
    <x v="1"/>
    <x v="3"/>
    <x v="8"/>
    <x v="0"/>
    <x v="257"/>
    <x v="473"/>
    <x v="0"/>
    <n v="1000000"/>
    <n v="1000000"/>
    <n v="913764.62757999997"/>
    <n v="714307.89893000002"/>
    <x v="12"/>
    <x v="69"/>
    <x v="6"/>
    <x v="11"/>
  </r>
  <r>
    <x v="5"/>
    <x v="46"/>
    <x v="1"/>
    <x v="3"/>
    <x v="8"/>
    <x v="0"/>
    <x v="258"/>
    <x v="474"/>
    <x v="0"/>
    <n v="1500000"/>
    <n v="1500000"/>
    <n v="891114.49126000004"/>
    <n v="473319.82117000001"/>
    <x v="12"/>
    <x v="60"/>
    <x v="6"/>
    <x v="11"/>
  </r>
  <r>
    <x v="5"/>
    <x v="46"/>
    <x v="1"/>
    <x v="5"/>
    <x v="8"/>
    <x v="0"/>
    <x v="259"/>
    <x v="475"/>
    <x v="0"/>
    <n v="2000000"/>
    <n v="2000000"/>
    <n v="1982123.3700300001"/>
    <n v="1354022.4776899999"/>
    <x v="12"/>
    <x v="64"/>
    <x v="6"/>
    <x v="190"/>
  </r>
  <r>
    <x v="5"/>
    <x v="46"/>
    <x v="1"/>
    <x v="5"/>
    <x v="8"/>
    <x v="0"/>
    <x v="260"/>
    <x v="476"/>
    <x v="0"/>
    <n v="2000000"/>
    <n v="2500000"/>
    <n v="1960121.95141"/>
    <n v="603838.06296000001"/>
    <x v="12"/>
    <x v="39"/>
    <x v="6"/>
    <x v="191"/>
  </r>
  <r>
    <x v="5"/>
    <x v="46"/>
    <x v="1"/>
    <x v="1"/>
    <x v="8"/>
    <x v="0"/>
    <x v="261"/>
    <x v="477"/>
    <x v="0"/>
    <n v="600000"/>
    <n v="1520000"/>
    <n v="1414111.1751600001"/>
    <n v="649614.33151000005"/>
    <x v="12"/>
    <x v="15"/>
    <x v="6"/>
    <x v="11"/>
  </r>
  <r>
    <x v="5"/>
    <x v="46"/>
    <x v="1"/>
    <x v="1"/>
    <x v="8"/>
    <x v="0"/>
    <x v="262"/>
    <x v="478"/>
    <x v="0"/>
    <n v="800000"/>
    <n v="1200000"/>
    <n v="1162649.3286299999"/>
    <n v="1057618.42903"/>
    <x v="12"/>
    <x v="5"/>
    <x v="6"/>
    <x v="11"/>
  </r>
  <r>
    <x v="5"/>
    <x v="47"/>
    <x v="7"/>
    <x v="6"/>
    <x v="8"/>
    <x v="0"/>
    <x v="263"/>
    <x v="12"/>
    <x v="0"/>
    <m/>
    <n v="2276742.852"/>
    <n v="1592565.12"/>
    <n v="0"/>
    <x v="12"/>
    <x v="105"/>
    <x v="6"/>
    <x v="192"/>
  </r>
  <r>
    <x v="5"/>
    <x v="47"/>
    <x v="7"/>
    <x v="3"/>
    <x v="8"/>
    <x v="0"/>
    <x v="264"/>
    <x v="12"/>
    <x v="0"/>
    <m/>
    <n v="2481000"/>
    <n v="1583111.1120499999"/>
    <n v="238915.62823"/>
    <x v="12"/>
    <x v="7"/>
    <x v="6"/>
    <x v="11"/>
  </r>
  <r>
    <x v="5"/>
    <x v="47"/>
    <x v="7"/>
    <x v="8"/>
    <x v="8"/>
    <x v="0"/>
    <x v="265"/>
    <x v="12"/>
    <x v="0"/>
    <m/>
    <n v="2000000"/>
    <n v="0"/>
    <n v="0"/>
    <x v="12"/>
    <x v="17"/>
    <x v="6"/>
    <x v="11"/>
  </r>
  <r>
    <x v="5"/>
    <x v="47"/>
    <x v="14"/>
    <x v="5"/>
    <x v="8"/>
    <x v="0"/>
    <x v="266"/>
    <x v="12"/>
    <x v="0"/>
    <n v="600000"/>
    <n v="1100000"/>
    <m/>
    <n v="973995.75054000004"/>
    <x v="12"/>
    <x v="5"/>
    <x v="6"/>
    <x v="11"/>
  </r>
  <r>
    <x v="5"/>
    <x v="47"/>
    <x v="14"/>
    <x v="5"/>
    <x v="8"/>
    <x v="0"/>
    <x v="267"/>
    <x v="12"/>
    <x v="0"/>
    <n v="500000"/>
    <n v="1124200"/>
    <m/>
    <n v="750847.00805000006"/>
    <x v="12"/>
    <x v="15"/>
    <x v="6"/>
    <x v="11"/>
  </r>
  <r>
    <x v="5"/>
    <x v="47"/>
    <x v="14"/>
    <x v="1"/>
    <x v="8"/>
    <x v="0"/>
    <x v="268"/>
    <x v="12"/>
    <x v="0"/>
    <n v="450000"/>
    <n v="2408068"/>
    <m/>
    <n v="2388340.2190300003"/>
    <x v="12"/>
    <x v="0"/>
    <x v="6"/>
    <x v="11"/>
  </r>
  <r>
    <x v="5"/>
    <x v="47"/>
    <x v="14"/>
    <x v="1"/>
    <x v="8"/>
    <x v="0"/>
    <x v="269"/>
    <x v="12"/>
    <x v="0"/>
    <n v="180000"/>
    <n v="1315000"/>
    <m/>
    <n v="1222682.3444000001"/>
    <x v="12"/>
    <x v="29"/>
    <x v="6"/>
    <x v="11"/>
  </r>
  <r>
    <x v="5"/>
    <x v="47"/>
    <x v="14"/>
    <x v="1"/>
    <x v="8"/>
    <x v="0"/>
    <x v="270"/>
    <x v="12"/>
    <x v="0"/>
    <n v="400000"/>
    <n v="1300000"/>
    <m/>
    <n v="1183693.3957499999"/>
    <x v="12"/>
    <x v="33"/>
    <x v="6"/>
    <x v="11"/>
  </r>
  <r>
    <x v="5"/>
    <x v="47"/>
    <x v="14"/>
    <x v="1"/>
    <x v="8"/>
    <x v="0"/>
    <x v="271"/>
    <x v="12"/>
    <x v="0"/>
    <n v="1500000"/>
    <n v="1900000"/>
    <m/>
    <n v="1728020.83372"/>
    <x v="12"/>
    <x v="0"/>
    <x v="6"/>
    <x v="11"/>
  </r>
  <r>
    <x v="5"/>
    <x v="47"/>
    <x v="14"/>
    <x v="1"/>
    <x v="8"/>
    <x v="0"/>
    <x v="272"/>
    <x v="12"/>
    <x v="0"/>
    <n v="1400000"/>
    <n v="2750000"/>
    <m/>
    <n v="1092327.44881"/>
    <x v="12"/>
    <x v="85"/>
    <x v="6"/>
    <x v="11"/>
  </r>
  <r>
    <x v="5"/>
    <x v="47"/>
    <x v="14"/>
    <x v="1"/>
    <x v="8"/>
    <x v="0"/>
    <x v="273"/>
    <x v="12"/>
    <x v="0"/>
    <n v="1000000"/>
    <n v="1000000"/>
    <m/>
    <n v="783191.57597000001"/>
    <x v="12"/>
    <x v="11"/>
    <x v="6"/>
    <x v="193"/>
  </r>
  <r>
    <x v="5"/>
    <x v="47"/>
    <x v="14"/>
    <x v="1"/>
    <x v="8"/>
    <x v="0"/>
    <x v="274"/>
    <x v="12"/>
    <x v="0"/>
    <n v="1000000"/>
    <n v="1000000"/>
    <m/>
    <n v="780812.71394000005"/>
    <x v="12"/>
    <x v="33"/>
    <x v="6"/>
    <x v="193"/>
  </r>
  <r>
    <x v="5"/>
    <x v="47"/>
    <x v="14"/>
    <x v="1"/>
    <x v="8"/>
    <x v="0"/>
    <x v="275"/>
    <x v="12"/>
    <x v="0"/>
    <n v="1500000"/>
    <n v="1500000"/>
    <m/>
    <n v="1334245.1762899999"/>
    <x v="12"/>
    <x v="28"/>
    <x v="6"/>
    <x v="193"/>
  </r>
  <r>
    <x v="5"/>
    <x v="47"/>
    <x v="14"/>
    <x v="1"/>
    <x v="8"/>
    <x v="0"/>
    <x v="276"/>
    <x v="12"/>
    <x v="0"/>
    <n v="2000000"/>
    <n v="2000000"/>
    <m/>
    <n v="1782050.3262199999"/>
    <x v="12"/>
    <x v="0"/>
    <x v="6"/>
    <x v="193"/>
  </r>
  <r>
    <x v="5"/>
    <x v="47"/>
    <x v="14"/>
    <x v="2"/>
    <x v="8"/>
    <x v="0"/>
    <x v="277"/>
    <x v="12"/>
    <x v="0"/>
    <n v="300000"/>
    <n v="2489000"/>
    <m/>
    <n v="2349654"/>
    <x v="12"/>
    <x v="0"/>
    <x v="6"/>
    <x v="11"/>
  </r>
  <r>
    <x v="5"/>
    <x v="47"/>
    <x v="14"/>
    <x v="9"/>
    <x v="8"/>
    <x v="0"/>
    <x v="278"/>
    <x v="12"/>
    <x v="0"/>
    <n v="500000"/>
    <n v="3289000"/>
    <m/>
    <n v="2082320.1385299999"/>
    <x v="12"/>
    <x v="33"/>
    <x v="6"/>
    <x v="11"/>
  </r>
  <r>
    <x v="5"/>
    <x v="47"/>
    <x v="14"/>
    <x v="9"/>
    <x v="8"/>
    <x v="0"/>
    <x v="279"/>
    <x v="12"/>
    <x v="0"/>
    <n v="376000"/>
    <n v="1261000"/>
    <m/>
    <n v="757342.47857000004"/>
    <x v="12"/>
    <x v="6"/>
    <x v="6"/>
    <x v="11"/>
  </r>
  <r>
    <x v="5"/>
    <x v="47"/>
    <x v="14"/>
    <x v="2"/>
    <x v="8"/>
    <x v="0"/>
    <x v="280"/>
    <x v="12"/>
    <x v="0"/>
    <n v="2000000"/>
    <n v="2000000"/>
    <m/>
    <n v="39985.077499999999"/>
    <x v="12"/>
    <x v="106"/>
    <x v="6"/>
    <x v="193"/>
  </r>
  <r>
    <x v="5"/>
    <x v="47"/>
    <x v="14"/>
    <x v="0"/>
    <x v="8"/>
    <x v="0"/>
    <x v="281"/>
    <x v="12"/>
    <x v="0"/>
    <n v="948000"/>
    <n v="1934000"/>
    <m/>
    <n v="1454015.7386400001"/>
    <x v="12"/>
    <x v="0"/>
    <x v="6"/>
    <x v="11"/>
  </r>
  <r>
    <x v="5"/>
    <x v="47"/>
    <x v="14"/>
    <x v="0"/>
    <x v="8"/>
    <x v="0"/>
    <x v="282"/>
    <x v="12"/>
    <x v="0"/>
    <n v="1540000"/>
    <n v="2830000"/>
    <m/>
    <n v="2120057.23007"/>
    <x v="12"/>
    <x v="5"/>
    <x v="6"/>
    <x v="11"/>
  </r>
  <r>
    <x v="5"/>
    <x v="47"/>
    <x v="14"/>
    <x v="0"/>
    <x v="8"/>
    <x v="0"/>
    <x v="283"/>
    <x v="12"/>
    <x v="0"/>
    <n v="474000"/>
    <n v="1446000"/>
    <m/>
    <n v="4811.9384"/>
    <x v="12"/>
    <x v="17"/>
    <x v="6"/>
    <x v="194"/>
  </r>
  <r>
    <x v="5"/>
    <x v="47"/>
    <x v="14"/>
    <x v="8"/>
    <x v="8"/>
    <x v="0"/>
    <x v="284"/>
    <x v="12"/>
    <x v="0"/>
    <n v="610000"/>
    <n v="2040000"/>
    <m/>
    <n v="873268.89612000005"/>
    <x v="12"/>
    <x v="107"/>
    <x v="6"/>
    <x v="11"/>
  </r>
  <r>
    <x v="5"/>
    <x v="47"/>
    <x v="14"/>
    <x v="8"/>
    <x v="8"/>
    <x v="0"/>
    <x v="285"/>
    <x v="12"/>
    <x v="0"/>
    <n v="4000000"/>
    <n v="8200000"/>
    <m/>
    <n v="17070.256699999998"/>
    <x v="12"/>
    <x v="17"/>
    <x v="6"/>
    <x v="11"/>
  </r>
  <r>
    <x v="5"/>
    <x v="47"/>
    <x v="14"/>
    <x v="15"/>
    <x v="8"/>
    <x v="0"/>
    <x v="286"/>
    <x v="12"/>
    <x v="0"/>
    <n v="1200000"/>
    <n v="1200000"/>
    <m/>
    <n v="19718.09"/>
    <x v="12"/>
    <x v="31"/>
    <x v="6"/>
    <x v="193"/>
  </r>
  <r>
    <x v="5"/>
    <x v="47"/>
    <x v="14"/>
    <x v="3"/>
    <x v="8"/>
    <x v="0"/>
    <x v="287"/>
    <x v="12"/>
    <x v="0"/>
    <n v="2700000"/>
    <n v="2700000"/>
    <m/>
    <n v="1032465.73999"/>
    <x v="12"/>
    <x v="33"/>
    <x v="6"/>
    <x v="11"/>
  </r>
  <r>
    <x v="5"/>
    <x v="47"/>
    <x v="14"/>
    <x v="3"/>
    <x v="8"/>
    <x v="0"/>
    <x v="288"/>
    <x v="12"/>
    <x v="0"/>
    <n v="1000000"/>
    <n v="1000000"/>
    <m/>
    <n v="176073.98230999999"/>
    <x v="12"/>
    <x v="17"/>
    <x v="6"/>
    <x v="11"/>
  </r>
  <r>
    <x v="5"/>
    <x v="48"/>
    <x v="0"/>
    <x v="2"/>
    <x v="8"/>
    <x v="0"/>
    <x v="289"/>
    <x v="479"/>
    <x v="0"/>
    <m/>
    <n v="4990300"/>
    <n v="4476759.3845899999"/>
    <m/>
    <x v="12"/>
    <x v="0"/>
    <x v="6"/>
    <x v="195"/>
  </r>
  <r>
    <x v="5"/>
    <x v="48"/>
    <x v="0"/>
    <x v="2"/>
    <x v="8"/>
    <x v="0"/>
    <x v="290"/>
    <x v="480"/>
    <x v="0"/>
    <m/>
    <n v="1800000"/>
    <n v="0"/>
    <m/>
    <x v="12"/>
    <x v="17"/>
    <x v="6"/>
    <x v="196"/>
  </r>
  <r>
    <x v="5"/>
    <x v="48"/>
    <x v="0"/>
    <x v="9"/>
    <x v="8"/>
    <x v="0"/>
    <x v="291"/>
    <x v="481"/>
    <x v="0"/>
    <m/>
    <n v="1033000"/>
    <n v="1011847.5645"/>
    <m/>
    <x v="12"/>
    <x v="0"/>
    <x v="6"/>
    <x v="197"/>
  </r>
  <r>
    <x v="5"/>
    <x v="48"/>
    <x v="0"/>
    <x v="9"/>
    <x v="8"/>
    <x v="0"/>
    <x v="292"/>
    <x v="482"/>
    <x v="0"/>
    <m/>
    <n v="2277000"/>
    <n v="2253103.6016899999"/>
    <m/>
    <x v="12"/>
    <x v="1"/>
    <x v="6"/>
    <x v="198"/>
  </r>
  <r>
    <x v="5"/>
    <x v="48"/>
    <x v="0"/>
    <x v="9"/>
    <x v="8"/>
    <x v="0"/>
    <x v="293"/>
    <x v="483"/>
    <x v="0"/>
    <m/>
    <n v="2173500"/>
    <n v="2083570.31831"/>
    <m/>
    <x v="12"/>
    <x v="1"/>
    <x v="6"/>
    <x v="199"/>
  </r>
  <r>
    <x v="5"/>
    <x v="48"/>
    <x v="0"/>
    <x v="0"/>
    <x v="8"/>
    <x v="0"/>
    <x v="294"/>
    <x v="375"/>
    <x v="0"/>
    <m/>
    <n v="3146000"/>
    <n v="3144413.0645400002"/>
    <m/>
    <x v="12"/>
    <x v="0"/>
    <x v="6"/>
    <x v="200"/>
  </r>
  <r>
    <x v="5"/>
    <x v="48"/>
    <x v="0"/>
    <x v="0"/>
    <x v="8"/>
    <x v="0"/>
    <x v="295"/>
    <x v="484"/>
    <x v="0"/>
    <m/>
    <n v="2590000"/>
    <n v="2438150.5450300002"/>
    <m/>
    <x v="12"/>
    <x v="0"/>
    <x v="6"/>
    <x v="201"/>
  </r>
  <r>
    <x v="5"/>
    <x v="48"/>
    <x v="0"/>
    <x v="10"/>
    <x v="8"/>
    <x v="0"/>
    <x v="296"/>
    <x v="485"/>
    <x v="0"/>
    <m/>
    <n v="1000000"/>
    <n v="992364.01607000001"/>
    <m/>
    <x v="12"/>
    <x v="108"/>
    <x v="6"/>
    <x v="202"/>
  </r>
  <r>
    <x v="5"/>
    <x v="48"/>
    <x v="0"/>
    <x v="10"/>
    <x v="8"/>
    <x v="0"/>
    <x v="297"/>
    <x v="486"/>
    <x v="0"/>
    <m/>
    <n v="1500000"/>
    <n v="1488112.1122000001"/>
    <m/>
    <x v="12"/>
    <x v="32"/>
    <x v="6"/>
    <x v="35"/>
  </r>
  <r>
    <x v="5"/>
    <x v="48"/>
    <x v="0"/>
    <x v="10"/>
    <x v="8"/>
    <x v="0"/>
    <x v="298"/>
    <x v="487"/>
    <x v="0"/>
    <m/>
    <n v="1500000"/>
    <n v="1292520.0528299999"/>
    <m/>
    <x v="12"/>
    <x v="1"/>
    <x v="6"/>
    <x v="35"/>
  </r>
  <r>
    <x v="5"/>
    <x v="48"/>
    <x v="0"/>
    <x v="10"/>
    <x v="8"/>
    <x v="0"/>
    <x v="299"/>
    <x v="488"/>
    <x v="0"/>
    <m/>
    <n v="2500000"/>
    <n v="2453224.10562"/>
    <m/>
    <x v="12"/>
    <x v="29"/>
    <x v="6"/>
    <x v="35"/>
  </r>
  <r>
    <x v="5"/>
    <x v="48"/>
    <x v="0"/>
    <x v="10"/>
    <x v="8"/>
    <x v="0"/>
    <x v="300"/>
    <x v="489"/>
    <x v="0"/>
    <m/>
    <n v="2300000"/>
    <n v="2253529.6055199997"/>
    <m/>
    <x v="12"/>
    <x v="1"/>
    <x v="6"/>
    <x v="35"/>
  </r>
  <r>
    <x v="5"/>
    <x v="48"/>
    <x v="0"/>
    <x v="3"/>
    <x v="8"/>
    <x v="0"/>
    <x v="301"/>
    <x v="490"/>
    <x v="0"/>
    <m/>
    <n v="2200000"/>
    <n v="2172548.1244099997"/>
    <m/>
    <x v="12"/>
    <x v="0"/>
    <x v="6"/>
    <x v="203"/>
  </r>
  <r>
    <x v="5"/>
    <x v="48"/>
    <x v="0"/>
    <x v="3"/>
    <x v="8"/>
    <x v="0"/>
    <x v="302"/>
    <x v="491"/>
    <x v="0"/>
    <m/>
    <n v="2086589"/>
    <n v="1825032.1356600001"/>
    <m/>
    <x v="12"/>
    <x v="32"/>
    <x v="6"/>
    <x v="204"/>
  </r>
  <r>
    <x v="5"/>
    <x v="48"/>
    <x v="0"/>
    <x v="3"/>
    <x v="8"/>
    <x v="0"/>
    <x v="303"/>
    <x v="492"/>
    <x v="0"/>
    <m/>
    <n v="1000000"/>
    <n v="987515.72262999997"/>
    <m/>
    <x v="12"/>
    <x v="13"/>
    <x v="6"/>
    <x v="9"/>
  </r>
  <r>
    <x v="5"/>
    <x v="48"/>
    <x v="0"/>
    <x v="17"/>
    <x v="8"/>
    <x v="0"/>
    <x v="304"/>
    <x v="493"/>
    <x v="0"/>
    <m/>
    <n v="1745300"/>
    <n v="1744367.02226"/>
    <m/>
    <x v="12"/>
    <x v="0"/>
    <x v="6"/>
    <x v="205"/>
  </r>
  <r>
    <x v="5"/>
    <x v="48"/>
    <x v="0"/>
    <x v="1"/>
    <x v="8"/>
    <x v="0"/>
    <x v="305"/>
    <x v="494"/>
    <x v="0"/>
    <m/>
    <n v="1330000"/>
    <n v="1283623.7279700001"/>
    <m/>
    <x v="12"/>
    <x v="0"/>
    <x v="6"/>
    <x v="206"/>
  </r>
  <r>
    <x v="5"/>
    <x v="48"/>
    <x v="0"/>
    <x v="1"/>
    <x v="8"/>
    <x v="0"/>
    <x v="306"/>
    <x v="495"/>
    <x v="0"/>
    <m/>
    <n v="1400000"/>
    <n v="1381353.47826"/>
    <m/>
    <x v="12"/>
    <x v="0"/>
    <x v="6"/>
    <x v="206"/>
  </r>
  <r>
    <x v="5"/>
    <x v="48"/>
    <x v="0"/>
    <x v="1"/>
    <x v="8"/>
    <x v="0"/>
    <x v="307"/>
    <x v="496"/>
    <x v="0"/>
    <m/>
    <n v="1566000"/>
    <n v="1557124.19196"/>
    <m/>
    <x v="12"/>
    <x v="0"/>
    <x v="6"/>
    <x v="207"/>
  </r>
  <r>
    <x v="5"/>
    <x v="48"/>
    <x v="0"/>
    <x v="1"/>
    <x v="8"/>
    <x v="0"/>
    <x v="290"/>
    <x v="497"/>
    <x v="0"/>
    <m/>
    <n v="1500000"/>
    <n v="0"/>
    <m/>
    <x v="12"/>
    <x v="17"/>
    <x v="6"/>
    <x v="208"/>
  </r>
  <r>
    <x v="5"/>
    <x v="48"/>
    <x v="0"/>
    <x v="1"/>
    <x v="8"/>
    <x v="0"/>
    <x v="308"/>
    <x v="498"/>
    <x v="0"/>
    <m/>
    <n v="1500000"/>
    <n v="1431469.3974000001"/>
    <m/>
    <x v="12"/>
    <x v="11"/>
    <x v="6"/>
    <x v="35"/>
  </r>
  <r>
    <x v="5"/>
    <x v="48"/>
    <x v="0"/>
    <x v="8"/>
    <x v="8"/>
    <x v="0"/>
    <x v="309"/>
    <x v="499"/>
    <x v="0"/>
    <m/>
    <n v="8400000"/>
    <n v="7372013.6901599998"/>
    <m/>
    <x v="12"/>
    <x v="32"/>
    <x v="6"/>
    <x v="209"/>
  </r>
  <r>
    <x v="5"/>
    <x v="48"/>
    <x v="0"/>
    <x v="8"/>
    <x v="8"/>
    <x v="0"/>
    <x v="310"/>
    <x v="500"/>
    <x v="0"/>
    <m/>
    <n v="1810000"/>
    <n v="1739813.8306"/>
    <m/>
    <x v="12"/>
    <x v="0"/>
    <x v="6"/>
    <x v="210"/>
  </r>
  <r>
    <x v="5"/>
    <x v="48"/>
    <x v="0"/>
    <x v="8"/>
    <x v="8"/>
    <x v="0"/>
    <x v="311"/>
    <x v="501"/>
    <x v="0"/>
    <m/>
    <n v="2340000"/>
    <n v="2338476.6952600004"/>
    <m/>
    <x v="12"/>
    <x v="0"/>
    <x v="6"/>
    <x v="203"/>
  </r>
  <r>
    <x v="5"/>
    <x v="48"/>
    <x v="0"/>
    <x v="8"/>
    <x v="8"/>
    <x v="0"/>
    <x v="312"/>
    <x v="502"/>
    <x v="0"/>
    <m/>
    <n v="1190000"/>
    <n v="1100458.4836500001"/>
    <m/>
    <x v="12"/>
    <x v="8"/>
    <x v="6"/>
    <x v="35"/>
  </r>
  <r>
    <x v="5"/>
    <x v="48"/>
    <x v="0"/>
    <x v="8"/>
    <x v="8"/>
    <x v="0"/>
    <x v="313"/>
    <x v="503"/>
    <x v="0"/>
    <m/>
    <n v="2360000"/>
    <n v="2281036.4750999999"/>
    <m/>
    <x v="12"/>
    <x v="62"/>
    <x v="6"/>
    <x v="211"/>
  </r>
  <r>
    <x v="5"/>
    <x v="48"/>
    <x v="0"/>
    <x v="8"/>
    <x v="8"/>
    <x v="0"/>
    <x v="314"/>
    <x v="504"/>
    <x v="0"/>
    <m/>
    <n v="2574994"/>
    <n v="2568456.49119"/>
    <m/>
    <x v="12"/>
    <x v="85"/>
    <x v="6"/>
    <x v="212"/>
  </r>
  <r>
    <x v="5"/>
    <x v="48"/>
    <x v="0"/>
    <x v="5"/>
    <x v="8"/>
    <x v="0"/>
    <x v="315"/>
    <x v="505"/>
    <x v="0"/>
    <m/>
    <n v="1000000"/>
    <n v="995113.28980999999"/>
    <m/>
    <x v="12"/>
    <x v="32"/>
    <x v="6"/>
    <x v="35"/>
  </r>
  <r>
    <x v="5"/>
    <x v="48"/>
    <x v="0"/>
    <x v="5"/>
    <x v="8"/>
    <x v="0"/>
    <x v="316"/>
    <x v="506"/>
    <x v="0"/>
    <m/>
    <n v="1710000"/>
    <n v="1709715.8386900001"/>
    <m/>
    <x v="12"/>
    <x v="0"/>
    <x v="6"/>
    <x v="9"/>
  </r>
  <r>
    <x v="5"/>
    <x v="48"/>
    <x v="0"/>
    <x v="5"/>
    <x v="8"/>
    <x v="0"/>
    <x v="317"/>
    <x v="507"/>
    <x v="0"/>
    <m/>
    <n v="2450000"/>
    <n v="2091384.57124"/>
    <m/>
    <x v="12"/>
    <x v="11"/>
    <x v="6"/>
    <x v="35"/>
  </r>
  <r>
    <x v="6"/>
    <x v="49"/>
    <x v="0"/>
    <x v="2"/>
    <x v="180"/>
    <x v="160"/>
    <x v="0"/>
    <x v="508"/>
    <x v="0"/>
    <m/>
    <n v="3015000"/>
    <n v="2553546.2043099999"/>
    <n v="1638927.1828299998"/>
    <x v="99"/>
    <x v="11"/>
    <x v="6"/>
    <x v="213"/>
  </r>
  <r>
    <x v="6"/>
    <x v="49"/>
    <x v="0"/>
    <x v="9"/>
    <x v="181"/>
    <x v="161"/>
    <x v="0"/>
    <x v="509"/>
    <x v="0"/>
    <m/>
    <n v="2822000"/>
    <n v="2304558.9831599998"/>
    <n v="1744236.3091799999"/>
    <x v="100"/>
    <x v="1"/>
    <x v="6"/>
    <x v="214"/>
  </r>
  <r>
    <x v="6"/>
    <x v="49"/>
    <x v="0"/>
    <x v="0"/>
    <x v="182"/>
    <x v="162"/>
    <x v="0"/>
    <x v="510"/>
    <x v="0"/>
    <m/>
    <n v="3308000"/>
    <n v="2155467.2876399998"/>
    <n v="1326626.5234699999"/>
    <x v="101"/>
    <x v="11"/>
    <x v="6"/>
    <x v="215"/>
  </r>
  <r>
    <x v="6"/>
    <x v="49"/>
    <x v="0"/>
    <x v="15"/>
    <x v="183"/>
    <x v="163"/>
    <x v="0"/>
    <x v="511"/>
    <x v="0"/>
    <m/>
    <n v="1255000"/>
    <n v="1231141.07922"/>
    <n v="1100567.0077"/>
    <x v="102"/>
    <x v="1"/>
    <x v="6"/>
    <x v="35"/>
  </r>
  <r>
    <x v="6"/>
    <x v="49"/>
    <x v="0"/>
    <x v="10"/>
    <x v="184"/>
    <x v="164"/>
    <x v="0"/>
    <x v="512"/>
    <x v="0"/>
    <m/>
    <n v="1836300"/>
    <n v="1705170.3603800002"/>
    <n v="1022651.28995"/>
    <x v="103"/>
    <x v="51"/>
    <x v="6"/>
    <x v="216"/>
  </r>
  <r>
    <x v="6"/>
    <x v="49"/>
    <x v="0"/>
    <x v="10"/>
    <x v="184"/>
    <x v="164"/>
    <x v="0"/>
    <x v="513"/>
    <x v="0"/>
    <m/>
    <n v="2000000"/>
    <n v="1913199.1604300002"/>
    <n v="1688644.7007599999"/>
    <x v="104"/>
    <x v="33"/>
    <x v="6"/>
    <x v="217"/>
  </r>
  <r>
    <x v="6"/>
    <x v="49"/>
    <x v="0"/>
    <x v="1"/>
    <x v="185"/>
    <x v="165"/>
    <x v="0"/>
    <x v="514"/>
    <x v="0"/>
    <m/>
    <n v="8250000"/>
    <n v="8212935.7136499994"/>
    <n v="8086901.1487800004"/>
    <x v="105"/>
    <x v="5"/>
    <x v="6"/>
    <x v="218"/>
  </r>
  <r>
    <x v="6"/>
    <x v="49"/>
    <x v="0"/>
    <x v="1"/>
    <x v="185"/>
    <x v="165"/>
    <x v="0"/>
    <x v="515"/>
    <x v="0"/>
    <m/>
    <n v="1300000"/>
    <n v="1290325.3204400002"/>
    <n v="1227702.8240199999"/>
    <x v="106"/>
    <x v="32"/>
    <x v="6"/>
    <x v="219"/>
  </r>
  <r>
    <x v="6"/>
    <x v="49"/>
    <x v="0"/>
    <x v="1"/>
    <x v="186"/>
    <x v="166"/>
    <x v="0"/>
    <x v="516"/>
    <x v="0"/>
    <m/>
    <n v="6200000"/>
    <n v="6199873.12488"/>
    <n v="5756611.7146599991"/>
    <x v="107"/>
    <x v="0"/>
    <x v="6"/>
    <x v="72"/>
  </r>
  <r>
    <x v="6"/>
    <x v="49"/>
    <x v="0"/>
    <x v="1"/>
    <x v="186"/>
    <x v="166"/>
    <x v="0"/>
    <x v="517"/>
    <x v="0"/>
    <m/>
    <n v="1100000"/>
    <n v="1013324.56629"/>
    <n v="1005204.13462"/>
    <x v="108"/>
    <x v="33"/>
    <x v="6"/>
    <x v="220"/>
  </r>
  <r>
    <x v="6"/>
    <x v="49"/>
    <x v="0"/>
    <x v="8"/>
    <x v="187"/>
    <x v="167"/>
    <x v="0"/>
    <x v="518"/>
    <x v="0"/>
    <m/>
    <n v="1950000"/>
    <n v="1784009.80816"/>
    <n v="706919.85073000006"/>
    <x v="109"/>
    <x v="10"/>
    <x v="6"/>
    <x v="221"/>
  </r>
  <r>
    <x v="6"/>
    <x v="49"/>
    <x v="0"/>
    <x v="8"/>
    <x v="187"/>
    <x v="167"/>
    <x v="0"/>
    <x v="519"/>
    <x v="0"/>
    <m/>
    <n v="5328882"/>
    <n v="4625482.0333000002"/>
    <n v="442520.45386999997"/>
    <x v="110"/>
    <x v="16"/>
    <x v="6"/>
    <x v="222"/>
  </r>
  <r>
    <x v="6"/>
    <x v="49"/>
    <x v="0"/>
    <x v="8"/>
    <x v="187"/>
    <x v="167"/>
    <x v="0"/>
    <x v="520"/>
    <x v="0"/>
    <m/>
    <n v="1600000"/>
    <n v="1461.36988"/>
    <n v="0"/>
    <x v="19"/>
    <x v="36"/>
    <x v="6"/>
    <x v="223"/>
  </r>
  <r>
    <x v="6"/>
    <x v="49"/>
    <x v="0"/>
    <x v="5"/>
    <x v="188"/>
    <x v="168"/>
    <x v="0"/>
    <x v="521"/>
    <x v="0"/>
    <m/>
    <n v="1150000"/>
    <n v="1119274.99199"/>
    <n v="1070462.1537299999"/>
    <x v="111"/>
    <x v="32"/>
    <x v="6"/>
    <x v="224"/>
  </r>
  <r>
    <x v="6"/>
    <x v="50"/>
    <x v="1"/>
    <x v="5"/>
    <x v="8"/>
    <x v="0"/>
    <x v="0"/>
    <x v="522"/>
    <x v="0"/>
    <n v="4000000"/>
    <n v="5000000"/>
    <n v="1758"/>
    <n v="1965.6569999999999"/>
    <x v="112"/>
    <x v="17"/>
    <x v="6"/>
    <x v="61"/>
  </r>
  <r>
    <x v="6"/>
    <x v="50"/>
    <x v="1"/>
    <x v="5"/>
    <x v="8"/>
    <x v="0"/>
    <x v="0"/>
    <x v="523"/>
    <x v="0"/>
    <n v="8270000"/>
    <n v="8270000"/>
    <n v="5160242"/>
    <n v="2921132.53"/>
    <x v="113"/>
    <x v="109"/>
    <x v="6"/>
    <x v="61"/>
  </r>
  <r>
    <x v="6"/>
    <x v="50"/>
    <x v="6"/>
    <x v="5"/>
    <x v="8"/>
    <x v="0"/>
    <x v="0"/>
    <x v="524"/>
    <x v="0"/>
    <n v="13747227"/>
    <n v="13747227"/>
    <n v="13472282"/>
    <n v="10566119"/>
    <x v="114"/>
    <x v="69"/>
    <x v="6"/>
    <x v="61"/>
  </r>
  <r>
    <x v="6"/>
    <x v="50"/>
    <x v="1"/>
    <x v="1"/>
    <x v="8"/>
    <x v="0"/>
    <x v="0"/>
    <x v="525"/>
    <x v="0"/>
    <n v="800000"/>
    <n v="1650000"/>
    <n v="1646222"/>
    <n v="1642831.8870000001"/>
    <x v="115"/>
    <x v="22"/>
    <x v="6"/>
    <x v="61"/>
  </r>
  <r>
    <x v="6"/>
    <x v="50"/>
    <x v="6"/>
    <x v="1"/>
    <x v="8"/>
    <x v="0"/>
    <x v="0"/>
    <x v="526"/>
    <x v="0"/>
    <n v="45000000"/>
    <n v="45000000"/>
    <n v="31000000"/>
    <n v="16400000"/>
    <x v="116"/>
    <x v="110"/>
    <x v="6"/>
    <x v="61"/>
  </r>
  <r>
    <x v="6"/>
    <x v="50"/>
    <x v="1"/>
    <x v="1"/>
    <x v="8"/>
    <x v="0"/>
    <x v="0"/>
    <x v="527"/>
    <x v="0"/>
    <n v="2000000"/>
    <n v="2520000"/>
    <n v="2438208.1329999999"/>
    <n v="2392870.4889999996"/>
    <x v="117"/>
    <x v="68"/>
    <x v="6"/>
    <x v="61"/>
  </r>
  <r>
    <x v="6"/>
    <x v="50"/>
    <x v="1"/>
    <x v="1"/>
    <x v="8"/>
    <x v="0"/>
    <x v="0"/>
    <x v="528"/>
    <x v="0"/>
    <n v="2000000"/>
    <n v="2682000"/>
    <n v="2361729.2820000001"/>
    <n v="1946488.9979999999"/>
    <x v="118"/>
    <x v="70"/>
    <x v="6"/>
    <x v="225"/>
  </r>
  <r>
    <x v="6"/>
    <x v="50"/>
    <x v="1"/>
    <x v="1"/>
    <x v="8"/>
    <x v="0"/>
    <x v="0"/>
    <x v="529"/>
    <x v="0"/>
    <n v="600000"/>
    <n v="1716000"/>
    <n v="1641677.8829999999"/>
    <n v="1562253.2959999999"/>
    <x v="119"/>
    <x v="64"/>
    <x v="6"/>
    <x v="61"/>
  </r>
  <r>
    <x v="6"/>
    <x v="50"/>
    <x v="1"/>
    <x v="1"/>
    <x v="8"/>
    <x v="0"/>
    <x v="0"/>
    <x v="530"/>
    <x v="0"/>
    <n v="1500000"/>
    <n v="3423827"/>
    <n v="2994535.2710000002"/>
    <n v="2993964.37"/>
    <x v="120"/>
    <x v="22"/>
    <x v="6"/>
    <x v="61"/>
  </r>
  <r>
    <x v="6"/>
    <x v="50"/>
    <x v="1"/>
    <x v="1"/>
    <x v="8"/>
    <x v="0"/>
    <x v="0"/>
    <x v="531"/>
    <x v="0"/>
    <n v="1500000"/>
    <n v="3000000"/>
    <n v="2561711.1869999999"/>
    <n v="2538915.0839999998"/>
    <x v="121"/>
    <x v="57"/>
    <x v="6"/>
    <x v="61"/>
  </r>
  <r>
    <x v="6"/>
    <x v="50"/>
    <x v="1"/>
    <x v="1"/>
    <x v="8"/>
    <x v="0"/>
    <x v="0"/>
    <x v="532"/>
    <x v="0"/>
    <n v="820000"/>
    <n v="1175800"/>
    <n v="1131729.7320000001"/>
    <n v="1131345.132"/>
    <x v="122"/>
    <x v="68"/>
    <x v="6"/>
    <x v="61"/>
  </r>
  <r>
    <x v="6"/>
    <x v="50"/>
    <x v="6"/>
    <x v="5"/>
    <x v="8"/>
    <x v="0"/>
    <x v="0"/>
    <x v="524"/>
    <x v="39"/>
    <n v="13747227"/>
    <n v="13472282"/>
    <n v="10566119"/>
    <n v="3181108"/>
    <x v="12"/>
    <x v="69"/>
    <x v="6"/>
    <x v="11"/>
  </r>
  <r>
    <x v="6"/>
    <x v="50"/>
    <x v="6"/>
    <x v="1"/>
    <x v="8"/>
    <x v="0"/>
    <x v="0"/>
    <x v="533"/>
    <x v="0"/>
    <m/>
    <m/>
    <m/>
    <m/>
    <x v="12"/>
    <x v="7"/>
    <x v="6"/>
    <x v="11"/>
  </r>
  <r>
    <x v="6"/>
    <x v="51"/>
    <x v="0"/>
    <x v="10"/>
    <x v="8"/>
    <x v="0"/>
    <x v="0"/>
    <x v="534"/>
    <x v="7"/>
    <m/>
    <n v="4396774.5"/>
    <m/>
    <m/>
    <x v="123"/>
    <x v="1"/>
    <x v="6"/>
    <x v="226"/>
  </r>
  <r>
    <x v="6"/>
    <x v="51"/>
    <x v="0"/>
    <x v="10"/>
    <x v="8"/>
    <x v="0"/>
    <x v="0"/>
    <x v="535"/>
    <x v="32"/>
    <m/>
    <n v="2500000"/>
    <m/>
    <m/>
    <x v="19"/>
    <x v="17"/>
    <x v="6"/>
    <x v="83"/>
  </r>
  <r>
    <x v="6"/>
    <x v="51"/>
    <x v="0"/>
    <x v="1"/>
    <x v="8"/>
    <x v="0"/>
    <x v="0"/>
    <x v="536"/>
    <x v="6"/>
    <m/>
    <n v="18760000"/>
    <m/>
    <m/>
    <x v="14"/>
    <x v="13"/>
    <x v="6"/>
    <x v="15"/>
  </r>
  <r>
    <x v="6"/>
    <x v="51"/>
    <x v="0"/>
    <x v="1"/>
    <x v="8"/>
    <x v="0"/>
    <x v="0"/>
    <x v="537"/>
    <x v="1"/>
    <m/>
    <n v="4500000"/>
    <m/>
    <m/>
    <x v="124"/>
    <x v="36"/>
    <x v="6"/>
    <x v="15"/>
  </r>
  <r>
    <x v="6"/>
    <x v="51"/>
    <x v="0"/>
    <x v="1"/>
    <x v="8"/>
    <x v="0"/>
    <x v="0"/>
    <x v="538"/>
    <x v="1"/>
    <m/>
    <n v="2000000"/>
    <m/>
    <m/>
    <x v="125"/>
    <x v="39"/>
    <x v="6"/>
    <x v="15"/>
  </r>
  <r>
    <x v="6"/>
    <x v="51"/>
    <x v="0"/>
    <x v="1"/>
    <x v="8"/>
    <x v="0"/>
    <x v="0"/>
    <x v="539"/>
    <x v="1"/>
    <m/>
    <n v="2750000"/>
    <m/>
    <m/>
    <x v="125"/>
    <x v="13"/>
    <x v="6"/>
    <x v="227"/>
  </r>
  <r>
    <x v="6"/>
    <x v="51"/>
    <x v="0"/>
    <x v="1"/>
    <x v="8"/>
    <x v="0"/>
    <x v="0"/>
    <x v="540"/>
    <x v="0"/>
    <m/>
    <n v="10000000"/>
    <m/>
    <m/>
    <x v="126"/>
    <x v="40"/>
    <x v="6"/>
    <x v="9"/>
  </r>
  <r>
    <x v="6"/>
    <x v="51"/>
    <x v="0"/>
    <x v="1"/>
    <x v="8"/>
    <x v="0"/>
    <x v="0"/>
    <x v="541"/>
    <x v="0"/>
    <m/>
    <n v="169100000"/>
    <m/>
    <m/>
    <x v="20"/>
    <x v="74"/>
    <x v="6"/>
    <x v="15"/>
  </r>
  <r>
    <x v="6"/>
    <x v="51"/>
    <x v="0"/>
    <x v="1"/>
    <x v="8"/>
    <x v="0"/>
    <x v="0"/>
    <x v="542"/>
    <x v="33"/>
    <m/>
    <n v="1700000"/>
    <m/>
    <m/>
    <x v="127"/>
    <x v="15"/>
    <x v="6"/>
    <x v="9"/>
  </r>
  <r>
    <x v="6"/>
    <x v="51"/>
    <x v="0"/>
    <x v="1"/>
    <x v="8"/>
    <x v="0"/>
    <x v="0"/>
    <x v="543"/>
    <x v="35"/>
    <m/>
    <n v="2500000"/>
    <m/>
    <m/>
    <x v="19"/>
    <x v="16"/>
    <x v="6"/>
    <x v="15"/>
  </r>
  <r>
    <x v="6"/>
    <x v="51"/>
    <x v="0"/>
    <x v="1"/>
    <x v="8"/>
    <x v="0"/>
    <x v="0"/>
    <x v="544"/>
    <x v="7"/>
    <m/>
    <n v="3830000"/>
    <m/>
    <m/>
    <x v="11"/>
    <x v="5"/>
    <x v="6"/>
    <x v="228"/>
  </r>
  <r>
    <x v="6"/>
    <x v="51"/>
    <x v="0"/>
    <x v="1"/>
    <x v="8"/>
    <x v="0"/>
    <x v="0"/>
    <x v="545"/>
    <x v="2"/>
    <m/>
    <n v="5300000"/>
    <m/>
    <m/>
    <x v="13"/>
    <x v="111"/>
    <x v="6"/>
    <x v="9"/>
  </r>
  <r>
    <x v="6"/>
    <x v="51"/>
    <x v="0"/>
    <x v="13"/>
    <x v="8"/>
    <x v="0"/>
    <x v="0"/>
    <x v="546"/>
    <x v="1"/>
    <m/>
    <n v="5333000"/>
    <m/>
    <m/>
    <x v="14"/>
    <x v="75"/>
    <x v="6"/>
    <x v="15"/>
  </r>
  <r>
    <x v="6"/>
    <x v="51"/>
    <x v="0"/>
    <x v="5"/>
    <x v="8"/>
    <x v="0"/>
    <x v="0"/>
    <x v="547"/>
    <x v="32"/>
    <m/>
    <n v="90620343.253000006"/>
    <m/>
    <m/>
    <x v="13"/>
    <x v="13"/>
    <x v="6"/>
    <x v="15"/>
  </r>
  <r>
    <x v="6"/>
    <x v="51"/>
    <x v="0"/>
    <x v="5"/>
    <x v="8"/>
    <x v="0"/>
    <x v="0"/>
    <x v="548"/>
    <x v="1"/>
    <m/>
    <n v="5000000"/>
    <m/>
    <m/>
    <x v="19"/>
    <x v="36"/>
    <x v="6"/>
    <x v="229"/>
  </r>
  <r>
    <x v="6"/>
    <x v="51"/>
    <x v="0"/>
    <x v="5"/>
    <x v="8"/>
    <x v="0"/>
    <x v="0"/>
    <x v="549"/>
    <x v="7"/>
    <m/>
    <n v="1977000"/>
    <m/>
    <m/>
    <x v="35"/>
    <x v="1"/>
    <x v="6"/>
    <x v="230"/>
  </r>
  <r>
    <x v="6"/>
    <x v="51"/>
    <x v="0"/>
    <x v="5"/>
    <x v="8"/>
    <x v="0"/>
    <x v="0"/>
    <x v="550"/>
    <x v="9"/>
    <m/>
    <n v="2800000"/>
    <m/>
    <m/>
    <x v="128"/>
    <x v="112"/>
    <x v="6"/>
    <x v="15"/>
  </r>
  <r>
    <x v="6"/>
    <x v="51"/>
    <x v="0"/>
    <x v="5"/>
    <x v="8"/>
    <x v="0"/>
    <x v="0"/>
    <x v="551"/>
    <x v="33"/>
    <m/>
    <n v="1650000"/>
    <m/>
    <m/>
    <x v="19"/>
    <x v="17"/>
    <x v="6"/>
    <x v="231"/>
  </r>
  <r>
    <x v="6"/>
    <x v="51"/>
    <x v="0"/>
    <x v="5"/>
    <x v="8"/>
    <x v="0"/>
    <x v="0"/>
    <x v="552"/>
    <x v="13"/>
    <m/>
    <n v="8337000"/>
    <m/>
    <m/>
    <x v="126"/>
    <x v="33"/>
    <x v="6"/>
    <x v="232"/>
  </r>
  <r>
    <x v="6"/>
    <x v="51"/>
    <x v="0"/>
    <x v="5"/>
    <x v="8"/>
    <x v="0"/>
    <x v="0"/>
    <x v="553"/>
    <x v="12"/>
    <m/>
    <n v="9000000"/>
    <m/>
    <m/>
    <x v="129"/>
    <x v="113"/>
    <x v="6"/>
    <x v="233"/>
  </r>
  <r>
    <x v="6"/>
    <x v="51"/>
    <x v="0"/>
    <x v="5"/>
    <x v="8"/>
    <x v="0"/>
    <x v="0"/>
    <x v="554"/>
    <x v="1"/>
    <m/>
    <n v="5000000"/>
    <m/>
    <m/>
    <x v="124"/>
    <x v="34"/>
    <x v="6"/>
    <x v="234"/>
  </r>
  <r>
    <x v="6"/>
    <x v="51"/>
    <x v="0"/>
    <x v="14"/>
    <x v="8"/>
    <x v="0"/>
    <x v="0"/>
    <x v="555"/>
    <x v="0"/>
    <m/>
    <n v="1555000"/>
    <m/>
    <m/>
    <x v="19"/>
    <x v="17"/>
    <x v="6"/>
    <x v="235"/>
  </r>
  <r>
    <x v="6"/>
    <x v="51"/>
    <x v="0"/>
    <x v="14"/>
    <x v="8"/>
    <x v="0"/>
    <x v="0"/>
    <x v="556"/>
    <x v="6"/>
    <m/>
    <n v="106000000"/>
    <m/>
    <m/>
    <x v="12"/>
    <x v="34"/>
    <x v="6"/>
    <x v="236"/>
  </r>
  <r>
    <x v="6"/>
    <x v="51"/>
    <x v="0"/>
    <x v="9"/>
    <x v="8"/>
    <x v="0"/>
    <x v="0"/>
    <x v="557"/>
    <x v="12"/>
    <m/>
    <n v="4500000"/>
    <m/>
    <m/>
    <x v="19"/>
    <x v="17"/>
    <x v="6"/>
    <x v="237"/>
  </r>
  <r>
    <x v="6"/>
    <x v="51"/>
    <x v="0"/>
    <x v="8"/>
    <x v="8"/>
    <x v="0"/>
    <x v="0"/>
    <x v="558"/>
    <x v="23"/>
    <m/>
    <n v="1525000"/>
    <m/>
    <m/>
    <x v="123"/>
    <x v="0"/>
    <x v="6"/>
    <x v="238"/>
  </r>
  <r>
    <x v="6"/>
    <x v="51"/>
    <x v="0"/>
    <x v="8"/>
    <x v="8"/>
    <x v="0"/>
    <x v="0"/>
    <x v="559"/>
    <x v="23"/>
    <m/>
    <n v="7282000"/>
    <m/>
    <m/>
    <x v="130"/>
    <x v="44"/>
    <x v="6"/>
    <x v="239"/>
  </r>
  <r>
    <x v="6"/>
    <x v="51"/>
    <x v="0"/>
    <x v="8"/>
    <x v="8"/>
    <x v="0"/>
    <x v="0"/>
    <x v="560"/>
    <x v="12"/>
    <m/>
    <n v="1000000"/>
    <m/>
    <m/>
    <x v="19"/>
    <x v="17"/>
    <x v="6"/>
    <x v="11"/>
  </r>
  <r>
    <x v="6"/>
    <x v="51"/>
    <x v="0"/>
    <x v="8"/>
    <x v="8"/>
    <x v="0"/>
    <x v="0"/>
    <x v="561"/>
    <x v="12"/>
    <m/>
    <n v="9000000"/>
    <m/>
    <m/>
    <x v="19"/>
    <x v="17"/>
    <x v="6"/>
    <x v="240"/>
  </r>
  <r>
    <x v="6"/>
    <x v="51"/>
    <x v="0"/>
    <x v="8"/>
    <x v="8"/>
    <x v="0"/>
    <x v="0"/>
    <x v="562"/>
    <x v="12"/>
    <m/>
    <n v="1649846"/>
    <m/>
    <m/>
    <x v="19"/>
    <x v="17"/>
    <x v="6"/>
    <x v="241"/>
  </r>
  <r>
    <x v="6"/>
    <x v="51"/>
    <x v="0"/>
    <x v="7"/>
    <x v="8"/>
    <x v="0"/>
    <x v="0"/>
    <x v="563"/>
    <x v="12"/>
    <m/>
    <n v="1000000"/>
    <m/>
    <m/>
    <x v="19"/>
    <x v="17"/>
    <x v="6"/>
    <x v="242"/>
  </r>
  <r>
    <x v="6"/>
    <x v="52"/>
    <x v="0"/>
    <x v="5"/>
    <x v="8"/>
    <x v="0"/>
    <x v="318"/>
    <x v="564"/>
    <x v="40"/>
    <n v="9500000"/>
    <n v="14040000"/>
    <n v="13750790.88806"/>
    <n v="12645874.657339999"/>
    <x v="12"/>
    <x v="5"/>
    <x v="1"/>
    <x v="11"/>
  </r>
  <r>
    <x v="6"/>
    <x v="52"/>
    <x v="0"/>
    <x v="5"/>
    <x v="8"/>
    <x v="0"/>
    <x v="319"/>
    <x v="565"/>
    <x v="40"/>
    <n v="15000000"/>
    <n v="17400000"/>
    <n v="16294681.566500001"/>
    <n v="13863330.45283"/>
    <x v="12"/>
    <x v="15"/>
    <x v="1"/>
    <x v="11"/>
  </r>
  <r>
    <x v="6"/>
    <x v="53"/>
    <x v="1"/>
    <x v="9"/>
    <x v="189"/>
    <x v="169"/>
    <x v="0"/>
    <x v="566"/>
    <x v="17"/>
    <m/>
    <n v="2675000"/>
    <n v="2666533"/>
    <n v="2675000"/>
    <x v="12"/>
    <x v="32"/>
    <x v="1"/>
    <x v="11"/>
  </r>
  <r>
    <x v="6"/>
    <x v="53"/>
    <x v="1"/>
    <x v="0"/>
    <x v="190"/>
    <x v="170"/>
    <x v="0"/>
    <x v="567"/>
    <x v="41"/>
    <m/>
    <n v="2310000"/>
    <n v="4147"/>
    <n v="2310000"/>
    <x v="12"/>
    <x v="17"/>
    <x v="12"/>
    <x v="11"/>
  </r>
  <r>
    <x v="6"/>
    <x v="53"/>
    <x v="15"/>
    <x v="0"/>
    <x v="190"/>
    <x v="170"/>
    <x v="0"/>
    <x v="568"/>
    <x v="35"/>
    <m/>
    <n v="1700000"/>
    <n v="9373.2928400000001"/>
    <n v="1700000"/>
    <x v="12"/>
    <x v="17"/>
    <x v="14"/>
    <x v="11"/>
  </r>
  <r>
    <x v="6"/>
    <x v="53"/>
    <x v="1"/>
    <x v="15"/>
    <x v="191"/>
    <x v="171"/>
    <x v="0"/>
    <x v="569"/>
    <x v="21"/>
    <m/>
    <n v="1173000"/>
    <n v="504307"/>
    <n v="1173000"/>
    <x v="12"/>
    <x v="11"/>
    <x v="1"/>
    <x v="11"/>
  </r>
  <r>
    <x v="6"/>
    <x v="53"/>
    <x v="1"/>
    <x v="10"/>
    <x v="192"/>
    <x v="172"/>
    <x v="0"/>
    <x v="570"/>
    <x v="41"/>
    <m/>
    <n v="1650000"/>
    <n v="779027"/>
    <n v="1650000"/>
    <x v="12"/>
    <x v="62"/>
    <x v="1"/>
    <x v="11"/>
  </r>
  <r>
    <x v="6"/>
    <x v="53"/>
    <x v="1"/>
    <x v="10"/>
    <x v="192"/>
    <x v="172"/>
    <x v="0"/>
    <x v="571"/>
    <x v="21"/>
    <m/>
    <n v="1500000"/>
    <n v="1376675"/>
    <n v="1500000"/>
    <x v="12"/>
    <x v="33"/>
    <x v="1"/>
    <x v="11"/>
  </r>
  <r>
    <x v="6"/>
    <x v="53"/>
    <x v="16"/>
    <x v="6"/>
    <x v="193"/>
    <x v="173"/>
    <x v="0"/>
    <x v="572"/>
    <x v="33"/>
    <m/>
    <n v="1770799.996"/>
    <n v="1664584.09852"/>
    <n v="1770799.996"/>
    <x v="12"/>
    <x v="114"/>
    <x v="1"/>
    <x v="11"/>
  </r>
  <r>
    <x v="6"/>
    <x v="53"/>
    <x v="17"/>
    <x v="6"/>
    <x v="194"/>
    <x v="174"/>
    <x v="0"/>
    <x v="573"/>
    <x v="34"/>
    <m/>
    <n v="1187350"/>
    <n v="0"/>
    <n v="1187350"/>
    <x v="12"/>
    <x v="17"/>
    <x v="15"/>
    <x v="11"/>
  </r>
  <r>
    <x v="6"/>
    <x v="53"/>
    <x v="1"/>
    <x v="3"/>
    <x v="195"/>
    <x v="175"/>
    <x v="0"/>
    <x v="574"/>
    <x v="29"/>
    <m/>
    <n v="2000000"/>
    <n v="1970245"/>
    <n v="2000000"/>
    <x v="12"/>
    <x v="85"/>
    <x v="1"/>
    <x v="11"/>
  </r>
  <r>
    <x v="6"/>
    <x v="53"/>
    <x v="15"/>
    <x v="1"/>
    <x v="196"/>
    <x v="176"/>
    <x v="0"/>
    <x v="575"/>
    <x v="35"/>
    <m/>
    <n v="2100000"/>
    <n v="1717281.1355000001"/>
    <n v="2100000"/>
    <x v="12"/>
    <x v="115"/>
    <x v="1"/>
    <x v="11"/>
  </r>
  <r>
    <x v="6"/>
    <x v="53"/>
    <x v="16"/>
    <x v="1"/>
    <x v="196"/>
    <x v="176"/>
    <x v="0"/>
    <x v="576"/>
    <x v="33"/>
    <m/>
    <n v="1620000"/>
    <n v="1477399.06806"/>
    <n v="1620000"/>
    <x v="12"/>
    <x v="116"/>
    <x v="1"/>
    <x v="11"/>
  </r>
  <r>
    <x v="6"/>
    <x v="53"/>
    <x v="1"/>
    <x v="1"/>
    <x v="196"/>
    <x v="0"/>
    <x v="0"/>
    <x v="577"/>
    <x v="29"/>
    <m/>
    <n v="3591000"/>
    <n v="2392072"/>
    <n v="3591000"/>
    <x v="12"/>
    <x v="13"/>
    <x v="0"/>
    <x v="11"/>
  </r>
  <r>
    <x v="6"/>
    <x v="53"/>
    <x v="1"/>
    <x v="1"/>
    <x v="196"/>
    <x v="0"/>
    <x v="0"/>
    <x v="578"/>
    <x v="26"/>
    <m/>
    <n v="1335814"/>
    <n v="1281251"/>
    <n v="1335814"/>
    <x v="12"/>
    <x v="5"/>
    <x v="1"/>
    <x v="11"/>
  </r>
  <r>
    <x v="6"/>
    <x v="53"/>
    <x v="1"/>
    <x v="1"/>
    <x v="196"/>
    <x v="0"/>
    <x v="0"/>
    <x v="579"/>
    <x v="29"/>
    <m/>
    <n v="1100000"/>
    <n v="1098422"/>
    <n v="1100000"/>
    <x v="12"/>
    <x v="0"/>
    <x v="0"/>
    <x v="11"/>
  </r>
  <r>
    <x v="6"/>
    <x v="53"/>
    <x v="1"/>
    <x v="1"/>
    <x v="8"/>
    <x v="0"/>
    <x v="0"/>
    <x v="580"/>
    <x v="42"/>
    <m/>
    <n v="5434000"/>
    <n v="5380656"/>
    <n v="5434000"/>
    <x v="12"/>
    <x v="40"/>
    <x v="1"/>
    <x v="11"/>
  </r>
  <r>
    <x v="6"/>
    <x v="53"/>
    <x v="1"/>
    <x v="8"/>
    <x v="8"/>
    <x v="0"/>
    <x v="0"/>
    <x v="581"/>
    <x v="21"/>
    <m/>
    <n v="7681000"/>
    <n v="5017204"/>
    <n v="7681000"/>
    <x v="12"/>
    <x v="33"/>
    <x v="1"/>
    <x v="11"/>
  </r>
  <r>
    <x v="6"/>
    <x v="53"/>
    <x v="1"/>
    <x v="8"/>
    <x v="8"/>
    <x v="0"/>
    <x v="0"/>
    <x v="582"/>
    <x v="43"/>
    <m/>
    <n v="6775000"/>
    <n v="6279844"/>
    <n v="6775000"/>
    <x v="12"/>
    <x v="32"/>
    <x v="1"/>
    <x v="11"/>
  </r>
  <r>
    <x v="6"/>
    <x v="53"/>
    <x v="1"/>
    <x v="8"/>
    <x v="8"/>
    <x v="0"/>
    <x v="0"/>
    <x v="583"/>
    <x v="21"/>
    <m/>
    <n v="3392000"/>
    <n v="3168642"/>
    <n v="3392000"/>
    <x v="12"/>
    <x v="29"/>
    <x v="1"/>
    <x v="11"/>
  </r>
  <r>
    <x v="6"/>
    <x v="53"/>
    <x v="1"/>
    <x v="8"/>
    <x v="8"/>
    <x v="0"/>
    <x v="0"/>
    <x v="584"/>
    <x v="27"/>
    <m/>
    <n v="1779000"/>
    <n v="1537215"/>
    <n v="1779000"/>
    <x v="12"/>
    <x v="32"/>
    <x v="1"/>
    <x v="11"/>
  </r>
  <r>
    <x v="6"/>
    <x v="53"/>
    <x v="17"/>
    <x v="8"/>
    <x v="8"/>
    <x v="0"/>
    <x v="0"/>
    <x v="585"/>
    <x v="34"/>
    <m/>
    <n v="1640000"/>
    <n v="0"/>
    <n v="1640000"/>
    <x v="12"/>
    <x v="17"/>
    <x v="15"/>
    <x v="11"/>
  </r>
  <r>
    <x v="6"/>
    <x v="53"/>
    <x v="15"/>
    <x v="8"/>
    <x v="8"/>
    <x v="0"/>
    <x v="0"/>
    <x v="586"/>
    <x v="35"/>
    <m/>
    <n v="1200000"/>
    <n v="5818.7330000000002"/>
    <n v="1200000"/>
    <x v="12"/>
    <x v="17"/>
    <x v="14"/>
    <x v="11"/>
  </r>
  <r>
    <x v="6"/>
    <x v="53"/>
    <x v="15"/>
    <x v="5"/>
    <x v="8"/>
    <x v="0"/>
    <x v="0"/>
    <x v="587"/>
    <x v="35"/>
    <m/>
    <n v="1000000"/>
    <n v="599824.10398000001"/>
    <n v="1000000"/>
    <x v="12"/>
    <x v="117"/>
    <x v="1"/>
    <x v="11"/>
  </r>
  <r>
    <x v="6"/>
    <x v="53"/>
    <x v="1"/>
    <x v="5"/>
    <x v="8"/>
    <x v="0"/>
    <x v="0"/>
    <x v="588"/>
    <x v="21"/>
    <m/>
    <n v="2900000"/>
    <n v="2796283"/>
    <n v="2900000"/>
    <x v="12"/>
    <x v="0"/>
    <x v="1"/>
    <x v="11"/>
  </r>
  <r>
    <x v="6"/>
    <x v="53"/>
    <x v="1"/>
    <x v="5"/>
    <x v="8"/>
    <x v="0"/>
    <x v="0"/>
    <x v="589"/>
    <x v="43"/>
    <m/>
    <n v="1880000"/>
    <n v="1566968"/>
    <n v="1880000"/>
    <x v="12"/>
    <x v="0"/>
    <x v="1"/>
    <x v="11"/>
  </r>
  <r>
    <x v="6"/>
    <x v="53"/>
    <x v="1"/>
    <x v="5"/>
    <x v="8"/>
    <x v="0"/>
    <x v="0"/>
    <x v="590"/>
    <x v="27"/>
    <m/>
    <n v="1700000"/>
    <n v="1675348"/>
    <n v="1700000"/>
    <x v="12"/>
    <x v="0"/>
    <x v="1"/>
    <x v="11"/>
  </r>
  <r>
    <x v="6"/>
    <x v="53"/>
    <x v="1"/>
    <x v="5"/>
    <x v="8"/>
    <x v="0"/>
    <x v="0"/>
    <x v="591"/>
    <x v="21"/>
    <m/>
    <n v="1000000"/>
    <n v="999011"/>
    <n v="1000000"/>
    <x v="12"/>
    <x v="29"/>
    <x v="1"/>
    <x v="11"/>
  </r>
  <r>
    <x v="6"/>
    <x v="53"/>
    <x v="15"/>
    <x v="5"/>
    <x v="8"/>
    <x v="0"/>
    <x v="0"/>
    <x v="592"/>
    <x v="35"/>
    <m/>
    <n v="3500000"/>
    <n v="0"/>
    <n v="3500000"/>
    <x v="12"/>
    <x v="17"/>
    <x v="15"/>
    <x v="1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
  <r>
    <x v="0"/>
    <x v="0"/>
    <m/>
    <s v="012:Enseignement Supérieur et  Recherche Scientifique"/>
    <s v="051:Vie Estudiantine"/>
    <m/>
    <m/>
    <s v="Étude et réalisation de nouvelles résidences universitaires 18 000 lits: (4000 lits à Ouled Fayet II; 4000 lits à El Alia; 4000 lits à El Djorf; 3000 lits à Said Hamdine; 3000 lits à Ziania) avec dépendances"/>
    <m/>
    <m/>
    <n v="10789000"/>
    <n v="10468489.869489999"/>
    <n v="10270308.711719999"/>
    <n v="0.95192406263045692"/>
    <n v="1"/>
    <s v="Achevée"/>
    <s v="Travaux achevés"/>
  </r>
  <r>
    <x v="0"/>
    <x v="0"/>
    <m/>
    <s v="024:Travaux Publics et Infrastructures de Base"/>
    <s v="090:Infrastructures Routières et autoroutières"/>
    <m/>
    <m/>
    <s v="Radiale Oued Ouchaiah-liaison RN 38 -Benghazi"/>
    <m/>
    <m/>
    <n v="13400000"/>
    <n v="13258054.142879998"/>
    <n v="12588559.163829999"/>
    <n v="0.93944471371865668"/>
    <n v="0.99"/>
    <s v="En cours"/>
    <s v="projet achevé , reste aménagement des accès limitrophes ."/>
  </r>
  <r>
    <x v="0"/>
    <x v="0"/>
    <m/>
    <s v="012:Enseignement Supérieur et  Recherche Scientifique"/>
    <s v="051:Vie Estudiantine"/>
    <m/>
    <m/>
    <s v="Étude et réalisation résidences universitaires de 11.000 lits à Sidi Abdallah avec dépendances à sidi abdellah"/>
    <m/>
    <m/>
    <n v="15920000"/>
    <n v="15903704.166100001"/>
    <n v="14384685.092309998"/>
    <n v="0.90356062137625615"/>
    <n v="1"/>
    <s v="Achevée"/>
    <s v="Travaux achevés, Projet réceptionné le 19-06-2023"/>
  </r>
  <r>
    <x v="0"/>
    <x v="0"/>
    <m/>
    <s v="005:Intérieur, Collectivités Locales et Aménagement du Territoire"/>
    <s v="017:Sûreté Nationale"/>
    <m/>
    <m/>
    <s v="Sécurité publique au niveau de la capitale et réhabilitation du système de la vidéo surveillance"/>
    <m/>
    <m/>
    <n v="16108000"/>
    <n v="15142080.705220001"/>
    <n v="10670180.696830001"/>
    <n v="0.662414992353489"/>
    <n v="0.56999999999999995"/>
    <s v="En cours"/>
    <s v="Travaux en cours, pour la mise à niveau de 1736 caméras, reste la 2ème tranche : travaux de mats, électricité et fibre optique en cours. Conformément à l'envoi émanant du MICLAT n° 11970 du 04/11/2024, un accord préalable pour réévaluer l'opération d'un montant de 1,5 milliard de DA au titre de l'exercice 2025, alors que la demande d'inscription de la nouvelle opération de vidéosurveillance d'un montant de 7,5 milliards DA na pas abouti pour 2025 avec possibilité d'étude de la demande dans le cadre des projets des lois de finances des années à venir )."/>
  </r>
  <r>
    <x v="0"/>
    <x v="0"/>
    <m/>
    <s v="021:Habitat, Urbanisme et Ville"/>
    <s v="079:Logement"/>
    <m/>
    <m/>
    <s v="Etude et réalisation de 5000 logements locatifs (y compris viabilisation et les réservations pour les locaux commerciaux)"/>
    <m/>
    <m/>
    <n v="16117420"/>
    <n v="14444734.85826"/>
    <n v="12355378.156100001"/>
    <n v="0.76658535647144521"/>
    <n v="0.44"/>
    <s v="à l'arrêt"/>
    <s v="3600 logts achevés,1000 logt Ain Benian à 54% (résiliation avec l'entreprise BATIGEC le 24/10/2019.reprise du cahier des charges après 3 AAO infructueux), 150 logt Saoula à 32 % (affaire en justice contentieux suite à une résiliation),250 logt Sidi Youcef à 44 % (résiliation avec l'entreprise BATIGEC le 29/09/2019 reprise des travaux avec l'entreprise SNC NAAS)"/>
  </r>
  <r>
    <x v="0"/>
    <x v="0"/>
    <m/>
    <s v="014:Culture et Arts"/>
    <s v="57:Patrimoine culturel"/>
    <m/>
    <m/>
    <s v="Etude, suivi, acquisition des biens immobiliers et des parcelles de terrains, travaux de restauration et de mise en valeur du secteur sauvegardé de la Casbah d’Alger (2ème tranche)"/>
    <m/>
    <m/>
    <n v="17867591"/>
    <n v="1922185.49905"/>
    <n v="563080.16738999996"/>
    <n v="3.1514050628873247E-2"/>
    <n v="0.17"/>
    <s v="En cours"/>
    <s v="Travaux en cours opération transférer à la DARQ "/>
  </r>
  <r>
    <x v="0"/>
    <x v="0"/>
    <m/>
    <s v="024:Travaux Publics et Infrastructures de Base"/>
    <s v="092:Infastructures Maritimes"/>
    <m/>
    <m/>
    <s v="Travaux de protection et d'aménagement de la bande côtière (promenade et plage de la baie d'Alger, 1ere tranche)- Etude et réalisation"/>
    <m/>
    <m/>
    <n v="24450000"/>
    <n v="24282957.477630001"/>
    <n v="23938306.589190003"/>
    <n v="0.97907184413865045"/>
    <n v="1"/>
    <s v="Achevée"/>
    <s v="Travaux achevés, reste apurement financier (avenant n°09 de réajustement au niveau de la commission sectorielle, levée de réserves en cours- avenant de réajustement pour prolongement de rejets en cours de préparation- demande de réévaluation de 1,5 milliard DA pour couvrir la situation n° 01 et définitive après validation du Monsieur le PM) . "/>
  </r>
  <r>
    <x v="0"/>
    <x v="0"/>
    <m/>
    <s v="012:Enseignement Supérieur et  Recherche Scientifique"/>
    <s v="049:Enseignement et Formation Supérieurs"/>
    <m/>
    <m/>
    <s v="Réalisation de 20.000 places pédagogiques avec dépendances à Sidi Abdallah"/>
    <m/>
    <m/>
    <n v="25411055"/>
    <n v="25385758.7192"/>
    <n v="21196181.722270001"/>
    <n v="0.87162681739768"/>
    <n v="1"/>
    <s v="Achevée"/>
    <s v="Travaux achevés, projet réceptionné"/>
  </r>
  <r>
    <x v="0"/>
    <x v="0"/>
    <m/>
    <s v="051:Hydraulique"/>
    <s v="096:Assainissement et protection du milieu naturel"/>
    <m/>
    <m/>
    <s v="Aménagement de l'Oued El Harrach- Travaux et suivi"/>
    <m/>
    <m/>
    <n v="48980888"/>
    <n v="48561355.460129999"/>
    <n v="46595777.233440004"/>
    <n v="0.95130527714074931"/>
    <n v="0.98"/>
    <s v="En cours"/>
    <s v="Mise en demeure N°02 publiée dans le journal Algérie Aujourd'hui le 21/01/2025."/>
  </r>
  <r>
    <x v="0"/>
    <x v="1"/>
    <m/>
    <s v="024:Travaux Publics et Infrastructures de Base"/>
    <m/>
    <m/>
    <m/>
    <s v="Réalisation du dédoublement de la RN 23 sur 15 km entre Ain Osmane et Djedar"/>
    <m/>
    <m/>
    <n v="3500000"/>
    <m/>
    <m/>
    <n v="1"/>
    <n v="1"/>
    <s v="Travaux achevés"/>
    <s v="Travaux achevés"/>
  </r>
  <r>
    <x v="0"/>
    <x v="1"/>
    <m/>
    <s v="024:Travaux Publics et Infrastructures de Base"/>
    <m/>
    <m/>
    <m/>
    <s v="Réalisation de dédoublement de la RN 23 du PK 397 au PK 368 sur 29 Km à El Hadjeb (Laghouat)"/>
    <m/>
    <m/>
    <n v="2250000"/>
    <m/>
    <m/>
    <n v="0.35"/>
    <n v="0.17"/>
    <s v="Travaux en cours"/>
    <s v="Travaux en cours"/>
  </r>
  <r>
    <x v="0"/>
    <x v="1"/>
    <m/>
    <s v="051:Hydraulique"/>
    <m/>
    <m/>
    <m/>
    <s v="Réalisation de la Station d'épuration (parachèvement des travaux )"/>
    <m/>
    <m/>
    <n v="2550000"/>
    <m/>
    <m/>
    <n v="0.98"/>
    <n v="0.7"/>
    <s v="Travaux en cours (réévaluation accordée en 2025 avec un montant 150000000 da)"/>
    <s v="Travaux en cours (réévaluation accordée en 2025 avec un montant 150000000 da)"/>
  </r>
  <r>
    <x v="0"/>
    <x v="1"/>
    <m/>
    <s v="051:Hydraulique"/>
    <m/>
    <m/>
    <m/>
    <m/>
    <m/>
    <m/>
    <m/>
    <m/>
    <m/>
    <m/>
    <m/>
    <m/>
    <m/>
  </r>
  <r>
    <x v="0"/>
    <x v="1"/>
    <m/>
    <s v="020:Agriculture, Développement Rural et Pêche"/>
    <m/>
    <m/>
    <m/>
    <s v=" Etude d’adaptation, suivi, contrôle et travaux de réalisation et équipement 08 centres de proximités pour stockage des céréales au niveau de la wilaya de Laghouat"/>
    <m/>
    <m/>
    <n v="2023771.4240000001"/>
    <m/>
    <m/>
    <n v="0.5"/>
    <n v="0.01"/>
    <m/>
    <m/>
  </r>
  <r>
    <x v="0"/>
    <x v="1"/>
    <m/>
    <s v="010:Affaires Religieuses et Wakfs"/>
    <m/>
    <m/>
    <m/>
    <s v="Réalisation de Mosquée Pole de Laghouat"/>
    <m/>
    <m/>
    <n v="2953000"/>
    <m/>
    <m/>
    <n v="0.95"/>
    <n v="0.72"/>
    <s v="en cours l'achèvement minaret + coupole salle - d'ablution et VRD."/>
    <s v="en cours l'achèvement minaret + coupole salle - d'ablution et VRD."/>
  </r>
  <r>
    <x v="0"/>
    <x v="1"/>
    <m/>
    <s v="027:Santé"/>
    <m/>
    <m/>
    <m/>
    <s v="Réalisation et Équipement d'un hôpital Psychiatrique de 120 lits de Laghouat"/>
    <m/>
    <m/>
    <n v="2671000"/>
    <m/>
    <m/>
    <n v="1"/>
    <n v="1"/>
    <s v="Opération achevée"/>
    <s v="Opération achevée"/>
  </r>
  <r>
    <x v="0"/>
    <x v="1"/>
    <m/>
    <s v="027:Santé"/>
    <m/>
    <m/>
    <m/>
    <s v="Réalisation et équipement d'un centre anti-cancer à Laghouat"/>
    <m/>
    <m/>
    <n v="8158300"/>
    <m/>
    <m/>
    <s v="100% (réalisation)"/>
    <n v="1"/>
    <s v="Acquisition des accélérateurs en cours"/>
    <s v="Acquisition des accélérateurs en cours"/>
  </r>
  <r>
    <x v="0"/>
    <x v="1"/>
    <m/>
    <s v="027:Santé"/>
    <m/>
    <m/>
    <m/>
    <m/>
    <m/>
    <m/>
    <m/>
    <m/>
    <m/>
    <s v="95% (équipement)"/>
    <n v="0.89"/>
    <m/>
    <m/>
  </r>
  <r>
    <x v="0"/>
    <x v="1"/>
    <m/>
    <s v="027:Santé"/>
    <m/>
    <m/>
    <m/>
    <s v="Étude, suivi ,et réalisation et équipement d'un Hôpital de 60 lits à Bellil Hassi R'mel"/>
    <m/>
    <m/>
    <n v="2720000"/>
    <m/>
    <m/>
    <s v="85% (réalisation)"/>
    <n v="0.8"/>
    <s v="Travaux en cours "/>
    <s v="Travaux en cours "/>
  </r>
  <r>
    <x v="0"/>
    <x v="1"/>
    <m/>
    <s v="027:Santé"/>
    <m/>
    <m/>
    <m/>
    <s v="Étude, suivi , réalisation et équipement d'un Hôpital de 60 lits à Ain Madhi"/>
    <m/>
    <m/>
    <n v="2500000"/>
    <m/>
    <m/>
    <n v="0.02"/>
    <n v="0.01"/>
    <s v="Etude achevée travaux réalisation en cours"/>
    <s v="Etude achevée travaux réalisation en cours"/>
  </r>
  <r>
    <x v="0"/>
    <x v="2"/>
    <m/>
    <s v="012:Enseignement Supérieur et  Recherche Scientifique"/>
    <s v="Programme: Enseignement et Formation supérieur"/>
    <m/>
    <m/>
    <s v="Viabilisation et aménagement du site universitaire Ouzera"/>
    <m/>
    <m/>
    <n v="2500000"/>
    <n v="2479731.2784799999"/>
    <n v="2434168"/>
    <m/>
    <n v="1"/>
    <s v="Achevée"/>
    <s v="Achevée"/>
  </r>
  <r>
    <x v="0"/>
    <x v="2"/>
    <m/>
    <s v="020:Agriculture, Développement Rural et Pêche"/>
    <s v="Programme: Agriculture et du Développement rural "/>
    <m/>
    <m/>
    <s v="Etue d’adaptation, suivi, contrôle et travaux de réalisation et équipement de 12 centre de proximité pour le stockage intermédiaire des céréales au niveaux de la wilaya de Médéa  "/>
    <m/>
    <m/>
    <n v="3035657.1359999999"/>
    <n v="2655436.7627099999"/>
    <n v="570295.61488999997"/>
    <m/>
    <n v="0.67"/>
    <s v="En cours"/>
    <m/>
  </r>
  <r>
    <x v="0"/>
    <x v="2"/>
    <m/>
    <s v="024:Travaux Publics et Infrastructures de Base"/>
    <s v="Programme:Infrastructures Routières et Autoroutières"/>
    <m/>
    <m/>
    <s v="Réalisation du contournement nord de la ville de Médéa sur 11 kms"/>
    <m/>
    <m/>
    <n v="3750000"/>
    <n v="3335589.9153400003"/>
    <n v="3098229.6641500001"/>
    <m/>
    <n v="0.85"/>
    <s v="En cours"/>
    <m/>
  </r>
  <r>
    <x v="0"/>
    <x v="2"/>
    <m/>
    <s v="024:Travaux Publics et Infrastructures de Base"/>
    <s v="Programme:Infrastructures Routières et Autoroutières"/>
    <m/>
    <m/>
    <s v="Dédoublement de la RN18 entre Sidi Naamane et Beni Slimane sur 23 Km (Pk83 au PK 106)"/>
    <m/>
    <m/>
    <n v="8000000"/>
    <n v="6376600.51339"/>
    <n v="1500620.6656900002"/>
    <m/>
    <n v="0.67"/>
    <s v="En cours"/>
    <m/>
  </r>
  <r>
    <x v="0"/>
    <x v="2"/>
    <m/>
    <s v="027:Santé"/>
    <s v="Programme: Prévention et Soins"/>
    <m/>
    <m/>
    <s v="Etude, suivi, réalisation et équipement d'un complèxe mère et enfant à Médéa"/>
    <m/>
    <m/>
    <n v="3200000"/>
    <n v="2815424.44147"/>
    <n v="194883.28863999998"/>
    <m/>
    <n v="0.1"/>
    <s v="En cours"/>
    <m/>
  </r>
  <r>
    <x v="0"/>
    <x v="2"/>
    <m/>
    <s v="027:Santé"/>
    <s v="Programme: Prévention et Soins"/>
    <m/>
    <m/>
    <s v="Réalisation et équipement d'un centre anti cancer de 120 lits"/>
    <m/>
    <m/>
    <n v="5550000"/>
    <n v="5549952.52049"/>
    <n v="4113061.57681"/>
    <m/>
    <n v="0.75"/>
    <s v="En cours"/>
    <m/>
  </r>
  <r>
    <x v="0"/>
    <x v="2"/>
    <m/>
    <s v="051:Hydraulique"/>
    <s v="Programme: Assainissement et Protection du Millieu Naturel"/>
    <m/>
    <m/>
    <s v="Réalisation, équipement et exploitation de la station d'épuration des eaux ussées de la ville de Berrouaghia pour 100.000 eq/hab (y compris étude d'exécution)"/>
    <m/>
    <m/>
    <n v="2800000"/>
    <n v="1987035.7790999999"/>
    <n v="296331.09010000003"/>
    <m/>
    <n v="0.15"/>
    <s v="En cours"/>
    <m/>
  </r>
  <r>
    <x v="0"/>
    <x v="3"/>
    <m/>
    <s v="024:Travaux Publics et Infrastructures de Base"/>
    <s v="infrastructures routières et autoroutières"/>
    <m/>
    <m/>
    <s v="Suivi et réalisation du dédoublement de la RN46 commune de Charef  vers Chef lieu  de la Wilaya de Djelfa du PK00 au PK60 sur 60Km (Wilaya Djelfa)"/>
    <m/>
    <m/>
    <n v="12000000"/>
    <n v="0"/>
    <n v="0"/>
    <n v="0"/>
    <n v="0"/>
    <m/>
    <s v="En cours d'individualisation "/>
  </r>
  <r>
    <x v="0"/>
    <x v="4"/>
    <m/>
    <s v="051:Hydraulique"/>
    <m/>
    <m/>
    <m/>
    <s v="Construction d'un barrage de Souk N'tleta"/>
    <m/>
    <m/>
    <n v="32226000"/>
    <m/>
    <n v="23524980"/>
    <m/>
    <m/>
    <m/>
    <s v="  Présence des habitations sur les sites des travaux ;_x000a_  AE insuffisante_x000a_ "/>
  </r>
  <r>
    <x v="0"/>
    <x v="4"/>
    <m/>
    <s v="051:Hydraulique"/>
    <m/>
    <m/>
    <m/>
    <s v="Réalisation de la station de dessalement de l'eau de mer Tamdat Ougemoune de capacité 60 000 m3/j; "/>
    <m/>
    <m/>
    <n v="12543752.188999999"/>
    <m/>
    <n v="0"/>
    <m/>
    <m/>
    <m/>
    <s v="Impact du projet Renforcement de l'AEP des communes côtières. Population touchée par le projet 190 000 habitants,"/>
  </r>
  <r>
    <x v="0"/>
    <x v="4"/>
    <m/>
    <s v="024:Travaux Publics et Infrastructures de Base"/>
    <m/>
    <m/>
    <m/>
    <s v="Réalisation de la pénétrante autoroutière reliant la ville de Tizi Ouzou vers l’autoroute Est/Ouest sur 48 Kms dont 36 Kms dans la wilaya de Tizi Ouzou ; "/>
    <m/>
    <m/>
    <n v="130800000"/>
    <m/>
    <n v="76882000"/>
    <m/>
    <m/>
    <m/>
    <s v="Construction et habitation (délogement) ; Réseaux divers: 93 (Lignes électriques , dont 01 de haute tension HT, Gaz ; Fibres Optiques etc.)."/>
  </r>
  <r>
    <x v="0"/>
    <x v="4"/>
    <m/>
    <s v="027:Santé"/>
    <m/>
    <m/>
    <m/>
    <s v="Etude d'adaptation, suivi et réalisation d'un CHU 500 lits à Tizi Ouzou; "/>
    <m/>
    <m/>
    <n v="26300000"/>
    <m/>
    <n v="0"/>
    <m/>
    <m/>
    <m/>
    <s v="Ce projet constitue un objectif stratégique qui assurera: Une distribution de soins spécialisés à l'échelon régional et placera la Wilaya de Tizi Ouzou en pôle médical d'excellence ;Des soins de haut niveau en matière des services de santé, basés sur les nouvelles techniques de chirurgie, de médecine et d'explorations ;Un meilleur accès de la population à des soins hautement spécialisés ;Accroitre la recherche médicale et privilégier davantage les spécialités innovantes ;"/>
  </r>
  <r>
    <x v="0"/>
    <x v="5"/>
    <m/>
    <s v="012:Enseignement Supérieur et  Recherche Scientifique"/>
    <s v="Enseignement  et formation supérieurs"/>
    <m/>
    <m/>
    <s v="Réalisation de 6.000 places pédagogiques à Boumerdes"/>
    <m/>
    <m/>
    <n v="2310000"/>
    <n v="0"/>
    <n v="0"/>
    <m/>
    <s v="0"/>
    <s v="Gelée"/>
    <s v="Gelée par Décision N°5508 du 19/10/2015"/>
  </r>
  <r>
    <x v="0"/>
    <x v="5"/>
    <m/>
    <s v="012:Enseignement Supérieur et  Recherche Scientifique"/>
    <s v="Enseignement  et formation supérieurs"/>
    <m/>
    <m/>
    <s v="Réalisation de 4.000 places pédagogiques à Boumerdes"/>
    <m/>
    <m/>
    <n v="3740000"/>
    <n v="3052865.96062"/>
    <n v="1978724.52856"/>
    <m/>
    <s v="70"/>
    <s v="En cours"/>
    <s v="Travaux en cours"/>
  </r>
  <r>
    <x v="0"/>
    <x v="5"/>
    <m/>
    <s v="006:Justice"/>
    <s v="Administration pénitentiare"/>
    <m/>
    <m/>
    <s v="Etude, réalisation et équipement d'un établissement de prévention et réadaptation de 300 détenus à Issers"/>
    <m/>
    <m/>
    <n v="2200000"/>
    <n v="702335.67540999991"/>
    <n v="675969.30566000007"/>
    <m/>
    <n v="0.45"/>
    <s v="à l'arrêt"/>
    <s v="Travaux à l'arrêt depuis le 29/08/2022, résiliation à l'amiable du marché est en cours."/>
  </r>
  <r>
    <x v="0"/>
    <x v="5"/>
    <m/>
    <s v="051:Hydraulique"/>
    <s v="Approvisionnement en eau potable te Industrielle"/>
    <m/>
    <m/>
    <s v="Alimentation en eau potable de la zone Sud Est de la wilaya de Boumerdes à partir du système de dessalement d'eau de mer (SDEM) de cap Djinet"/>
    <m/>
    <m/>
    <n v="3750000"/>
    <n v="3639861.63693"/>
    <n v="3392146.1676000003"/>
    <m/>
    <n v="96"/>
    <s v="En cours"/>
    <s v="09 lots achevés, 01 lot en cours de réalisation."/>
  </r>
  <r>
    <x v="0"/>
    <x v="5"/>
    <m/>
    <s v="051:Hydraulique"/>
    <s v="Approvisionnement en eau potable te Industrielle"/>
    <m/>
    <m/>
    <s v="Raccordement des systèmes d'AEP de la wilya de Boumerdes Dellys-Boudouaou-Hammadi au SPET."/>
    <m/>
    <m/>
    <n v="2600000"/>
    <n v="2571314.0070500001"/>
    <n v="2570938.0471099997"/>
    <m/>
    <n v="100"/>
    <s v="Achevée"/>
    <s v="A clôturer "/>
  </r>
  <r>
    <x v="0"/>
    <x v="5"/>
    <m/>
    <s v="027:Santé"/>
    <s v="Prévention et soins"/>
    <m/>
    <m/>
    <s v="Etude, suivi et réalisation d'un hopital de 60 lits à Baghlia"/>
    <m/>
    <m/>
    <n v="1743638"/>
    <n v="105475.68238"/>
    <n v="27361.35152"/>
    <m/>
    <n v="0"/>
    <s v="Non lancée "/>
    <s v=" Dossier d'étude déposé  au niveau du ministère de la santé pour approbation"/>
  </r>
  <r>
    <x v="0"/>
    <x v="5"/>
    <m/>
    <s v="027:Santé"/>
    <s v="Prévention et soins"/>
    <m/>
    <m/>
    <s v="Réalisation et équipement d'une maternité de 60 lits à Bordj-Ménaiel"/>
    <m/>
    <m/>
    <n v="1600000"/>
    <n v="1442450.3391099998"/>
    <n v="227372.04347999999"/>
    <m/>
    <n v="30"/>
    <s v="En cours"/>
    <s v="Travaux en cours"/>
  </r>
  <r>
    <x v="0"/>
    <x v="5"/>
    <m/>
    <s v="027:Santé"/>
    <s v="Prévention et soins"/>
    <m/>
    <m/>
    <s v="Réalisation d'un hopital général de 120 lits à Boudouaou"/>
    <m/>
    <m/>
    <n v="2110000"/>
    <n v="1516941.0222799999"/>
    <n v="1069818.3300800002"/>
    <m/>
    <n v="0.85"/>
    <s v="à l'arrêt"/>
    <s v="Travaux à l'arrêt depuis 22/03/2020, motif approbation de l'avenant n°05 auprès  de la commission sectorielle,"/>
  </r>
  <r>
    <x v="0"/>
    <x v="5"/>
    <m/>
    <s v="027:Santé"/>
    <s v="Prévention et soins"/>
    <m/>
    <m/>
    <s v="Réalisation d'un hopital de 240 lits à Boumerdes"/>
    <m/>
    <m/>
    <n v="5520000"/>
    <n v="5518318.4793800004"/>
    <n v="2562608.4536299999"/>
    <m/>
    <s v="80"/>
    <s v="En cours"/>
    <s v="Travaux en cours"/>
  </r>
  <r>
    <x v="0"/>
    <x v="5"/>
    <m/>
    <s v="027:Santé"/>
    <s v="Prévention et soins"/>
    <m/>
    <m/>
    <s v="Réalisation et équipement d'un complexe mère-enfant de 80 lits à Boumerdes"/>
    <m/>
    <m/>
    <n v="2900000"/>
    <n v="8390.2854499999994"/>
    <n v="4445.8162300000004"/>
    <m/>
    <s v="0"/>
    <s v="Non lancée"/>
    <s v=" Dossier d'étude déposé  au niveau du ministère de la santé pour approbation"/>
  </r>
  <r>
    <x v="0"/>
    <x v="5"/>
    <m/>
    <s v="027:Santé"/>
    <s v="Prévention et soins"/>
    <m/>
    <m/>
    <s v="Etude, suivi et réalisation d'un hopital de 120 lits à Khemis El khechna"/>
    <m/>
    <m/>
    <n v="1700000"/>
    <n v="3156.20318"/>
    <n v="1596.20318"/>
    <m/>
    <s v="0"/>
    <s v="Non lancée "/>
    <s v=" Dossier d'étude déposé  au niveau du ministère de la santé pour approbation"/>
  </r>
  <r>
    <x v="0"/>
    <x v="5"/>
    <m/>
    <s v="024:Travaux Publics et Infrastructures de Base"/>
    <s v="infrastructures routières et autoroutières"/>
    <m/>
    <m/>
    <s v="Evitement de la ville de Boumerdes CW 146- RN 24 sur 10 Kms (lot route et lot ouvrage d'art)"/>
    <m/>
    <m/>
    <n v="8400000"/>
    <n v="8188286.16273"/>
    <n v="7337675.353219999"/>
    <m/>
    <s v="90"/>
    <s v="En cours"/>
    <s v="Travaux en cours"/>
  </r>
  <r>
    <x v="0"/>
    <x v="5"/>
    <m/>
    <s v="024:Travaux Publics et Infrastructures de Base"/>
    <s v="infrastructures routières et autoroutières"/>
    <m/>
    <m/>
    <s v="Dédoublement de la RN24 entre Figuier (Boumerdes) et Oued Issers sur 15 Kms"/>
    <m/>
    <m/>
    <n v="1753614"/>
    <n v="1688998.4175199999"/>
    <n v="1623094.8989000004"/>
    <m/>
    <s v="100"/>
    <s v="Achevée"/>
    <s v="A clôturer "/>
  </r>
  <r>
    <x v="0"/>
    <x v="5"/>
    <m/>
    <s v="024:Travaux Publics et Infrastructures de Base"/>
    <s v="infrastructures routières et autoroutières"/>
    <m/>
    <m/>
    <s v="Evitement de la ville de Boumerdes:lot route et lot ouvrages d'art sur 4,9 Kms"/>
    <m/>
    <m/>
    <n v="4216500"/>
    <n v="4119821.8514299998"/>
    <n v="4042541.5100300005"/>
    <m/>
    <s v="100"/>
    <s v="Achevée"/>
    <s v="A clôturer "/>
  </r>
  <r>
    <x v="0"/>
    <x v="5"/>
    <m/>
    <s v="051:Hydraulique"/>
    <s v="Approvisionnement en eau potable te Industrielle"/>
    <m/>
    <m/>
    <s v="Raccordement aval de la station de dessalement d’eau de mer cap djinet"/>
    <m/>
    <m/>
    <n v="20000000"/>
    <m/>
    <m/>
    <n v="0.87"/>
    <n v="0.98"/>
    <m/>
    <s v="Travaux  en voie d'achèvement                                               *aménagement extérieur en cours                   *rinçage des conduites en cours"/>
  </r>
  <r>
    <x v="0"/>
    <x v="5"/>
    <m/>
    <s v="051:Hydraulique"/>
    <s v="Assainissement et protection du milieu naturel"/>
    <m/>
    <m/>
    <s v="Etude et réalisation d'une station d'épuration du parc industriel de Larbaatche   "/>
    <m/>
    <m/>
    <n v="1900000"/>
    <m/>
    <m/>
    <n v="0.2"/>
    <n v="0.2"/>
    <m/>
    <s v="travaux  a l'arrêt (ODS d'arrêt)"/>
  </r>
  <r>
    <x v="0"/>
    <x v="5"/>
    <m/>
    <s v="051:Hydraulique"/>
    <s v="Assainissement et protection du milieu naturel"/>
    <m/>
    <m/>
    <s v="Réalisation de la station d’Epuration des eaux usées des villes de Boudouaou,  Boudouaou El Bahri et Kherrouba_x000a_"/>
    <m/>
    <m/>
    <n v="4200000"/>
    <m/>
    <m/>
    <n v="0"/>
    <n v="0"/>
    <m/>
    <s v=" projet attribué,  PDM en cours de la levée des réserves                                           Déclassement de l’assiette  en cours_x000a_"/>
  </r>
  <r>
    <x v="0"/>
    <x v="5"/>
    <m/>
    <s v="051:Hydraulique"/>
    <s v="Assainissement et protection du milieu naturel"/>
    <m/>
    <m/>
    <s v="realisation de la station d'epuration du bassin versant de ouled haddadj"/>
    <m/>
    <m/>
    <n v="5177000"/>
    <m/>
    <m/>
    <n v="0"/>
    <n v="0"/>
    <m/>
    <s v="CDC en cours de la levée des réserves                                           Déclassement de l’assiette  en cours_x000a_"/>
  </r>
  <r>
    <x v="0"/>
    <x v="6"/>
    <m/>
    <s v="024:Travaux Publics et Infrastructures de Base"/>
    <s v="Programme 090: Infrastructures routières et autoroutières"/>
    <m/>
    <m/>
    <s v="Réalisation de l'évitement Est de la ville de Bouira sur 10 Kms"/>
    <m/>
    <m/>
    <n v="3715000"/>
    <n v="3711941.58978"/>
    <n v="3707512.0858200002"/>
    <n v="0.99"/>
    <m/>
    <s v="En cours"/>
    <m/>
  </r>
  <r>
    <x v="0"/>
    <x v="6"/>
    <m/>
    <s v="024:Travaux Publics et Infrastructures de Base"/>
    <s v="Programme 090: Infrastructures routières et autoroutières"/>
    <m/>
    <m/>
    <s v="Raccordement vers l'autoroute est-ouest, dédoublement de la route reliant l'échangeur Est de Bouira à la ville de Sour El Ghozlanesur 23 Kms"/>
    <m/>
    <m/>
    <n v="5813000"/>
    <n v="5732396"/>
    <n v="5570823"/>
    <m/>
    <n v="0.97"/>
    <s v="En cours"/>
    <m/>
  </r>
  <r>
    <x v="0"/>
    <x v="6"/>
    <m/>
    <s v="024:Travaux Publics et Infrastructures de Base"/>
    <s v="Programme 090: Infrastructures routières et autoroutières"/>
    <m/>
    <m/>
    <s v="Réalisation du dédoublement du CW127 entre RN5 et Sour El Ghozlane sur 08 Km du PK 0+000 au PK 08+000"/>
    <m/>
    <m/>
    <n v="1770127"/>
    <n v="1718151.71478"/>
    <n v="1650832"/>
    <m/>
    <n v="0.96"/>
    <s v="En cours"/>
    <m/>
  </r>
  <r>
    <x v="0"/>
    <x v="6"/>
    <m/>
    <s v="024:Travaux Publics et Infrastructures de Base"/>
    <s v="Programme 090: Infrastructures routières et autoroutières"/>
    <m/>
    <m/>
    <s v="Réalisation du dédoublement de la RN8 entre Sour El Ghozlane et limite de wilaya de M'Sila sur 32 Km (1ere tranche sur 17 Km) (wilaya de bouira)"/>
    <m/>
    <m/>
    <n v="4000000"/>
    <n v="2649570.8295700001"/>
    <n v="960980.72667"/>
    <m/>
    <n v="0.35"/>
    <s v="En cours"/>
    <m/>
  </r>
  <r>
    <x v="0"/>
    <x v="6"/>
    <m/>
    <s v="027:Santé"/>
    <s v="Programme 105: Prévention et Soins"/>
    <m/>
    <m/>
    <s v="Réalisation et équipement d'un Hôpital 80 lits à Bordj Okhriss "/>
    <m/>
    <m/>
    <n v="2730000"/>
    <n v="603770.76642999996"/>
    <n v="563379.12698000006"/>
    <m/>
    <n v="0.35"/>
    <s v="En cours"/>
    <m/>
  </r>
  <r>
    <x v="0"/>
    <x v="6"/>
    <m/>
    <s v="027:Santé"/>
    <s v="Programme 105: Prévention et Soins"/>
    <m/>
    <m/>
    <s v="Suivi, Réalisation et équipement d'un hôpital 120 lits à Ain Bessem"/>
    <m/>
    <m/>
    <n v="2000000"/>
    <n v="1070656.74444"/>
    <n v="819399.51109000004"/>
    <m/>
    <n v="0.7"/>
    <s v="En cours"/>
    <m/>
  </r>
  <r>
    <x v="0"/>
    <x v="6"/>
    <m/>
    <s v="027:Santé"/>
    <s v="Programme 105: Prévention et Soins"/>
    <m/>
    <m/>
    <s v="Suivi, réalisation et équipement d'un complexe mère et enfant (CME) à Bouira"/>
    <m/>
    <m/>
    <n v="3400000"/>
    <n v="124623.52535"/>
    <n v="13449.51281"/>
    <m/>
    <n v="0.02"/>
    <s v="En cours"/>
    <m/>
  </r>
  <r>
    <x v="0"/>
    <x v="6"/>
    <m/>
    <s v="027:Santé"/>
    <s v="Programme 105: Prévention et Soins"/>
    <m/>
    <m/>
    <s v="Réalisation et équipement d'un hôpital 120 lits à M'chedallah"/>
    <m/>
    <m/>
    <n v="4448000"/>
    <n v="3958952.8348099999"/>
    <n v="833517.22701999999"/>
    <m/>
    <n v="0.35"/>
    <s v="En cours"/>
    <m/>
  </r>
  <r>
    <x v="0"/>
    <x v="6"/>
    <m/>
    <s v="051:Hydraulique"/>
    <s v="Programme 094: Approvisionnement en eau potable et industrielle"/>
    <m/>
    <m/>
    <s v="Aménagement aval d'alimentation en eau potable du système du barrage Koudiat Acerdoune des centres de : Bouderbala, Kadiria,Aomar,Djebahia et Lakhdaria"/>
    <m/>
    <m/>
    <n v="1100000"/>
    <n v="1096253.23612"/>
    <n v="892983.16842999996"/>
    <m/>
    <n v="0.95"/>
    <s v="En cours"/>
    <m/>
  </r>
  <r>
    <x v="0"/>
    <x v="6"/>
    <m/>
    <s v="051:Hydraulique"/>
    <s v="Programme 094: Approvisionnement en eau potable et industrielle"/>
    <m/>
    <m/>
    <s v="Réalisation des ouvrages de stockage à travers la wilaya y compris leurs raccordements"/>
    <m/>
    <m/>
    <n v="1000000"/>
    <n v="961564.05536"/>
    <n v="803878.77549999999"/>
    <m/>
    <n v="0.95"/>
    <s v="En cours"/>
    <m/>
  </r>
  <r>
    <x v="0"/>
    <x v="6"/>
    <m/>
    <s v="051:Hydraulique"/>
    <s v="Programme 096: Assainissement et protection du milieu naturel"/>
    <m/>
    <m/>
    <s v="Étude, réalisation et équipement de station d'épuration des eaux usées de la ville de Ain Bessem (y compris raccordement)"/>
    <m/>
    <m/>
    <n v="2500000"/>
    <n v="2487357.3569"/>
    <n v="1054772"/>
    <m/>
    <n v="0.35"/>
    <s v="En cours"/>
    <m/>
  </r>
  <r>
    <x v="0"/>
    <x v="6"/>
    <m/>
    <s v="020:Agriculture, Développement Rural et Pêche"/>
    <s v="Developpement de l'agriculture"/>
    <m/>
    <m/>
    <s v="etude d'adaptation suivi, contrôle et travaux de realisation et equipement de 08 centres de proximite pour le stokage intermediare des cereales au niveau de la wilaya de bouira "/>
    <m/>
    <m/>
    <n v="2023771.4240000001"/>
    <n v="2004612.6216099998"/>
    <n v="633165.14153000002"/>
    <m/>
    <n v="0.35"/>
    <s v="En cours"/>
    <m/>
  </r>
  <r>
    <x v="0"/>
    <x v="6"/>
    <m/>
    <s v="019:Industrie et Production Pharmaceutique"/>
    <s v="Programme 074:Appoui a l'investissement"/>
    <m/>
    <m/>
    <s v="Réalisation d'une zone industrielle à Oued El Berdi wilaya de Bouira sur 193 Ha (tranche 2)"/>
    <m/>
    <m/>
    <n v="1500000"/>
    <n v="1492019.9834799999"/>
    <n v="1450673.42732"/>
    <m/>
    <n v="1"/>
    <m/>
    <m/>
  </r>
  <r>
    <x v="0"/>
    <x v="6"/>
    <m/>
    <s v="019:Industrie et Production Pharmaceutique"/>
    <s v="Programme 074:Appoui a l'investissement"/>
    <m/>
    <m/>
    <s v="Réalisation d'une zone industrielle à Dirah,wilaya de Bouira sur 250 Ha"/>
    <m/>
    <m/>
    <n v="2500000"/>
    <n v="1833365.2957899999"/>
    <n v="1470926.7498399999"/>
    <m/>
    <n v="0.9"/>
    <m/>
    <m/>
  </r>
  <r>
    <x v="0"/>
    <x v="7"/>
    <m/>
    <s v="051:Hydraulique"/>
    <s v="093: Mobilisation des ressources en eau et de sécurité hydrique"/>
    <m/>
    <m/>
    <s v="Réalisation, équipement, éléctrification et raccordement de 25 forages (6800 ml ) à travers les communes de : Grand Blida, Meftah, Larbaa, Bougara, Chebli, Soumaa, Béni Mered, Mouzaia, Oued El Alleug, Ouled Slama, Boufarik, El Affroun, Ben Khelil, Chiffa et Ain Romana (W Blida) "/>
    <m/>
    <m/>
    <n v="900000"/>
    <n v="747749"/>
    <n v="554326"/>
    <m/>
    <n v="0.99"/>
    <m/>
    <m/>
  </r>
  <r>
    <x v="0"/>
    <x v="7"/>
    <m/>
    <s v="051:Hydraulique"/>
    <s v="093: Mobilisation des ressources en eau et de sécurité hydrique"/>
    <m/>
    <m/>
    <s v="   Réalisation de 07 sept forages y compris équipement et électrification au niveau de la wilaya de Blida ."/>
    <m/>
    <m/>
    <n v="200000"/>
    <n v="162512"/>
    <n v="147833"/>
    <m/>
    <n v="0.99"/>
    <m/>
    <m/>
  </r>
  <r>
    <x v="0"/>
    <x v="7"/>
    <m/>
    <s v="051:Hydraulique"/>
    <s v="094 : Approvisionnement en eau potable et industrielle"/>
    <m/>
    <m/>
    <s v="      Réalisation et interrconnection des systèmes d'adduction d'eau potable à travers les communes de : Meftah, Larbaa, Boufarik, Chebli Beni Tamou, Bouarfa, Chiffa, Mouzaia, Ain Romana et El Affroun sur linéaire de 9,5 Kms (W Blida )"/>
    <m/>
    <m/>
    <n v="200000"/>
    <n v="193424"/>
    <n v="192267"/>
    <m/>
    <n v="0.96"/>
    <m/>
    <m/>
  </r>
  <r>
    <x v="0"/>
    <x v="7"/>
    <m/>
    <s v="051:Hydraulique"/>
    <s v="096:Assainissement et protection du milieu naturel"/>
    <m/>
    <m/>
    <s v="Réalisation de la station d'épuration des eaux usées des communes de Larbâa, Bougara et Ouled Slama y compris collecteurs (W, Blida)"/>
    <m/>
    <m/>
    <n v="5000000"/>
    <n v="0"/>
    <n v="0"/>
    <m/>
    <n v="0"/>
    <m/>
    <s v="Programme 2025"/>
  </r>
  <r>
    <x v="0"/>
    <x v="7"/>
    <m/>
    <s v="051:Hydraulique"/>
    <s v="096:Assainissement et protection du milieu naturel"/>
    <m/>
    <m/>
    <s v="Réalisation de la station d'épuration des eaux usées de Meftah et le pole urbain de Safsaf y compris collecteurs (W, Blida)"/>
    <m/>
    <m/>
    <n v="3500000"/>
    <n v="0"/>
    <n v="0"/>
    <m/>
    <n v="0"/>
    <m/>
    <s v="Programme 2025"/>
  </r>
  <r>
    <x v="0"/>
    <x v="7"/>
    <m/>
    <s v="051:Hydraulique"/>
    <s v="096:Assainissement et protection du milieu naturel"/>
    <m/>
    <m/>
    <s v="Réalisation de la station d'épuration de la ville nouvelle de Bouinan (wilaya de Blida)"/>
    <m/>
    <m/>
    <n v="5494000"/>
    <m/>
    <m/>
    <m/>
    <n v="0.25"/>
    <m/>
    <s v="dégelée en date du 10/12/2020 (gestion ONA)"/>
  </r>
  <r>
    <x v="0"/>
    <x v="7"/>
    <m/>
    <s v="024:Travaux Publics et Infrastructures de Base"/>
    <s v="090 :Infrastructures routières et auto routières"/>
    <m/>
    <m/>
    <s v="_x000a_Réalisation de l'évitement de Meftah sur 17 Km avec l'accès au nouveau pôle urbain de Safsaf"/>
    <m/>
    <m/>
    <n v="5900000"/>
    <n v="5771602"/>
    <n v="5428259"/>
    <m/>
    <n v="0.99"/>
    <m/>
    <m/>
  </r>
  <r>
    <x v="0"/>
    <x v="7"/>
    <m/>
    <s v="024:Travaux Publics et Infrastructures de Base"/>
    <s v="91 :Infrastructures routières et auto routières"/>
    <m/>
    <m/>
    <s v=" Contrôle;suivi et réalisation du contournement Sud de la ville nouvelle de Bouinane entre pk 4+000 (Rn 29-CW 116 Sidi Sarhane )_x000a_"/>
    <m/>
    <m/>
    <n v="3000000"/>
    <n v="1699931"/>
    <n v="439863"/>
    <m/>
    <n v="0.25"/>
    <m/>
    <m/>
  </r>
  <r>
    <x v="0"/>
    <x v="7"/>
    <m/>
    <s v="024:Travaux Publics et Infrastructures de Base"/>
    <s v="92 :Infrastructures routières et auto routières"/>
    <m/>
    <m/>
    <s v="   Réalisation, contrôle et suivi du dédoublement de la RN29 entre Bouinan et l'université de Blida y compris l'évitement de la ville Soumaa &quot;linéaire 5,9 km&quot; (W.Blida)"/>
    <m/>
    <m/>
    <n v="3000000"/>
    <n v="2160908"/>
    <n v="749639"/>
    <m/>
    <n v="0.95"/>
    <m/>
    <m/>
  </r>
  <r>
    <x v="0"/>
    <x v="7"/>
    <m/>
    <s v="010:Affaires Religieuses et Wakfs"/>
    <s v="041:Orientation  religieuse et culture islamique"/>
    <m/>
    <m/>
    <s v="_x000a_Etude suivi réalisation et équipement d'une mosquée pole à Blida "/>
    <m/>
    <m/>
    <n v="1000000"/>
    <n v="989297"/>
    <n v="199422"/>
    <m/>
    <n v="0.35"/>
    <m/>
    <m/>
  </r>
  <r>
    <x v="0"/>
    <x v="7"/>
    <m/>
    <s v="027:Santé"/>
    <s v="105: Prévention et soins"/>
    <m/>
    <m/>
    <s v="      Etude, suivi,Aménagement et extension du service des maladies infectieuses de L'EPH boufarik &quot;Wilaya de blida &quot;"/>
    <m/>
    <m/>
    <n v="250000"/>
    <n v="27688"/>
    <n v="478"/>
    <m/>
    <n v="0"/>
    <m/>
    <m/>
  </r>
  <r>
    <x v="0"/>
    <x v="7"/>
    <m/>
    <s v="020:Agriculture, Développement Rural et Pêche"/>
    <s v="076: AGRICULTURE ET DE DEVELOPPEMENT RURAL"/>
    <m/>
    <m/>
    <s v="    Etude d'adaptation, suivi, contôle et travaux de réalisation et équipement de 06 centres de proximité pour le stockage intermédiaire des céréales au niveau de la wilay de Blida"/>
    <m/>
    <m/>
    <n v="1517829"/>
    <n v="1316051"/>
    <n v="725356"/>
    <m/>
    <n v="0.85"/>
    <m/>
    <m/>
  </r>
  <r>
    <x v="1"/>
    <x v="8"/>
    <s v="PSD"/>
    <s v="006:Justice"/>
    <m/>
    <m/>
    <s v="N1.006.022.04.4837.000.037.07.004"/>
    <m/>
    <m/>
    <n v="500000"/>
    <n v="2350000"/>
    <n v="2064650.0142999999"/>
    <n v="1435907"/>
    <m/>
    <n v="0.75"/>
    <m/>
    <s v="En cours"/>
  </r>
  <r>
    <x v="1"/>
    <x v="8"/>
    <s v="PSD"/>
    <s v="019:Industrie et Production Pharmaceutique"/>
    <m/>
    <m/>
    <s v="N1.019.074.01.4837.000.037.11.001"/>
    <m/>
    <m/>
    <n v="72702"/>
    <n v="1134702"/>
    <n v="387110.56057999999"/>
    <n v="180273"/>
    <m/>
    <n v="0.2"/>
    <m/>
    <s v="Travaux en cours"/>
  </r>
  <r>
    <x v="1"/>
    <x v="8"/>
    <s v="PSD"/>
    <s v="021:Habitat, Urbanisme et Ville"/>
    <m/>
    <m/>
    <s v="S1.021.080.02.4837.000.037.18.013"/>
    <m/>
    <m/>
    <n v="2500000"/>
    <n v="2500000"/>
    <n v="1218477.3228"/>
    <n v="115458"/>
    <m/>
    <n v="0.4"/>
    <m/>
    <s v="Travaux En cours"/>
  </r>
  <r>
    <x v="1"/>
    <x v="8"/>
    <s v="PSD"/>
    <s v="024:Travaux Publics et Infrastructures de Base"/>
    <m/>
    <m/>
    <s v="N1.024.090.01.4037.000.037.20.001"/>
    <m/>
    <m/>
    <n v="1450000"/>
    <n v="1450000"/>
    <n v="1114943.40965"/>
    <n v="1023623"/>
    <m/>
    <n v="0.05"/>
    <m/>
    <s v="En cours"/>
  </r>
  <r>
    <x v="1"/>
    <x v="8"/>
    <s v="PSD"/>
    <s v="024:Travaux Publics et Infrastructures de Base"/>
    <m/>
    <m/>
    <s v="N1.024.090.01.4037.000.037.13.025"/>
    <m/>
    <m/>
    <n v="2086885"/>
    <n v="2306885"/>
    <n v="2278224.0315999999"/>
    <n v="1921212"/>
    <m/>
    <n v="0.75"/>
    <m/>
    <s v="En cours "/>
  </r>
  <r>
    <x v="1"/>
    <x v="8"/>
    <s v="PSD"/>
    <s v="024:Travaux Publics et Infrastructures de Base"/>
    <m/>
    <m/>
    <s v="N1.024.091.02.4037.000.037.21.043"/>
    <m/>
    <m/>
    <n v="2139000"/>
    <n v="2139000"/>
    <n v="2127611.2351899999"/>
    <n v="88331"/>
    <m/>
    <n v="0"/>
    <m/>
    <s v="En cours"/>
  </r>
  <r>
    <x v="1"/>
    <x v="8"/>
    <s v="PSD"/>
    <s v="Non indiqué par la wilaya"/>
    <m/>
    <m/>
    <m/>
    <m/>
    <m/>
    <n v="5675885"/>
    <n v="5895885"/>
    <n v="5520778.6764399996"/>
    <n v="3033166"/>
    <m/>
    <m/>
    <m/>
    <m/>
  </r>
  <r>
    <x v="1"/>
    <x v="8"/>
    <s v="PSD"/>
    <s v="027:Santé"/>
    <m/>
    <m/>
    <s v="S1.027.105.01.4037.000.037.19.016"/>
    <m/>
    <m/>
    <n v="1200000"/>
    <n v="4906524"/>
    <n v="1347.913"/>
    <n v="1347.913"/>
    <m/>
    <n v="0"/>
    <m/>
    <s v="marche de gré à gré déposé au ministère de la sante en date du 23/05/2024"/>
  </r>
  <r>
    <x v="1"/>
    <x v="8"/>
    <s v="PSD"/>
    <s v="051:Hydraulique"/>
    <m/>
    <m/>
    <s v="N1.051.094.01.4837.000.037.17.005"/>
    <m/>
    <m/>
    <n v="1800000"/>
    <n v="1800000"/>
    <n v="1777648.38674"/>
    <n v="1657587"/>
    <m/>
    <n v="0.9"/>
    <m/>
    <s v="En cours "/>
  </r>
  <r>
    <x v="1"/>
    <x v="8"/>
    <s v="Programme Complémentaire"/>
    <s v="021:Habitat, Urbanisme et Ville"/>
    <m/>
    <m/>
    <s v="S1.021.080.02.4737.000.037.24.001"/>
    <m/>
    <m/>
    <n v="1500000"/>
    <n v="1500000"/>
    <n v="65993.354000000007"/>
    <n v="40170.353999999999"/>
    <m/>
    <n v="0.05"/>
    <m/>
    <s v=" En cours"/>
  </r>
  <r>
    <x v="1"/>
    <x v="8"/>
    <s v="Programme Complémentaire"/>
    <s v="021:Habitat, Urbanisme et Ville"/>
    <m/>
    <m/>
    <s v="S1.021.080.02.4737.000.037.24.002"/>
    <m/>
    <m/>
    <n v="1500000"/>
    <n v="1500000"/>
    <n v="1439636.9235699999"/>
    <n v="567854.47593000007"/>
    <m/>
    <n v="0.3"/>
    <m/>
    <s v=" En cours"/>
  </r>
  <r>
    <x v="1"/>
    <x v="8"/>
    <s v="Programme Complémentaire"/>
    <s v="021:Habitat, Urbanisme et Ville"/>
    <m/>
    <m/>
    <s v="S1.021.080.02.4737.000.037.24.004"/>
    <m/>
    <m/>
    <n v="1000000"/>
    <n v="1000000"/>
    <n v="9093.0596500000011"/>
    <n v="7909.6372599999995"/>
    <m/>
    <n v="0.03"/>
    <m/>
    <s v=" En cours"/>
  </r>
  <r>
    <x v="1"/>
    <x v="8"/>
    <s v="Programme Complémentaire"/>
    <s v="Non indiqué par la wilaya"/>
    <m/>
    <m/>
    <m/>
    <m/>
    <m/>
    <n v="4000000"/>
    <n v="4000000"/>
    <n v="1514723.3372199999"/>
    <n v="615934.46719000011"/>
    <m/>
    <m/>
    <m/>
    <m/>
  </r>
  <r>
    <x v="1"/>
    <x v="8"/>
    <s v="Programme Complémentaire"/>
    <s v="027:Santé"/>
    <m/>
    <m/>
    <s v="S1.027.105.01.4737.000.037.24.001"/>
    <m/>
    <m/>
    <n v="1091961"/>
    <n v="1091961"/>
    <n v="34970.849000000002"/>
    <n v="0"/>
    <m/>
    <n v="0"/>
    <m/>
    <s v="En cours "/>
  </r>
  <r>
    <x v="1"/>
    <x v="8"/>
    <s v="Programme Complémentaire"/>
    <s v="030:Environnement et Qualité de la Vie"/>
    <m/>
    <m/>
    <s v="S1.030.114.01.4737.000.037.24.001"/>
    <m/>
    <m/>
    <n v="3500000"/>
    <n v="3500000"/>
    <n v="0"/>
    <n v="0"/>
    <m/>
    <n v="0"/>
    <m/>
    <s v="En cours "/>
  </r>
  <r>
    <x v="1"/>
    <x v="9"/>
    <m/>
    <s v="051:Hydraulique"/>
    <m/>
    <m/>
    <n v="1"/>
    <m/>
    <m/>
    <n v="1092152"/>
    <n v="1092152"/>
    <n v="912990"/>
    <n v="225847"/>
    <m/>
    <n v="0.6"/>
    <m/>
    <s v="En cours"/>
  </r>
  <r>
    <x v="1"/>
    <x v="9"/>
    <m/>
    <s v="024:Travaux Publics et Infrastructures de Base"/>
    <m/>
    <m/>
    <s v="S1.024.090.01.4050.000.050.23.001"/>
    <m/>
    <m/>
    <n v="7187373"/>
    <n v="7267373"/>
    <n v="7185043"/>
    <n v="3241237"/>
    <m/>
    <n v="0.86"/>
    <m/>
    <s v="En cours"/>
  </r>
  <r>
    <x v="1"/>
    <x v="9"/>
    <m/>
    <s v="024:Travaux Publics et Infrastructures de Base"/>
    <m/>
    <m/>
    <s v="N1.024.090.01.4050.000.050.24.001"/>
    <m/>
    <m/>
    <n v="10125000"/>
    <n v="10125000"/>
    <n v="9926536"/>
    <n v="496888"/>
    <m/>
    <n v="0.18"/>
    <m/>
    <s v="En cours"/>
  </r>
  <r>
    <x v="1"/>
    <x v="9"/>
    <m/>
    <s v="024:Travaux Publics et Infrastructures de Base"/>
    <m/>
    <m/>
    <s v="S.1.024.090.01.4050.000.050.23.003"/>
    <m/>
    <m/>
    <n v="10700000"/>
    <n v="10700000"/>
    <n v="10001729"/>
    <n v="2668575"/>
    <m/>
    <n v="0.35"/>
    <m/>
    <s v="En cours"/>
  </r>
  <r>
    <x v="1"/>
    <x v="9"/>
    <m/>
    <s v="024:Travaux Publics et Infrastructures de Base"/>
    <m/>
    <m/>
    <s v="N.1.024.090.01.4050.000.050.18.004"/>
    <m/>
    <m/>
    <n v="1788831"/>
    <n v="1788831"/>
    <n v="836383"/>
    <n v="0"/>
    <m/>
    <n v="0.87"/>
    <m/>
    <s v="Les procédures pour achever le projet en cours"/>
  </r>
  <r>
    <x v="1"/>
    <x v="9"/>
    <m/>
    <s v="024:Travaux Publics et Infrastructures de Base"/>
    <m/>
    <m/>
    <s v="N.1.024.090.01.2050.000.050.24.001"/>
    <m/>
    <m/>
    <n v="1500000"/>
    <n v="1500000"/>
    <n v="1409941"/>
    <n v="0"/>
    <m/>
    <n v="0.05"/>
    <m/>
    <s v="Travaux en cours"/>
  </r>
  <r>
    <x v="1"/>
    <x v="9"/>
    <m/>
    <s v="024:Travaux Publics et Infrastructures de Base"/>
    <m/>
    <m/>
    <s v="N / I"/>
    <m/>
    <m/>
    <n v="2900000"/>
    <n v="2900000"/>
    <n v="0"/>
    <n v="0"/>
    <m/>
    <n v="0"/>
    <m/>
    <s v="Phase: Jugement des offres"/>
  </r>
  <r>
    <x v="1"/>
    <x v="9"/>
    <m/>
    <s v="024:Travaux Publics et Infrastructures de Base"/>
    <m/>
    <m/>
    <s v="N / I"/>
    <m/>
    <m/>
    <n v="3633000"/>
    <n v="3633000"/>
    <n v="0"/>
    <n v="0"/>
    <m/>
    <n v="0"/>
    <m/>
    <s v="Marché BET en cours d'engagement"/>
  </r>
  <r>
    <x v="1"/>
    <x v="9"/>
    <m/>
    <s v="024:Travaux Publics et Infrastructures de Base"/>
    <m/>
    <m/>
    <s v="N / I"/>
    <m/>
    <m/>
    <n v="1380000"/>
    <n v="1380000"/>
    <n v="0"/>
    <n v="0"/>
    <m/>
    <n v="0"/>
    <m/>
    <s v="Etude achevée- Chahier des charges Travaux de réalisation en cours de visa par la commission sectorielle"/>
  </r>
  <r>
    <x v="1"/>
    <x v="9"/>
    <m/>
    <s v="024:Travaux Publics et Infrastructures de Base"/>
    <m/>
    <m/>
    <n v="8"/>
    <m/>
    <m/>
    <n v="39214204"/>
    <n v="39294204"/>
    <n v="29359632"/>
    <n v="6406700"/>
    <m/>
    <n v="2.31"/>
    <m/>
    <e v="#VALUE!"/>
  </r>
  <r>
    <x v="1"/>
    <x v="9"/>
    <m/>
    <s v="021:Habitat, Urbanisme et Ville"/>
    <m/>
    <m/>
    <n v="1"/>
    <m/>
    <m/>
    <n v="1000000"/>
    <n v="1000000"/>
    <n v="706252"/>
    <n v="385985"/>
    <m/>
    <n v="0.73"/>
    <m/>
    <s v="En cours"/>
  </r>
  <r>
    <x v="1"/>
    <x v="10"/>
    <m/>
    <s v="020:Agriculture, Développement Rural et Pêche"/>
    <s v="Agriculture et Développement Rural ( 076)"/>
    <s v="Sous Programme 01: Développement de l'Agriculture"/>
    <s v="S102007601474900004924001"/>
    <s v="Etude d'adaptation, Suivi, Contrôle et travaux de réalisation et équipement de 09 centres de proximité pour le stockage intermédiaire des céréales au niveau de la wilaya de Timimoun"/>
    <m/>
    <n v="2276743"/>
    <n v="2276743"/>
    <n v="2180272"/>
    <n v="359184"/>
    <m/>
    <s v="ND"/>
    <m/>
    <m/>
  </r>
  <r>
    <x v="1"/>
    <x v="10"/>
    <m/>
    <s v="020:Agriculture, Développement Rural et Pêche"/>
    <s v="Agriculture et Développement Rural ( 076)"/>
    <s v="Sous Programme 03: Développement de l'Agriculture"/>
    <s v="NI"/>
    <s v="Electrification agricole, destiné aus périmètres des cultures stratégiques &quot;appui au développement des cultures stratégiques&quot; W Timimoun"/>
    <m/>
    <n v="4200000"/>
    <n v="4200000"/>
    <n v="0"/>
    <n v="0"/>
    <m/>
    <m/>
    <m/>
    <m/>
  </r>
  <r>
    <x v="1"/>
    <x v="10"/>
    <m/>
    <s v="020:Agriculture, Développement Rural et Pêche"/>
    <s v=" Agriculture et Développement Rural ( 076)"/>
    <s v="Sous Programme 03: Développement de l'Agriculture"/>
    <s v="NI"/>
    <s v="Ouverture et aménagement de pistes agricoles sur 300km, destiné aux périmètres des cultures stratégiques &quot;appui au développement des cultures stratégiques&quot; W Timimoun"/>
    <m/>
    <n v="1050000"/>
    <n v="1050000"/>
    <n v="0"/>
    <n v="0"/>
    <m/>
    <m/>
    <m/>
    <m/>
  </r>
  <r>
    <x v="1"/>
    <x v="10"/>
    <m/>
    <s v="024:Travaux Publics et Infrastructures de Base"/>
    <s v=" infrastructures routières et autoroutières ( 090)"/>
    <s v="Sous Programme 01: développement des infrastructures routières"/>
    <s v="N102409001204900004924001"/>
    <s v="reconstruction de la RN118 du pk 172+000 au pk 192+000 sur 20 km (w,Timimoun)"/>
    <m/>
    <n v="1200000"/>
    <n v="1200000"/>
    <n v="633963"/>
    <s v="ND"/>
    <m/>
    <m/>
    <m/>
    <m/>
  </r>
  <r>
    <x v="1"/>
    <x v="10"/>
    <m/>
    <s v="006:Justice"/>
    <s v=" activité judiciaire  021"/>
    <s v="sous programme  activité judiciaire ordinaire et administrative "/>
    <s v="N100602101410700004924003"/>
    <s v="suivi réalisation et équipement d'une cours de justice à Timimoun"/>
    <m/>
    <n v="2500000"/>
    <n v="2500000"/>
    <n v="60767"/>
    <s v="ND"/>
    <m/>
    <m/>
    <m/>
    <m/>
  </r>
  <r>
    <x v="1"/>
    <x v="10"/>
    <m/>
    <s v="027:Santé"/>
    <s v=" prévenstion et soins"/>
    <s v="sous programme prévenstion et soins"/>
    <s v="S102710501484900004924001"/>
    <s v="étude suivi et réalisation d'un hopital de 60 lits à Aougrout"/>
    <m/>
    <n v="3000000"/>
    <n v="1630850"/>
    <n v="1206759"/>
    <n v="905796"/>
    <m/>
    <m/>
    <m/>
    <m/>
  </r>
  <r>
    <x v="1"/>
    <x v="10"/>
    <m/>
    <s v="021:Habitat, Urbanisme et Ville"/>
    <s v=" urbanisme (080)"/>
    <s v="sous programme aménagement du foncier (02)"/>
    <s v="N102108002204900004923001"/>
    <s v="amélioration urbaine de l'ancien tissu urbain à travers la wilaya de timimoun-2023"/>
    <m/>
    <n v="1000000"/>
    <n v="1000000"/>
    <n v="998536"/>
    <s v="ND"/>
    <m/>
    <m/>
    <m/>
    <m/>
  </r>
  <r>
    <x v="1"/>
    <x v="10"/>
    <m/>
    <s v="008:Energie, Mines et Energies Renouvelables"/>
    <s v="ND"/>
    <s v="ND"/>
    <s v="ND"/>
    <s v="Interconnexion RIN-PIAT ligne DTF 400KV Hassi R’mel-Timimoun"/>
    <m/>
    <n v="136000000"/>
    <n v="136000000"/>
    <m/>
    <s v="ND"/>
    <m/>
    <s v="ND"/>
    <m/>
    <m/>
  </r>
  <r>
    <x v="1"/>
    <x v="11"/>
    <s v="EX -PSD"/>
    <s v="024:Travaux Publics et Infrastructures de Base"/>
    <m/>
    <m/>
    <s v="NK5.521,3,262.132.12,01"/>
    <m/>
    <m/>
    <n v="1040000"/>
    <n v="1590000"/>
    <n v="1399975"/>
    <n v="1345682"/>
    <m/>
    <n v="0.95"/>
    <m/>
    <m/>
  </r>
  <r>
    <x v="1"/>
    <x v="11"/>
    <s v="EX -PSD"/>
    <s v="024:Travaux Publics et Infrastructures de Base"/>
    <m/>
    <m/>
    <s v="NE5.521,8,262.132.21,02"/>
    <m/>
    <m/>
    <n v="3000000"/>
    <n v="3000000"/>
    <n v="2586220"/>
    <n v="2301854"/>
    <m/>
    <n v="0.95"/>
    <m/>
    <m/>
  </r>
  <r>
    <x v="1"/>
    <x v="11"/>
    <s v="EX -PSD"/>
    <s v="024:Travaux Publics et Infrastructures de Base"/>
    <m/>
    <m/>
    <s v="N1.024.090.01.2032.000.032.24.003"/>
    <m/>
    <m/>
    <n v="3000000"/>
    <n v="3000000"/>
    <n v="1364878"/>
    <n v="0"/>
    <m/>
    <n v="0.05"/>
    <m/>
    <m/>
  </r>
  <r>
    <x v="1"/>
    <x v="11"/>
    <s v="EX -PSD"/>
    <s v="024:Travaux Publics et Infrastructures de Base"/>
    <m/>
    <m/>
    <s v="Non individualisée"/>
    <m/>
    <m/>
    <n v="1251000"/>
    <n v="1251000"/>
    <n v="0"/>
    <n v="0"/>
    <m/>
    <n v="0"/>
    <m/>
    <m/>
  </r>
  <r>
    <x v="1"/>
    <x v="11"/>
    <s v="EX -PSD"/>
    <s v="024:Travaux Publics et Infrastructures de Base"/>
    <m/>
    <m/>
    <n v="4"/>
    <m/>
    <m/>
    <n v="8291000"/>
    <n v="8841000"/>
    <n v="5351073"/>
    <n v="3647536"/>
    <m/>
    <m/>
    <m/>
    <m/>
  </r>
  <r>
    <x v="1"/>
    <x v="11"/>
    <s v="EX -PSD"/>
    <s v="027:Santé"/>
    <m/>
    <m/>
    <s v="NK5.731,1,262.132.10,01"/>
    <m/>
    <m/>
    <n v="610000"/>
    <n v="2010000"/>
    <n v="1848114"/>
    <n v="1398553"/>
    <m/>
    <n v="0.77"/>
    <m/>
    <m/>
  </r>
  <r>
    <x v="1"/>
    <x v="11"/>
    <s v="EX -PSD"/>
    <s v="027:Santé"/>
    <m/>
    <m/>
    <s v="NK5.731,1,262.132.14.01"/>
    <m/>
    <m/>
    <n v="1200000"/>
    <n v="3134000"/>
    <n v="2399105"/>
    <n v="742717"/>
    <m/>
    <s v="Etude 100% réalisat 59%"/>
    <m/>
    <m/>
  </r>
  <r>
    <x v="1"/>
    <x v="11"/>
    <s v="EX -PSD"/>
    <s v="027:Santé"/>
    <m/>
    <m/>
    <s v="S1.027.105.01.4032.000.032.24.001"/>
    <m/>
    <m/>
    <n v="1500000"/>
    <n v="2608300"/>
    <n v="1401097"/>
    <n v="2238"/>
    <m/>
    <n v="0.05"/>
    <m/>
    <s v="A l'arrêt pourv résiliation BET"/>
  </r>
  <r>
    <x v="1"/>
    <x v="11"/>
    <s v="EX -PSD"/>
    <s v="027:Santé"/>
    <m/>
    <m/>
    <n v="3"/>
    <m/>
    <m/>
    <n v="3310000"/>
    <n v="7752300"/>
    <n v="5648316"/>
    <n v="2143508"/>
    <m/>
    <n v="0.82000000000000006"/>
    <m/>
    <m/>
  </r>
  <r>
    <x v="1"/>
    <x v="11"/>
    <s v="EX -PSD"/>
    <s v="005:Intérieur, Collectivités Locales et Aménagement du Territoire"/>
    <m/>
    <m/>
    <s v="NF5.852,8,262.132.06,01"/>
    <m/>
    <m/>
    <n v="415000"/>
    <n v="1127000"/>
    <n v="926530"/>
    <n v="907820"/>
    <m/>
    <n v="0.95"/>
    <m/>
    <s v="Reste stand de tir"/>
  </r>
  <r>
    <x v="1"/>
    <x v="11"/>
    <s v="EX -PSD"/>
    <s v="005:Intérieur, Collectivités Locales et Aménagement du Territoire"/>
    <m/>
    <m/>
    <s v="N1.005.020.01.2032.000.032.24.002"/>
    <m/>
    <m/>
    <n v="2380000"/>
    <n v="2380000"/>
    <n v="567280"/>
    <n v="0"/>
    <m/>
    <n v="0.6"/>
    <m/>
    <m/>
  </r>
  <r>
    <x v="1"/>
    <x v="11"/>
    <s v="EX -PSD"/>
    <s v="005:Intérieur, Collectivités Locales et Aménagement du Territoire"/>
    <m/>
    <m/>
    <n v="2"/>
    <m/>
    <m/>
    <n v="2795000"/>
    <n v="3507000"/>
    <n v="1493810"/>
    <n v="907820"/>
    <m/>
    <m/>
    <m/>
    <m/>
  </r>
  <r>
    <x v="1"/>
    <x v="11"/>
    <s v="EX -PSD"/>
    <s v="019:Industrie et Production Pharmaceutique"/>
    <m/>
    <m/>
    <s v="NE5.176.3.262.132.18.01"/>
    <m/>
    <m/>
    <n v="1000000"/>
    <n v="1000000"/>
    <n v="893898"/>
    <n v="690814"/>
    <m/>
    <n v="0.85"/>
    <m/>
    <s v="Plusieurs lots sont à l'arrêt suite à des résiliation pour augmentation du prix du bitume"/>
  </r>
  <r>
    <x v="1"/>
    <x v="11"/>
    <s v="EX -PSD"/>
    <s v="019:Industrie et Production Pharmaceutique"/>
    <m/>
    <m/>
    <s v="NE5.176.3.262.132.18.02"/>
    <m/>
    <m/>
    <n v="1500000"/>
    <n v="1500000"/>
    <n v="1490573"/>
    <n v="1167398"/>
    <m/>
    <n v="0.8"/>
    <m/>
    <m/>
  </r>
  <r>
    <x v="1"/>
    <x v="11"/>
    <s v="EX -PSD"/>
    <s v="019:Industrie et Production Pharmaceutique"/>
    <m/>
    <m/>
    <n v="2"/>
    <m/>
    <m/>
    <n v="2500000"/>
    <n v="2500000"/>
    <n v="2384471"/>
    <n v="1858212"/>
    <m/>
    <m/>
    <m/>
    <m/>
  </r>
  <r>
    <x v="1"/>
    <x v="11"/>
    <s v="EX -PSD"/>
    <s v="021:Habitat, Urbanisme et Ville"/>
    <m/>
    <m/>
    <n v="1"/>
    <m/>
    <m/>
    <n v="1200000"/>
    <n v="1200000"/>
    <n v="1182853"/>
    <n v="996542"/>
    <m/>
    <n v="0.83"/>
    <m/>
    <m/>
  </r>
  <r>
    <x v="1"/>
    <x v="11"/>
    <s v="EX -PSD"/>
    <s v="012:Enseignement Supérieur et  Recherche Scientifique"/>
    <m/>
    <m/>
    <n v="1"/>
    <m/>
    <m/>
    <n v="800000"/>
    <n v="1650000"/>
    <n v="990669"/>
    <n v="967483"/>
    <m/>
    <n v="0.95"/>
    <m/>
    <s v="Reste hall téchnologique en voie de lancement"/>
  </r>
  <r>
    <x v="1"/>
    <x v="11"/>
    <s v="EX -PSD"/>
    <s v="020:Agriculture, Développement Rural et Pêche"/>
    <m/>
    <m/>
    <s v="Non individualisée"/>
    <m/>
    <m/>
    <n v="2754006"/>
    <n v="2754006"/>
    <n v="0"/>
    <n v="0"/>
    <m/>
    <n v="0"/>
    <m/>
    <s v="AAO  en date 27/03/2025"/>
  </r>
  <r>
    <x v="1"/>
    <x v="11"/>
    <s v="EX -PSD"/>
    <s v="020:Agriculture, Développement Rural et Pêche"/>
    <m/>
    <m/>
    <s v="S1 020 076 01 4732 000 032 24 001"/>
    <m/>
    <m/>
    <n v="1770800"/>
    <n v="1770800"/>
    <n v="1415972"/>
    <n v="13708"/>
    <m/>
    <n v="0.25"/>
    <m/>
    <s v="6 centres en cours,  1 centre en cours de lancement"/>
  </r>
  <r>
    <x v="1"/>
    <x v="11"/>
    <s v="EX -PSD"/>
    <s v="020:Agriculture, Développement Rural et Pêche"/>
    <m/>
    <m/>
    <n v="2"/>
    <m/>
    <m/>
    <n v="4524806"/>
    <n v="4524806"/>
    <n v="1415972"/>
    <n v="13708"/>
    <m/>
    <m/>
    <m/>
    <m/>
  </r>
  <r>
    <x v="1"/>
    <x v="11"/>
    <s v="PROGRAMME CENTRALISEE"/>
    <s v="024:Travaux Publics et Infrastructures de Base"/>
    <m/>
    <m/>
    <s v="N1 024 090 02 2032 000 032 16 219"/>
    <m/>
    <m/>
    <n v="1056371"/>
    <n v="1056371"/>
    <n v="1028094"/>
    <n v="1017397"/>
    <m/>
    <n v="0.96"/>
    <m/>
    <m/>
  </r>
  <r>
    <x v="1"/>
    <x v="11"/>
    <s v="PROGRAMME CENTRALISEE"/>
    <s v="024:Travaux Publics et Infrastructures de Base"/>
    <m/>
    <m/>
    <s v="N1 024 090 02 2032 000 032 17 196"/>
    <m/>
    <m/>
    <n v="1088088"/>
    <n v="1088088"/>
    <n v="1086807"/>
    <n v="1055880"/>
    <m/>
    <n v="0.97"/>
    <m/>
    <m/>
  </r>
  <r>
    <x v="1"/>
    <x v="11"/>
    <s v="PROGRAMME CENTRALISEE"/>
    <s v="024:Travaux Publics et Infrastructures de Base"/>
    <m/>
    <m/>
    <n v="2"/>
    <m/>
    <m/>
    <n v="2144459"/>
    <n v="2144459"/>
    <n v="2114901"/>
    <n v="2073277"/>
    <m/>
    <m/>
    <m/>
    <m/>
  </r>
  <r>
    <x v="1"/>
    <x v="11"/>
    <s v="PROGRAMME CENTRALISEE"/>
    <s v="020:Agriculture, Développement Rural et Pêche"/>
    <m/>
    <m/>
    <m/>
    <m/>
    <m/>
    <n v="1275529"/>
    <n v="1275529"/>
    <n v="1275529"/>
    <n v="366834"/>
    <m/>
    <n v="0.9"/>
    <m/>
    <m/>
  </r>
  <r>
    <x v="1"/>
    <x v="11"/>
    <s v="PROGRAMME CENTRALISEE"/>
    <s v="020:Agriculture, Développement Rural et Pêche"/>
    <m/>
    <m/>
    <m/>
    <m/>
    <m/>
    <m/>
    <m/>
    <n v="17022505"/>
    <n v="2215327"/>
    <m/>
    <s v="En cours"/>
    <m/>
    <m/>
  </r>
  <r>
    <x v="1"/>
    <x v="11"/>
    <s v="PROGRAMME CENTRALISEE"/>
    <s v="020:Agriculture, Développement Rural et Pêche"/>
    <m/>
    <m/>
    <n v="2"/>
    <m/>
    <m/>
    <n v="1275529"/>
    <m/>
    <n v="18298034"/>
    <n v="2582161"/>
    <m/>
    <m/>
    <m/>
    <m/>
  </r>
  <r>
    <x v="1"/>
    <x v="11"/>
    <s v="PROGRAMME CENTRALISEE"/>
    <s v="025:Transports"/>
    <m/>
    <m/>
    <n v="1"/>
    <m/>
    <m/>
    <n v="50000000"/>
    <n v="50000000"/>
    <m/>
    <n v="38500000"/>
    <n v="0.77"/>
    <n v="0.77"/>
    <m/>
    <m/>
  </r>
  <r>
    <x v="1"/>
    <x v="11"/>
    <s v="PROGRAMME CENTRALISEE"/>
    <s v="008:Energie, Mines et Energies Renouvelables"/>
    <m/>
    <m/>
    <m/>
    <m/>
    <m/>
    <n v="1200000"/>
    <n v="1200000"/>
    <m/>
    <m/>
    <m/>
    <n v="0.95"/>
    <m/>
    <m/>
  </r>
  <r>
    <x v="1"/>
    <x v="11"/>
    <s v="PROGRAMME CENTRALISEE"/>
    <s v="008:Energie, Mines et Energies Renouvelables"/>
    <m/>
    <m/>
    <m/>
    <m/>
    <m/>
    <n v="2031000"/>
    <n v="2031000"/>
    <m/>
    <m/>
    <m/>
    <m/>
    <m/>
    <s v="Phase lancement génie civil"/>
  </r>
  <r>
    <x v="1"/>
    <x v="11"/>
    <s v="PROGRAMME CENTRALISEE"/>
    <s v="008:Energie, Mines et Energies Renouvelables"/>
    <m/>
    <m/>
    <m/>
    <m/>
    <m/>
    <n v="2000000"/>
    <n v="2000000"/>
    <m/>
    <m/>
    <m/>
    <n v="0.92"/>
    <m/>
    <m/>
  </r>
  <r>
    <x v="1"/>
    <x v="11"/>
    <s v="PROGRAMME CENTRALISEE"/>
    <s v="008:Energie, Mines et Energies Renouvelables"/>
    <m/>
    <m/>
    <m/>
    <m/>
    <m/>
    <n v="3600000"/>
    <n v="3600000"/>
    <n v="3600000"/>
    <m/>
    <m/>
    <n v="0.42"/>
    <m/>
    <s v="Zones concernées : Bordj El May- El Faraa – Dair El Hessiane – Oum Djrabiaa – Chaaba Beida et Lighen –   El Khodr  "/>
  </r>
  <r>
    <x v="1"/>
    <x v="11"/>
    <s v="PROGRAMME CENTRALISEE"/>
    <s v="008:Energie, Mines et Energies Renouvelables"/>
    <m/>
    <m/>
    <n v="4"/>
    <m/>
    <m/>
    <n v="8831000"/>
    <n v="8831000"/>
    <n v="3600000"/>
    <n v="0"/>
    <m/>
    <m/>
    <m/>
    <m/>
  </r>
  <r>
    <x v="1"/>
    <x v="12"/>
    <m/>
    <s v="020:Agriculture, Développement Rural et Pêche"/>
    <m/>
    <m/>
    <s v="NI, Prog 2025"/>
    <m/>
    <m/>
    <n v="1050000"/>
    <n v="1050000"/>
    <n v="0"/>
    <n v="0"/>
    <m/>
    <n v="0"/>
    <m/>
    <s v="les procédures administratives de lancement été entamées, ce projet nécessite l’insertion du suivi dans l’intitulé de l’opération pour une meilleure prise charge lors de son exécution "/>
  </r>
  <r>
    <x v="1"/>
    <x v="12"/>
    <m/>
    <s v="020:Agriculture, Développement Rural et Pêche"/>
    <m/>
    <m/>
    <s v="NI, Prog 2025"/>
    <m/>
    <m/>
    <n v="3000000"/>
    <n v="3000000"/>
    <n v="0"/>
    <n v="0"/>
    <m/>
    <n v="0"/>
    <m/>
    <s v="procédures administratives lancées "/>
  </r>
  <r>
    <x v="1"/>
    <x v="12"/>
    <m/>
    <s v="020:Agriculture, Développement Rural et Pêche"/>
    <m/>
    <m/>
    <s v="S102007601470100000124001"/>
    <m/>
    <m/>
    <n v="2782686"/>
    <n v="2782686"/>
    <n v="2590291"/>
    <n v="179870"/>
    <m/>
    <n v="50"/>
    <m/>
    <s v="en cours, ce projet nécessite un besoin en matières des crédits de paiement de l’ordre de 1418 millions de DA et une réévaluation de 400 millions de DA "/>
  </r>
  <r>
    <x v="1"/>
    <x v="12"/>
    <m/>
    <s v="Non indiqué par la wilaya"/>
    <m/>
    <m/>
    <m/>
    <m/>
    <m/>
    <n v="6832686"/>
    <n v="6832686"/>
    <n v="2590291"/>
    <n v="179870"/>
    <m/>
    <m/>
    <m/>
    <m/>
  </r>
  <r>
    <x v="1"/>
    <x v="12"/>
    <m/>
    <s v="024:Travaux Publics et Infrastructures de Base"/>
    <m/>
    <m/>
    <s v="N102409001200100000125001"/>
    <m/>
    <m/>
    <n v="3000000"/>
    <n v="3000000"/>
    <n v="0"/>
    <n v="0"/>
    <m/>
    <m/>
    <m/>
    <s v="lancée"/>
  </r>
  <r>
    <x v="1"/>
    <x v="12"/>
    <m/>
    <s v="024:Travaux Publics et Infrastructures de Base"/>
    <m/>
    <m/>
    <s v="N102409001200100000124002"/>
    <m/>
    <m/>
    <n v="4500000"/>
    <n v="4500000"/>
    <n v="3801162"/>
    <n v="399109"/>
    <m/>
    <n v="15"/>
    <m/>
    <s v="en cours"/>
  </r>
  <r>
    <x v="1"/>
    <x v="12"/>
    <m/>
    <s v="024:Travaux Publics et Infrastructures de Base"/>
    <m/>
    <m/>
    <s v="001/FSDRS/WA/DPSB/2021"/>
    <m/>
    <m/>
    <n v="15000000"/>
    <n v="4300000"/>
    <n v="3782556"/>
    <n v="821935"/>
    <m/>
    <n v="45"/>
    <m/>
    <s v="en cours"/>
  </r>
  <r>
    <x v="1"/>
    <x v="12"/>
    <m/>
    <s v="024:Travaux Publics et Infrastructures de Base"/>
    <m/>
    <m/>
    <s v="001/FSDRS/WA/DPSP/2020"/>
    <m/>
    <m/>
    <n v="15000000"/>
    <n v="4875000"/>
    <n v="4730789"/>
    <n v="421255"/>
    <m/>
    <n v="5"/>
    <m/>
    <s v="en cours"/>
  </r>
  <r>
    <x v="1"/>
    <x v="12"/>
    <m/>
    <s v="024:Travaux Publics et Infrastructures de Base"/>
    <m/>
    <m/>
    <s v="N.E.5.522.3.262.101.22.01 "/>
    <m/>
    <m/>
    <n v="4500000"/>
    <n v="4500000"/>
    <n v="4191770"/>
    <n v="2184926"/>
    <m/>
    <n v="85"/>
    <m/>
    <s v="en cours"/>
  </r>
  <r>
    <x v="1"/>
    <x v="12"/>
    <m/>
    <s v="024:Travaux Publics et Infrastructures de Base"/>
    <m/>
    <m/>
    <s v="N.F.5.521.2.262.101.06.02, N1 024 090 01 4001 000 001 06 032"/>
    <m/>
    <m/>
    <n v="500000"/>
    <n v="1100000"/>
    <n v="616982"/>
    <n v="262446"/>
    <m/>
    <n v="52"/>
    <m/>
    <s v="en cours"/>
  </r>
  <r>
    <x v="1"/>
    <x v="12"/>
    <m/>
    <s v="024:Travaux Publics et Infrastructures de Base"/>
    <m/>
    <m/>
    <s v="N.K.5.521.2.262.101.11.02 N1 024 090 01 4001 000 001 11 011"/>
    <m/>
    <m/>
    <n v="1000000"/>
    <n v="1671326"/>
    <n v="1251753"/>
    <n v="1215635"/>
    <m/>
    <n v="86"/>
    <m/>
    <s v="en cours"/>
  </r>
  <r>
    <x v="1"/>
    <x v="12"/>
    <m/>
    <s v="Non indiqué par la wilaya"/>
    <m/>
    <m/>
    <n v="7"/>
    <m/>
    <m/>
    <n v="43500000"/>
    <n v="23946326"/>
    <n v="18375012"/>
    <n v="5305306"/>
    <m/>
    <m/>
    <m/>
    <m/>
  </r>
  <r>
    <x v="1"/>
    <x v="12"/>
    <m/>
    <s v="051:Hydraulique"/>
    <m/>
    <m/>
    <s v="N105109502200100000125001"/>
    <m/>
    <m/>
    <n v="1000000"/>
    <n v="1000000"/>
    <n v="0"/>
    <n v="0"/>
    <m/>
    <m/>
    <m/>
    <s v="lancée"/>
  </r>
  <r>
    <x v="1"/>
    <x v="12"/>
    <m/>
    <s v="051:Hydraulique"/>
    <m/>
    <m/>
    <s v="N.E.5.342.2.262.101.21.01"/>
    <m/>
    <m/>
    <n v="3000000"/>
    <n v="4999035"/>
    <n v="4486348"/>
    <n v="3873676"/>
    <m/>
    <n v="86"/>
    <m/>
    <s v="en cours"/>
  </r>
  <r>
    <x v="1"/>
    <x v="12"/>
    <m/>
    <s v="Non indiqué par la wilaya"/>
    <m/>
    <m/>
    <n v="2"/>
    <m/>
    <m/>
    <n v="4000000"/>
    <n v="5999035"/>
    <n v="4486348"/>
    <n v="3873676"/>
    <m/>
    <m/>
    <m/>
    <m/>
  </r>
  <r>
    <x v="1"/>
    <x v="12"/>
    <m/>
    <s v="019:Industrie et Production Pharmaceutique"/>
    <m/>
    <m/>
    <s v="N.E.5.176.3.262.101.18.01"/>
    <m/>
    <m/>
    <n v="1500000"/>
    <n v="1500000"/>
    <n v="1495698"/>
    <n v="1048774"/>
    <m/>
    <n v="85"/>
    <m/>
    <s v="en cours"/>
  </r>
  <r>
    <x v="1"/>
    <x v="12"/>
    <m/>
    <s v="019:Industrie et Production Pharmaceutique"/>
    <m/>
    <m/>
    <s v="N.E.5.176.3.262.101.18.02"/>
    <m/>
    <m/>
    <n v="2000000"/>
    <n v="2000000"/>
    <n v="1343157"/>
    <n v="798928"/>
    <m/>
    <n v="70"/>
    <m/>
    <s v="en cours"/>
  </r>
  <r>
    <x v="1"/>
    <x v="12"/>
    <m/>
    <s v="019:Industrie et Production Pharmaceutique"/>
    <m/>
    <m/>
    <s v="002/FSDRS/WA/DPAT/2014, S1 019 074 01 4801 000 001 14 002"/>
    <m/>
    <m/>
    <n v="1600000"/>
    <n v="1600000"/>
    <n v="1365021"/>
    <n v="41529"/>
    <m/>
    <n v="30"/>
    <m/>
    <s v="en cours"/>
  </r>
  <r>
    <x v="1"/>
    <x v="12"/>
    <m/>
    <s v="Non indiqué par la wilaya"/>
    <m/>
    <m/>
    <n v="3"/>
    <m/>
    <m/>
    <n v="5100000"/>
    <n v="5100000"/>
    <n v="4203876"/>
    <m/>
    <m/>
    <m/>
    <m/>
    <m/>
  </r>
  <r>
    <x v="1"/>
    <x v="12"/>
    <m/>
    <s v="027:Santé"/>
    <m/>
    <m/>
    <s v="016/FSDRS/WA/DPSB/2014"/>
    <m/>
    <m/>
    <n v="3000000"/>
    <n v="1819150"/>
    <n v="1413716"/>
    <n v="1990350"/>
    <n v="1.0941098864854466"/>
    <n v="0.85"/>
    <m/>
    <s v="en cours"/>
  </r>
  <r>
    <x v="1"/>
    <x v="12"/>
    <m/>
    <s v="021:Habitat, Urbanisme et Ville"/>
    <m/>
    <m/>
    <s v="026/FSDRS/WA/DPAT/2014"/>
    <m/>
    <m/>
    <n v="5600000"/>
    <n v="7700000"/>
    <n v="5171738"/>
    <n v="2347093"/>
    <m/>
    <n v="32"/>
    <m/>
    <s v="en cours"/>
  </r>
  <r>
    <x v="1"/>
    <x v="12"/>
    <m/>
    <s v="021:Habitat, Urbanisme et Ville"/>
    <m/>
    <m/>
    <s v="004/FSDRS/WA/DPSB/2018, S1 021 080 02 4001 000 001 18 020"/>
    <m/>
    <m/>
    <n v="2000000"/>
    <n v="2000000"/>
    <n v="1958887"/>
    <n v="1256459"/>
    <m/>
    <n v="70"/>
    <m/>
    <s v="en cours"/>
  </r>
  <r>
    <x v="1"/>
    <x v="12"/>
    <m/>
    <s v="021:Habitat, Urbanisme et Ville"/>
    <m/>
    <m/>
    <s v="005/FSDRS/WA/DPSB/2018, S1 021 080 02 4001 000 001 18 021"/>
    <m/>
    <m/>
    <n v="1600000"/>
    <n v="1600000"/>
    <n v="1573149"/>
    <n v="1303935"/>
    <m/>
    <n v="70"/>
    <m/>
    <s v="en cours"/>
  </r>
  <r>
    <x v="1"/>
    <x v="12"/>
    <m/>
    <s v="Non indiqué par la wilaya"/>
    <m/>
    <m/>
    <m/>
    <m/>
    <m/>
    <n v="9200000"/>
    <n v="11300000"/>
    <n v="8703774"/>
    <n v="4907487"/>
    <m/>
    <m/>
    <m/>
    <m/>
  </r>
  <r>
    <x v="1"/>
    <x v="12"/>
    <m/>
    <s v="005:Intérieur, Collectivités Locales et Aménagement du Territoire"/>
    <m/>
    <m/>
    <s v="N.K.5.852.8.262.101.10.01, N1 005 017 02 4001 000 001 10 002"/>
    <m/>
    <m/>
    <n v="650000"/>
    <n v="3164000"/>
    <n v="3152919"/>
    <n v="1729204"/>
    <m/>
    <n v="85"/>
    <m/>
    <s v="en cours"/>
  </r>
  <r>
    <x v="1"/>
    <x v="13"/>
    <s v="PSD"/>
    <s v="010:Affaires Religieuses et Wakfs"/>
    <m/>
    <m/>
    <s v="N1 010 041 04 4808 000 008 11 001"/>
    <m/>
    <m/>
    <n v="973000"/>
    <n v="2688400"/>
    <n v="1796419"/>
    <n v="1583884"/>
    <m/>
    <n v="0.7"/>
    <m/>
    <s v="EN COURS"/>
  </r>
  <r>
    <x v="1"/>
    <x v="13"/>
    <s v="PSD"/>
    <s v="019:Industrie et Production Pharmaceutique"/>
    <m/>
    <m/>
    <s v="N1 019 074 01 4808 000 008 18 004"/>
    <m/>
    <m/>
    <n v="1500000"/>
    <n v="1500000"/>
    <n v="1498260"/>
    <n v="1141482"/>
    <m/>
    <n v="0.99"/>
    <m/>
    <s v="EN COURS"/>
  </r>
  <r>
    <x v="1"/>
    <x v="13"/>
    <s v="PSD"/>
    <s v="019:Industrie et Production Pharmaceutique"/>
    <m/>
    <m/>
    <s v="N1 019 074 01 4808 000 008 18 005"/>
    <m/>
    <m/>
    <n v="2000000"/>
    <n v="2000000"/>
    <n v="197366"/>
    <n v="42411"/>
    <m/>
    <n v="0.15"/>
    <m/>
    <s v="EN COURS"/>
  </r>
  <r>
    <x v="1"/>
    <x v="13"/>
    <s v="PSD"/>
    <s v="Non indiqué par la wilaya"/>
    <m/>
    <m/>
    <m/>
    <m/>
    <m/>
    <n v="3500000"/>
    <n v="3500000"/>
    <n v="1695626"/>
    <n v="1183893"/>
    <m/>
    <m/>
    <m/>
    <m/>
  </r>
  <r>
    <x v="1"/>
    <x v="13"/>
    <s v="PSD"/>
    <s v="027:Santé"/>
    <m/>
    <m/>
    <s v="N1 027 105 01 4808 000 008 18 007"/>
    <m/>
    <m/>
    <n v="5000000"/>
    <n v="10000000"/>
    <n v="5018"/>
    <n v="5018"/>
    <m/>
    <n v="0"/>
    <m/>
    <s v="Cahier des charges étude et suivi déposé au niveau  de la commission sectorielle ministère de la santé_x000a_Besoin en reevaluation de_x000a_25 000 000 000 DA "/>
  </r>
  <r>
    <x v="1"/>
    <x v="13"/>
    <s v="PSD"/>
    <s v="027:Santé"/>
    <m/>
    <m/>
    <s v="S1 027 105 01 4808 000 008 07 012"/>
    <m/>
    <m/>
    <n v="1300000"/>
    <n v="3073000"/>
    <n v="1807922"/>
    <n v="1483077"/>
    <m/>
    <n v="0.55000000000000004"/>
    <m/>
    <s v="EN COURS"/>
  </r>
  <r>
    <x v="1"/>
    <x v="13"/>
    <s v="PSD"/>
    <s v="027:Santé"/>
    <m/>
    <m/>
    <s v="N1 027 105 01 4808 000 008 06 001"/>
    <m/>
    <m/>
    <n v="350000"/>
    <n v="1118000"/>
    <n v="955639"/>
    <n v="912399"/>
    <m/>
    <n v="0.92"/>
    <m/>
    <s v="EN COURS"/>
  </r>
  <r>
    <x v="1"/>
    <x v="13"/>
    <s v="PSD"/>
    <s v="027:Santé"/>
    <m/>
    <m/>
    <m/>
    <m/>
    <m/>
    <n v="6650000"/>
    <n v="14191000"/>
    <n v="2768579"/>
    <n v="2400494"/>
    <m/>
    <m/>
    <m/>
    <m/>
  </r>
  <r>
    <x v="1"/>
    <x v="13"/>
    <s v="PSD"/>
    <s v="051:Hydraulique"/>
    <m/>
    <m/>
    <s v="N1 051 094 02 4808 000 008 22 008"/>
    <m/>
    <m/>
    <n v="2500000"/>
    <n v="5000000"/>
    <n v="4833170"/>
    <n v="3554920"/>
    <m/>
    <n v="0.98"/>
    <m/>
    <s v="EN COURS"/>
  </r>
  <r>
    <x v="1"/>
    <x v="13"/>
    <s v="PSD"/>
    <s v="012:Enseignement Supérieur et  Recherche Scientifique"/>
    <m/>
    <m/>
    <s v="N1 012 049 01 4808 000 008 12 004"/>
    <m/>
    <m/>
    <n v="770000"/>
    <n v="2080000"/>
    <n v="2016877"/>
    <n v="1535444"/>
    <m/>
    <n v="0.92"/>
    <m/>
    <s v="EN COURS"/>
  </r>
  <r>
    <x v="1"/>
    <x v="13"/>
    <s v="PROG NEUF"/>
    <s v="024:Travaux Publics et Infrastructures de Base"/>
    <m/>
    <m/>
    <s v="/"/>
    <m/>
    <m/>
    <n v="19900000"/>
    <n v="19900000"/>
    <n v="0"/>
    <n v="0"/>
    <m/>
    <n v="0"/>
    <m/>
    <s v="Cahier des charges  au niveau  de la commission sectorielle "/>
  </r>
  <r>
    <x v="1"/>
    <x v="13"/>
    <s v="PROG NEUF"/>
    <s v="051:Hydraulique"/>
    <m/>
    <m/>
    <s v="N1 051094 01 2008 000 008 24 001"/>
    <m/>
    <m/>
    <n v="1500000"/>
    <n v="1500000"/>
    <n v="970670"/>
    <n v="0"/>
    <m/>
    <n v="0.1"/>
    <m/>
    <s v="EN COUR "/>
  </r>
  <r>
    <x v="1"/>
    <x v="13"/>
    <s v="PROG NEUF"/>
    <s v="051:Hydraulique"/>
    <m/>
    <m/>
    <s v="/"/>
    <m/>
    <m/>
    <n v="1320000"/>
    <n v="1320000"/>
    <n v="0"/>
    <n v="0"/>
    <m/>
    <n v="0.7"/>
    <m/>
    <s v="Réquisition délivrée_x000a_ le 11/11/2024"/>
  </r>
  <r>
    <x v="1"/>
    <x v="13"/>
    <s v="PROG NEUF"/>
    <s v="051:Hydraulique"/>
    <m/>
    <m/>
    <s v="/"/>
    <m/>
    <m/>
    <n v="5170000"/>
    <n v="5170000"/>
    <n v="0"/>
    <n v="0"/>
    <m/>
    <n v="0"/>
    <m/>
    <s v="PROJETS DE MARCHES AU NIVEAU DES COMMISSIONS DES MARCHES COMPETENTES"/>
  </r>
  <r>
    <x v="1"/>
    <x v="13"/>
    <s v="PROG NEUF"/>
    <s v="024:Travaux Publics et Infrastructures de Base"/>
    <m/>
    <m/>
    <m/>
    <m/>
    <m/>
    <n v="7990000"/>
    <n v="7990000"/>
    <n v="970670"/>
    <n v="0"/>
    <m/>
    <m/>
    <m/>
    <m/>
  </r>
  <r>
    <x v="1"/>
    <x v="13"/>
    <s v="PSC"/>
    <s v="024:Travaux Publics et Infrastructures de Base"/>
    <m/>
    <m/>
    <s v="/"/>
    <m/>
    <m/>
    <n v="168206000"/>
    <n v="168206000"/>
    <s v="/"/>
    <n v="4940000"/>
    <m/>
    <n v="0.62"/>
    <m/>
    <s v="/"/>
  </r>
  <r>
    <x v="1"/>
    <x v="13"/>
    <s v="PSC"/>
    <s v="020:Agriculture, Développement Rural et Pêche"/>
    <m/>
    <m/>
    <s v="/"/>
    <m/>
    <m/>
    <n v="6673308"/>
    <n v="6673308"/>
    <s v="/"/>
    <n v="0"/>
    <m/>
    <n v="0.05"/>
    <m/>
    <s v="/"/>
  </r>
  <r>
    <x v="1"/>
    <x v="13"/>
    <s v="PSC"/>
    <s v="021:Habitat, Urbanisme et Ville"/>
    <m/>
    <m/>
    <s v="/"/>
    <m/>
    <m/>
    <n v="35000000"/>
    <n v="35000000"/>
    <s v="/"/>
    <n v="1753249"/>
    <m/>
    <n v="0.1"/>
    <m/>
    <s v="GESTION TRANSFERER _x000a_À  L'ANRIE"/>
  </r>
  <r>
    <x v="1"/>
    <x v="13"/>
    <s v="PSC"/>
    <s v="051:Hydraulique"/>
    <m/>
    <m/>
    <s v="/"/>
    <m/>
    <m/>
    <n v="32000000"/>
    <n v="32000000"/>
    <s v="/"/>
    <n v="23900000"/>
    <m/>
    <n v="0.98"/>
    <m/>
    <s v="/"/>
  </r>
  <r>
    <x v="1"/>
    <x v="14"/>
    <s v="PSD"/>
    <s v="012:Enseignement Supérieur et  Recherche Scientifique"/>
    <m/>
    <m/>
    <s v="N1 012 049 01 4035 000 045 10 006"/>
    <m/>
    <m/>
    <n v="800000"/>
    <n v="1035000"/>
    <n v="955091.47426000005"/>
    <n v="924400.83663999999"/>
    <m/>
    <n v="1"/>
    <m/>
    <m/>
  </r>
  <r>
    <x v="1"/>
    <x v="14"/>
    <s v="PSD"/>
    <s v="012:Enseignement Supérieur et  Recherche Scientifique"/>
    <m/>
    <m/>
    <m/>
    <m/>
    <m/>
    <n v="0"/>
    <n v="0"/>
    <n v="0"/>
    <n v="0"/>
    <m/>
    <m/>
    <m/>
    <m/>
  </r>
  <r>
    <x v="1"/>
    <x v="14"/>
    <s v="PSD"/>
    <s v="012:Enseignement Supérieur et  Recherche Scientifique"/>
    <m/>
    <m/>
    <s v="N1 012 051 01 4845 000 045 10 005"/>
    <m/>
    <m/>
    <n v="500000"/>
    <n v="1180300"/>
    <n v="1007597.70303"/>
    <n v="994534.50607000012"/>
    <m/>
    <n v="100"/>
    <m/>
    <m/>
  </r>
  <r>
    <x v="1"/>
    <x v="14"/>
    <s v="PSD"/>
    <s v="012:Enseignement Supérieur et  Recherche Scientifique"/>
    <m/>
    <m/>
    <n v="2"/>
    <m/>
    <m/>
    <n v="1300000"/>
    <n v="2215300"/>
    <n v="1962689.17729"/>
    <n v="1918935.34271"/>
    <m/>
    <m/>
    <m/>
    <m/>
  </r>
  <r>
    <x v="1"/>
    <x v="14"/>
    <s v="PSD"/>
    <s v="021:Habitat, Urbanisme et Ville"/>
    <m/>
    <m/>
    <s v="S1 021 079 01 4001 000 045 13 001"/>
    <m/>
    <m/>
    <n v="6000000"/>
    <n v="6070000"/>
    <n v="5984278.6646800004"/>
    <n v="5800323.9127500001"/>
    <m/>
    <n v="100"/>
    <m/>
    <m/>
  </r>
  <r>
    <x v="1"/>
    <x v="14"/>
    <s v="PSD"/>
    <s v="021:Habitat, Urbanisme et Ville"/>
    <m/>
    <m/>
    <s v="N1 021 080 02 4845 000 045 07 008"/>
    <m/>
    <m/>
    <n v="1700429"/>
    <n v="1900429"/>
    <n v="1895673.2991900002"/>
    <n v="1879815.8291599995"/>
    <m/>
    <n v="100"/>
    <m/>
    <m/>
  </r>
  <r>
    <x v="1"/>
    <x v="14"/>
    <s v="PSD"/>
    <s v="021:Habitat, Urbanisme et Ville"/>
    <m/>
    <m/>
    <s v="N1 021 080 02 4845 000 045 08 009"/>
    <m/>
    <m/>
    <n v="1920000"/>
    <n v="1920000"/>
    <n v="1915832.6932099999"/>
    <n v="1914304.0723700006"/>
    <m/>
    <n v="100"/>
    <m/>
    <m/>
  </r>
  <r>
    <x v="1"/>
    <x v="14"/>
    <s v="PSD"/>
    <s v="021:Habitat, Urbanisme et Ville"/>
    <m/>
    <m/>
    <s v="S1 021 080 02 4845 000 045 08 001"/>
    <m/>
    <m/>
    <n v="1480000"/>
    <n v="1480000"/>
    <n v="1476024.8841400002"/>
    <n v="1455793.88687"/>
    <m/>
    <n v="98"/>
    <m/>
    <m/>
  </r>
  <r>
    <x v="1"/>
    <x v="14"/>
    <s v="PSD"/>
    <s v="021:Habitat, Urbanisme et Ville"/>
    <m/>
    <m/>
    <s v="S1 021 080 02 4845 000 045 20 004"/>
    <m/>
    <m/>
    <n v="1000000"/>
    <n v="1000000"/>
    <n v="959637.21280999994"/>
    <n v="911207.79450000008"/>
    <m/>
    <n v="92"/>
    <m/>
    <m/>
  </r>
  <r>
    <x v="1"/>
    <x v="14"/>
    <s v="PSD"/>
    <s v="Non indiqué par la wilaya"/>
    <m/>
    <m/>
    <n v="5"/>
    <m/>
    <m/>
    <n v="12100429"/>
    <n v="12370429"/>
    <n v="12231446.75403"/>
    <n v="11961445.495650001"/>
    <m/>
    <n v="490"/>
    <m/>
    <m/>
  </r>
  <r>
    <x v="1"/>
    <x v="14"/>
    <s v="PSD"/>
    <s v="051:Hydraulique"/>
    <m/>
    <m/>
    <s v="N1 051 093 01 4845 000 045 22 005"/>
    <m/>
    <m/>
    <n v="1000000"/>
    <n v="1000000"/>
    <n v="755666.29110000003"/>
    <n v="332657.05060000002"/>
    <m/>
    <n v="63"/>
    <m/>
    <m/>
  </r>
  <r>
    <x v="1"/>
    <x v="14"/>
    <s v="PSD"/>
    <s v="019:Industrie et Production Pharmaceutique"/>
    <m/>
    <m/>
    <s v="N1 019 074 01 4845 000 045 18 001"/>
    <m/>
    <m/>
    <n v="1000000"/>
    <n v="1000000"/>
    <n v="939400.36078999995"/>
    <n v="1001943.7507300001"/>
    <n v="1.0019437507300002"/>
    <n v="0.95"/>
    <m/>
    <s v="Demande de fusionnement des deux tranche au niveau du MF pour régler le probléme de dépassement de l'AE"/>
  </r>
  <r>
    <x v="1"/>
    <x v="14"/>
    <s v="PSD"/>
    <s v="019:Industrie et Production Pharmaceutique"/>
    <m/>
    <m/>
    <s v="N1 019 074 01 4845 000 045 18 002"/>
    <m/>
    <m/>
    <n v="1200000"/>
    <n v="1200000"/>
    <n v="1194695.3380100001"/>
    <n v="1132151.9480599998"/>
    <m/>
    <n v="100"/>
    <m/>
    <m/>
  </r>
  <r>
    <x v="1"/>
    <x v="14"/>
    <s v="PSD"/>
    <s v="Non indiqué par la wilaya"/>
    <m/>
    <m/>
    <n v="2"/>
    <m/>
    <m/>
    <n v="2200000"/>
    <n v="2200000"/>
    <n v="2134095.6987999999"/>
    <n v="2134095.6987899998"/>
    <m/>
    <m/>
    <m/>
    <m/>
  </r>
  <r>
    <x v="1"/>
    <x v="14"/>
    <s v="PSD"/>
    <s v="006:Justice"/>
    <m/>
    <m/>
    <s v="N1 006 021 01 4045 000 045 10 001"/>
    <m/>
    <m/>
    <n v="482000"/>
    <n v="1345500"/>
    <n v="1216254.17552"/>
    <n v="1124854.11895"/>
    <m/>
    <n v="95"/>
    <m/>
    <m/>
  </r>
  <r>
    <x v="1"/>
    <x v="14"/>
    <s v="PSD"/>
    <s v="006:Justice"/>
    <m/>
    <m/>
    <s v="N1 006 022 04 4845 000 045 06 002"/>
    <m/>
    <m/>
    <n v="270000"/>
    <n v="2089000"/>
    <n v="2086767.755270001"/>
    <n v="1857077.5193599996"/>
    <m/>
    <n v="100"/>
    <m/>
    <m/>
  </r>
  <r>
    <x v="1"/>
    <x v="14"/>
    <s v="PSD"/>
    <s v="006:Justice"/>
    <m/>
    <m/>
    <n v="2"/>
    <m/>
    <m/>
    <n v="752000"/>
    <n v="3434500"/>
    <n v="3303021.9307900011"/>
    <n v="2981931.6383099994"/>
    <m/>
    <m/>
    <m/>
    <m/>
  </r>
  <r>
    <x v="1"/>
    <x v="14"/>
    <s v="PSD"/>
    <s v="006:Justice"/>
    <m/>
    <m/>
    <s v="S1 027 105 01 4845 000 045 07 021"/>
    <m/>
    <m/>
    <n v="1000000"/>
    <n v="2460000"/>
    <n v="2401183.24266"/>
    <n v="2368986.2050099997"/>
    <m/>
    <n v="100"/>
    <m/>
    <m/>
  </r>
  <r>
    <x v="1"/>
    <x v="14"/>
    <s v="PSD"/>
    <s v="Non indiqué par la wilaya"/>
    <m/>
    <m/>
    <n v="3"/>
    <m/>
    <m/>
    <n v="1752000"/>
    <n v="5894500"/>
    <n v="5704205.1734500006"/>
    <n v="5350917.8433199991"/>
    <m/>
    <m/>
    <m/>
    <m/>
  </r>
  <r>
    <x v="1"/>
    <x v="14"/>
    <s v="PSD"/>
    <s v="024:Travaux Publics et Infrastructures de Base"/>
    <m/>
    <m/>
    <s v="N1 024 090 01 4045 000 045 12 004"/>
    <m/>
    <m/>
    <n v="7000000"/>
    <n v="9000000"/>
    <n v="8979498.2900200002"/>
    <n v="8969950.6052699983"/>
    <m/>
    <n v="99"/>
    <m/>
    <m/>
  </r>
  <r>
    <x v="1"/>
    <x v="14"/>
    <s v="PSD"/>
    <s v="024:Travaux Publics et Infrastructures de Base"/>
    <m/>
    <m/>
    <s v="N1 024 090 01 4045 000 045 13 001"/>
    <m/>
    <m/>
    <n v="4766000"/>
    <n v="4916000"/>
    <n v="4856582.5360000003"/>
    <n v="4542655.4452300007"/>
    <m/>
    <n v="100"/>
    <m/>
    <m/>
  </r>
  <r>
    <x v="1"/>
    <x v="14"/>
    <s v="PSD"/>
    <s v="024:Travaux Publics et Infrastructures de Base"/>
    <m/>
    <m/>
    <s v="N1 024 090 01 4045 000 045 21 003"/>
    <m/>
    <m/>
    <n v="2000000"/>
    <n v="2000000"/>
    <n v="1966975.5164100002"/>
    <n v="1840522.3861500002"/>
    <m/>
    <n v="85"/>
    <m/>
    <m/>
  </r>
  <r>
    <x v="1"/>
    <x v="14"/>
    <s v="PSC"/>
    <s v="021:Habitat, Urbanisme et Ville"/>
    <m/>
    <m/>
    <s v="NE 5 721 3 145 225 30 19"/>
    <m/>
    <m/>
    <n v="1000000"/>
    <n v="1000000"/>
    <n v="858807"/>
    <n v="682716"/>
    <m/>
    <n v="80"/>
    <m/>
    <m/>
  </r>
  <r>
    <x v="1"/>
    <x v="14"/>
    <s v="PSC"/>
    <s v="024:Travaux Publics et Infrastructures de Base"/>
    <m/>
    <m/>
    <s v="NE.5.521.2.214.045.01.03"/>
    <m/>
    <m/>
    <n v="19689"/>
    <n v="3834295"/>
    <n v="3813323"/>
    <n v="4627"/>
    <m/>
    <n v="85"/>
    <m/>
    <m/>
  </r>
  <r>
    <x v="1"/>
    <x v="14"/>
    <s v="PN"/>
    <s v="020:Agriculture, Développement Rural et Pêche"/>
    <m/>
    <m/>
    <m/>
    <s v="_x000a_Etude d'adaptation  suivi  control et travaux de réalisation et équipement de 08 centres de proximité pour le stockage intermédiaire des céréales au niveau de la wilaya de Naâma"/>
    <m/>
    <n v="2023771.4240000001"/>
    <n v="2023771.4240000001"/>
    <n v="2023771.4240000001"/>
    <n v="0"/>
    <m/>
    <n v="15"/>
    <m/>
    <s v="08 centres en cours "/>
  </r>
  <r>
    <x v="1"/>
    <x v="14"/>
    <s v="PN"/>
    <s v="020:Agriculture, Développement Rural et Pêche"/>
    <m/>
    <m/>
    <m/>
    <s v="Électrification agricole, destiné aux périmètres des cultures stratégiques, &quot;Appui au développement des cultures stratégiques», Wilaya de Nâama"/>
    <m/>
    <n v="1000000"/>
    <n v="1000000"/>
    <n v="0"/>
    <n v="0"/>
    <m/>
    <n v="0"/>
    <m/>
    <m/>
  </r>
  <r>
    <x v="1"/>
    <x v="14"/>
    <s v="PN"/>
    <s v="Non indiqué par la wilaya"/>
    <m/>
    <m/>
    <m/>
    <m/>
    <m/>
    <n v="3023771.4240000001"/>
    <n v="3023771.4240000001"/>
    <n v="2023771.4240000001"/>
    <n v="0"/>
    <m/>
    <n v="15"/>
    <m/>
    <m/>
  </r>
  <r>
    <x v="1"/>
    <x v="14"/>
    <s v="PN"/>
    <s v="012:Enseignement Supérieur et  Recherche Scientifique"/>
    <m/>
    <m/>
    <m/>
    <s v="Réalisation de 2000 places pédagogiques à Naâma"/>
    <m/>
    <n v="1500000"/>
    <n v="1500000"/>
    <n v="1492235.7244899999"/>
    <n v="59689.428079999998"/>
    <m/>
    <n v="10"/>
    <m/>
    <m/>
  </r>
  <r>
    <x v="1"/>
    <x v="14"/>
    <s v="PN"/>
    <s v="012:Enseignement Supérieur et  Recherche Scientifique"/>
    <m/>
    <m/>
    <m/>
    <s v="Réalisation de 1000 lits d'hébergement à Naâma"/>
    <m/>
    <n v="1500000"/>
    <n v="1500000"/>
    <n v="913686.19054999994"/>
    <n v="0"/>
    <m/>
    <n v="5"/>
    <m/>
    <m/>
  </r>
  <r>
    <x v="1"/>
    <x v="14"/>
    <s v="PN"/>
    <s v="Non indiqué par la wilaya"/>
    <m/>
    <m/>
    <m/>
    <m/>
    <m/>
    <n v="3000000"/>
    <n v="3000000"/>
    <n v="2405921.9150399999"/>
    <n v="59689.428079999998"/>
    <m/>
    <m/>
    <m/>
    <m/>
  </r>
  <r>
    <x v="1"/>
    <x v="14"/>
    <s v="PN"/>
    <s v="006:Justice"/>
    <m/>
    <m/>
    <m/>
    <s v="suivi  réalisation et équipement d'une cour de justice à Naâma"/>
    <m/>
    <n v="3500000"/>
    <n v="3500000"/>
    <n v="0"/>
    <n v="0"/>
    <m/>
    <n v="0"/>
    <m/>
    <m/>
  </r>
  <r>
    <x v="1"/>
    <x v="14"/>
    <s v="PN"/>
    <s v="024:Travaux Publics et Infrastructures de Base"/>
    <m/>
    <m/>
    <m/>
    <s v="Reconstruction des 05 ouvrages d'art sur RN 06C Oued founassa avec raccordement de la routes"/>
    <m/>
    <n v="1000000"/>
    <n v="1000000"/>
    <n v="0"/>
    <n v="0"/>
    <m/>
    <n v="0"/>
    <m/>
    <m/>
  </r>
  <r>
    <x v="1"/>
    <x v="14"/>
    <s v="PN"/>
    <s v="024:Travaux Publics et Infrastructures de Base"/>
    <m/>
    <m/>
    <m/>
    <s v="Renforcement de la RN22 du PK 155 au PK 159, PK 180 au PK 195, PK 202 au PK 209 et PK 252 sur 31 Km (W Nâama)"/>
    <m/>
    <n v="1340118"/>
    <n v="1340118"/>
    <n v="0"/>
    <n v="0"/>
    <m/>
    <n v="0"/>
    <m/>
    <m/>
  </r>
  <r>
    <x v="1"/>
    <x v="15"/>
    <m/>
    <s v="024:Travaux Publics et Infrastructures de Base"/>
    <s v="Programmes: Infrastructures Routiéres et autoroutiéres"/>
    <s v="Entretien routiere "/>
    <s v="Non individualisée"/>
    <s v="Renforcement de la RN 06 DU PK 852+000 au PK 887+000 sur 35 Km"/>
    <m/>
    <n v="1082000"/>
    <n v="1082000"/>
    <n v="0"/>
    <n v="0"/>
    <m/>
    <s v="/"/>
    <m/>
    <s v="Notifiée en 2025"/>
  </r>
  <r>
    <x v="2"/>
    <x v="16"/>
    <s v="PSD"/>
    <s v="005:Intérieur, Collectivités Locales et Aménagement du Territoire"/>
    <m/>
    <m/>
    <m/>
    <s v="N.1.005.017.02.4830.000.030.21.001_x000a_Etude et réalisation d'un système de vidéosurveillance au Chef lieu de la wilaya"/>
    <n v="2021"/>
    <n v="1500000"/>
    <n v="1700000"/>
    <n v="1595608.8231500001"/>
    <n v="1069196.5272599999"/>
    <m/>
    <n v="0.9"/>
    <m/>
    <s v="réevaluée en 2025 Pou_x000a_AE=205.000.000DA"/>
  </r>
  <r>
    <x v="2"/>
    <x v="16"/>
    <s v="PSD"/>
    <s v="005:Intérieur, Collectivités Locales et Aménagement du Territoire"/>
    <s v="Progrmme: Protection civile"/>
    <m/>
    <m/>
    <s v="N.1.005.017.03.4830.000.030.06.020_x000a_ Etude et réalisation d'une école de police à Ouargla ( LFC 2006 ) "/>
    <n v="2006"/>
    <n v="1000000"/>
    <n v="6558000"/>
    <n v="1172441.412"/>
    <n v="388525"/>
    <m/>
    <n v="0.08"/>
    <m/>
    <s v="en cours d'élaboration le CC de réalisation"/>
  </r>
  <r>
    <x v="2"/>
    <x v="16"/>
    <s v="PSD"/>
    <s v="005:Intérieur, Collectivités Locales et Aménagement du Territoire"/>
    <m/>
    <m/>
    <m/>
    <s v="S.1.005.018.01.4830.000.030.12.002_x000a_Etude , réalisation et équipement d'une unité principale de la protection civil  à Hassi Messaoud "/>
    <n v="2012"/>
    <n v="380000"/>
    <n v="380000"/>
    <n v="379138.53502999997"/>
    <n v="53647.754160000004"/>
    <m/>
    <n v="0.2"/>
    <m/>
    <s v="En cours reévaluation en 2025 par une_x000a_AE= 720 000 000 "/>
  </r>
  <r>
    <x v="2"/>
    <x v="16"/>
    <s v="PSD"/>
    <s v="005:Intérieur, Collectivités Locales et Aménagement du Territoire"/>
    <m/>
    <m/>
    <m/>
    <s v="Total Portefeuille: Intérieur, des collectivités locales et de l'aménagement du territoire."/>
    <n v="3"/>
    <n v="2880000"/>
    <n v="8638000"/>
    <n v="3147188.77018"/>
    <n v="1511369.2814199999"/>
    <m/>
    <m/>
    <m/>
    <n v="3"/>
  </r>
  <r>
    <x v="2"/>
    <x v="16"/>
    <s v="PSD"/>
    <s v="006:Justice"/>
    <s v="Programme: Administration pénitentiaire"/>
    <s v="Sous-Programme: Soutien administratif (Activité Pénitenaire)"/>
    <m/>
    <s v="N.1.006.021.01.4830.000.030.02.004_x000a_Etude et réalisation et équipement d'un centre régional d'archives (justice)"/>
    <n v="2002"/>
    <n v="160000"/>
    <n v="1296000"/>
    <n v="1213944.3656300001"/>
    <n v="1190478.7422"/>
    <m/>
    <n v="0.98"/>
    <m/>
    <s v="reste equipement et réseau "/>
  </r>
  <r>
    <x v="2"/>
    <x v="16"/>
    <s v="PSD"/>
    <s v="006:Justice"/>
    <m/>
    <m/>
    <m/>
    <s v="S.1.006.022.04.4830.000.030.06.002_x000a_Réalisation et équipement d'un établissement de prévention 300 places à Ouargla"/>
    <n v="2006"/>
    <n v="500000"/>
    <n v="2323500"/>
    <n v="1843758.9983299999"/>
    <n v="1843191.2396300002"/>
    <m/>
    <n v="1"/>
    <m/>
    <s v="achevée"/>
  </r>
  <r>
    <x v="2"/>
    <x v="16"/>
    <s v="PSD"/>
    <s v="006:Justice"/>
    <m/>
    <m/>
    <m/>
    <s v="S.1.006.022.04.4830.000.030.07.005_x000a_Réalisation et équipement d'un établissement de prévention de 300 détenus à Touggourt "/>
    <n v="2007"/>
    <n v="500000"/>
    <n v="2333500"/>
    <n v="1913768.5094100002"/>
    <n v="1909369.31461"/>
    <m/>
    <n v="1"/>
    <m/>
    <s v="en instance décision DGB de transfert à wilaya de touggourt"/>
  </r>
  <r>
    <x v="2"/>
    <x v="16"/>
    <s v="PSD"/>
    <s v="012:Enseignement Supérieur et  Recherche Scientifique"/>
    <m/>
    <m/>
    <m/>
    <s v=" Portefeuille: Enseignement supérieur et de la recherche scientifique"/>
    <m/>
    <m/>
    <m/>
    <m/>
    <m/>
    <m/>
    <m/>
    <m/>
    <m/>
  </r>
  <r>
    <x v="2"/>
    <x v="16"/>
    <s v="PSD"/>
    <s v="012:Enseignement Supérieur et  Recherche Scientifique"/>
    <m/>
    <m/>
    <m/>
    <s v="N.1.012.049.01.4830.000.030.12.002_x000a_Suivi et réalisation de 3000 places pédagogiques "/>
    <n v="2012"/>
    <n v="1155000"/>
    <n v="1155000"/>
    <n v="139.28148000000002"/>
    <n v="139.28148000000002"/>
    <m/>
    <n v="0"/>
    <m/>
    <s v="gelée"/>
  </r>
  <r>
    <x v="2"/>
    <x v="16"/>
    <s v="PSD"/>
    <s v="012:Enseignement Supérieur et  Recherche Scientifique"/>
    <m/>
    <m/>
    <m/>
    <s v="N.1.012.049.01.4830.000.030.11.003_x000a_Suivi et réalisation de 6000 places pédagogiques"/>
    <n v="2011"/>
    <n v="2310000"/>
    <n v="6818355"/>
    <n v="6055151.7649799995"/>
    <n v="5351323.0448500002"/>
    <m/>
    <n v="0.7"/>
    <m/>
    <s v="En cours"/>
  </r>
  <r>
    <x v="2"/>
    <x v="16"/>
    <s v="PSD"/>
    <s v="012:Enseignement Supérieur et  Recherche Scientifique"/>
    <m/>
    <m/>
    <m/>
    <s v="N.1.012.051.01.4830.000.030.12.002_x000a_Suivi et réalisation de 1500 lits d'hébergement "/>
    <n v="2012"/>
    <n v="711000"/>
    <n v="2051821"/>
    <n v="1824430.2120899998"/>
    <n v="1810721.88576"/>
    <m/>
    <n v="0.97"/>
    <m/>
    <s v="Achevée "/>
  </r>
  <r>
    <x v="2"/>
    <x v="16"/>
    <s v="PSD"/>
    <s v="012:Enseignement Supérieur et  Recherche Scientifique"/>
    <m/>
    <m/>
    <m/>
    <s v="N.1.012.051.01.4830.000.030.11.003_x000a_Suivi et réalisation de 3000 lits d'hébergement"/>
    <n v="2011"/>
    <n v="1422000"/>
    <n v="3409000"/>
    <n v="944.40995999999996"/>
    <n v="944.40995999999996"/>
    <m/>
    <n v="0"/>
    <m/>
    <s v="gelée"/>
  </r>
  <r>
    <x v="2"/>
    <x v="16"/>
    <s v="PSD"/>
    <s v="012:Enseignement Supérieur et  Recherche Scientifique"/>
    <m/>
    <m/>
    <m/>
    <s v="Total Portefeuille: Enseignement supérieur et de la recherche scientifique"/>
    <n v="4"/>
    <n v="5598000"/>
    <n v="13434176"/>
    <n v="7880665.6685099993"/>
    <n v="7163128.6220500004"/>
    <m/>
    <m/>
    <m/>
    <n v="4"/>
  </r>
  <r>
    <x v="2"/>
    <x v="16"/>
    <s v="PSD"/>
    <s v="015:Sports"/>
    <m/>
    <m/>
    <m/>
    <s v="N.1.015.060.01.4830.000.030.10.002_x000a_Etude, réalisation et équipement d'une salle OMS de 3000 places à Ouargla ( Programme complémentaire 2010)"/>
    <n v="2010"/>
    <n v="300000"/>
    <n v="1284000"/>
    <n v="996882.25138999999"/>
    <n v="996865.81183000002"/>
    <m/>
    <n v="0.98"/>
    <m/>
    <s v="Achevée réevalue en 2025 Pou une AE= 87 558 000 reste Equipement "/>
  </r>
  <r>
    <x v="2"/>
    <x v="16"/>
    <s v="PSD"/>
    <s v="015:Sports"/>
    <m/>
    <m/>
    <m/>
    <s v="S.1.015.060.01.4830.000.030.06.003_x000a_Etude, réalisation et équipement d'une piscine olympique à Ouargla"/>
    <n v="2006"/>
    <n v="250000"/>
    <n v="1029000"/>
    <n v="959593.90622"/>
    <n v="789288.48423000006"/>
    <m/>
    <n v="0.88"/>
    <m/>
    <s v="En cours"/>
  </r>
  <r>
    <x v="2"/>
    <x v="16"/>
    <s v="PSD"/>
    <s v="015:Sports"/>
    <m/>
    <m/>
    <m/>
    <s v="N.1.015.060.02.4830.000.030.10.004_x000a_ Etude réalisation et équipement de 04 stades de football à Rouissat, Temacine Megarine et Ain Beida ( Programme complémentaire 2010)"/>
    <n v="2010"/>
    <n v="800000"/>
    <n v="1945360"/>
    <n v="1707147.2703800001"/>
    <n v="1717555.4268800002"/>
    <m/>
    <n v="0.98"/>
    <m/>
    <s v="En cours reste equipement"/>
  </r>
  <r>
    <x v="2"/>
    <x v="16"/>
    <s v="PSD"/>
    <s v="019:Industrie et Production Pharmaceutique"/>
    <m/>
    <m/>
    <m/>
    <s v="N.1.019.074.01.4830.000.030.15.003_x000a_Etude et réalisation d'une zone d'activité à Ain Beida"/>
    <n v="2015"/>
    <n v="1800000"/>
    <n v="1800000"/>
    <n v="0"/>
    <n v="0"/>
    <m/>
    <n v="0"/>
    <m/>
    <s v="gelée"/>
  </r>
  <r>
    <x v="2"/>
    <x v="16"/>
    <s v="PSD"/>
    <s v="019:Industrie et Production Pharmaceutique"/>
    <m/>
    <m/>
    <m/>
    <s v="N.1.019.074.01.4830.000.030.18.001_x000a_Réalisation d'une zone industrielle à Hassi benabdalah ( Tranche 1)"/>
    <n v="2018"/>
    <n v="3000000"/>
    <n v="3000000"/>
    <n v="1745931.3465499999"/>
    <n v="1447097.70242"/>
    <m/>
    <n v="0.95"/>
    <m/>
    <s v="En cours"/>
  </r>
  <r>
    <x v="2"/>
    <x v="16"/>
    <s v="PSD"/>
    <s v="019:Industrie et Production Pharmaceutique"/>
    <m/>
    <m/>
    <m/>
    <s v="N.1.019.074.01.4830.000.030.18.002_x000a_Réalisation d'une zone industrielle à Hassi benabdalah ( Tranche 2)"/>
    <n v="2018"/>
    <n v="4000000"/>
    <n v="4000000"/>
    <n v="1026443.6347899999"/>
    <n v="768461.64741000009"/>
    <m/>
    <n v="0.95"/>
    <m/>
    <s v="En cours"/>
  </r>
  <r>
    <x v="2"/>
    <x v="16"/>
    <s v="PSD"/>
    <s v="020:Agriculture, Développement Rural et Pêche"/>
    <m/>
    <m/>
    <m/>
    <s v="S.1.020.076.03.4830.000.030.14.007_x000a_ Développement du potentiel productif par l' amélioration des services ,sa modernisation et son extension ( 3 éme tranche )"/>
    <n v="2014"/>
    <n v="1210000"/>
    <n v="1161162"/>
    <n v="1063288.1438800001"/>
    <n v="930820.38634000008"/>
    <m/>
    <n v="0.89"/>
    <m/>
    <s v="en cours"/>
  </r>
  <r>
    <x v="2"/>
    <x v="16"/>
    <s v="PSD"/>
    <s v="020:Agriculture, Développement Rural et Pêche"/>
    <m/>
    <m/>
    <m/>
    <s v="S.1.020.076.03.4830.000.030.13.005_x000a_Développement du potentiel productif par l' amélioration des services ,sa modernisation et son extension ( 2 éme tranche )"/>
    <n v="2013"/>
    <n v="1210000"/>
    <n v="1210000"/>
    <n v="1173955.87185"/>
    <n v="883084.08652999997"/>
    <m/>
    <n v="0.9"/>
    <m/>
    <s v="en cours"/>
  </r>
  <r>
    <x v="2"/>
    <x v="16"/>
    <s v="PSD"/>
    <s v="020:Agriculture, Développement Rural et Pêche"/>
    <m/>
    <m/>
    <m/>
    <s v="S.1.020.076.03.4830.000.030.12.002_x000a_Développement du potentiel productif par l' amélioration des services ,sa modernisation et son extension ( 1ére tranche )"/>
    <n v="2012"/>
    <n v="1210000"/>
    <n v="1075148"/>
    <n v="946653.00538999995"/>
    <n v="830032.32250000001"/>
    <m/>
    <n v="0.88"/>
    <m/>
    <s v="en cours"/>
  </r>
  <r>
    <x v="2"/>
    <x v="16"/>
    <s v="PSD"/>
    <s v="020:Agriculture, Développement Rural et Pêche"/>
    <m/>
    <m/>
    <m/>
    <s v="S.1.021.079.01.4830.000.030.09.001_x000a_Réalisation de 430 logements publics locatifs"/>
    <n v="2009"/>
    <n v="2250000"/>
    <n v="2799122"/>
    <n v="2720979.5278400001"/>
    <n v="2660229.6950400001"/>
    <m/>
    <n v="0.75"/>
    <m/>
    <s v="a l'arrêt en justice contentieux_x000a_330 logts achevées , 100 logts à l'arrêt"/>
  </r>
  <r>
    <x v="2"/>
    <x v="16"/>
    <s v="PSD"/>
    <s v="020:Agriculture, Développement Rural et Pêche"/>
    <m/>
    <m/>
    <m/>
    <s v="S.1.021.080.02.4830.000.030.18.002_x000a_Travaux de VRD des lotissements créés dans le cadre de développement de l'offre foncière publique dans les wilayas du Sud -prog .2018 "/>
    <n v="2018"/>
    <n v="2500000"/>
    <n v="1370000"/>
    <n v="1304918.0270100001"/>
    <n v="771976.81697000004"/>
    <m/>
    <n v="0.75"/>
    <m/>
    <s v="En cours"/>
  </r>
  <r>
    <x v="2"/>
    <x v="16"/>
    <s v="PSD"/>
    <s v="020:Agriculture, Développement Rural et Pêche"/>
    <m/>
    <m/>
    <m/>
    <s v="N.1.021.080.02.4830.000.030.22.001_x000a_Travaux d'amenées en hors site au niveau de 51 sites d'habitat rural groupé ( 2392 lots) à travers les commnes de Ouargla , Rouissat , Sidi khouiled , Hassi ben abdallah , Ain beida et N'Goussa ( wilya de Ouargla )"/>
    <n v="2022"/>
    <n v="1600000"/>
    <n v="1600000"/>
    <n v="1197586.37396"/>
    <n v="46828.811179999997"/>
    <m/>
    <n v="0.15"/>
    <m/>
    <s v="En cours"/>
  </r>
  <r>
    <x v="2"/>
    <x v="16"/>
    <s v="PSD"/>
    <s v="020:Agriculture, Développement Rural et Pêche"/>
    <m/>
    <m/>
    <m/>
    <s v="N.1.021.080.02.4830.000.030.22.006_x000a_ Travaux d'amenées en hors site au niveau de 19 lotissements urbains ( 4985 lots) à travers les commnes de Ouargla  et  de N'Goussa ( wilya de Ouargla )"/>
    <n v="2022"/>
    <n v="2000000"/>
    <n v="2000000"/>
    <n v="1754714.00987"/>
    <n v="340640.52132"/>
    <m/>
    <n v="0.3"/>
    <m/>
    <s v="En cours"/>
  </r>
  <r>
    <x v="2"/>
    <x v="16"/>
    <s v="PSD"/>
    <s v="027:Santé"/>
    <m/>
    <m/>
    <m/>
    <s v="S.1.027.105.01.4830.000.030.12.006_x000a_Etude d'adaptation, réalisation et équipement d'une maternité urbaine à Hassi Messaoud"/>
    <n v="2012"/>
    <n v="600000"/>
    <n v="1188162"/>
    <n v="31091.867489999997"/>
    <n v="4237.6137900000003"/>
    <m/>
    <n v="0"/>
    <m/>
    <s v="Procédures en cours (comité sectorielle"/>
  </r>
  <r>
    <x v="2"/>
    <x v="16"/>
    <s v="PSD"/>
    <s v="027:Santé"/>
    <m/>
    <m/>
    <m/>
    <s v="N.1.027.105.01.4830.000.030.13.003_x000a_Réalisation d'un hôpital de 60 lits à Rouissat"/>
    <n v="2013"/>
    <n v="500000"/>
    <n v="2906000"/>
    <n v="2706416.0718299998"/>
    <n v="737492.51922999998"/>
    <m/>
    <n v="0.65"/>
    <m/>
    <s v="En cours"/>
  </r>
  <r>
    <x v="2"/>
    <x v="16"/>
    <s v="PSD"/>
    <s v="027:Santé"/>
    <m/>
    <m/>
    <m/>
    <s v="N.1.027.105.01.4830.000.030.18.004_x000a_ Etude ,suivi , réalisation et équipement d'un Centre Hospitalo-universitaire de 400 lits à Ouargla"/>
    <n v="2018"/>
    <n v="5000000"/>
    <n v="25000000"/>
    <n v="23977964.659110002"/>
    <n v="3893705.9654099997"/>
    <m/>
    <n v="0.15"/>
    <m/>
    <s v="En cours_x000a_"/>
  </r>
  <r>
    <x v="2"/>
    <x v="16"/>
    <s v="PSD"/>
    <s v="051:Hydraulique"/>
    <m/>
    <m/>
    <m/>
    <s v="N.1.051.096.01.4830.000.030.22.006_x000a_Réalisation d'une système d'évacuation des eaux pour le nouveau pole Ain beida , wilaya de Ouargla ( 02 tations de refoulement ,01 station d'épuration d'une capacité de 35000 eq/h et 26,5 kms de conduites de refoulement )"/>
    <n v="2022"/>
    <n v="1400000"/>
    <n v="1400000"/>
    <n v="1383159.6507000001"/>
    <n v="1061921.2086199999"/>
    <m/>
    <n v="1"/>
    <m/>
    <s v="en cours d'achevement "/>
  </r>
  <r>
    <x v="2"/>
    <x v="17"/>
    <s v="PSD"/>
    <s v="021:Habitat, Urbanisme et Ville"/>
    <s v="Programme (80): Urbanisme et aménagement."/>
    <s v="S.Programme (02): Aménagement du foncier."/>
    <m/>
    <s v="NE5.721.3.268.583.22.02_x000a_N.1.021.080.02.4855.000.055.22.002."/>
    <m/>
    <n v="3307000"/>
    <n v="3307000"/>
    <n v="2573379"/>
    <n v="883361"/>
    <m/>
    <n v="70"/>
    <m/>
    <m/>
  </r>
  <r>
    <x v="2"/>
    <x v="17"/>
    <s v="PSD"/>
    <s v="021:Habitat, Urbanisme et Ville"/>
    <s v="Programme (80): Urbanisme et aménagement."/>
    <s v="S.Programme (02): Aménagement du foncier."/>
    <m/>
    <s v="SE5.721.3.268.583.18.04_x000a_S.1.021.080.02.4855.000.055.18.004."/>
    <m/>
    <n v="1130000"/>
    <n v="1130000"/>
    <n v="221270"/>
    <n v="221270"/>
    <m/>
    <n v="0"/>
    <m/>
    <s v="Opération (commune) a été notifiée à la wilaya de Ouargla en 2018 et transférée (partiellement) à wilaya de Touggourt en date du 27/12/2023."/>
  </r>
  <r>
    <x v="2"/>
    <x v="17"/>
    <s v="PSD"/>
    <s v="027:Santé"/>
    <s v="Programme (105): Prévention et soins."/>
    <s v="S.Programme (01): Prévention et soins."/>
    <m/>
    <s v="NK5.731.1.268.583.13.01_x000a_N.1.027.105.01.4855.000.055.13.003."/>
    <m/>
    <n v="950000"/>
    <n v="1550000"/>
    <n v="1248685"/>
    <n v="1248685"/>
    <m/>
    <n v="30"/>
    <m/>
    <s v="Opération a été notifiée à la wilaya de Ouargla en 2013 et transférée à wilaya de Touggourt en Juin 2022."/>
  </r>
  <r>
    <x v="2"/>
    <x v="17"/>
    <s v="PSD"/>
    <s v="027:Santé"/>
    <s v="Programme (105): Prévention et soins."/>
    <s v="S.Programme (01): Prévention et soins."/>
    <m/>
    <s v="SF5.731.1.268.583.07.02_x000a_S.1.027.105.01.4855.000.055.07.009."/>
    <m/>
    <n v="1279583"/>
    <n v="1279583"/>
    <n v="1226844"/>
    <n v="239020"/>
    <m/>
    <n v="98"/>
    <m/>
    <s v="Opération a été notifiée à la wilaya de Ouargla en 2013 et transférée à la wilaya de Touggourt en date du 23/10/2023."/>
  </r>
  <r>
    <x v="2"/>
    <x v="18"/>
    <s v="PSD"/>
    <s v="006:Justice"/>
    <s v="Programme : Administration pénitentiaire"/>
    <s v="Sous-programme : Soutien administratif"/>
    <s v="S1.006.022.04.4839.000.039.06.001"/>
    <s v="Réalisation et équipement d'un établissement de rééducation de 500 places à El-Oued"/>
    <s v="2006"/>
    <n v="900000"/>
    <n v="2316607"/>
    <n v="29895"/>
    <n v="28459.572620000003"/>
    <m/>
    <n v="0"/>
    <m/>
    <s v="Opération Gelée"/>
  </r>
  <r>
    <x v="2"/>
    <x v="18"/>
    <s v="PSD"/>
    <s v="006:Justice"/>
    <s v="Programme : Administration pénitentiaire"/>
    <s v="Sous-programme : Soutien administratif"/>
    <s v="S1.006.022.04.4839.000.039.07.002"/>
    <s v="Réalisation et équipement d'un établissement de prévention de 300 détenus à Guemar"/>
    <s v="2007"/>
    <n v="500000"/>
    <n v="1800000"/>
    <n v="16640"/>
    <n v="16310.22517"/>
    <m/>
    <n v="0"/>
    <m/>
    <s v="Opération Gelée"/>
  </r>
  <r>
    <x v="2"/>
    <x v="18"/>
    <s v="PSD"/>
    <s v="011:Education Nationale"/>
    <s v="Programme : Enseignement"/>
    <s v="Sous-programme : Enseignement préparatoire et primaire"/>
    <s v="N1.011.044.01.4839.000.039.10.001"/>
    <s v="Etude, construction et équipement de 272 classes dont 40 groupes scolaires type 33B+5C+2D, 05 classes en extension et 40 logements d’astreinte."/>
    <n v="2010"/>
    <n v="1044000"/>
    <n v="1527000"/>
    <n v="1490013"/>
    <n v="1478610.8300900001"/>
    <m/>
    <n v="1"/>
    <m/>
    <s v="Achevée"/>
  </r>
  <r>
    <x v="2"/>
    <x v="18"/>
    <s v="PSD"/>
    <s v="012:Enseignement Supérieur et  Recherche Scientifique"/>
    <s v="Programme : Enseignement et formation supérieurs"/>
    <s v="Sous-programme : Premier et deuxième cycles d'enseignement"/>
    <s v="N1.012.049.01.4839.000.039.11.001"/>
    <s v="Réalisation de 6000 places pédagogiques"/>
    <n v="2011"/>
    <n v="2310000"/>
    <n v="3104000"/>
    <n v="3065910"/>
    <n v="3057058.8769800002"/>
    <m/>
    <n v="1"/>
    <m/>
    <s v="Achevée"/>
  </r>
  <r>
    <x v="2"/>
    <x v="18"/>
    <s v="PSD"/>
    <s v="019:Industrie et Production Pharmaceutique"/>
    <s v="Programme : Appui à l'investissement"/>
    <s v="Sous-programme : Promotion de l'investissement"/>
    <s v="N1.019.074.01.4839.000.039.18.003"/>
    <s v="Réalisation d’une Zone Industrielle à Guemar Wilaya d’EL-Oued (Tranche 2)."/>
    <n v="2018"/>
    <n v="2000000"/>
    <n v="2000000"/>
    <n v="1691351"/>
    <n v="957852.66949999996"/>
    <m/>
    <n v="0.6"/>
    <m/>
    <s v="En Cours "/>
  </r>
  <r>
    <x v="2"/>
    <x v="18"/>
    <s v="PSD"/>
    <s v="021:Habitat, Urbanisme et Ville"/>
    <s v="Programme : Logement"/>
    <s v="Sous-programme : Logement public locatif"/>
    <s v="C1.021.079.01.4839.000.039.14.001"/>
    <s v="Etude et réalisation de 1000 logements LPL"/>
    <n v="2014"/>
    <n v="2800000"/>
    <n v="2856358"/>
    <n v="2854809"/>
    <n v="2714835.5651700003"/>
    <m/>
    <n v="1"/>
    <m/>
    <s v="Achevée"/>
  </r>
  <r>
    <x v="2"/>
    <x v="18"/>
    <s v="PSD"/>
    <s v="021:Habitat, Urbanisme et Ville"/>
    <s v="Programme : Urbanisme et aménagement"/>
    <s v="Sous-programme : Aménagement du foncier"/>
    <s v="N1.021.080.02.4839.000.039.22.001"/>
    <s v="Travaux d'amenées en hors site au niveau de 07 lotissements urbains (4074 lots) à travers les communes de Guemar, Taghzout, Hassi khalifa, Debila, Ourmes, Reguiba et Bayada (wilaya d'El-Oued)"/>
    <n v="2022"/>
    <n v="1350000"/>
    <n v="1350000"/>
    <n v="434473"/>
    <n v="102459.8625"/>
    <m/>
    <n v="0.25"/>
    <m/>
    <s v="En cours"/>
  </r>
  <r>
    <x v="2"/>
    <x v="18"/>
    <s v="PSD"/>
    <s v="021:Habitat, Urbanisme et Ville"/>
    <s v="Programme : Urbanisme et aménagement"/>
    <s v="Sous-programme : Aménagement du foncier"/>
    <s v="C1.021.080.02.4839.000.039.18.002"/>
    <s v="Travaux de VRD des lotissements créés dans le cadre de développement de l'offre foncière publique dans les wilayas du Sud - Programme 2018"/>
    <n v="2018"/>
    <n v="2300000"/>
    <n v="2300000"/>
    <n v="2244858"/>
    <n v="1925463.4642"/>
    <m/>
    <n v="0.8"/>
    <m/>
    <s v="En Cours "/>
  </r>
  <r>
    <x v="2"/>
    <x v="18"/>
    <s v="PSD"/>
    <s v="021:Habitat, Urbanisme et Ville"/>
    <s v="Programme : Urbanisme et aménagement"/>
    <s v="Sous-programme : Aménagement du foncier"/>
    <s v="C1.021.080.02.4839.000.039.18.003"/>
    <s v="Travaux de VRD de d'habitat rural groupé à travers les wilayas du Sud - Programme 2018"/>
    <n v="2018"/>
    <n v="1000000"/>
    <n v="1000000"/>
    <n v="727956"/>
    <n v="618847.92944999994"/>
    <m/>
    <n v="0.56000000000000005"/>
    <m/>
    <s v="En Cours "/>
  </r>
  <r>
    <x v="2"/>
    <x v="18"/>
    <s v="PSD"/>
    <s v="021:Habitat, Urbanisme et Ville"/>
    <s v="Programme : Urbanisme et aménagement"/>
    <s v="Sous-programme : Aménagement du foncier"/>
    <s v="C1.021.080.02.4839.000.039.20.004"/>
    <s v="Etude, suivi et réalisation des travaux de VRD des lotissements créés dans le cadre de développement de l’offre foncière publique dans les wilayas "/>
    <n v="2020"/>
    <n v="4000000"/>
    <n v="4000000"/>
    <n v="3880909"/>
    <n v="2755539.2608399997"/>
    <m/>
    <n v="0.65"/>
    <m/>
    <s v="En Cours"/>
  </r>
  <r>
    <x v="2"/>
    <x v="18"/>
    <s v="PSD"/>
    <s v="024:Travaux Publics et Infrastructures de Base"/>
    <s v="Programme : Infrastructures routières et autoroutières"/>
    <s v="Sous-programme : Développement des infrastructures routières"/>
    <s v="N1.024.090.01.4039.000.039.17.001"/>
    <s v="Dédoublement de RN 48 avec rectification du profil en travers de la chaussée existante entre Guemar et Stil sur 125 km (1ère tranche sur 35 km à partir de Guemar du PK 90+000 au PK 125 + 000)"/>
    <n v="2017"/>
    <n v="2500000"/>
    <n v="4043000"/>
    <n v="3914424"/>
    <n v="3897680.6171900001"/>
    <m/>
    <n v="0.95"/>
    <m/>
    <s v="En Cours "/>
  </r>
  <r>
    <x v="2"/>
    <x v="18"/>
    <s v="PSD"/>
    <s v="027:Santé"/>
    <s v="Programme : Prévention et Soins"/>
    <s v="Sous-programme : Prévention et Soins"/>
    <s v="N1.027.105.01.4839.000.039.06.001"/>
    <s v="Etude, suivi et réalisation d'un Hôpital 60 lits à Debila"/>
    <s v="2006"/>
    <n v="1000000"/>
    <n v="1000000"/>
    <n v="165893"/>
    <n v="62104.633000000002"/>
    <m/>
    <n v="0.05"/>
    <m/>
    <s v="En Cours"/>
  </r>
  <r>
    <x v="2"/>
    <x v="18"/>
    <s v="PSD"/>
    <s v="027:Santé"/>
    <s v="Programme : Prévention et Soins"/>
    <s v="Sous-programme : Prévention et Soins"/>
    <s v="N1.027.105.01.4839.000.039.16.011"/>
    <s v="Acquisition d'équipements au profit du CAC de El-Oued"/>
    <s v="2016"/>
    <n v="600000"/>
    <n v="1410000"/>
    <n v="1115018"/>
    <n v="935632.54171999998"/>
    <m/>
    <n v="0.9"/>
    <m/>
    <s v="En Cours "/>
  </r>
  <r>
    <x v="2"/>
    <x v="18"/>
    <s v="PSD"/>
    <s v="027:Santé"/>
    <s v="Programme : Prévention et Soins"/>
    <s v="Sous-programme : Prévention et Soins"/>
    <s v="C1.027.105.01.4839.000.039.14.012"/>
    <s v="Etude, réalisation et équipement d'un hôpital EHS Mère et Enfant à El-Oued  "/>
    <s v="2014"/>
    <n v="2800000"/>
    <n v="4975000"/>
    <n v="4573964"/>
    <n v="3481534.4893899993"/>
    <m/>
    <n v="1"/>
    <m/>
    <s v="Achevée"/>
  </r>
  <r>
    <x v="2"/>
    <x v="19"/>
    <s v="PSD"/>
    <s v="006:Justice"/>
    <s v="Programme : &quot;022&quot;Administration Pénitentiaire"/>
    <s v="Sous Programme :&quot; 04&quot; Soutient Administratif"/>
    <s v="Réalisation et équipement d'un établissement de prévention de 300 détenus à Djamaa_x000a_N.1.006.022.04.4857.000.057.22.002"/>
    <s v="Réalisation et équipement d'un établissement de prévention de 300 détenus à Djamaa_x000a_N.1.006.022.04.4857.000.057.22.002"/>
    <n v="2022"/>
    <n v="1391251"/>
    <n v="1391251"/>
    <n v="863681"/>
    <n v="13744"/>
    <m/>
    <n v="0.55000000000000004"/>
    <m/>
    <s v="En Cours"/>
  </r>
  <r>
    <x v="2"/>
    <x v="19"/>
    <s v="PSD"/>
    <s v="006:Justice"/>
    <s v="Programme : &quot;022&quot;Administration Pénitentiaire"/>
    <s v="Sous Programme :&quot; 04&quot; Soutient Administratif"/>
    <s v="Réalisation d'un E,P  de 300 détenus à M'ghaier_x000a_N.1.006.022.04.4857.000.057.22.003"/>
    <s v="Réalisation d'un E,P  de 300 détenus à M'ghaier_x000a_N.1.006.022.04.4857.000.057.22.003"/>
    <n v="2022"/>
    <n v="1796366"/>
    <n v="1796366"/>
    <n v="122598"/>
    <n v="245"/>
    <m/>
    <n v="0"/>
    <m/>
    <s v="En Cours"/>
  </r>
  <r>
    <x v="2"/>
    <x v="19"/>
    <s v="PSD"/>
    <s v="024:Travaux Publics et Infrastructures de Base"/>
    <s v="Programme : &quot;090&quot;infrastructures routières et autoroutières"/>
    <s v="Sous Programme :&quot; 01&quot; Développement des Infrastructures Routières"/>
    <s v="Dédoublement de la R03 (1ére tranche sur 20km)_x000a_N.1.024.090.01.4057.000.057.22.001"/>
    <s v="Dédoublement de la R03 (1ére tranche sur 20km)_x000a_N.1.024.090.01.4057.000.057.22.001"/>
    <n v="2022"/>
    <n v="1292512"/>
    <n v="1402868"/>
    <n v="1371741"/>
    <n v="1233334"/>
    <m/>
    <n v="0.95"/>
    <m/>
    <s v="En Cours"/>
  </r>
  <r>
    <x v="2"/>
    <x v="19"/>
    <s v="PSD"/>
    <s v="027:Santé"/>
    <s v="Programme : &quot;105&quot; Prévention et Soins"/>
    <s v="Sous Programme :&quot; 01&quot; Prévention et Soins"/>
    <s v="Etude, réalisation et équipement d'un hôpital 120 lits à Djamaa_x000a_S.1.027.105.01.4857.000.057.22.001"/>
    <s v="Etude, réalisation et équipement d'un hôpital 120 lits à Djamaa_x000a_S.1.027.105.01.4857.000.057.22.001"/>
    <n v="2022"/>
    <n v="1749275"/>
    <n v="2749275"/>
    <n v="1661774"/>
    <n v="631367"/>
    <m/>
    <n v="0.9"/>
    <m/>
    <s v="En Cours"/>
  </r>
  <r>
    <x v="2"/>
    <x v="20"/>
    <s v="PSD"/>
    <s v="006:Justice"/>
    <s v="Programme 022. Administration pénitentiaire"/>
    <s v="Sous Programme 04. Soutien administratif"/>
    <m/>
    <s v="N.1.006.022.04.4007.000.007.04.001        N.D.5.853.3.262.107.04.01                                                  Réalisation d'un centre pénitentiaire pour mineurs"/>
    <n v="2004"/>
    <n v="200000"/>
    <n v="1135000"/>
    <n v="1083832"/>
    <n v="1012970"/>
    <m/>
    <n v="98"/>
    <m/>
    <m/>
  </r>
  <r>
    <x v="2"/>
    <x v="20"/>
    <s v="PSD"/>
    <s v="006:Justice"/>
    <s v="Programme 022. Administration pénitentiaire"/>
    <s v="Sous Programme 04. Soutien administratif"/>
    <m/>
    <s v="S.1.006.022.04.4007.000.007.07.003  S.F.5.853.3.262.107.07.01                                                    Réalisation et équipement d'un établissement de prévention de 1000 détenus à Biskra"/>
    <n v="2007"/>
    <n v="500000"/>
    <n v="5129400"/>
    <n v="89285"/>
    <n v="64133"/>
    <m/>
    <n v="0"/>
    <m/>
    <s v="Gelée"/>
  </r>
  <r>
    <x v="2"/>
    <x v="20"/>
    <s v="PSD"/>
    <s v="012:Enseignement Supérieur et  Recherche Scientifique"/>
    <s v="Programme 049. Enseignement et formation supérieurs"/>
    <s v="Sous Programme 01. 1er et 2ème cycles d’enseignement"/>
    <m/>
    <s v="N.1.012.049.01.4006.000.007.11.004   N.K.5.621.2.262.107.11.01                                                            Suivi et réalisation de 6000 places pédagogiques"/>
    <n v="2011"/>
    <n v="2310000"/>
    <n v="3220800"/>
    <n v="2573730"/>
    <n v="2290066"/>
    <m/>
    <n v="98"/>
    <m/>
    <s v="4000 places achevée et fonctionnele. 2000 places en cours à 98%"/>
  </r>
  <r>
    <x v="2"/>
    <x v="20"/>
    <s v="PSD"/>
    <s v="012:Enseignement Supérieur et  Recherche Scientifique"/>
    <s v="Programme 051. Vie estudiantine"/>
    <s v="Sous Programme 01. Œuvres universitaires"/>
    <m/>
    <s v="N.1.012.051.01.4005.000.007.11.007 N.K.5.621.5.262.107.11.01                                                                Suivi et réalisation de 3000 lits  d'hébergement"/>
    <n v="2011"/>
    <n v="1422000"/>
    <n v="1568740"/>
    <n v="1514318"/>
    <n v="1505560"/>
    <m/>
    <n v="100"/>
    <m/>
    <s v="Reste paiement de créances"/>
  </r>
  <r>
    <x v="2"/>
    <x v="20"/>
    <s v="PSD"/>
    <s v="014:Culture et Arts"/>
    <s v="Programme 057. Patrimoine culturel"/>
    <s v="Sous Programme 01. Protection, valorisation et exploitation du patrimoine culturel"/>
    <m/>
    <s v="S.1.014.057.01.4807.000.007.14.002  FSDRS.75.262.107.14.01                                                                           Etude, réalisation et équipement d'un musée pluridisciplinaire à Biskra"/>
    <n v="2014"/>
    <n v="1600000"/>
    <n v="1600000"/>
    <n v="0"/>
    <n v="0"/>
    <m/>
    <n v="0"/>
    <m/>
    <s v="Evaluation B.E.T en cours"/>
  </r>
  <r>
    <x v="2"/>
    <x v="20"/>
    <s v="PSD"/>
    <s v="015:Sports"/>
    <s v="Programme 060. Sports"/>
    <s v="Sous Programme 01. Jeunes talents, sports d'élite et de haut niveau"/>
    <m/>
    <s v="N.1.015.060.01.4006.000.007.06.005 N.F.5.742.8.262.107.06.12                                                    Etude, réalisation et équipement d'un centre de regroupement pour jeunes talents en football"/>
    <n v="2006"/>
    <n v="400000"/>
    <n v="1326178"/>
    <n v="1317631"/>
    <n v="1309697"/>
    <m/>
    <n v="100"/>
    <m/>
    <s v="Reste paiement de créances"/>
  </r>
  <r>
    <x v="2"/>
    <x v="20"/>
    <s v="PSD"/>
    <s v="019:Industrie et Production Pharmaceutique"/>
    <s v="Programme 074. Appui à l'investissement"/>
    <s v="Sous Programme 01. Promotion de l'investissement"/>
    <m/>
    <s v="N.1.019.074.01.4002.000.007.18.008  N.E.5.176.3.262.107.18.01                                    Réalisation d'une Zone Industrielle à Oumeche, wilaya de Biskra, (tranche 1)"/>
    <n v="2018"/>
    <n v="800000"/>
    <n v="800000"/>
    <n v="683885"/>
    <n v="72295"/>
    <m/>
    <n v="10"/>
    <m/>
    <m/>
  </r>
  <r>
    <x v="2"/>
    <x v="20"/>
    <s v="PSD"/>
    <s v="019:Industrie et Production Pharmaceutique"/>
    <s v="Programme 074. Appui à l'investissement"/>
    <s v="Sous Programme 01. Promotion de l'investissement"/>
    <m/>
    <s v="N.1.019.074.01.4002.000.007.18.009  N.E.5.176.3.262.107.18.02                                                   Réalisation d'une zone Industrielle à Oumeche, wilaya de Biskra, (tranche 2)"/>
    <n v="2018"/>
    <n v="1200000"/>
    <n v="1200000"/>
    <n v="717230"/>
    <n v="182169"/>
    <m/>
    <n v="35"/>
    <m/>
    <m/>
  </r>
  <r>
    <x v="2"/>
    <x v="20"/>
    <s v="PSD"/>
    <s v="019:Industrie et Production Pharmaceutique"/>
    <s v="Programme 074. Appui à l'investissement"/>
    <s v="Sous Programme 01. Promotion de l'investissement"/>
    <m/>
    <s v="S.1.019.074.01.4002.000.007.14.002  FSDRS.17.262.107.14.02                                                      Etude et aménagement de deux (02) nouvelles Zones d'activite (Communes de Tolga et Branis)"/>
    <n v="2014"/>
    <n v="1000000"/>
    <n v="1000000"/>
    <n v="11762"/>
    <n v="2999"/>
    <m/>
    <n v="0"/>
    <m/>
    <s v="Etude achevée. Travaux d'aménagement : choix entreprise en cours"/>
  </r>
  <r>
    <x v="2"/>
    <x v="20"/>
    <s v="PSD"/>
    <s v="024:Travaux Publics et Infrastructures de Base"/>
    <s v="Programme 090. Infrastructures routières et autoroutières"/>
    <s v="Sous Programme 01. Développement des infrastructures routières"/>
    <m/>
    <s v="N.1.024.090.01.4007.000.007.21.004 N.E.5.521.2.262.107.21.02                                                  Réalisation du dédoublement de la RN83 sur 15km"/>
    <n v="2021"/>
    <n v="1000000"/>
    <n v="1000000"/>
    <n v="975633"/>
    <n v="952835"/>
    <m/>
    <n v="100"/>
    <m/>
    <s v="Reste indemnisation expropriation"/>
  </r>
  <r>
    <x v="2"/>
    <x v="20"/>
    <s v="PSD"/>
    <s v="027:Santé"/>
    <s v="Programme 105. Prévention et soins"/>
    <s v="Sous Programme 01. Prévention et soins"/>
    <m/>
    <s v="N.1.027.105.01.4007.000.007.06.006 N.F.5.731.1.262.107.06.01                                                   Réalisation d'un hopital psychiatrique de 120 lits"/>
    <n v="2006"/>
    <n v="345000"/>
    <n v="1195000"/>
    <n v="1187723"/>
    <n v="1125550"/>
    <m/>
    <n v="95"/>
    <m/>
    <s v="Hôpital achevée et fonctionnelle. Reste installation chauffage central en cours à 85%"/>
  </r>
  <r>
    <x v="2"/>
    <x v="20"/>
    <s v="PSD"/>
    <s v="027:Santé"/>
    <s v="Programme 105. Prévention et soins"/>
    <s v="Sous Programme 01. Prévention et soins"/>
    <m/>
    <s v="N.1.027.105.01.4007.000.007.10.010  N.K.5.731.3.262.107.10.01                                       Equipement de l'Hôpital de psychiatrie 120 lits"/>
    <n v="2010"/>
    <n v="200000"/>
    <n v="200000"/>
    <n v="165325"/>
    <n v="165325"/>
    <m/>
    <n v="98"/>
    <m/>
    <s v="Reste lot : Electro-ménager + buanderie (marché en cours d'engagement )"/>
  </r>
  <r>
    <x v="2"/>
    <x v="20"/>
    <s v="PSD"/>
    <s v="027:Santé"/>
    <s v="Programme 105. Prévention et soins"/>
    <s v="Sous Programme 01. Prévention et soins"/>
    <m/>
    <s v="N.1.027.105.01.4007.000.007.08.007 N.F.5.731.1.262.107.08.02                                                   Etude et réalisation d'un hôpital 60 lits à Elkantara"/>
    <n v="2008"/>
    <n v="600000"/>
    <n v="1828983"/>
    <n v="1605246"/>
    <n v="1178978"/>
    <m/>
    <n v="50"/>
    <m/>
    <s v="Montant de la réevaluation 498.983.000 DA notifié en 2025"/>
  </r>
  <r>
    <x v="2"/>
    <x v="20"/>
    <s v="PSD"/>
    <s v="027:Santé"/>
    <s v="Programme 105. Prévention et soins"/>
    <s v="Sous Programme 01. Prévention et soins"/>
    <m/>
    <s v="N.1.027.105.01.4007.000.007.15.012 N.L.5.731.3.262.107.15.01            _x000a_Acquisition d'équipements médicaux de l'hôpital de 60 lits à El-Kantara"/>
    <n v="2015"/>
    <n v="300000"/>
    <n v="300000"/>
    <n v="179497"/>
    <n v="15390"/>
    <m/>
    <n v="5"/>
    <m/>
    <s v="Procédure en cours"/>
  </r>
  <r>
    <x v="2"/>
    <x v="20"/>
    <s v="PSD"/>
    <s v="027:Santé"/>
    <s v="Programme 105. Prévention et soins"/>
    <s v="Sous Programme 01. Prévention et soins"/>
    <m/>
    <s v="N.1.027.105.01.4007.000.007.15.013 N.L.5.731.3.262.107.15.02                         _x000a_Acquisition d'équipement collectif de l'hôpital de 60 lits à   El-Kantara"/>
    <n v="2015"/>
    <n v="50000"/>
    <n v="50000"/>
    <n v="18287"/>
    <n v="14029"/>
    <m/>
    <n v="28"/>
    <m/>
    <s v="Procédure en cours"/>
  </r>
  <r>
    <x v="2"/>
    <x v="20"/>
    <s v="PSD"/>
    <s v="027:Santé"/>
    <s v="Programme 105. Prévention et soins"/>
    <s v="Sous Programme 01. Prévention et soins"/>
    <m/>
    <s v="N.1.027.105.01.4007.000.007.13.020 N.K.5.733.9.262.107.13.02                                                   Etude et suivi pour la Réalisation d'une maternite 80 lits à Bordj Ben Azzouz"/>
    <n v="2013"/>
    <n v="60000"/>
    <n v="60000"/>
    <n v="55040"/>
    <n v="706"/>
    <m/>
    <n v="50"/>
    <m/>
    <s v="Etude achevée, Reste suivi  "/>
  </r>
  <r>
    <x v="2"/>
    <x v="20"/>
    <s v="PSD"/>
    <s v="027:Santé"/>
    <s v="Programme 105. Prévention et soins"/>
    <s v="Sous Programme 01. Prévention et soins"/>
    <m/>
    <s v="N.1.027.105.01.4007.000.007.14.017 N.K.5.733.1.262.107.14.01                                                   Réalisation et équipement d'une maternite 80 lits à Bordj Ben Azzouz"/>
    <n v="2014"/>
    <n v="600000"/>
    <n v="2258000"/>
    <n v="207"/>
    <n v="0"/>
    <m/>
    <n v="0"/>
    <m/>
    <s v="Appel d'offre lancé"/>
  </r>
  <r>
    <x v="2"/>
    <x v="20"/>
    <s v="PSD"/>
    <s v="027:Santé"/>
    <s v="Programme 105. Prévention et soins"/>
    <s v="Sous Programme 01. Prévention et soins"/>
    <m/>
    <s v="S.1.027.105.01.4007.000.007.14.023  FSDRS.73.262.107.14.01                                                                   Etude, suivi, réalisation et equipement d'un hopital de 240 lits à Biskra (Remplacement de l'hopital Hakime Saadane)"/>
    <n v="2014"/>
    <n v="4000000"/>
    <n v="8983000"/>
    <n v="3690356"/>
    <n v="891936"/>
    <m/>
    <n v="35"/>
    <m/>
    <s v="Montant de la réevaluation 4.983.000.000 DA notifié en 2025 "/>
  </r>
  <r>
    <x v="2"/>
    <x v="20"/>
    <s v="PSD"/>
    <s v="027:Santé"/>
    <s v="Programme 105. Prévention et soins"/>
    <s v="Sous Programme 01. Prévention et soins"/>
    <m/>
    <s v="S.1.027.105.01.4007.000.007.14.024  FSDRS.73.262.107.14.03                                                                       Etude, suivi, réalisation et equipement d'un hopital de 60 lits (Cardio-vasculaire) à Biskra"/>
    <n v="2014"/>
    <n v="1200000"/>
    <n v="2464000"/>
    <n v="123376"/>
    <n v="2372"/>
    <m/>
    <n v="25"/>
    <m/>
    <s v="Etude achevée. Réalisation : Appel d'offre lancé"/>
  </r>
  <r>
    <x v="2"/>
    <x v="20"/>
    <s v="PSD"/>
    <s v="027:Santé"/>
    <s v="Programme 094. Approvisionnement en eau potable et industrielle"/>
    <s v="Sous Programme 01. Adduction et réseaux de distribution en eau potable et industrielle"/>
    <m/>
    <s v="N.1.051.094.01.4007.000.007.17.002 N.E.5.341.8.262.107.17.01                                                   Réalisation du système d'AEP du nouveau pôle Urbain Zhun Ouest-Biskra"/>
    <n v="2017"/>
    <n v="500000"/>
    <n v="1000000"/>
    <n v="881930"/>
    <n v="563865"/>
    <m/>
    <n v="90"/>
    <m/>
    <m/>
  </r>
  <r>
    <x v="2"/>
    <x v="20"/>
    <s v="PSD"/>
    <s v="051:Hydraulique"/>
    <s v="Programme 096. Assainissement et protection du milieu naturel"/>
    <s v="Sous Programme 01. Réseaux d'assainissement et système d'épuration"/>
    <m/>
    <s v="N.1.051.096.01.4007.000.007.06.005 N.F.5.342.3.262.107.06.01                                                   Réalisation de STEP de Biskra"/>
    <n v="2006"/>
    <n v="2000000"/>
    <n v="4384000"/>
    <n v="4040539"/>
    <n v="1092885"/>
    <m/>
    <n v="48"/>
    <m/>
    <m/>
  </r>
  <r>
    <x v="2"/>
    <x v="20"/>
    <s v="PSD"/>
    <s v="051:Hydraulique"/>
    <s v="Programme 096. Assainissement et protection du milieu naturel"/>
    <s v="Sous Programme 01. Réseaux d'assainissement et système d'épuration"/>
    <m/>
    <s v="N.1.051.096.01.4007.000.007.12.003 N.K.5.342.2.262.107.12.02                                           Réalisation et extension des collecteurs d'assainissement de dix (10) centres à travers la Wilaya"/>
    <n v="2012"/>
    <n v="1000000"/>
    <n v="1282330"/>
    <n v="1276755"/>
    <n v="1250468"/>
    <m/>
    <n v="100"/>
    <m/>
    <s v="Clôture en cours"/>
  </r>
  <r>
    <x v="2"/>
    <x v="21"/>
    <s v="PSD"/>
    <s v="021:Habitat, Urbanisme et Ville"/>
    <s v="Programme (080): Urbanisme et aménagement"/>
    <s v="Sous Programme (02): Aménagement du foncier"/>
    <m/>
    <s v="N.1.021.080.02.4851.000.051.22.001_x000a_      Travaux d’amenées  en hors site au niveau de deux lotissements urbains (3 137 lots) à travers les communes de Ouled Djellal et Sidi Khaled (wilaya  de Ouled Djellal)"/>
    <n v="2022"/>
    <n v="1630000"/>
    <n v="1630000"/>
    <n v="1615525.97621"/>
    <n v="1041339.69309"/>
    <m/>
    <n v="0.8"/>
    <m/>
    <s v="في طور الإنجاز"/>
  </r>
  <r>
    <x v="2"/>
    <x v="21"/>
    <s v="PSD"/>
    <s v="027:Santé"/>
    <s v="Programme (105): Prévention et soins"/>
    <s v="Sous Programme (01): Prévention et soins"/>
    <m/>
    <s v="N.1.027.105.01.4851.000.051.23.001_x000a_            Etude, suivi et réalisation d'un complexe mère et enfant de 80 lits       à Ouled Djellal"/>
    <n v="2022"/>
    <n v="2400000"/>
    <n v="2400000"/>
    <n v="152003.33850000001"/>
    <n v="0"/>
    <m/>
    <s v="20%_x000a_( الدراسة )"/>
    <m/>
    <s v="في طور الدراسة _x000a_(العملية تحتاج الى إعادة التقييم)"/>
  </r>
  <r>
    <x v="2"/>
    <x v="21"/>
    <s v="PSD"/>
    <s v="027:Santé"/>
    <s v="Programme (105): Prévention et soins"/>
    <s v="Sous Programme (01): Prévention et soins"/>
    <m/>
    <s v="N.1.027.105.01.4851.000.051.24.002_x000a_Etude, suivi et réalisation d'un hôpital de 120 lits à Ouled Djellal"/>
    <n v="2022"/>
    <n v="3206617"/>
    <n v="3206617"/>
    <n v="222559.27"/>
    <n v="0"/>
    <m/>
    <s v="70%_x000a_( الدراسة )"/>
    <m/>
    <s v="في طور الدراسة _x000a_(العملية تحتاج الى إعادة التقييم)"/>
  </r>
  <r>
    <x v="2"/>
    <x v="21"/>
    <s v="PSD"/>
    <s v="051:Hydraulique"/>
    <s v="Programme (096): Assainissement et protection du milieu naturel"/>
    <s v="Sous Programme (01): Réseaux d'assainissement et Système d'épuration"/>
    <m/>
    <s v="N.1.051.096.01.4851.000.051.22.001_x000a_Réalisation de la STEP de Ouled Djellal et Sidi Khaled "/>
    <n v="2022"/>
    <n v="3780000"/>
    <n v="3780000"/>
    <n v="3410044.4959"/>
    <n v="0"/>
    <m/>
    <n v="0.05"/>
    <m/>
    <s v="في طور الإنجاز"/>
  </r>
  <r>
    <x v="2"/>
    <x v="22"/>
    <s v="PSD"/>
    <s v="051:Hydraulique"/>
    <s v="assainissement et protection du milieu naturel "/>
    <s v="Réseaux d'assainissement et systèmes d'épuration "/>
    <m/>
    <s v="Réalisation des collecteurs principaux à travers les communes de ghardaia ( sur 55.000 ml )                                                                                                               N1 051 096 01 4847 000 047 22 002"/>
    <n v="2022"/>
    <n v="1000000"/>
    <n v="1000000"/>
    <n v="989494.98604999995"/>
    <n v="456955.25388999999"/>
    <m/>
    <n v="0.6"/>
    <m/>
    <s v="En cours"/>
  </r>
  <r>
    <x v="2"/>
    <x v="22"/>
    <s v="PSD"/>
    <s v="051:Hydraulique"/>
    <s v="assainissement et protection du milieu naturel "/>
    <s v="Réseaux d'assainissement et systèmes d'épuration "/>
    <m/>
    <s v="Dédoublement du collecteur par la réalisation d'une galerie ovoidale sur 4.500ml N1 051 096 01 4847 000 047 22 003"/>
    <n v="2022"/>
    <n v="1500000"/>
    <n v="1500000"/>
    <n v="517232.25"/>
    <n v="0"/>
    <m/>
    <n v="0.05"/>
    <m/>
    <s v="En cours"/>
  </r>
  <r>
    <x v="2"/>
    <x v="22"/>
    <s v="PSD"/>
    <s v="051:Hydraulique"/>
    <s v="assainissement et protection du milieu naturel "/>
    <s v="Réseaux d'assainissement et systèmes d'épuration "/>
    <m/>
    <s v="Assainissement et protection contre les crues de la vallée du M'zab (2ème tranche) N1 051 096 01 4847 000 047 22 001"/>
    <s v="2006"/>
    <n v="1200000"/>
    <n v="3130000"/>
    <n v="3087749.5848300001"/>
    <n v="3084348.60507"/>
    <m/>
    <n v="1"/>
    <m/>
    <s v="Achevée, à cloturer"/>
  </r>
  <r>
    <x v="2"/>
    <x v="22"/>
    <s v="PSD"/>
    <s v="051:Hydraulique"/>
    <s v="assainissement et protection du milieu naturel "/>
    <s v="Réseaux d'assainissement et systèmes d'épuration "/>
    <m/>
    <s v="Approvisionnement en eau potable et industrielle "/>
    <m/>
    <m/>
    <m/>
    <m/>
    <m/>
    <m/>
    <m/>
    <m/>
    <m/>
  </r>
  <r>
    <x v="2"/>
    <x v="22"/>
    <s v="PSD"/>
    <s v="051:Hydraulique"/>
    <s v="assainissement et protection du milieu naturel "/>
    <s v="Réseaux d'assainissement et systèmes d'épuration "/>
    <m/>
    <s v="Adduction et réseaux de distribution en eau potable et industrielle"/>
    <m/>
    <m/>
    <m/>
    <m/>
    <m/>
    <m/>
    <m/>
    <m/>
    <m/>
  </r>
  <r>
    <x v="2"/>
    <x v="22"/>
    <s v="PSD"/>
    <s v="051:Hydraulique"/>
    <s v="assainissement et protection du milieu naturel "/>
    <s v="Réseaux d'assainissement et systèmes d'épuration "/>
    <m/>
    <s v="Réalisation de ( 11 ) ouvrages de stockage à travers la wilaya d'une capacité de stockage globale de 15.500 M                                                                                 N1 051 094 01 4847 000 047 22 001"/>
    <n v="2022"/>
    <n v="1000000"/>
    <n v="1000000"/>
    <n v="535696.97385000007"/>
    <n v="6120.9851500000004"/>
    <m/>
    <n v="0.1"/>
    <m/>
    <s v="En cours"/>
  </r>
  <r>
    <x v="2"/>
    <x v="22"/>
    <s v="PSD"/>
    <s v="022:Commerce Intérieur et Régulation du Marché National"/>
    <s v="admistratin generale "/>
    <s v="Soutien Administratif "/>
    <m/>
    <s v="Etude, réalisation et équipement d'une école de formation et de perfectionnement des agents de contrôle et de répression des fraudes à Ghardaïa                             N1 022 087 01 4847 000 047 09 001"/>
    <s v="2009"/>
    <n v="100000"/>
    <n v="1535000"/>
    <n v="38198.837469999999"/>
    <n v="31040.13953"/>
    <m/>
    <n v="0"/>
    <m/>
    <s v="Gelée"/>
  </r>
  <r>
    <x v="2"/>
    <x v="22"/>
    <s v="PSD"/>
    <s v="024:Travaux Publics et Infrastructures de Base"/>
    <s v="infrastructures routières et autoroutières "/>
    <s v="developpement des infrastructures routières"/>
    <m/>
    <s v="Dédoublement de la RN01 entre Ghardaia et Berriane sur 32 kms ( entre PK538+000 et PK621 + 000 )                                                                                N1 024 090 01 4047 000 047 12 002"/>
    <s v="2012"/>
    <n v="3000000"/>
    <n v="5000000"/>
    <n v="4962880.0656199995"/>
    <n v="4949597.8772999998"/>
    <m/>
    <n v="0.95"/>
    <m/>
    <s v="En cours"/>
  </r>
  <r>
    <x v="2"/>
    <x v="22"/>
    <s v="PSD"/>
    <s v="024:Travaux Publics et Infrastructures de Base"/>
    <s v="infrastructures routières et autoroutières "/>
    <s v="developpement des infrastructures routières"/>
    <m/>
    <s v="Dédoublement de la RN 49 entre carrefour RN 1/ RN 49 et carrefour RN 49 / cw 201 (zelfana) sur 20 Km ( 1ere tranche )                                                                N1 024 090 01 4047 000 047 21 003"/>
    <s v="2021"/>
    <n v="3000000"/>
    <n v="3000000"/>
    <n v="2799424.94264"/>
    <n v="2766528.7379000001"/>
    <m/>
    <n v="0.95"/>
    <m/>
    <s v="En cours"/>
  </r>
  <r>
    <x v="2"/>
    <x v="22"/>
    <s v="PSD"/>
    <s v="024:Travaux Publics et Infrastructures de Base"/>
    <s v="infrastructures routières et autoroutières "/>
    <s v="developpement des infrastructures routières"/>
    <m/>
    <s v="Dédoublement de la RN1 entre Berriane et la limite de la wilaya de Laghouat  sur 18 Km. S1 024 090 01 4047 000 047 14 006"/>
    <s v="2014"/>
    <n v="3000000"/>
    <n v="3000000"/>
    <n v="2944506"/>
    <n v="2730117"/>
    <m/>
    <n v="1"/>
    <m/>
    <s v="Achevée, à cloturer"/>
  </r>
  <r>
    <x v="2"/>
    <x v="22"/>
    <s v="PSD"/>
    <s v="012:Enseignement Supérieur et  Recherche Scientifique"/>
    <s v="vie estudiantine "/>
    <s v="ouevres universitères"/>
    <m/>
    <s v="Suivi et réalisation de 1000 lits d'hébergement                                                       N1 012 051 01 4034 000 047 12 001"/>
    <n v="2012"/>
    <n v="474000"/>
    <n v="1749100"/>
    <n v="1299672.7009000001"/>
    <n v="1239973.1208500003"/>
    <m/>
    <n v="0.8"/>
    <m/>
    <s v="En cours"/>
  </r>
  <r>
    <x v="2"/>
    <x v="22"/>
    <s v="PSD"/>
    <s v="012:Enseignement Supérieur et  Recherche Scientifique"/>
    <s v="vie estudiantine "/>
    <s v="ouevres universitères"/>
    <m/>
    <s v="Réalisation  de 2000 lits d'hébergement                                                                  N1 012 051 01 4034 000 047 11 004"/>
    <n v="2011"/>
    <n v="948000"/>
    <n v="1987500"/>
    <n v="626.53091000008578"/>
    <n v="626.53091000000006"/>
    <m/>
    <n v="0"/>
    <m/>
    <s v="Gelée"/>
  </r>
  <r>
    <x v="2"/>
    <x v="22"/>
    <s v="PSD"/>
    <s v="005:Intérieur, Collectivités Locales et Aménagement du Territoire"/>
    <s v="sureté nationale"/>
    <s v="sécurité, ordre public, prévention et intervention "/>
    <m/>
    <s v="Etude et réalisation  d'une unité Républicaine de sécurité au chef lieu de la wilaya (URS)                                                                                                                       N1 005 017 02 4847 000 047 10 001"/>
    <s v="2010"/>
    <n v="500000"/>
    <n v="1433000"/>
    <n v="1362085.0604699997"/>
    <n v="1360940.63757"/>
    <m/>
    <n v="0.95"/>
    <m/>
    <s v="En cours"/>
  </r>
  <r>
    <x v="2"/>
    <x v="22"/>
    <s v="PSD"/>
    <s v="021:Habitat, Urbanisme et Ville"/>
    <s v="urbanisme et aménagement "/>
    <s v="aménagement du fonciér "/>
    <m/>
    <s v="Maitrise de la situation sécuritaire dans la wilaya de Ghardaia, tranche complémentaire                                                                                                        S1 021 080 02 4847 000 047 10 001"/>
    <s v="2009"/>
    <n v="2075000"/>
    <n v="4432000"/>
    <n v="4381828.5828900002"/>
    <n v="3887117.0308599998"/>
    <m/>
    <n v="0.9"/>
    <m/>
    <s v="En cours"/>
  </r>
  <r>
    <x v="2"/>
    <x v="22"/>
    <s v="PSD"/>
    <s v="021:Habitat, Urbanisme et Ville"/>
    <s v="urbanisme et aménagement "/>
    <s v="aménagement du fonciér "/>
    <m/>
    <s v="Travaux d'amenées en hors site ( y compris réalisation et équipement de reservoir, forages et chateau d'eau ) au niveau de lotissemnets urbains à travers la wilaya de Ghardaia                                                                                                                   N1 021 080 02 4847 000 047 22 009"/>
    <s v="2022"/>
    <n v="2000000"/>
    <n v="2000000"/>
    <n v="326431.64513000002"/>
    <n v="75042.899609999993"/>
    <m/>
    <n v="0.25"/>
    <m/>
    <s v="En cours"/>
  </r>
  <r>
    <x v="2"/>
    <x v="22"/>
    <s v="PSD"/>
    <s v="021:Habitat, Urbanisme et Ville"/>
    <s v="urbanisme et aménagement "/>
    <s v="aménagement du fonciér "/>
    <m/>
    <s v="Travaux de réfection des VRD  des sites touchés par les intemperies et viabilisation sites habitat rural                                                                                 S1 021 080 02 4847 000 047 09 010"/>
    <s v="2009"/>
    <n v="1650000"/>
    <n v="1650000"/>
    <n v="1643459"/>
    <n v="1535585"/>
    <m/>
    <n v="1"/>
    <m/>
    <s v="Achevée, à cloturer"/>
  </r>
  <r>
    <x v="2"/>
    <x v="22"/>
    <s v="PSD"/>
    <s v="021:Habitat, Urbanisme et Ville"/>
    <s v="urbanisme et aménagement "/>
    <s v="aménagement du fonciér "/>
    <m/>
    <s v="Etude et réalisation d'un système de vidéosurveillance  dans la wilaya de Ghardaia S1 021 080 02 4847 000 047 14 012"/>
    <s v="2014"/>
    <n v="2101200"/>
    <n v="2101200"/>
    <n v="1863984"/>
    <n v="1774364"/>
    <m/>
    <n v="0.7"/>
    <m/>
    <s v="En cours"/>
  </r>
  <r>
    <x v="2"/>
    <x v="22"/>
    <s v="PSD"/>
    <s v="021:Habitat, Urbanisme et Ville"/>
    <s v="urbanisme et aménagement "/>
    <s v="aménagement du fonciér "/>
    <m/>
    <s v="Etude, suivi et réalisation de travaux d’amélioration urbaine à travers les communes de la wilaya                                                                                              S1 021 080 02 4847 000 047 14 014"/>
    <s v="2014"/>
    <n v="1500000"/>
    <n v="1500000"/>
    <n v="1497726"/>
    <n v="1360116"/>
    <m/>
    <n v="1"/>
    <m/>
    <s v="Achevée, à cloturer"/>
  </r>
  <r>
    <x v="2"/>
    <x v="22"/>
    <s v="PSD"/>
    <s v="021:Habitat, Urbanisme et Ville"/>
    <s v="urbanisme et aménagement "/>
    <s v="aménagement du fonciér "/>
    <m/>
    <s v="Travaux de VRD des lotissements créés dans le cadre  de développement de l'offre foncière publique dans les wilaya du Sud                                                        S1 021 080 02 4847 000 047 18 015"/>
    <s v="2018"/>
    <n v="1800000"/>
    <n v="1800000"/>
    <n v="1528138"/>
    <n v="1237628"/>
    <m/>
    <n v="0.7"/>
    <m/>
    <s v="En cours"/>
  </r>
  <r>
    <x v="2"/>
    <x v="22"/>
    <s v="PSD"/>
    <s v="021:Habitat, Urbanisme et Ville"/>
    <s v="urbanisme et aménagement "/>
    <s v="aménagement du fonciér "/>
    <m/>
    <s v="Etude, suivi et réalisation de travaux de VRD des lotissements  crées dans le cadrede développement de loffre fonciére publique dans les wilaya du  Sud - prog 2020.                                                                                                                           S1 021 080 02 4847 000 047 20 007"/>
    <s v="2020"/>
    <n v="2000000"/>
    <n v="2000000"/>
    <n v="1985248"/>
    <n v="1801555"/>
    <m/>
    <n v="0.9"/>
    <m/>
    <s v="En cours"/>
  </r>
  <r>
    <x v="2"/>
    <x v="22"/>
    <s v="PSD"/>
    <s v="021:Habitat, Urbanisme et Ville"/>
    <s v="Logement"/>
    <s v="Logement public locatif"/>
    <m/>
    <s v="Réalisation de 800 logements publics locatifs (LPL)                                                S1 021 079 01 4847 000 047 14 001"/>
    <s v="2014"/>
    <n v="2400000"/>
    <n v="2950425"/>
    <n v="2929175"/>
    <n v="1886771"/>
    <m/>
    <n v="0.85"/>
    <m/>
    <s v="En cours"/>
  </r>
  <r>
    <x v="2"/>
    <x v="22"/>
    <s v="PSD"/>
    <s v="021:Habitat, Urbanisme et Ville"/>
    <m/>
    <m/>
    <m/>
    <s v="Réhabilitation des logements au niveau des K’sour.                                                S1 021 079 01 4847 000 047 14 002"/>
    <s v="2014"/>
    <n v="1000000"/>
    <n v="1000000"/>
    <n v="938715"/>
    <n v="412816"/>
    <m/>
    <n v="0.9"/>
    <m/>
    <s v="En cours"/>
  </r>
  <r>
    <x v="2"/>
    <x v="22"/>
    <s v="PSD"/>
    <s v="006:Justice"/>
    <s v="Activité judiciaire"/>
    <s v="Activité judiciaire ordinaire et administrative "/>
    <m/>
    <s v="Etude, réalis et équipt d'un tribunal à Ghardaia                                                       N1 006 021 01 4047 000 047 08 002"/>
    <s v="2008"/>
    <n v="200000"/>
    <n v="1052000"/>
    <n v="1032674.28258"/>
    <n v="976344.34471999994"/>
    <m/>
    <n v="1"/>
    <m/>
    <s v="Achevée, à cloturer"/>
  </r>
  <r>
    <x v="2"/>
    <x v="22"/>
    <s v="PSD"/>
    <s v="006:Justice"/>
    <s v="Administration pénitentiaire "/>
    <s v="soutien administrative "/>
    <m/>
    <s v="Réalisation  et équipement d'un  établissement de Rééducation de 500 détenus a Ghardaïa                                                                                                                    S1 006 022 04 4847 000 047 07 001"/>
    <s v="2007"/>
    <n v="900000"/>
    <n v="3000000"/>
    <n v="2846076.3834000002"/>
    <n v="2842479.2944300002"/>
    <m/>
    <n v="1"/>
    <m/>
    <s v="Achevée, à cloturer"/>
  </r>
  <r>
    <x v="2"/>
    <x v="22"/>
    <s v="PSD"/>
    <s v="027:Santé"/>
    <s v="Prévention et soins"/>
    <s v="Prévention et soins "/>
    <m/>
    <s v="Réalisation et équipement d'un E H S  de  psychiatrie à Ghardaia                          S1 027 105 01 4045 000 047 07 003"/>
    <s v="2007"/>
    <n v="300000"/>
    <n v="1200000"/>
    <n v="1177669.1114000001"/>
    <n v="1097621.71261"/>
    <m/>
    <n v="0.95"/>
    <m/>
    <s v="En cours"/>
  </r>
  <r>
    <x v="2"/>
    <x v="22"/>
    <s v="PSD"/>
    <s v="027:Santé"/>
    <s v="Prévention et soins"/>
    <s v="Prévention et soins "/>
    <m/>
    <s v="Réalisation et équipement d'un hôpital de 60 lits à  Berriane                                 S1 027 105 01 4045 000 047 06 001"/>
    <s v="2006"/>
    <n v="700000"/>
    <n v="2225000"/>
    <n v="2180431.60898"/>
    <n v="2122090.1335899998"/>
    <m/>
    <n v="0.98"/>
    <m/>
    <s v="En cours"/>
  </r>
  <r>
    <x v="2"/>
    <x v="22"/>
    <s v="PSD"/>
    <s v="027:Santé"/>
    <s v="Prévention et soins"/>
    <s v="Prévention et soins "/>
    <m/>
    <s v="Réalisation et équipement d'un hôpital de 120 lits à Guerrara                                S1 027 105 01 4045 000 047 07 002"/>
    <s v="2007"/>
    <n v="1200000"/>
    <n v="2993180"/>
    <n v="2868098.8927600002"/>
    <n v="2718218.2877600002"/>
    <m/>
    <n v="0.95"/>
    <m/>
    <s v="En cours"/>
  </r>
  <r>
    <x v="2"/>
    <x v="22"/>
    <s v="PSD"/>
    <s v="027:Santé"/>
    <s v="Prévention et soins"/>
    <s v="Prévention et soins "/>
    <m/>
    <s v="Suiv, réalisation et équipement d’un hôpital 240 lits à Bounoura.                           S1 027 105 01 4847 000 047 14 015"/>
    <s v="2014"/>
    <n v="5000000"/>
    <n v="8801607"/>
    <n v="8208624"/>
    <n v="7674792"/>
    <m/>
    <n v="0.98"/>
    <m/>
    <s v="Achevée, équipement en cours"/>
  </r>
  <r>
    <x v="2"/>
    <x v="23"/>
    <s v="PSD"/>
    <s v="005:Intérieur, Collectivités Locales et Aménagement du Territoire"/>
    <s v="017 : Sûreté nationale"/>
    <s v="02 : Sécurité, ordre public, prévention et intervention"/>
    <m/>
    <s v="  N1.005.017.02.4833.000.033.06.002                                                  Etude et réalisation d'une unité républicaine de sécurité à Illizi avec  04 logts et acquis de groupe électrogène"/>
    <n v="2006"/>
    <n v="400000"/>
    <n v="1027000"/>
    <n v="925561"/>
    <n v="924783"/>
    <m/>
    <n v="0.98"/>
    <m/>
    <m/>
  </r>
  <r>
    <x v="2"/>
    <x v="23"/>
    <s v="PSD"/>
    <s v="005:Intérieur, Collectivités Locales et Aménagement du Territoire"/>
    <s v="020 : Administration générale"/>
    <s v="01 : Soutien administratif et logistique"/>
    <m/>
    <s v="S1.005.020.01.4833.000.033.14.001                                                           Etude, réalisation et équipement en climatisation (400) de 200 logements incessibles à travers la wilaya "/>
    <n v="2014"/>
    <n v="700000"/>
    <n v="1000000"/>
    <n v="596060"/>
    <n v="536898"/>
    <m/>
    <n v="0.7"/>
    <m/>
    <m/>
  </r>
  <r>
    <x v="2"/>
    <x v="23"/>
    <s v="PSD"/>
    <s v="006:Justice"/>
    <s v="021 : Activité judiciaire"/>
    <s v="01 : Activité judiciaire ordinaire et administrative"/>
    <m/>
    <s v="N1.006.021.01.4833.000.033.08.002                                                    Etude , réalisation et équipement d'une Cour de justice à Illizi"/>
    <n v="2008"/>
    <n v="400000"/>
    <n v="2229000"/>
    <n v="1869825"/>
    <n v="680030"/>
    <m/>
    <n v="0.38"/>
    <m/>
    <m/>
  </r>
  <r>
    <x v="2"/>
    <x v="23"/>
    <s v="PSD"/>
    <s v="021:Habitat, Urbanisme et Ville"/>
    <s v="079 : Logement"/>
    <s v="01 : Logement public locatif"/>
    <m/>
    <s v="S1.021.079.01.4833.000.033.14.002                                                     Etude et réalisation de 1450 logements destinés à la résorption de l'habitat précaire (RHP)"/>
    <n v="2014"/>
    <n v="5600000"/>
    <n v="8060000"/>
    <n v="3625053"/>
    <n v="1245157"/>
    <m/>
    <n v="0.3"/>
    <m/>
    <m/>
  </r>
  <r>
    <x v="2"/>
    <x v="23"/>
    <s v="PSD"/>
    <s v="021:Habitat, Urbanisme et Ville"/>
    <s v="080 : Urbanisme et aménagement"/>
    <s v="02 : Aménagement du foncier"/>
    <m/>
    <s v="S1.021.080.02.4020.000.033.18.004                                                        Travaux de  VRD de d'habitat rural  groupé à travers les wilayas du Sud"/>
    <n v="2018"/>
    <n v="1300000"/>
    <n v="1300000"/>
    <n v="1225865"/>
    <n v="979353"/>
    <m/>
    <n v="0.95"/>
    <m/>
    <m/>
  </r>
  <r>
    <x v="2"/>
    <x v="23"/>
    <s v="PSD"/>
    <s v="024:Travaux Publics et Infrastructures de Base"/>
    <s v="090 : Infrastructures routières et autoroutières"/>
    <s v="01 : Développement des infrastructures routières"/>
    <m/>
    <s v="N1.024.090.01.4033.000.033.19.003                                                  Réalisation de la route BF15-BF15/03 DE Debdeb -Timeroualine sur 105 Kms"/>
    <n v="2019"/>
    <n v="3150000"/>
    <n v="3150000"/>
    <n v="1706706"/>
    <n v="783427"/>
    <m/>
    <n v="0.35"/>
    <m/>
    <m/>
  </r>
  <r>
    <x v="2"/>
    <x v="23"/>
    <s v="PSD"/>
    <s v="024:Travaux Publics et Infrastructures de Base"/>
    <s v="090 : Infrastructures routières et autoroutières"/>
    <s v="01 : Développement des infrastructures routières"/>
    <m/>
    <s v=" S1.024.090.01.4033.000.033.14.002                                                        Modernisation de la RN 54 entre  Bordj Omar Driss  vers Amguid sur 150 km"/>
    <n v="2014"/>
    <n v="3700000"/>
    <n v="3700000"/>
    <n v="3675938"/>
    <n v="3277183"/>
    <m/>
    <n v="1"/>
    <m/>
    <m/>
  </r>
  <r>
    <x v="2"/>
    <x v="23"/>
    <s v="PSD"/>
    <s v="024:Travaux Publics et Infrastructures de Base"/>
    <s v="090 : Infrastructures routières et autoroutières"/>
    <s v="01 : Développement des infrastructures routières"/>
    <m/>
    <s v=" S1.024.090.01.4033.000.033.14.001                                                        Réalisation du CW N° 02 reliant Oued Samen-Bordj Omar driss sur 210 Km du PK 150 au PK 360"/>
    <n v="2014"/>
    <n v="1200000"/>
    <n v="4620000"/>
    <n v="4266211"/>
    <n v="2363149"/>
    <m/>
    <n v="0.56000000000000005"/>
    <m/>
    <m/>
  </r>
  <r>
    <x v="2"/>
    <x v="23"/>
    <s v="PSD"/>
    <s v="024:Travaux Publics et Infrastructures de Base"/>
    <s v="090 : Infrastructures routières et autoroutières"/>
    <s v="02 : Entretien routier"/>
    <m/>
    <s v=" S1.024.090.02.4033.000.033.07.008                                                   Elimination des obstacles à la circulation et balisage au niveau principales pistes"/>
    <n v="2007"/>
    <n v="2000000"/>
    <n v="3200000"/>
    <n v="3199702"/>
    <n v="2359161"/>
    <m/>
    <n v="1"/>
    <m/>
    <m/>
  </r>
  <r>
    <x v="2"/>
    <x v="23"/>
    <s v="PSD"/>
    <s v="024:Travaux Publics et Infrastructures de Base"/>
    <s v="091 : Infrastructures aéroportuaires"/>
    <s v="01 : Développement des infrastructures aéroportuaires"/>
    <m/>
    <s v="S1.024.091.01.4023.000.033.06.003                                                      Renforcement de l'Aérodrome d'Illizi"/>
    <n v="2006"/>
    <n v="1200000"/>
    <n v="4948000"/>
    <n v="4697120"/>
    <n v="3809726"/>
    <m/>
    <n v="0.99"/>
    <m/>
    <m/>
  </r>
  <r>
    <x v="2"/>
    <x v="23"/>
    <s v="PSD"/>
    <s v="027:Santé"/>
    <s v="105 : Prévention et soins"/>
    <s v="01 : Prévention et soins"/>
    <m/>
    <s v="N1.027.105.01.4033.000.033.08.005                                                      Etude et réalisation d'un Hôpital de 60 lits à Bordj Omar Idris"/>
    <n v="2008"/>
    <n v="600000"/>
    <n v="1676320"/>
    <n v="1634450"/>
    <n v="1534223"/>
    <m/>
    <n v="0.95"/>
    <m/>
    <m/>
  </r>
  <r>
    <x v="2"/>
    <x v="23"/>
    <s v="PSD"/>
    <s v="027:Santé"/>
    <s v="105 : Prévention et soins"/>
    <s v="01 : Prévention et soins"/>
    <m/>
    <s v="N1.027.105.01.4033.000.033.08.006                                                           Etude et réalisation d'un Hôpital de 60 lits à In Amenas "/>
    <n v="2008"/>
    <n v="600000"/>
    <n v="1828000"/>
    <n v="1805927"/>
    <n v="1742042"/>
    <m/>
    <n v="0.98"/>
    <m/>
    <m/>
  </r>
  <r>
    <x v="2"/>
    <x v="23"/>
    <s v="PSD"/>
    <s v="027:Santé"/>
    <s v="105 : Prévention et soins"/>
    <s v="01 : Prévention et soins"/>
    <m/>
    <s v="S1.027.105.01.4033.000.033.19.003                                                       Suivi et réalisation d'un  hôpital de 120 lits à Illizi"/>
    <n v="2019"/>
    <n v="2300000"/>
    <n v="3163900"/>
    <n v="2642122"/>
    <n v="683570"/>
    <m/>
    <n v="0.48"/>
    <m/>
    <m/>
  </r>
  <r>
    <x v="2"/>
    <x v="23"/>
    <s v="PSD"/>
    <s v="027:Santé"/>
    <s v="105 : Prévention et soins"/>
    <s v="01 : Prévention et soins"/>
    <m/>
    <s v=" S1.027.105.01.4033.000.033.19.004                                                       Suivi et réalisation d'un  hôpital de 60 lits à Deb Deb"/>
    <n v="2019"/>
    <n v="1500000"/>
    <n v="2035616"/>
    <n v="1797750"/>
    <n v="901401"/>
    <m/>
    <n v="0.7"/>
    <m/>
    <m/>
  </r>
  <r>
    <x v="2"/>
    <x v="23"/>
    <s v="PSD"/>
    <s v="051:Hydraulique"/>
    <s v="096 : Assainissement et protection du milieu naturel"/>
    <s v="01 : Réseaux d'assainissement et système d'épuration"/>
    <m/>
    <s v="N1.051.096.01.4833.000.033.12.002                                                     Réalisation du système d'épuration (lagunage) à Illizi"/>
    <n v="2012"/>
    <n v="500000"/>
    <n v="2700000"/>
    <n v="2106112"/>
    <n v="2081867"/>
    <m/>
    <n v="1"/>
    <m/>
    <m/>
  </r>
  <r>
    <x v="2"/>
    <x v="24"/>
    <s v="PSD"/>
    <s v="006:Justice"/>
    <s v="Programme  022 : Administration Pénitentiaire"/>
    <s v="Sous Programme 4:Soutien administratif"/>
    <m/>
    <s v="S1 006 022 04 4856 000 056 22 002                                       Etude, réalisation et équipement d'un établiss. de prévention de 300 détenus à Djanet"/>
    <n v="2007"/>
    <n v="500000"/>
    <n v="3593000"/>
    <n v="3022704"/>
    <n v="1873705"/>
    <m/>
    <n v="0.85"/>
    <m/>
    <s v="Opération en Cours "/>
  </r>
  <r>
    <x v="2"/>
    <x v="24"/>
    <s v="PSD"/>
    <s v="021:Habitat, Urbanisme et Ville"/>
    <s v="Programme  079 : Logements"/>
    <s v="Sous Programme 1: Logements publics locatifs"/>
    <m/>
    <s v="N1 021 079 01 4856 000 056 23 001                                     Etude, Réalisation de 550 logements destinés à la résorption de l'habitat précaire (RHP) wilaya de Djanet."/>
    <n v="2014"/>
    <n v="1540000"/>
    <n v="2040000"/>
    <n v="83831"/>
    <n v="10092"/>
    <m/>
    <n v="0"/>
    <m/>
    <s v="(Etude achevée) la réalisation Non Lancée  (AAO en cours )"/>
  </r>
  <r>
    <x v="2"/>
    <x v="24"/>
    <s v="PSD"/>
    <s v="021:Habitat, Urbanisme et Ville"/>
    <s v="Programme  080 :Urbanisme et aménagement"/>
    <s v="Sous Programme 2: Aménagement du foncier"/>
    <m/>
    <s v="N1 021 080 02 4856 000 056 23 001                                         Etude, éclairage public et aménagement des axes principaux"/>
    <n v="2012"/>
    <n v="1500000"/>
    <n v="1500000"/>
    <n v="484693"/>
    <n v="267492"/>
    <m/>
    <n v="0.05"/>
    <m/>
    <s v="Opération en Cours "/>
  </r>
  <r>
    <x v="2"/>
    <x v="24"/>
    <s v="PSD"/>
    <s v="027:Santé"/>
    <s v="Programme 105 : Prévention et Soins"/>
    <s v="Sous Programme 1 :Prévention et Soins"/>
    <m/>
    <s v="N1 027 105 01 4856 000 056 22 002                                          Suivi et réalisation d'un  hôpital de 120 lits à Djanet"/>
    <n v="2019"/>
    <n v="2300000"/>
    <n v="2300000"/>
    <n v="2078467"/>
    <n v="2091"/>
    <m/>
    <n v="0.15"/>
    <m/>
    <s v="Opération en Cours "/>
  </r>
  <r>
    <x v="2"/>
    <x v="24"/>
    <s v="PSD"/>
    <s v="051:Hydraulique"/>
    <s v="Programme 096 :Assainissement et protection du milieu naturel"/>
    <s v="Sous Programme 2: Protection des villes contre les inondations"/>
    <m/>
    <s v="N1 051 096 02 4856 000 056 23 002                                         Aménagement de 06 Oueds à Djanet : Ifri , Tissouine, Beni ouesken, Aghoum, Tin Alkoume et Arikin (y /compris étude, suivi et travaux)"/>
    <n v="2019"/>
    <n v="1200000"/>
    <n v="1200000"/>
    <n v="1762"/>
    <n v="1762"/>
    <m/>
    <n v="0"/>
    <m/>
    <s v="Opération Non Lancée (AAO en cours )"/>
  </r>
  <r>
    <x v="2"/>
    <x v="25"/>
    <s v="PEC PSD au 31/12/2022."/>
    <s v="005:Intérieur, Collectivités Locales et Aménagement du Territoire"/>
    <s v="Administration Générale"/>
    <s v="                     Soutient Administratif et logistique"/>
    <s v="N1.005.020.01.4811.000.011.11.005"/>
    <s v="Etude, réalisation et équipement de 300 logements d'astreinte (170 lgts à Tam - 50 logts à In Salah - 10 logts à In Amguel - 02 logts à Abalessa - 08 logts à Silet - 10 logts à Fouggaret Ezzoua - 10 logts à In Ghar - 10 logts à Idles - 10 logts à Tazrouk - 10 logts à In Guezzam - 10 logts à Tin Zaouatine)"/>
    <n v="2011"/>
    <n v="900000"/>
    <n v="1100000"/>
    <n v="1099098"/>
    <n v="1083386"/>
    <m/>
    <n v="0.98"/>
    <m/>
    <s v="En cours / 298 logts réceptionnés  / 2 logts à Hirafouk (Idles) en cours"/>
  </r>
  <r>
    <x v="2"/>
    <x v="25"/>
    <s v="PSD"/>
    <s v="005:Intérieur, Collectivités Locales et Aménagement du Territoire"/>
    <s v="Sûreté Nationale"/>
    <s v="Sécurité, ordre public, prévention et intervention"/>
    <s v="N1.005.017.02.4811.000.011.07.017"/>
    <s v="Etude et réalisation d'un laboratoire régional de la police scientifique et technique à Tam"/>
    <n v="2007"/>
    <n v="180000"/>
    <n v="1075000"/>
    <n v="97282"/>
    <n v="97985"/>
    <m/>
    <n v="0.5"/>
    <m/>
    <s v="En cours / Les gros œuvres achevés/ BET parachèvement suivi marché en voie de dépôt au CMW"/>
  </r>
  <r>
    <x v="2"/>
    <x v="25"/>
    <s v="PSD"/>
    <s v="006:Justice"/>
    <s v="Administration Pénitentiaire"/>
    <s v="Soutien administratif"/>
    <s v="S1.006.022.04.4011.000.011.07.006"/>
    <s v="Réalisation et équipement d'un établissement de prévention 500 places à Tamanrasset "/>
    <n v="2007"/>
    <n v="900000"/>
    <n v="3802332"/>
    <n v="3761620"/>
    <n v="3508425"/>
    <m/>
    <n v="0.98"/>
    <m/>
    <s v="Achevée/(exploité) (équip. DAL)"/>
  </r>
  <r>
    <x v="2"/>
    <x v="25"/>
    <s v="PSD"/>
    <s v="006:Justice"/>
    <s v="Administration Pénitentiaire"/>
    <s v="Soutien administratif"/>
    <s v="S1.006.022.04.4011.000.011.06.001"/>
    <s v="Réalisation et équipement d'un établissement de prévention 300 places à In Salah"/>
    <n v="2006"/>
    <n v="500000"/>
    <n v="3272000"/>
    <n v="3116122"/>
    <n v="2702312"/>
    <m/>
    <n v="0.95"/>
    <m/>
    <s v="En cours / Equipements (DAL)"/>
  </r>
  <r>
    <x v="2"/>
    <x v="25"/>
    <s v="PSD"/>
    <s v="006:Justice"/>
    <s v="Administration Pénitentiaire"/>
    <s v="Soutien administratif"/>
    <s v="S1.006.022.04.4011.000.011.06.002"/>
    <s v="Réalisation et équipement d'un établissement de prévention 300 places à In Guezzam"/>
    <n v="2006"/>
    <n v="500000"/>
    <n v="3245500"/>
    <n v="3085772"/>
    <n v="2690245"/>
    <m/>
    <n v="0.8"/>
    <m/>
    <s v="En cours / Equipements (DAL)"/>
  </r>
  <r>
    <x v="2"/>
    <x v="25"/>
    <s v="PSD"/>
    <s v="012:Enseignement Supérieur et  Recherche Scientifique"/>
    <s v="Vie estudiantine"/>
    <s v="Œuvres universitaires"/>
    <s v="N1.012.051.01.4811.000.011.20.002"/>
    <s v="Réalisation d’une résidence universitaire de 1000 Lits à Tamanrasset."/>
    <n v="2020"/>
    <n v="1000000"/>
    <n v="1293000"/>
    <n v="1263690"/>
    <n v="864750"/>
    <m/>
    <n v="0.85"/>
    <m/>
    <s v="En cours / Lot 01 et 06 Achevés / Lots de 02 à 09 et 11 à 16 en cours / Lot 10 &quot;château infructuex"/>
  </r>
  <r>
    <x v="2"/>
    <x v="25"/>
    <s v="PSD"/>
    <s v="015:Sports"/>
    <s v="Sports"/>
    <s v="Promotion du sport pour tous et en milieux éducatif et spécialisé"/>
    <m/>
    <s v="Etude, réalisation et équipement de 05 piscines de proximité couvertes (Tamanrasset, Tinzaouatine, F.Ezzoua, In Guezzam et In Amguel)"/>
    <n v="2011"/>
    <n v="750000"/>
    <n v="1020000"/>
    <n v="937279"/>
    <n v="936730"/>
    <m/>
    <n v="1"/>
    <m/>
    <s v="Achevée"/>
  </r>
  <r>
    <x v="2"/>
    <x v="25"/>
    <s v="PSD"/>
    <s v="021:Habitat, Urbanisme et Ville"/>
    <s v="Urbanisme et aménagement"/>
    <s v="Aménagement du foncier"/>
    <s v="N1.021.080.02.4811.000.011.11.001"/>
    <s v="Etude pour la création et viabilisation de 05 centres de vie sur l'axe de la RN 1 Carrefour Abalessa/Taman - Ouhagene - Molay Lahcene - Takareft et Imlaoulaouene et réalisation des travaux de viabilité"/>
    <n v="2011"/>
    <n v="1500000"/>
    <n v="1500000"/>
    <n v="1499412"/>
    <n v="442606"/>
    <m/>
    <n v="0.3"/>
    <m/>
    <s v="En cours  / A Relancer"/>
  </r>
  <r>
    <x v="2"/>
    <x v="25"/>
    <s v="PSD"/>
    <s v="021:Habitat, Urbanisme et Ville"/>
    <s v="Urbanisme et aménagement"/>
    <s v="Aménagement du foncier"/>
    <s v="S1.021.080.02.4811.000.011.18.006"/>
    <s v="Travaux de VRD des lotissements créés dans le cadre de développement de l'offre foncière publique dans les wilayas du Sud- Prog.2018"/>
    <n v="2018"/>
    <n v="1400000"/>
    <n v="1400000"/>
    <n v="1386210"/>
    <n v="1037588"/>
    <m/>
    <n v="0.8"/>
    <m/>
    <s v="En cours / Travaux de VRD des lotissements en cours de réalisation"/>
  </r>
  <r>
    <x v="2"/>
    <x v="25"/>
    <s v="PSD"/>
    <s v="024:Travaux Publics et Infrastructures de Base"/>
    <s v="Infrastructures routières et autoroutières"/>
    <s v="Développement des infrastructures routières"/>
    <s v="N1.024.090.01.4011.000.011.18.001"/>
    <s v="Réalisation de la route Silet - Tin Zaouatine sur 367 Km (2 ère tranche sur 207 KM)"/>
    <n v="2018"/>
    <n v="2000000"/>
    <n v="8950000"/>
    <n v="8811188"/>
    <n v="8007590"/>
    <m/>
    <n v="0.98"/>
    <m/>
    <s v="En cours / Reste travaux de protection en cours  "/>
  </r>
  <r>
    <x v="2"/>
    <x v="25"/>
    <s v="PSD"/>
    <s v="024:Travaux Publics et Infrastructures de Base"/>
    <s v="Infrastructures routières et autoroutières"/>
    <s v="Développement des infrastructures routières"/>
    <s v="N1.024.090.01.4011.000.011.13.011"/>
    <s v="Réalisation de la piste Tinzaouatine-In Guezzam sur 365 km "/>
    <n v="2013"/>
    <n v="5711741"/>
    <n v="6411741"/>
    <n v="5784414"/>
    <n v="5190993"/>
    <m/>
    <n v="0.81"/>
    <m/>
    <s v="En cours / reste achévement de lot n° 2 (Gabossa),  "/>
  </r>
  <r>
    <x v="2"/>
    <x v="25"/>
    <s v="PSD"/>
    <s v="024:Travaux Publics et Infrastructures de Base"/>
    <s v="Infrastructures routières et autoroutières"/>
    <s v="Développement des infrastructures routières"/>
    <s v="N1.024.090.01.4011.000.011.18.009"/>
    <s v="Modernisation de la RN 01 sur 258 KM (1 ère tranche sur 150 KM)"/>
    <n v="2018"/>
    <n v="1000000"/>
    <n v="6000000"/>
    <n v="5950356"/>
    <n v="5522703"/>
    <m/>
    <n v="0.95"/>
    <m/>
    <s v="En cours"/>
  </r>
  <r>
    <x v="2"/>
    <x v="25"/>
    <s v="PSD"/>
    <s v="024:Travaux Publics et Infrastructures de Base"/>
    <s v="Infrastructures routières et autoroutières"/>
    <s v="Développement des infrastructures routières"/>
    <s v="N1.024.090.01.4011.000.011.11.013"/>
    <s v="Réalisation de la transsaharienne entre Silet Timiaouine sur 240 Km "/>
    <n v="2011"/>
    <n v="4640000"/>
    <n v="5690000"/>
    <n v="5673108"/>
    <n v="5567592"/>
    <m/>
    <n v="1"/>
    <m/>
    <s v="A clôturer"/>
  </r>
  <r>
    <x v="2"/>
    <x v="25"/>
    <s v="PSD"/>
    <s v="024:Travaux Publics et Infrastructures de Base"/>
    <s v="Infrastructures routières et autoroutières"/>
    <s v="Développement des infrastructures routières"/>
    <s v="N1.024.090.01.4011.000.011.17.015"/>
    <s v="Réalisation de la piste reliant Hassi Tiguert à hassi Tirririne sur 495 km (2ème tranche)"/>
    <n v="2017"/>
    <n v="5000000"/>
    <n v="5200000"/>
    <n v="5037134"/>
    <n v="4560094"/>
    <m/>
    <n v="0.97"/>
    <m/>
    <s v="En cours / Relancé pour achèvement de 20 km travaux en cours (SARL MAZINE)"/>
  </r>
  <r>
    <x v="2"/>
    <x v="25"/>
    <s v="PSD"/>
    <s v="024:Travaux Publics et Infrastructures de Base"/>
    <s v="Infrastructures routières et autoroutières"/>
    <s v="Développement des infrastructures routières"/>
    <s v="N1.024.090.01.4011.000.011.18.018"/>
    <s v="Modernisation de la RN 01 sur 114 KM entre Arak et la limite de la wilaya de Ghardaïa (1 ère tranche)"/>
    <n v="2018"/>
    <n v="1500000"/>
    <n v="4500000"/>
    <n v="4468123"/>
    <n v="3594023"/>
    <m/>
    <n v="0.79"/>
    <m/>
    <s v="En cours"/>
  </r>
  <r>
    <x v="2"/>
    <x v="25"/>
    <s v="PSD"/>
    <s v="024:Travaux Publics et Infrastructures de Base"/>
    <s v="Infrastructures routières et autoroutières"/>
    <s v="Développement des infrastructures routières"/>
    <s v="N1.024.090.01.4011.000.011.21.005"/>
    <s v="Réalisation de la RN 55 reliant Idles et Djanet (2éme tranche sur 84 Km)"/>
    <n v="2021"/>
    <n v="3000000"/>
    <n v="3000000"/>
    <n v="2588276"/>
    <n v="1161857"/>
    <m/>
    <n v="0.66"/>
    <m/>
    <s v="En cours"/>
  </r>
  <r>
    <x v="2"/>
    <x v="25"/>
    <s v="PSD"/>
    <s v="024:Travaux Publics et Infrastructures de Base"/>
    <s v="Infrastructures routières et autoroutières"/>
    <s v="Développement des infrastructures routières"/>
    <s v="N1.024.090.01.4011.000.011.14.008"/>
    <s v="Réalisation de la route reliant Idles et Djanet 100 Km"/>
    <n v="2014"/>
    <n v="1500000"/>
    <n v="2600000"/>
    <n v="2593690"/>
    <n v="2079365"/>
    <m/>
    <n v="0.8"/>
    <m/>
    <s v="En cours"/>
  </r>
  <r>
    <x v="2"/>
    <x v="25"/>
    <s v="PSD"/>
    <s v="024:Travaux Publics et Infrastructures de Base"/>
    <s v="Infrastructures routières et autoroutières"/>
    <s v="Développement des infrastructures routières"/>
    <s v="N1.024.091.01.4008.000.011.21.001"/>
    <s v="Etude et réalisation des voies de circulation au niveau de la piste d’atterrissage et ses annexes à Hassi Tiririne"/>
    <n v="2021"/>
    <n v="2060000"/>
    <n v="2060000"/>
    <n v="1553148"/>
    <n v="433584"/>
    <m/>
    <n v="0.43"/>
    <m/>
    <s v="En cours"/>
  </r>
  <r>
    <x v="2"/>
    <x v="25"/>
    <s v="PSD"/>
    <s v="024:Travaux Publics et Infrastructures de Base"/>
    <s v="Infrastructures routières et autoroutières"/>
    <s v="Développement des infrastructures routières"/>
    <s v="N1.024.090.01.4011.000.011.14.004"/>
    <s v="Etude et réalisation de la piste Tamanrasset-In Azaoua sur 292 km (1ère tranche)"/>
    <n v="2014"/>
    <n v="3100000"/>
    <n v="1739169"/>
    <n v="546582"/>
    <n v="1246965"/>
    <m/>
    <n v="0.93"/>
    <m/>
    <s v="En cours"/>
  </r>
  <r>
    <x v="2"/>
    <x v="25"/>
    <s v="PSD"/>
    <s v="024:Travaux Publics et Infrastructures de Base"/>
    <s v="Infrastructures routières et autoroutières"/>
    <s v="Développement des infrastructures routières"/>
    <s v="N1.024.090.01.4011.000.011.14.002"/>
    <s v="Réalisation de dédoublement de la RN01 avec échangeur entre Tamanrasset et l'Aéroport sur 12 Km"/>
    <n v="2014"/>
    <n v="850000"/>
    <n v="1700000"/>
    <n v="1503482"/>
    <n v="1435574"/>
    <m/>
    <n v="0.98"/>
    <m/>
    <s v="En cours / Reste passerelle à côté de l’université( marché résilié en cours de lancement 3ème fois) "/>
  </r>
  <r>
    <x v="2"/>
    <x v="25"/>
    <s v="PSD"/>
    <s v="024:Travaux Publics et Infrastructures de Base"/>
    <s v="Infrastructures routières et autoroutières"/>
    <s v="Développement des infrastructures routières"/>
    <s v="N1.024.090.01.4011.000.011.18.007"/>
    <s v="Réhabilitation de la piste reliant la RN 01 - In Eker - Tinraram sur 50 Kms, dans le cadre du programme de décontamination des sites nucléaires dans le sud algérien"/>
    <n v="2018"/>
    <n v="1300000"/>
    <n v="1300000"/>
    <n v="154084"/>
    <n v="153812"/>
    <m/>
    <n v="0.12"/>
    <m/>
    <s v="En cours / Travaux lot n°01 achevés / Reste travaux lots 02 et 03 après l'autorisation des services exploitants"/>
  </r>
  <r>
    <x v="2"/>
    <x v="25"/>
    <s v="PSD"/>
    <s v="024:Travaux Publics et Infrastructures de Base"/>
    <s v="Infrastructures routières et autoroutières"/>
    <s v="Développement des infrastructures routières"/>
    <s v="N1.024.090.02.4011.000.011.11.027"/>
    <s v="Revêtement de la piste reliant Silet-Tin Zaouatine sur 367 Km (1 ère tranche)"/>
    <n v="2011"/>
    <n v="3000000"/>
    <n v="3910000"/>
    <n v="2548470"/>
    <n v="3807750"/>
    <m/>
    <n v="1"/>
    <m/>
    <s v="En cours / Reste reprofilage des chaussés en cours"/>
  </r>
  <r>
    <x v="2"/>
    <x v="25"/>
    <s v="PSD"/>
    <s v="027:Santé"/>
    <s v="Prévention et soins"/>
    <s v="Prévention et soins"/>
    <s v="S1.027.105.01.4811.000.011.14.009"/>
    <s v="Etude, réalisation et équipement d'un Hôpital 240 lits à Tamanrasset "/>
    <n v="2014"/>
    <n v="4000000"/>
    <n v="8221457"/>
    <n v="8019567"/>
    <n v="6808093"/>
    <m/>
    <n v="0.99"/>
    <m/>
    <s v="Realisation     :en cours de leve de reserve et la reception       /  équipements (  2eme avis d'appel  lance  )    /  équipements receptienne ( les lots 01-02-03-04-05-06-07-08-09-10-11-12-13-16-17-18-19-20-21-22-23)  /  ( lot  15)   en cours de livraison "/>
  </r>
  <r>
    <x v="2"/>
    <x v="25"/>
    <s v="PSD"/>
    <s v="027:Santé"/>
    <s v="Prévention et soins"/>
    <s v="Prévention et soins"/>
    <s v="N1.027.105.01.4811.000.011.06.008"/>
    <s v="Réalisation et équipement d'un l'hôpital psychiatrique de 120 lits à Tamanrasset"/>
    <n v="2006"/>
    <n v="350000"/>
    <n v="1187000"/>
    <n v="1051254"/>
    <n v="1048651"/>
    <m/>
    <n v="0.97"/>
    <m/>
    <s v="Equipement  ( Une lot reste:  lot N°16  -  relancer le : 15/12/2024  )             / Réalisation :   les lots  N° 18 -19-20 Réceptionnés   /    Lot N° 21 : Relance et Attribue Le : 25/12/2024"/>
  </r>
  <r>
    <x v="2"/>
    <x v="25"/>
    <s v="PSD"/>
    <s v="051:Hydraulique"/>
    <s v="Approvisionnement en eau potable et industrielle"/>
    <s v="Adduction et Réseaux de distribution en eau potable et industrielle"/>
    <s v="N1.051.094.01.4811.000.011.22.005"/>
    <s v="Alimentation en eau potable de Timoultine et Djabel Lahdidi (Wilaya de Tamanrasset)"/>
    <n v="2022"/>
    <n v="3000000"/>
    <n v="3000000"/>
    <n v="2423038"/>
    <n v="255057"/>
    <m/>
    <n v="0.25"/>
    <m/>
    <s v="En cours"/>
  </r>
  <r>
    <x v="2"/>
    <x v="26"/>
    <s v="PSD"/>
    <s v="005:Intérieur, Collectivités Locales et Aménagement du Territoire"/>
    <s v="PROGRAMME ; Suréte Nationale"/>
    <s v="SOUS PROGRAMME :  Sucurite , ordre public , prevention et entrvention"/>
    <s v="N1.005.017.02.4853.000.053.22.005  Etude et réalisation d'une Unité Républicaine de Sécurité (URS) avec 04 logements à In Salah."/>
    <m/>
    <n v="2022"/>
    <n v="1150000"/>
    <n v="1150000"/>
    <n v="952310"/>
    <n v="35051"/>
    <m/>
    <n v="0"/>
    <m/>
    <s v="Résiliation du contrat de réalisation En cours d'annonce de marché "/>
  </r>
  <r>
    <x v="2"/>
    <x v="26"/>
    <s v="PSD"/>
    <s v="027:Santé"/>
    <s v="PROGRAMME : Prévention et soins"/>
    <s v="SOUS PROGRAMME :  Prévention et soins"/>
    <m/>
    <s v="F1.027.105.01.4048.000.053.22.004                                  Etude , réalisation et équipement d'un hôpital de 120 lits à In Salah"/>
    <n v="2022"/>
    <n v="3201862"/>
    <n v="7098532"/>
    <n v="3582369"/>
    <n v="2875349"/>
    <m/>
    <n v="0.95"/>
    <m/>
    <s v="Achèvement des travaux en cours aménagement et equipement "/>
  </r>
  <r>
    <x v="2"/>
    <x v="27"/>
    <s v="PSD"/>
    <s v="005:Intérieur, Collectivités Locales et Aménagement du Territoire"/>
    <s v="Sureté Nationale"/>
    <s v="Securité, Ordre Public, Prévention et Intervention"/>
    <m/>
    <s v="N.1.005.017.02.4054.000.054.22.002 Etude et réalisation d'un poste frontalier mixte (DGSN-DGD) et acquisition d'un groupe électrogène à Tinzaouatine"/>
    <n v="2022"/>
    <n v="350000"/>
    <n v="1159000"/>
    <n v="316000"/>
    <n v="14175"/>
    <m/>
    <n v="0.05"/>
    <m/>
    <s v="Etude en cours"/>
  </r>
  <r>
    <x v="2"/>
    <x v="27"/>
    <s v="PSD"/>
    <s v="005:Intérieur, Collectivités Locales et Aménagement du Territoire"/>
    <s v="Sureté Nationale"/>
    <s v="Securité, Ordre Public, Prévention et Intervention"/>
    <m/>
    <s v="N.1.005.017.02.4054.000.054.22.002 Etude et réalisation d'un poste frontalier mixte (DGSN-DGD) et acquisition d'un groupe électrogène à Tinzaouatine"/>
    <m/>
    <n v="350000"/>
    <n v="1159000"/>
    <n v="316000"/>
    <n v="14175"/>
    <m/>
    <n v="0.05"/>
    <m/>
    <s v="Etude en cours"/>
  </r>
  <r>
    <x v="2"/>
    <x v="27"/>
    <s v="PSD"/>
    <s v="024:Travaux Publics et Infrastructures de Base"/>
    <s v="Infrastructures Routières et Autoroutères"/>
    <s v="Développement des Infrastructures Routières"/>
    <m/>
    <s v="N.1.024.090.01.4054.000.054.22.001 Etude et ouverture de la piste Tirek-Bordj Badji Mokhtar sur 225 km"/>
    <n v="2022"/>
    <n v="3100000"/>
    <n v="3650000"/>
    <n v="3489957"/>
    <n v="3457138"/>
    <m/>
    <n v="0.98"/>
    <m/>
    <s v="En cours"/>
  </r>
  <r>
    <x v="2"/>
    <x v="27"/>
    <s v="PSD"/>
    <s v="024:Travaux Publics et Infrastructures de Base"/>
    <s v=" Infrastructures Aéroportuaire"/>
    <s v="Développement des Infrastructures Aéroportuaire"/>
    <m/>
    <s v="N.1.024.091.01.4054.000.054.22.001 Réalisation de la nouvelle piste d'atterrissage sur 3000x45 m et ses annexes à l'aérodrome de Tinzaoutine"/>
    <n v="2022"/>
    <n v="3671340"/>
    <n v="4426340"/>
    <n v="4129532"/>
    <n v="2473550"/>
    <m/>
    <n v="0.8"/>
    <m/>
    <s v="En cours de réalisation"/>
  </r>
  <r>
    <x v="2"/>
    <x v="27"/>
    <s v="PSD"/>
    <s v="024:Travaux Publics et Infrastructures de Base"/>
    <s v=" Infrastructures Aéroportuaire"/>
    <s v="Développement des Infrastructures Aéroportuaire"/>
    <m/>
    <s v="N.1.024.091.01.4054.000.054.22.002 Etude et réalisation d'une nouvelle piste d'atterrissage sur 08/26 sur 3200 x 45 m et ses annexes à l'aérodrome d'In Guezzam"/>
    <n v="2022"/>
    <n v="4300000"/>
    <n v="4300000"/>
    <n v="2433650"/>
    <n v="1055438"/>
    <m/>
    <n v="0.5"/>
    <m/>
    <s v="En cours de réalisation"/>
  </r>
  <r>
    <x v="2"/>
    <x v="27"/>
    <s v="PSD"/>
    <s v="024:Travaux Publics et Infrastructures de Base"/>
    <s v=" Infrastructures Aéroportuaire"/>
    <s v="Développement des Infrastructures Aéroportuaire"/>
    <m/>
    <s v="N.1.024.091.01.4054.000.054.22.003 Etude et réalisation des voies de circulation au niveau de la nouvelle piste d’atterrissage et ses annexes de l’aérodrome de Tinzaouatine"/>
    <n v="2022"/>
    <n v="2300000"/>
    <n v="2300000"/>
    <n v="1267672"/>
    <n v="252574"/>
    <m/>
    <n v="0.2"/>
    <m/>
    <s v="En cours de réalisation"/>
  </r>
  <r>
    <x v="2"/>
    <x v="27"/>
    <s v="PSD"/>
    <s v="027:Santé"/>
    <s v="Prévention et soins"/>
    <s v="Prévention et soins"/>
    <m/>
    <s v="N.1.027.105.01.4054.000.054.22.003 Etude, réalisation et équipement d'un Hôpital 60 lits à In Guezzam"/>
    <n v="2022"/>
    <n v="1800000"/>
    <n v="2270000"/>
    <n v="2086576"/>
    <n v="1590937"/>
    <m/>
    <n v="0.87"/>
    <m/>
    <s v="En cours"/>
  </r>
  <r>
    <x v="2"/>
    <x v="27"/>
    <s v="PSD"/>
    <s v="027:Santé"/>
    <s v="Prévention et soins"/>
    <s v="Prévention et soins"/>
    <m/>
    <s v="N.1.027.105.01.4054.000.054.22.004 Etude, réalisation et équipement d'un Hôpital 60 lits à Tin Zaouatine"/>
    <n v="2022"/>
    <n v="1800000"/>
    <n v="3048431"/>
    <n v="2256481"/>
    <n v="680509"/>
    <m/>
    <n v="0.45"/>
    <m/>
    <s v="En cours"/>
  </r>
  <r>
    <x v="2"/>
    <x v="27"/>
    <s v="PSD"/>
    <s v="051:Hydraulique"/>
    <s v="Approvisionnement en Eau Potable et Industrielle"/>
    <s v="Adduction et réseaux de distribution en eau potable et industrielle"/>
    <m/>
    <s v="N.1.051.094.01.4854.000.054.22.001 Alimentation en eau potable Zone Abelkane, commune In Guezzam"/>
    <n v="2022"/>
    <n v="1234000"/>
    <n v="1234000"/>
    <n v="992738"/>
    <n v="872769"/>
    <m/>
    <n v="0.85"/>
    <m/>
    <s v="Travaux en cours"/>
  </r>
  <r>
    <x v="2"/>
    <x v="16"/>
    <s v="Lolf 2023-2025"/>
    <s v="012:Enseignement Supérieur et  Recherche Scientifique"/>
    <s v="N.1.012.049.01.3003.000.030.24.001_x000a_Réalisation d'une école nationale supérieure (ENS)de 2000 place pédagogique à Ouargla"/>
    <s v="N.1.012.049.01.3003.000.030.24.001_x000a_Réalisation d'une école nationale supérieure (ENS)de 2000 place pédagogique à Ouargla"/>
    <s v="N.1.012.049.01.3003.000.030.24.001_x000a_Réalisation d'une école nationale supérieure (ENS)de 2000 place pédagogique à Ouargla"/>
    <s v="N.1.012.049.01.3003.000.030.24.001_x000a_Réalisation d'une école nationale supérieure (ENS)de 2000 place pédagogique à Ouargla"/>
    <n v="2023"/>
    <n v="1500000"/>
    <n v="1500000"/>
    <n v="0"/>
    <n v="0"/>
    <m/>
    <n v="0"/>
    <m/>
    <s v="réevaluée en 2025 pour  une AE= 560 000 000_x000a_"/>
  </r>
  <r>
    <x v="2"/>
    <x v="16"/>
    <s v="Lolf 2023-2025"/>
    <s v="020:Agriculture, Développement Rural et Pêche"/>
    <s v="N.1.020.076.01.4730.000.030.24.001_x000a_Etude d'adaptation , suivi , contrôle et travaux de réalisation et équipement de 09 centres de proximité pour le stockage intermédiaire des céréales au niveau de la wilaya de ouargla"/>
    <s v="N.1.020.076.01.4730.000.030.24.001_x000a_Etude d'adaptation , suivi , contrôle et travaux de réalisation et équipement de 09 centres de proximité pour le stockage intermédiaire des céréales au niveau de la wilaya de ouargla"/>
    <s v="N.1.020.076.01.4730.000.030.24.001_x000a_Etude d'adaptation , suivi , contrôle et travaux de réalisation et équipement de 09 centres de proximité pour le stockage intermédiaire des céréales au niveau de la wilaya de ouargla"/>
    <s v="N.1.020.076.01.4730.000.030.24.001_x000a_Etude d'adaptation , suivi , contrôle et travaux de réalisation et équipement de 09 centres de proximité pour le stockage intermédiaire des céréales au niveau de la wilaya de ouargla"/>
    <n v="2023"/>
    <n v="2276742.852"/>
    <n v="2276742.852"/>
    <n v="1340297"/>
    <n v="110312.95574999999"/>
    <m/>
    <n v="0.4"/>
    <m/>
    <s v="Programme complémentaire Gérée Par le Wali comme ordonnateur territoriale"/>
  </r>
  <r>
    <x v="2"/>
    <x v="16"/>
    <s v="Lolf 2023-2025"/>
    <s v="020:Agriculture, Développement Rural et Pêche"/>
    <s v="Electrification agricole, destiné aux périmetres des cultures strategiques, « Appui au développement des cultures stratégiques», W Ouargla"/>
    <s v="Electrification agricole, destiné aux périmetres des cultures strategiques, « Appui au développement des cultures stratégiques», W Ouargla"/>
    <s v="Electrification agricole, destiné aux périmetres des cultures strategiques, « Appui au développement des cultures stratégiques», W Ouargla"/>
    <s v="Electrification agricole, destiné aux périmetres des cultures strategiques, « Appui au développement des cultures stratégiques», W Ouargla"/>
    <n v="2025"/>
    <n v="3000000"/>
    <n v="3000000"/>
    <n v="0"/>
    <n v="0"/>
    <m/>
    <n v="0"/>
    <m/>
    <s v="En attente des actes de gestion  visés"/>
  </r>
  <r>
    <x v="2"/>
    <x v="16"/>
    <s v="Lolf 2023-2025"/>
    <s v="024:Travaux Publics et Infrastructures de Base"/>
    <s v="N.1.024.090.01.2030.000.030.24.004_x000a_Modernisation de la RN 51 du PK 90 au PK 140 sur 50 Km (W Ouargla)"/>
    <s v="N.1.024.090.01.2030.000.030.24.004_x000a_Modernisation de la RN 51 du PK 90 au PK 140 sur 50 Km (W Ouargla)"/>
    <s v="N.1.024.090.01.2030.000.030.24.004_x000a_Modernisation de la RN 51 du PK 90 au PK 140 sur 50 Km (W Ouargla)"/>
    <s v="N.1.024.090.01.2030.000.030.24.004_x000a_Modernisation de la RN 51 du PK 90 au PK 140 sur 50 Km (W Ouargla)"/>
    <n v="2024"/>
    <n v="1900000"/>
    <n v="1900000"/>
    <n v="1532734.5179999999"/>
    <n v="246112.16752000002"/>
    <m/>
    <n v="0.12"/>
    <m/>
    <s v="en cours"/>
  </r>
  <r>
    <x v="2"/>
    <x v="16"/>
    <s v="Lolf 2023-2025"/>
    <s v="024:Travaux Publics et Infrastructures de Base"/>
    <s v="Entretien des Routes Nationales -Exercice 2025 (W.Ouargla)"/>
    <s v="Entretien des Routes Nationales -Exercice 2025 (W.Ouargla)"/>
    <s v="Entretien des Routes Nationales -Exercice 2025 (W.Ouargla)"/>
    <s v="Entretien des Routes Nationales -Exercice 2025 (W.Ouargla)"/>
    <n v="2025"/>
    <n v="1229000"/>
    <n v="1229000"/>
    <n v="0"/>
    <n v="0"/>
    <m/>
    <n v="0"/>
    <m/>
    <s v="Non lancé"/>
  </r>
  <r>
    <x v="2"/>
    <x v="16"/>
    <s v="Lolf 2023-2025"/>
    <s v="024:Travaux Publics et Infrastructures de Base"/>
    <s v="N.1.024.091.01.2020.000.030.24.002 Renforcement de la piste principale de l'aérodrome de Hassi Messaoud et ses annexes"/>
    <s v="N.1.024.091.01.2020.000.030.24.002 Renforcement de la piste principale de l'aérodrome de Hassi Messaoud et ses annexes"/>
    <s v="N.1.024.091.01.2020.000.030.24.002 Renforcement de la piste principale de l'aérodrome de Hassi Messaoud et ses annexes"/>
    <s v="N.1.024.091.01.2020.000.030.24.002 Renforcement de la piste principale de l'aérodrome de Hassi Messaoud et ses annexes"/>
    <n v="2024"/>
    <n v="2600000"/>
    <n v="2600000"/>
    <n v="383082.27173000004"/>
    <n v="383082.27173000004"/>
    <m/>
    <n v="0"/>
    <m/>
    <s v="Non lancé"/>
  </r>
  <r>
    <x v="2"/>
    <x v="17"/>
    <s v="Lolf 2023-2025"/>
    <s v="006:Justice"/>
    <s v="N.1.006.021.01.4113.000.055.23.001."/>
    <s v="N.1.006.021.01.4113.000.055.23.001."/>
    <s v="N.1.006.021.01.4113.000.055.23.001."/>
    <s v="N.1.006.021.01.4113.000.055.23.001."/>
    <m/>
    <n v="2500000"/>
    <n v="2500000"/>
    <n v="9659"/>
    <n v="0"/>
    <m/>
    <n v="0"/>
    <m/>
    <s v="Etp retenue après 2ème AAO, projet de marché à déposer au niveau du comité sectoriel des marchés publics."/>
  </r>
  <r>
    <x v="2"/>
    <x v="17"/>
    <s v="Lolf 2023-2025"/>
    <s v="020:Agriculture, Développement Rural et Pêche"/>
    <s v="/"/>
    <s v="/"/>
    <s v="/"/>
    <s v="/"/>
    <m/>
    <n v="3000000"/>
    <n v="3000000"/>
    <n v="0"/>
    <n v="0"/>
    <m/>
    <n v="0"/>
    <m/>
    <s v="Notifiée en 2025._x000a_Opération confie à SONELGAZ de gré à gré (en phase d'étude afin d'établir les marchés)."/>
  </r>
  <r>
    <x v="2"/>
    <x v="17"/>
    <s v="Lolf 2023-2025"/>
    <s v="021:Habitat, Urbanisme et Ville"/>
    <s v="N.1.021.080.02.2055.000.055.23.001."/>
    <s v="N.1.021.080.02.2055.000.055.23.001."/>
    <s v="N.1.021.080.02.2055.000.055.23.001."/>
    <s v="N.1.021.080.02.2055.000.055.23.001."/>
    <m/>
    <n v="1000000"/>
    <n v="1000000"/>
    <n v="831205"/>
    <n v="132263"/>
    <m/>
    <n v="45"/>
    <m/>
    <m/>
  </r>
  <r>
    <x v="2"/>
    <x v="17"/>
    <s v="Lolf 2023-2025"/>
    <s v="021:Habitat, Urbanisme et Ville"/>
    <s v="N.1.021.080.02.2055.000.055.24.004."/>
    <s v="N.1.021.080.02.2055.000.055.24.004."/>
    <s v="N.1.021.080.02.2055.000.055.24.004."/>
    <s v="N.1.021.080.02.2055.000.055.24.004."/>
    <m/>
    <n v="1500000"/>
    <n v="1500000"/>
    <n v="1115390"/>
    <n v="182858"/>
    <m/>
    <n v="60"/>
    <m/>
    <m/>
  </r>
  <r>
    <x v="2"/>
    <x v="17"/>
    <s v="Lolf 2023-2025"/>
    <s v="024:Travaux Publics et Infrastructures de Base"/>
    <s v="N.1.024.090.01.2055.000.055.24.001."/>
    <s v="N.1.024.090.01.2055.000.055.24.001."/>
    <s v="N.1.024.090.01.2055.000.055.24.001."/>
    <s v="N.1.024.090.01.2055.000.055.24.001."/>
    <m/>
    <n v="2000000"/>
    <n v="2000000"/>
    <n v="1898529"/>
    <n v="423981"/>
    <m/>
    <n v="45"/>
    <m/>
    <m/>
  </r>
  <r>
    <x v="2"/>
    <x v="17"/>
    <s v="Lolf 2023-2025"/>
    <s v="024:Travaux Publics et Infrastructures de Base"/>
    <s v="N.1.024.090.02.2055.000.055.25.001."/>
    <s v="N.1.024.090.02.2055.000.055.25.001."/>
    <s v="N.1.024.090.02.2055.000.055.25.001."/>
    <s v="N.1.024.090.02.2055.000.055.25.001."/>
    <m/>
    <n v="1385000"/>
    <n v="1385000"/>
    <n v="0"/>
    <n v="0"/>
    <m/>
    <n v="0"/>
    <m/>
    <s v="Notifiée en 2025._x000a_AAO lancée en lots séparés: un lot attribué et le marché en cours d'élaboration, le 2ème lot déclaré infructueux."/>
  </r>
  <r>
    <x v="2"/>
    <x v="18"/>
    <s v="Lolf 2023-2025"/>
    <s v="024:Travaux Publics et Infrastructures de Base"/>
    <s v="N1.024.090.01.2039.000.039.24.004"/>
    <s v="N1.024.090.01.2039.000.039.24.004"/>
    <s v="N1.024.090.01.2039.000.039.24.004"/>
    <s v="N1.024.090.01.2039.000.039.24.004"/>
    <n v="2024"/>
    <n v="4500000"/>
    <n v="4500000"/>
    <n v="197000"/>
    <n v="196830"/>
    <m/>
    <n v="0.15"/>
    <m/>
    <s v="En Cours"/>
  </r>
  <r>
    <x v="2"/>
    <x v="18"/>
    <s v="Lolf 2023-2025"/>
    <s v="020:Agriculture, Développement Rural et Pêche"/>
    <s v="S1.020.076.01.4739.000.039.23.001"/>
    <s v="S1.020.076.01.4739.000.039.23.001"/>
    <s v="S1.020.076.01.4739.000.039.23.001"/>
    <s v="S1.020.076.01.4739.000.039.23.001"/>
    <n v="2023"/>
    <n v="2782685.7080000001"/>
    <n v="2782685.7080000001"/>
    <n v="2683462"/>
    <n v="386508.07089999999"/>
    <m/>
    <n v="0.3"/>
    <m/>
    <s v="Etude achevée"/>
  </r>
  <r>
    <x v="2"/>
    <x v="19"/>
    <s v="Lolf 2023-2025"/>
    <s v="006:Justice"/>
    <s v=" Réalisation d'une cour de justice a El- M'ghaier"/>
    <s v=" Réalisation d'une cour de justice a El- M'ghaier"/>
    <s v=" Réalisation d'une cour de justice a El- M'ghaier"/>
    <s v=" Réalisation d'une cour de justice a El- M'ghaier"/>
    <n v="2025"/>
    <n v="3040000"/>
    <n v="3040000"/>
    <m/>
    <m/>
    <m/>
    <n v="0"/>
    <m/>
    <s v="Non inscrite"/>
  </r>
  <r>
    <x v="2"/>
    <x v="19"/>
    <s v="Lolf 2023-2025"/>
    <s v="020:Agriculture, Développement Rural et Pêche"/>
    <s v="Etude d'adaptation, suivi, contrôle et travaux de réalisation et équipement de 04 centres de proximité pour le stockage intermédiaire des céréales au niveau de la wilaya d'el M'Ghaier_x000a_S.1.020.076.01.4757.000.057.23.001"/>
    <s v="Etude d'adaptation, suivi, contrôle et travaux de réalisation et équipement de 04 centres de proximité pour le stockage intermédiaire des céréales au niveau de la wilaya d'el M'Ghaier_x000a_S.1.020.076.01.4757.000.057.23.001"/>
    <s v="Etude d'adaptation, suivi, contrôle et travaux de réalisation et équipement de 04 centres de proximité pour le stockage intermédiaire des céréales au niveau de la wilaya d'el M'Ghaier_x000a_S.1.020.076.01.4757.000.057.23.001"/>
    <s v="Etude d'adaptation, suivi, contrôle et travaux de réalisation et équipement de 04 centres de proximité pour le stockage intermédiaire des céréales au niveau de la wilaya d'el M'Ghaier_x000a_S.1.020.076.01.4757.000.057.23.001"/>
    <n v="2023"/>
    <n v="1011886"/>
    <n v="1011886"/>
    <n v="982474"/>
    <n v="117956"/>
    <m/>
    <n v="0.4"/>
    <m/>
    <s v=" En cours_x000a_ (Gestion de wilaya) _x000a_"/>
  </r>
  <r>
    <x v="2"/>
    <x v="19"/>
    <s v="Lolf 2023-2025"/>
    <s v="021:Habitat, Urbanisme et Ville"/>
    <s v="Amélioration urbaine de l'ancien tissu urbain à travers la wilaya d'El M'Ghair-2023_x000a_N.1.021.080.02.2057.000.057.23.001"/>
    <s v="Amélioration urbaine de l'ancien tissu urbain à travers la wilaya d'El M'Ghair-2023_x000a_N.1.021.080.02.2057.000.057.23.001"/>
    <s v="Amélioration urbaine de l'ancien tissu urbain à travers la wilaya d'El M'Ghair-2023_x000a_N.1.021.080.02.2057.000.057.23.001"/>
    <s v="Amélioration urbaine de l'ancien tissu urbain à travers la wilaya d'El M'Ghair-2023_x000a_N.1.021.080.02.2057.000.057.23.001"/>
    <n v="2023"/>
    <n v="1000000"/>
    <n v="1000000"/>
    <n v="867907"/>
    <n v="654087"/>
    <m/>
    <n v="0.8"/>
    <m/>
    <s v=" En cours"/>
  </r>
  <r>
    <x v="2"/>
    <x v="19"/>
    <s v="Lolf 2023-2025"/>
    <s v="024:Travaux Publics et Infrastructures de Base"/>
    <s v="Dédoublement de la RN03 entre Oum Etoyour et El-M'Ghaier (Sidi Khellil) sur19km N.1.024.090.01.2057.000.057.23.003"/>
    <s v="Dédoublement de la RN03 entre Oum Etoyour et El-M'Ghaier (Sidi Khellil) sur19km N.1.024.090.01.2057.000.057.23.003"/>
    <s v="Dédoublement de la RN03 entre Oum Etoyour et El-M'Ghaier (Sidi Khellil) sur19km N.1.024.090.01.2057.000.057.23.003"/>
    <s v="Dédoublement de la RN03 entre Oum Etoyour et El-M'Ghaier (Sidi Khellil) sur19km N.1.024.090.01.2057.000.057.23.003"/>
    <n v="2023"/>
    <n v="1220000"/>
    <n v="1220000"/>
    <n v="975895"/>
    <n v="267220"/>
    <m/>
    <n v="0.6"/>
    <m/>
    <s v=" En cours"/>
  </r>
  <r>
    <x v="2"/>
    <x v="19"/>
    <s v="Lolf 2023-2025"/>
    <s v="024:Travaux Publics et Infrastructures de Base"/>
    <s v="Dédoublement de RN03 entre Sidi khelil et tendla sur 23 km (W.El M’Ghair)_x000a_N.1.024.090.01.2057.000.057.24.001"/>
    <s v="Dédoublement de RN03 entre Sidi khelil et tendla sur 23 km (W.El M’Ghair)_x000a_N.1.024.090.01.2057.000.057.24.001"/>
    <s v="Dédoublement de RN03 entre Sidi khelil et tendla sur 23 km (W.El M’Ghair)_x000a_N.1.024.090.01.2057.000.057.24.001"/>
    <s v="Dédoublement de RN03 entre Sidi khelil et tendla sur 23 km (W.El M’Ghair)_x000a_N.1.024.090.01.2057.000.057.24.001"/>
    <n v="2024"/>
    <n v="1600000"/>
    <n v="1600000"/>
    <n v="1160372"/>
    <n v="563872"/>
    <m/>
    <n v="0.5"/>
    <m/>
    <s v=" En cours"/>
  </r>
  <r>
    <x v="2"/>
    <x v="20"/>
    <s v="Lolf 2023-2025"/>
    <s v="020:Agriculture, Développement Rural et Pêche"/>
    <s v="S.1.020.076.01.4707.000.007.23.001_x000a_Etude d'adaptation,suivi,contrôleet travaux de réalisation et equipement de 08 centres de proximité pour le stockage intermédiaire des céréales au niveau de la wilaya de Biskra"/>
    <s v="S.1.020.076.01.4707.000.007.23.001_x000a_Etude d'adaptation,suivi,contrôleet travaux de réalisation et equipement de 08 centres de proximité pour le stockage intermédiaire des céréales au niveau de la wilaya de Biskra"/>
    <s v="S.1.020.076.01.4707.000.007.23.001_x000a_Etude d'adaptation,suivi,contrôleet travaux de réalisation et equipement de 08 centres de proximité pour le stockage intermédiaire des céréales au niveau de la wilaya de Biskra"/>
    <s v="S.1.020.076.01.4707.000.007.23.001_x000a_Etude d'adaptation,suivi,contrôleet travaux de réalisation et equipement de 08 centres de proximité pour le stockage intermédiaire des céréales au niveau de la wilaya de Biskra"/>
    <n v="2023"/>
    <n v="2023771"/>
    <n v="2023771"/>
    <n v="1936335"/>
    <n v="226890"/>
    <m/>
    <s v="70"/>
    <m/>
    <m/>
  </r>
  <r>
    <x v="2"/>
    <x v="20"/>
    <s v="Lolf 2023-2025"/>
    <s v="024:Travaux Publics et Infrastructures de Base"/>
    <s v="N.1.024.090.01.2007.000.007.24.004_x000a_Réalisation du dédoublement de la RN83 sur 15km (W-Biskra)"/>
    <s v="N.1.024.090.01.2007.000.007.24.004_x000a_Réalisation du dédoublement de la RN83 sur 15km (W-Biskra)"/>
    <s v="N.1.024.090.01.2007.000.007.24.004_x000a_Réalisation du dédoublement de la RN83 sur 15km (W-Biskra)"/>
    <s v="N.1.024.090.01.2007.000.007.24.004_x000a_Réalisation du dédoublement de la RN83 sur 15km (W-Biskra)"/>
    <n v="2024"/>
    <n v="1400000"/>
    <n v="1400000"/>
    <n v="1284988"/>
    <n v="405775"/>
    <m/>
    <s v="60"/>
    <m/>
    <m/>
  </r>
  <r>
    <x v="2"/>
    <x v="20"/>
    <s v="Lolf 2023-2025"/>
    <s v="024:Travaux Publics et Infrastructures de Base"/>
    <s v="N.1.024.090.01.2007.000.007.24.003_x000a_Réalisation du dédoublement de la RN03 sur 26 km du PK336 au PK 342 et du PK363 au PK383 (2éme tranche) ( W-Biskra)"/>
    <s v="N.1.024.090.01.2007.000.007.24.003_x000a_Réalisation du dédoublement de la RN03 sur 26 km du PK336 au PK 342 et du PK363 au PK383 (2éme tranche) ( W-Biskra)"/>
    <s v="N.1.024.090.01.2007.000.007.24.003_x000a_Réalisation du dédoublement de la RN03 sur 26 km du PK336 au PK 342 et du PK363 au PK383 (2éme tranche) ( W-Biskra)"/>
    <s v="N.1.024.090.01.2007.000.007.24.003_x000a_Réalisation du dédoublement de la RN03 sur 26 km du PK336 au PK 342 et du PK363 au PK383 (2éme tranche) ( W-Biskra)"/>
    <n v="2024"/>
    <n v="1800000"/>
    <n v="1800000"/>
    <n v="1528479"/>
    <n v="125344"/>
    <m/>
    <s v="45"/>
    <m/>
    <m/>
  </r>
  <r>
    <x v="2"/>
    <x v="20"/>
    <s v="Lolf 2023-2025"/>
    <s v="024:Travaux Publics et Infrastructures de Base"/>
    <s v="N.1.024.090.01.2007.000.007.24.002_x000a_Réalisation du dédoublement de la RN 46 sur 25km entre PK 219 et PK 244 ( W-Biskra)"/>
    <s v="N.1.024.090.01.2007.000.007.24.002_x000a_Réalisation du dédoublement de la RN 46 sur 25km entre PK 219 et PK 244 ( W-Biskra)"/>
    <s v="N.1.024.090.01.2007.000.007.24.002_x000a_Réalisation du dédoublement de la RN 46 sur 25km entre PK 219 et PK 244 ( W-Biskra)"/>
    <s v="N.1.024.090.01.2007.000.007.24.002_x000a_Réalisation du dédoublement de la RN 46 sur 25km entre PK 219 et PK 244 ( W-Biskra)"/>
    <n v="2024"/>
    <n v="1800000"/>
    <n v="1800000"/>
    <n v="1787948"/>
    <n v="376105"/>
    <m/>
    <s v="45"/>
    <m/>
    <m/>
  </r>
  <r>
    <x v="2"/>
    <x v="20"/>
    <s v="Lolf 2023-2025"/>
    <s v="051:Hydraulique"/>
    <s v="N.1.051.096.01.2007.000.007.24.001_x000a_Réalisation et rénovation des collecteurs principaux d'assainissement de la ville Biskra"/>
    <s v="N.1.051.096.01.2007.000.007.24.001_x000a_Réalisation et rénovation des collecteurs principaux d'assainissement de la ville Biskra"/>
    <s v="N.1.051.096.01.2007.000.007.24.001_x000a_Réalisation et rénovation des collecteurs principaux d'assainissement de la ville Biskra"/>
    <s v="N.1.051.096.01.2007.000.007.24.001_x000a_Réalisation et rénovation des collecteurs principaux d'assainissement de la ville Biskra"/>
    <n v="2024"/>
    <n v="4000000"/>
    <n v="4000000"/>
    <n v="2287852"/>
    <n v="224053"/>
    <m/>
    <s v="45"/>
    <m/>
    <m/>
  </r>
  <r>
    <x v="2"/>
    <x v="21"/>
    <s v="Lolf 2023-2025"/>
    <s v="006:Justice"/>
    <s v="NI_x000a_Réalisation d'une cour de justice à Ouled Djellal"/>
    <s v="NI_x000a_Réalisation d'une cour de justice à Ouled Djellal"/>
    <s v="NI_x000a_Réalisation d'une cour de justice à Ouled Djellal"/>
    <s v="NI_x000a_Réalisation d'une cour de justice à Ouled Djellal"/>
    <n v="2025"/>
    <n v="2800000"/>
    <n v="2800000"/>
    <n v="0"/>
    <n v="0"/>
    <m/>
    <n v="0"/>
    <m/>
    <s v="في طور تحضير دفتر الشروط للإنجاز"/>
  </r>
  <r>
    <x v="2"/>
    <x v="21"/>
    <s v="Lolf 2023-2025"/>
    <s v="021:Habitat, Urbanisme et Ville"/>
    <s v="N.1.021.080.02.2051.000.051.23.001_x000a_Amélioration urbaine de l’ancien tissu urbain à travers la wilaya de Ouled Djellal-2023"/>
    <s v="N.1.021.080.02.2051.000.051.23.001_x000a_Amélioration urbaine de l’ancien tissu urbain à travers la wilaya de Ouled Djellal-2023"/>
    <s v="N.1.021.080.02.2051.000.051.23.001_x000a_Amélioration urbaine de l’ancien tissu urbain à travers la wilaya de Ouled Djellal-2023"/>
    <s v="N.1.021.080.02.2051.000.051.23.001_x000a_Amélioration urbaine de l’ancien tissu urbain à travers la wilaya de Ouled Djellal-2023"/>
    <n v="2023"/>
    <n v="1000000"/>
    <n v="1000000"/>
    <n v="981430.86684000003"/>
    <n v="28097.265780000002"/>
    <m/>
    <n v="0.5"/>
    <m/>
    <s v="في طور الإنجاز"/>
  </r>
  <r>
    <x v="2"/>
    <x v="21"/>
    <s v="Lolf 2023-2025"/>
    <s v="051:Hydraulique"/>
    <s v="NI_x000a_Réalisation , équipement et électrification de 2200 MI de forages Albien pour l'irrigation des palmerais à travers les communes de Ouled Djellal , Sidi Khaled et Besbes ( W , Ouled Djellal )"/>
    <s v="NI_x000a_Réalisation , équipement et électrification de 2200 MI de forages Albien pour l'irrigation des palmerais à travers les communes de Ouled Djellal , Sidi Khaled et Besbes ( W , Ouled Djellal )"/>
    <s v="NI_x000a_Réalisation , équipement et électrification de 2200 MI de forages Albien pour l'irrigation des palmerais à travers les communes de Ouled Djellal , Sidi Khaled et Besbes ( W , Ouled Djellal )"/>
    <s v="NI_x000a_Réalisation , équipement et électrification de 2200 MI de forages Albien pour l'irrigation des palmerais à travers les communes de Ouled Djellal , Sidi Khaled et Besbes ( W , Ouled Djellal )"/>
    <n v="2025"/>
    <n v="2500000"/>
    <n v="2500000"/>
    <n v="0"/>
    <n v="0"/>
    <m/>
    <n v="0"/>
    <m/>
    <s v="تم إيداع دفتر الشروط على مستوى اللجنة القطاعية للصفقات العمومية "/>
  </r>
  <r>
    <x v="2"/>
    <x v="22"/>
    <s v="Lolf 2023-2025"/>
    <s v="024:Travaux Publics et Infrastructures de Base"/>
    <s v="Renforcement de la RN 107 du PK 0+000 au PK24+000 sur  24 km                 Non individualisée"/>
    <s v="Renforcement de la RN 107 du PK 0+000 au PK24+000 sur  24 km                 Non individualisée"/>
    <s v="Renforcement de la RN 107 du PK 0+000 au PK24+000 sur  24 km                 Non individualisée"/>
    <s v="Renforcement de la RN 107 du PK 0+000 au PK24+000 sur  24 km                 Non individualisée"/>
    <s v="2025"/>
    <n v="1000000"/>
    <n v="1000000"/>
    <n v="0"/>
    <n v="0"/>
    <m/>
    <n v="0"/>
    <m/>
    <s v="Attribution provisoire en cours"/>
  </r>
  <r>
    <x v="2"/>
    <x v="22"/>
    <s v="Lolf 2023-2025"/>
    <s v="024:Travaux Publics et Infrastructures de Base"/>
    <s v="Dédoublement de la RN1 &quot; 1ere tranche sur 10 Km &quot; wilaya de ghardaia     N1 024 090 01 2047 000 047 24 003"/>
    <s v="Dédoublement de la RN1 &quot; 1ere tranche sur 10 Km &quot; wilaya de ghardaia     N1 024 090 01 2047 000 047 24 003"/>
    <s v="Dédoublement de la RN1 &quot; 1ere tranche sur 10 Km &quot; wilaya de ghardaia     N1 024 090 01 2047 000 047 24 003"/>
    <s v="Dédoublement de la RN1 &quot; 1ere tranche sur 10 Km &quot; wilaya de ghardaia     N1 024 090 01 2047 000 047 24 003"/>
    <s v="2024"/>
    <n v="2500000"/>
    <n v="2500000"/>
    <n v="2401255"/>
    <n v="511501"/>
    <m/>
    <n v="0.5"/>
    <m/>
    <s v="En cours"/>
  </r>
  <r>
    <x v="2"/>
    <x v="22"/>
    <s v="Lolf 2023-2025"/>
    <s v="020:Agriculture, Développement Rural et Pêche"/>
    <s v="Electrification agricole,  destiné aux périmètres des cultures stratégiques,   « Appui au développement  des cultures stratégiques »,  W Ghardaia            Non individualisée"/>
    <s v="Electrification agricole,  destiné aux périmètres des cultures stratégiques,   « Appui au développement  des cultures stratégiques »,  W Ghardaia            Non individualisée"/>
    <s v="Electrification agricole,  destiné aux périmètres des cultures stratégiques,   « Appui au développement  des cultures stratégiques »,  W Ghardaia            Non individualisée"/>
    <s v="Electrification agricole,  destiné aux périmètres des cultures stratégiques,   « Appui au développement  des cultures stratégiques »,  W Ghardaia            Non individualisée"/>
    <s v="2025"/>
    <n v="2000000"/>
    <n v="2000000"/>
    <n v="0"/>
    <n v="0"/>
    <m/>
    <n v="0"/>
    <m/>
    <s v="Préparation du marché avec Sonalgaz"/>
  </r>
  <r>
    <x v="2"/>
    <x v="22"/>
    <s v="Lolf 2023-2025"/>
    <s v="020:Agriculture, Développement Rural et Pêche"/>
    <s v="Etude d'adaptation, suivi, contrôle et travaux de réalisation et équipement de 08 centres    de proximité pour le stockage intermédiaire des céréales au niveau de la wilaya de Ghardaia                                                                         S1 020 076 01 4747 000 047 23 001"/>
    <s v="Etude d'adaptation, suivi, contrôle et travaux de réalisation et équipement de 08 centres    de proximité pour le stockage intermédiaire des céréales au niveau de la wilaya de Ghardaia                                                                         S1 020 076 01 4747 000 047 23 001"/>
    <s v="Etude d'adaptation, suivi, contrôle et travaux de réalisation et équipement de 08 centres    de proximité pour le stockage intermédiaire des céréales au niveau de la wilaya de Ghardaia                                                                         S1 020 076 01 4747 000 047 23 001"/>
    <s v="Etude d'adaptation, suivi, contrôle et travaux de réalisation et équipement de 08 centres    de proximité pour le stockage intermédiaire des céréales au niveau de la wilaya de Ghardaia                                                                         S1 020 076 01 4747 000 047 23 001"/>
    <s v="2023"/>
    <n v="2023771"/>
    <n v="2023771"/>
    <n v="2019085"/>
    <n v="533094"/>
    <m/>
    <n v="0.4"/>
    <m/>
    <s v="En cours"/>
  </r>
  <r>
    <x v="2"/>
    <x v="22"/>
    <s v="Lolf 2023-2025"/>
    <s v="021:Habitat, Urbanisme et Ville"/>
    <s v="Etude, suivi et réalisation des travaux  de 04 lotissements sociaux (6956 lots ) crées dans le cadre du développement de l'offre fonciere publique dans les régions du sud à berriane, guerrara wilaya de ghardaia ( programme2024 )                                                                                                       N1 021 080 02 2047 000 047 24 001"/>
    <s v="Etude, suivi et réalisation des travaux  de 04 lotissements sociaux (6956 lots ) crées dans le cadre du développement de l'offre fonciere publique dans les régions du sud à berriane, guerrara wilaya de ghardaia ( programme2024 )                                                                                                       N1 021 080 02 2047 000 047 24 001"/>
    <s v="Etude, suivi et réalisation des travaux  de 04 lotissements sociaux (6956 lots ) crées dans le cadre du développement de l'offre fonciere publique dans les régions du sud à berriane, guerrara wilaya de ghardaia ( programme2024 )                                                                                                       N1 021 080 02 2047 000 047 24 001"/>
    <s v="Etude, suivi et réalisation des travaux  de 04 lotissements sociaux (6956 lots ) crées dans le cadre du développement de l'offre fonciere publique dans les régions du sud à berriane, guerrara wilaya de ghardaia ( programme2024 )                                                                                                       N1 021 080 02 2047 000 047 24 001"/>
    <s v="2024"/>
    <n v="1000000"/>
    <n v="1000000"/>
    <n v="951393"/>
    <n v="252722"/>
    <m/>
    <n v="0.6"/>
    <m/>
    <s v="En cours"/>
  </r>
  <r>
    <x v="2"/>
    <x v="28"/>
    <s v="Lolf 2023-2025"/>
    <s v="024:Travaux Publics et Infrastructures de Base"/>
    <s v="N1 024 090 01 2058 000 058 24 002"/>
    <s v="N1 024 090 01 2058 000 058 24 002"/>
    <s v="N1 024 090 01 2058 000 058 24 002"/>
    <s v="N1 024 090 01 2058 000 058 24 002"/>
    <n v="2024"/>
    <n v="3000000"/>
    <n v="3000000"/>
    <n v="2604074"/>
    <n v="311067"/>
    <m/>
    <n v="0.2"/>
    <m/>
    <m/>
  </r>
  <r>
    <x v="2"/>
    <x v="28"/>
    <s v="Lolf 2023-2025"/>
    <s v="024:Travaux Publics et Infrastructures de Base"/>
    <s v="NI"/>
    <s v="NI"/>
    <s v="NI"/>
    <s v="NI"/>
    <n v="2025"/>
    <n v="2000000"/>
    <n v="2000000"/>
    <n v="0"/>
    <n v="0"/>
    <m/>
    <n v="0"/>
    <m/>
    <m/>
  </r>
  <r>
    <x v="2"/>
    <x v="28"/>
    <s v="Lolf 2023-2025"/>
    <s v="024:Travaux Publics et Infrastructures de Base"/>
    <s v="NI"/>
    <s v="NI"/>
    <s v="NI"/>
    <s v="NI"/>
    <n v="2025"/>
    <n v="1099459"/>
    <n v="1099459"/>
    <n v="0"/>
    <n v="0"/>
    <m/>
    <n v="0"/>
    <m/>
    <m/>
  </r>
  <r>
    <x v="2"/>
    <x v="28"/>
    <s v="Lolf 2023-2025"/>
    <s v="006:Justice"/>
    <s v="N1 024 090 01 2058 000 058 24 002"/>
    <s v="N1 024 090 01 2058 000 058 24 002"/>
    <s v="N1 024 090 01 2058 000 058 24 002"/>
    <s v="N1 024 090 01 2058 000 058 24 002"/>
    <n v="2025"/>
    <n v="2700000"/>
    <n v="2700000"/>
    <n v="0"/>
    <n v="0"/>
    <m/>
    <n v="0"/>
    <m/>
    <m/>
  </r>
  <r>
    <x v="2"/>
    <x v="28"/>
    <s v="Lolf 2023-2025"/>
    <s v="020:Agriculture, Développement Rural et Pêche"/>
    <s v="S1.020.076.01.4739.000.039.23.001"/>
    <s v="S1.020.076.01.4739.000.039.23.001"/>
    <s v="S1.020.076.01.4739.000.039.23.001"/>
    <s v="S1.020.076.01.4739.000.039.23.001"/>
    <n v="2025"/>
    <n v="2300000"/>
    <n v="2300000"/>
    <n v="0"/>
    <n v="0"/>
    <m/>
    <n v="0"/>
    <m/>
    <m/>
  </r>
  <r>
    <x v="2"/>
    <x v="28"/>
    <s v="Lolf 2023-2025"/>
    <s v="020:Agriculture, Développement Rural et Pêche"/>
    <s v="S1.020.076.01.4758.000.058.24.001"/>
    <s v="S1.020.076.01.4758.000.058.24.001"/>
    <s v="S1.020.076.01.4758.000.058.24.001"/>
    <s v="S1.020.076.01.4758.000.058.24.001"/>
    <n v="2025"/>
    <n v="2782685.7080000001"/>
    <n v="2782685.7080000001"/>
    <n v="2505084"/>
    <n v="58996"/>
    <m/>
    <n v="0.3"/>
    <m/>
    <m/>
  </r>
  <r>
    <x v="2"/>
    <x v="23"/>
    <s v="Lolf 2023-2025"/>
    <s v="024:Travaux Publics et Infrastructures de Base"/>
    <s v="024 : Travaux Publics et Infrastructures de Base"/>
    <s v="024 : Travaux Publics et Infrastructures de Base"/>
    <s v="024 : Travaux Publics et Infrastructures de Base"/>
    <s v="024 : Travaux Publics et Infrastructures de Base"/>
    <m/>
    <n v="5715000"/>
    <n v="5715000"/>
    <n v="5126328.2434"/>
    <n v="237852.67681"/>
    <m/>
    <m/>
    <m/>
    <m/>
  </r>
  <r>
    <x v="2"/>
    <x v="23"/>
    <s v="Lolf 2023-2025"/>
    <s v="024:Travaux Publics et Infrastructures de Base"/>
    <s v="090 : Infrastructures routières et autoroutières"/>
    <s v="090 : Infrastructures routières et autoroutières"/>
    <s v="090 : Infrastructures routières et autoroutières"/>
    <s v="090 : Infrastructures routières et autoroutières"/>
    <m/>
    <n v="5715000"/>
    <n v="5715000"/>
    <n v="5126328.2434"/>
    <n v="237852.67681"/>
    <m/>
    <m/>
    <m/>
    <m/>
  </r>
  <r>
    <x v="2"/>
    <x v="23"/>
    <s v="Lolf 2023-2025"/>
    <s v="024:Travaux Publics et Infrastructures de Base"/>
    <s v="01 : Développement des infrastructures routières"/>
    <s v="01 : Développement des infrastructures routières"/>
    <s v="01 : Développement des infrastructures routières"/>
    <s v="01 : Développement des infrastructures routières"/>
    <m/>
    <n v="5715000"/>
    <n v="5715000"/>
    <n v="5126328.2434"/>
    <n v="237852.67681"/>
    <m/>
    <m/>
    <m/>
    <m/>
  </r>
  <r>
    <x v="2"/>
    <x v="23"/>
    <s v="Lolf 2023-2025"/>
    <s v="024:Travaux Publics et Infrastructures de Base"/>
    <s v="N1.024.090.01.2033.000.033.24.004 Achèvement de la réalisation du CW 02 Illizi - Oued Samen sur 45 Km du  PK 105 au PK 150 (w.d'Illizi)"/>
    <s v="N1.024.090.01.2033.000.033.24.004 Achèvement de la réalisation du CW 02 Illizi - Oued Samen sur 45 Km du  PK 105 au PK 150 (w.d'Illizi)"/>
    <s v="N1.024.090.01.2033.000.033.24.004 Achèvement de la réalisation du CW 02 Illizi - Oued Samen sur 45 Km du  PK 105 au PK 150 (w.d'Illizi)"/>
    <s v="N1.024.090.01.2033.000.033.24.004 Achèvement de la réalisation du CW 02 Illizi - Oued Samen sur 45 Km du  PK 105 au PK 150 (w.d'Illizi)"/>
    <n v="2024"/>
    <n v="1800000"/>
    <n v="1800000"/>
    <n v="1609614.7179"/>
    <n v="237852.67681"/>
    <m/>
    <n v="0.15"/>
    <m/>
    <m/>
  </r>
  <r>
    <x v="2"/>
    <x v="23"/>
    <s v="Lolf 2023-2025"/>
    <s v="021:Habitat, Urbanisme et Ville"/>
    <s v="N1.024.090.01.2033.000.033.23.003  Aménagement et revetement des pistes au niveau de la wilaya d'Illizi sur 149 Km"/>
    <s v="N1.024.090.01.2033.000.033.23.003  Aménagement et revetement des pistes au niveau de la wilaya d'Illizi sur 149 Km"/>
    <s v="N1.024.090.01.2033.000.033.23.003  Aménagement et revetement des pistes au niveau de la wilaya d'Illizi sur 149 Km"/>
    <s v="N1.024.090.01.2033.000.033.23.003  Aménagement et revetement des pistes au niveau de la wilaya d'Illizi sur 149 Km"/>
    <n v="2023"/>
    <n v="3915000"/>
    <n v="3915000"/>
    <n v="3516713.5255"/>
    <n v="0"/>
    <m/>
    <n v="0.1"/>
    <m/>
    <m/>
  </r>
  <r>
    <x v="2"/>
    <x v="23"/>
    <s v="Lolf 2023-2025"/>
    <s v="020:Agriculture, Développement Rural et Pêche"/>
    <s v="020 : Agriculture et du Développement Rural"/>
    <s v="020 : Agriculture et du Développement Rural"/>
    <s v="020 : Agriculture et du Développement Rural"/>
    <s v="020 : Agriculture et du Développement Rural"/>
    <m/>
    <n v="2600000"/>
    <n v="2600000"/>
    <n v="0"/>
    <n v="0"/>
    <m/>
    <m/>
    <m/>
    <m/>
  </r>
  <r>
    <x v="2"/>
    <x v="23"/>
    <s v="Lolf 2023-2025"/>
    <s v="051:Hydraulique"/>
    <s v="076 : Agriculture et développement rural"/>
    <s v="076 : Agriculture et développement rural"/>
    <s v="076 : Agriculture et développement rural"/>
    <s v="076 : Agriculture et développement rural"/>
    <m/>
    <n v="2600000"/>
    <n v="2600000"/>
    <n v="0"/>
    <n v="0"/>
    <m/>
    <m/>
    <m/>
    <m/>
  </r>
  <r>
    <x v="2"/>
    <x v="23"/>
    <s v="Lolf 2023-2025"/>
    <s v="020:Agriculture, Développement Rural et Pêche"/>
    <s v="03 : Développement rural et gestion équilibrée et durable des territoires"/>
    <s v="03 : Développement rural et gestion équilibrée et durable des territoires"/>
    <s v="03 : Développement rural et gestion équilibrée et durable des territoires"/>
    <s v="03 : Développement rural et gestion équilibrée et durable des territoires"/>
    <m/>
    <n v="2600000"/>
    <n v="2600000"/>
    <n v="0"/>
    <n v="0"/>
    <m/>
    <m/>
    <m/>
    <m/>
  </r>
  <r>
    <x v="2"/>
    <x v="23"/>
    <s v="Lolf 2023-2025"/>
    <s v="020:Agriculture, Développement Rural et Pêche"/>
    <s v="Electrification agricole, destiné aux périmètres des cultures Stratégiques, &quot;Appui au développement des cultures stratégique&quot; W.Illizi"/>
    <s v="Electrification agricole, destiné aux périmètres des cultures Stratégiques, &quot;Appui au développement des cultures stratégique&quot; W.Illizi"/>
    <s v="Electrification agricole, destiné aux périmètres des cultures Stratégiques, &quot;Appui au développement des cultures stratégique&quot; W.Illizi"/>
    <s v="Electrification agricole, destiné aux périmètres des cultures Stratégiques, &quot;Appui au développement des cultures stratégique&quot; W.Illizi"/>
    <n v="2025"/>
    <n v="2600000"/>
    <n v="2600000"/>
    <n v="0"/>
    <n v="0"/>
    <m/>
    <n v="0"/>
    <m/>
    <s v="Préparation de cahier des charges en cours"/>
  </r>
  <r>
    <x v="2"/>
    <x v="24"/>
    <s v="Lolf 2023-2025"/>
    <s v="021:Habitat, Urbanisme et Ville"/>
    <s v="N 1 021 080 02 2056 000 056 23 001  Amélioration urbaine de l'ancien tissu urbain à travers la wilaya de Djanet - 2023."/>
    <s v="N 1 021 080 02 2056 000 056 23 001  Amélioration urbaine de l'ancien tissu urbain à travers la wilaya de Djanet - 2023."/>
    <s v="N 1 021 080 02 2056 000 056 23 001  Amélioration urbaine de l'ancien tissu urbain à travers la wilaya de Djanet - 2023."/>
    <s v="N 1 021 080 02 2056 000 056 23 001  Amélioration urbaine de l'ancien tissu urbain à travers la wilaya de Djanet - 2023."/>
    <n v="2023"/>
    <n v="1000000"/>
    <n v="1000000"/>
    <n v="937760"/>
    <n v="198270"/>
    <m/>
    <n v="0.7"/>
    <m/>
    <s v="Opération en Cours "/>
  </r>
  <r>
    <x v="2"/>
    <x v="24"/>
    <s v="Lolf 2023-2025"/>
    <s v="024:Travaux Publics et Infrastructures de Base"/>
    <s v="N 1 024 090 01 2056 000 056 23 003 Aménagement et revêtement des pistes au niveau de la wilaya de Djanet  sur 90 km."/>
    <s v="N 1 024 090 01 2056 000 056 23 003 Aménagement et revêtement des pistes au niveau de la wilaya de Djanet  sur 90 km."/>
    <s v="N 1 024 090 01 2056 000 056 23 003 Aménagement et revêtement des pistes au niveau de la wilaya de Djanet  sur 90 km."/>
    <s v="N 1 024 090 01 2056 000 056 23 003 Aménagement et revêtement des pistes au niveau de la wilaya de Djanet  sur 90 km."/>
    <n v="2023"/>
    <n v="2750000"/>
    <n v="2750000"/>
    <n v="1292162"/>
    <n v="0"/>
    <m/>
    <n v="0"/>
    <m/>
    <s v="Opération en Cours "/>
  </r>
  <r>
    <x v="2"/>
    <x v="24"/>
    <s v="Lolf 2023-2025"/>
    <s v="024:Travaux Publics et Infrastructures de Base"/>
    <s v="N 1 024 090 01 2056 000 056 24 003  Etude pour la réalisation de la route reliant CW 501 et la route BF10-BF11 sur 88 km."/>
    <s v="N 1 024 090 01 2056 000 056 24 003  Etude pour la réalisation de la route reliant CW 501 et la route BF10-BF11 sur 88 km."/>
    <s v="N 1 024 090 01 2056 000 056 24 003  Etude pour la réalisation de la route reliant CW 501 et la route BF10-BF11 sur 88 km."/>
    <s v="N 1 024 090 01 2056 000 056 24 003  Etude pour la réalisation de la route reliant CW 501 et la route BF10-BF11 sur 88 km."/>
    <n v="2024"/>
    <n v="3000"/>
    <n v="3000"/>
    <n v="2951"/>
    <n v="0"/>
    <m/>
    <n v="1"/>
    <m/>
    <s v="Etude Achevée"/>
  </r>
  <r>
    <x v="2"/>
    <x v="24"/>
    <s v="Lolf 2023-2025"/>
    <s v="024:Travaux Publics et Infrastructures de Base"/>
    <s v="Réalisation de la route reliant CW 501 et la route BF10-BF11 sur 88 km."/>
    <s v="Réalisation de la route reliant CW 501 et la route BF10-BF11 sur 88 km."/>
    <s v="Réalisation de la route reliant CW 501 et la route BF10-BF11 sur 88 km."/>
    <s v="Réalisation de la route reliant CW 501 et la route BF10-BF11 sur 88 km."/>
    <n v="2024"/>
    <n v="2725000"/>
    <n v="2725000"/>
    <n v="0"/>
    <n v="0"/>
    <m/>
    <n v="0"/>
    <m/>
    <s v="Cahiers des Charges  Lancée ouvarteur le 25/03/2025"/>
  </r>
  <r>
    <x v="2"/>
    <x v="24"/>
    <s v="Lolf 2023-2025"/>
    <s v="024:Travaux Publics et Infrastructures de Base"/>
    <s v="N 1 024 090 01 2056 000 056 24 004 Etude pour la réalisation de la route reliant Tin Merzouga et la route BF11-BF12 sur 65 km."/>
    <s v="N 1 024 090 01 2056 000 056 24 004 Etude pour la réalisation de la route reliant Tin Merzouga et la route BF11-BF12 sur 65 km."/>
    <s v="N 1 024 090 01 2056 000 056 24 004 Etude pour la réalisation de la route reliant Tin Merzouga et la route BF11-BF12 sur 65 km."/>
    <s v="N 1 024 090 01 2056 000 056 24 004 Etude pour la réalisation de la route reliant Tin Merzouga et la route BF11-BF12 sur 65 km."/>
    <n v="2024"/>
    <n v="2500"/>
    <n v="2500"/>
    <n v="2460"/>
    <n v="0"/>
    <m/>
    <n v="1"/>
    <m/>
    <s v="Etude Achevée"/>
  </r>
  <r>
    <x v="2"/>
    <x v="24"/>
    <s v="Lolf 2023-2025"/>
    <s v="024:Travaux Publics et Infrastructures de Base"/>
    <s v="Réalisation de la route reliant Tin Merzouga et la route BF11-BF12 sur 65 km."/>
    <s v="Réalisation de la route reliant Tin Merzouga et la route BF11-BF12 sur 65 km."/>
    <s v="Réalisation de la route reliant Tin Merzouga et la route BF11-BF12 sur 65 km."/>
    <s v="Réalisation de la route reliant Tin Merzouga et la route BF11-BF12 sur 65 km."/>
    <n v="2024"/>
    <n v="2358200"/>
    <n v="2358200"/>
    <n v="0"/>
    <n v="0"/>
    <m/>
    <n v="0"/>
    <m/>
    <s v="Cahiers des Charges  Lancée ouvarteur le 20/03/2025"/>
  </r>
  <r>
    <x v="2"/>
    <x v="24"/>
    <s v="Lolf 2023-2025"/>
    <s v="024:Travaux Publics et Infrastructures de Base"/>
    <s v="N 1 024 090 01 2056 000 056 24 005   Etude pour la réalisation de la route reliant BF10 et BF11 sur 155 km."/>
    <s v="N 1 024 090 01 2056 000 056 24 005   Etude pour la réalisation de la route reliant BF10 et BF11 sur 155 km."/>
    <s v="N 1 024 090 01 2056 000 056 24 005   Etude pour la réalisation de la route reliant BF10 et BF11 sur 155 km."/>
    <s v="N 1 024 090 01 2056 000 056 24 005   Etude pour la réalisation de la route reliant BF10 et BF11 sur 155 km."/>
    <n v="2024"/>
    <n v="2500"/>
    <n v="2500"/>
    <n v="2478"/>
    <n v="0"/>
    <m/>
    <n v="1"/>
    <m/>
    <s v="Etude Achevée"/>
  </r>
  <r>
    <x v="2"/>
    <x v="24"/>
    <s v="Lolf 2023-2025"/>
    <s v="024:Travaux Publics et Infrastructures de Base"/>
    <s v="Réalisation de la route reliant BF10 et BF11 sur 155 km."/>
    <s v="Réalisation de la route reliant BF10 et BF11 sur 155 km."/>
    <s v="Réalisation de la route reliant BF10 et BF11 sur 155 km."/>
    <s v="Réalisation de la route reliant BF10 et BF11 sur 155 km."/>
    <n v="2024"/>
    <n v="3657000"/>
    <n v="3657000"/>
    <n v="0"/>
    <n v="0"/>
    <m/>
    <n v="0"/>
    <m/>
    <s v="Cahiers des Charges  Lancée ouvarteur le 24/03/2025"/>
  </r>
  <r>
    <x v="2"/>
    <x v="24"/>
    <s v="Lolf 2023-2025"/>
    <s v="024:Travaux Publics et Infrastructures de Base"/>
    <s v="N 1 024 090 01 2056 000 056 24 006 Etude pour la réalisation de la route reliant BF11 et BF12 sur 110 km."/>
    <s v="N 1 024 090 01 2056 000 056 24 006 Etude pour la réalisation de la route reliant BF11 et BF12 sur 110 km."/>
    <s v="N 1 024 090 01 2056 000 056 24 006 Etude pour la réalisation de la route reliant BF11 et BF12 sur 110 km."/>
    <s v="N 1 024 090 01 2056 000 056 24 006 Etude pour la réalisation de la route reliant BF11 et BF12 sur 110 km."/>
    <n v="2024"/>
    <n v="2500"/>
    <n v="2500"/>
    <n v="2451"/>
    <n v="0"/>
    <m/>
    <n v="1"/>
    <m/>
    <s v="Etude Achevée"/>
  </r>
  <r>
    <x v="2"/>
    <x v="24"/>
    <s v="Lolf 2023-2025"/>
    <s v="024:Travaux Publics et Infrastructures de Base"/>
    <s v="Réalisation de la route reliant BF11 et BF12 sur 110 km."/>
    <s v="Réalisation de la route reliant BF11 et BF12 sur 110 km."/>
    <s v="Réalisation de la route reliant BF11 et BF12 sur 110 km."/>
    <s v="Réalisation de la route reliant BF11 et BF12 sur 110 km."/>
    <n v="2024"/>
    <n v="2743300"/>
    <n v="2743300"/>
    <n v="0"/>
    <n v="0"/>
    <m/>
    <m/>
    <m/>
    <s v="Cahiers des Charges  Lancée ouvarteur le 27/03/2025"/>
  </r>
  <r>
    <x v="2"/>
    <x v="25"/>
    <s v="Lolf 2023-2025"/>
    <s v="012:Enseignement Supérieur et  Recherche Scientifique"/>
    <s v="N1.051.094.01.2011.000.011.24.001"/>
    <s v="N1.051.094.01.2011.000.011.24.001"/>
    <s v="N1.051.094.01.2011.000.011.24.001"/>
    <s v="N1.051.094.01.2011.000.011.24.001"/>
    <n v="2023"/>
    <n v="1500000"/>
    <n v="1500000"/>
    <n v="0"/>
    <n v="0"/>
    <m/>
    <n v="0"/>
    <m/>
    <s v="Attribuée / individualisée"/>
  </r>
  <r>
    <x v="2"/>
    <x v="25"/>
    <s v="Lolf 2023-2025"/>
    <s v="024:Travaux Publics et Infrastructures de Base"/>
    <s v="AE 2023"/>
    <s v="AE 2023"/>
    <s v="AE 2023"/>
    <s v="AE 2023"/>
    <n v="2023"/>
    <n v="6307115"/>
    <n v="6307115"/>
    <n v="0"/>
    <n v="0"/>
    <m/>
    <n v="0"/>
    <m/>
    <s v="En cours "/>
  </r>
  <r>
    <x v="2"/>
    <x v="25"/>
    <s v="Lolf 2023-2025"/>
    <s v="024:Travaux Publics et Infrastructures de Base"/>
    <s v="AE 2023"/>
    <s v="AE 2023"/>
    <s v="AE 2023"/>
    <s v="AE 2023"/>
    <n v="2023"/>
    <n v="4885671"/>
    <n v="4885671"/>
    <n v="0"/>
    <n v="0"/>
    <m/>
    <n v="0"/>
    <m/>
    <s v="En cours "/>
  </r>
  <r>
    <x v="2"/>
    <x v="25"/>
    <s v="Lolf 2023-2025"/>
    <s v="024:Travaux Publics et Infrastructures de Base"/>
    <s v="AE 2024"/>
    <s v="AE 2024"/>
    <s v="AE 2024"/>
    <s v="AE 2024"/>
    <n v="2024"/>
    <n v="3000000"/>
    <n v="3000000"/>
    <n v="2790000"/>
    <n v="139600"/>
    <m/>
    <n v="0.35"/>
    <m/>
    <s v="Travaux en cours "/>
  </r>
  <r>
    <x v="2"/>
    <x v="25"/>
    <s v="Lolf 2023-2025"/>
    <s v="024:Travaux Publics et Infrastructures de Base"/>
    <s v="N1.024.090.01.2011.000.011.23.005"/>
    <s v="N1.024.090.01.2011.000.011.23.005"/>
    <s v="N1.024.090.01.2011.000.011.23.005"/>
    <s v="N1.024.090.01.2011.000.011.23.005"/>
    <n v="2023"/>
    <n v="2764944"/>
    <n v="2764944"/>
    <n v="0"/>
    <n v="0"/>
    <m/>
    <n v="0"/>
    <m/>
    <s v="En cours "/>
  </r>
  <r>
    <x v="2"/>
    <x v="25"/>
    <s v="Lolf 2023-2025"/>
    <s v="024:Travaux Publics et Infrastructures de Base"/>
    <s v="AE 2023"/>
    <s v="AE 2023"/>
    <s v="AE 2023"/>
    <s v="AE 2023"/>
    <n v="2023"/>
    <n v="2080000"/>
    <n v="2080000"/>
    <n v="0"/>
    <n v="0"/>
    <m/>
    <n v="0.05"/>
    <m/>
    <s v="Marché engagé / Travaux en voie de lancement "/>
  </r>
  <r>
    <x v="2"/>
    <x v="25"/>
    <s v="Lolf 2023-2025"/>
    <s v="024:Travaux Publics et Infrastructures de Base"/>
    <s v="N1.024.090.02.2011.000.011.24.003"/>
    <s v="N1.024.090.02.2011.000.011.24.003"/>
    <s v="N1.024.090.02.2011.000.011.24.003"/>
    <s v="N1.024.090.02.2011.000.011.24.003"/>
    <n v="2024"/>
    <n v="1052350"/>
    <n v="1052350"/>
    <n v="905021"/>
    <n v="255312"/>
    <m/>
    <n v="0.66"/>
    <m/>
    <s v="Travaux en cours"/>
  </r>
  <r>
    <x v="2"/>
    <x v="25"/>
    <s v="Lolf 2023-2025"/>
    <s v="051:Hydraulique"/>
    <s v="N1.012.049.01.4001.000.011.23.001"/>
    <s v="N1.012.049.01.4001.000.011.23.001"/>
    <s v="N1.012.049.01.4001.000.011.23.001"/>
    <s v="N1.012.049.01.4001.000.011.23.001"/>
    <n v="2024"/>
    <n v="1500000"/>
    <n v="1500000"/>
    <n v="1290000"/>
    <n v="93100"/>
    <m/>
    <n v="0.6"/>
    <m/>
    <s v="En cours"/>
  </r>
  <r>
    <x v="2"/>
    <x v="26"/>
    <s v="Lolf 2023-2025"/>
    <s v="020:Agriculture, Développement Rural et Pêche"/>
    <s v="Electrification agricole destiné aux périmétres des cultures stratégiques ( Appui au développement des cultures stratégiques) w in salah"/>
    <s v="Electrification agricole destiné aux périmétres des cultures stratégiques ( Appui au développement des cultures stratégiques) w in salah"/>
    <s v="Electrification agricole destiné aux périmétres des cultures stratégiques ( Appui au développement des cultures stratégiques) w in salah"/>
    <s v="Electrification agricole destiné aux périmétres des cultures stratégiques ( Appui au développement des cultures stratégiques) w in salah"/>
    <s v="2025"/>
    <n v="1500000"/>
    <n v="1500000"/>
    <s v="0"/>
    <s v="0"/>
    <m/>
    <n v="0"/>
    <m/>
    <s v="Préparation Cahier des charges"/>
  </r>
  <r>
    <x v="2"/>
    <x v="26"/>
    <s v="Lolf 2023-2025"/>
    <s v="021:Habitat, Urbanisme et Ville"/>
    <s v="Amélioratoin urbaine de l'ancien tissu urbain à travers la wilaya d'In Salah - 2023"/>
    <s v="Amélioratoin urbaine de l'ancien tissu urbain à travers la wilaya d'In Salah - 2023"/>
    <s v="Amélioratoin urbaine de l'ancien tissu urbain à travers la wilaya d'In Salah - 2023"/>
    <s v="Amélioratoin urbaine de l'ancien tissu urbain à travers la wilaya d'In Salah - 2023"/>
    <s v="2023"/>
    <n v="1000000"/>
    <n v="1000000"/>
    <n v="926598"/>
    <n v="80588"/>
    <m/>
    <n v="0.25"/>
    <m/>
    <s v="travaux en cours"/>
  </r>
  <r>
    <x v="2"/>
    <x v="26"/>
    <s v="Lolf 2023-2025"/>
    <s v="024:Travaux Publics et Infrastructures de Base"/>
    <s v="Renforcement de la RN 52 Sur 30KM du PK_x000a_222+600 au PK 252+600"/>
    <s v="Renforcement de la RN 52 Sur 30KM du PK_x000a_222+600 au PK 252+600"/>
    <s v="Renforcement de la RN 52 Sur 30KM du PK_x000a_222+600 au PK 252+600"/>
    <s v="Renforcement de la RN 52 Sur 30KM du PK_x000a_222+600 au PK 252+600"/>
    <s v="2025"/>
    <n v="1800000"/>
    <n v="1800000"/>
    <s v="0"/>
    <s v="0"/>
    <m/>
    <n v="0"/>
    <m/>
    <s v="Préparation Cahier des charges"/>
  </r>
  <r>
    <x v="2"/>
    <x v="27"/>
    <s v="Lolf 2023-2025"/>
    <s v="021:Habitat, Urbanisme et Ville"/>
    <s v=" N1 021 080 02 2054 000 054 23 001 Amélioration urbaine de l'ancien tissu urbain à travers la wilaya d'In Guezzam - 2023"/>
    <s v=" N1 021 080 02 2054 000 054 23 001 Amélioration urbaine de l'ancien tissu urbain à travers la wilaya d'In Guezzam - 2023"/>
    <s v=" N1 021 080 02 2054 000 054 23 001 Amélioration urbaine de l'ancien tissu urbain à travers la wilaya d'In Guezzam - 2023"/>
    <s v=" N1 021 080 02 2054 000 054 23 001 Amélioration urbaine de l'ancien tissu urbain à travers la wilaya d'In Guezzam - 2023"/>
    <n v="2023"/>
    <n v="1000000"/>
    <n v="1000000"/>
    <n v="956529"/>
    <n v="561892"/>
    <m/>
    <n v="0.9"/>
    <m/>
    <s v="Travaux en cours"/>
  </r>
  <r>
    <x v="2"/>
    <x v="27"/>
    <s v="Lolf 2023-2025"/>
    <s v="024:Travaux Publics et Infrastructures de Base"/>
    <s v="N.1.024.090.01.2054.000.054.23.002 Réalisation de la route entre Tirek - Timiaouine, sur 71 Km ( W. In Guezzam)"/>
    <s v="N.1.024.090.01.2054.000.054.23.002 Réalisation de la route entre Tirek - Timiaouine, sur 71 Km ( W. In Guezzam)"/>
    <s v="N.1.024.090.01.2054.000.054.23.002 Réalisation de la route entre Tirek - Timiaouine, sur 71 Km ( W. In Guezzam)"/>
    <s v="N.1.024.090.01.2054.000.054.23.002 Réalisation de la route entre Tirek - Timiaouine, sur 71 Km ( W. In Guezzam)"/>
    <n v="2023"/>
    <n v="2600000"/>
    <n v="2600000"/>
    <n v="821583"/>
    <n v="0"/>
    <m/>
    <n v="0.05"/>
    <m/>
    <s v="En cours"/>
  </r>
  <r>
    <x v="2"/>
    <x v="27"/>
    <s v="Lolf 2023-2025"/>
    <s v="024:Travaux Publics et Infrastructures de Base"/>
    <s v="N.1.024.090.01.2054.000.054.24.003 Modernisation de la RN1 sur 40,5 kms du PK 2230+000 au PK 2270+500 (1er tranche) (W.In Guezzam)"/>
    <s v="N.1.024.090.01.2054.000.054.24.003 Modernisation de la RN1 sur 40,5 kms du PK 2230+000 au PK 2270+500 (1er tranche) (W.In Guezzam)"/>
    <s v="N.1.024.090.01.2054.000.054.24.003 Modernisation de la RN1 sur 40,5 kms du PK 2230+000 au PK 2270+500 (1er tranche) (W.In Guezzam)"/>
    <s v="N.1.024.090.01.2054.000.054.24.003 Modernisation de la RN1 sur 40,5 kms du PK 2230+000 au PK 2270+500 (1er tranche) (W.In Guezzam)"/>
    <n v="2024"/>
    <n v="2500000"/>
    <n v="2500000"/>
    <n v="2186366"/>
    <n v="0"/>
    <m/>
    <n v="0.05"/>
    <m/>
    <s v="En cours"/>
  </r>
  <r>
    <x v="2"/>
    <x v="22"/>
    <s v="PSC"/>
    <s v="021:Habitat, Urbanisme et Ville"/>
    <s v="urbanisme et aménagement "/>
    <s v="aménagement du foncier "/>
    <s v="NK 5 721 2 262 027 16"/>
    <s v="Travaux L'amélioration urbaine DOTATION 2013 "/>
    <m/>
    <n v="1200000"/>
    <n v="1200000"/>
    <n v="1199957"/>
    <n v="1143074"/>
    <m/>
    <m/>
    <m/>
    <m/>
  </r>
  <r>
    <x v="2"/>
    <x v="22"/>
    <s v="PSC"/>
    <s v="021:Habitat, Urbanisme et Ville"/>
    <s v="urbanisme et aménagement "/>
    <s v="aménagement du foncier "/>
    <s v="NK 5 721 2 262 027 23"/>
    <s v="VRD Primaires et secondaires"/>
    <m/>
    <n v="2000000"/>
    <n v="2000000"/>
    <n v="1999867"/>
    <n v="1950116"/>
    <m/>
    <m/>
    <m/>
    <m/>
  </r>
  <r>
    <x v="2"/>
    <x v="22"/>
    <s v="PSC"/>
    <s v="021:Habitat, Urbanisme et Ville"/>
    <s v="urbanisme et aménagement "/>
    <s v="aménagement du foncier "/>
    <s v="NK 5 721 2 262 027 17"/>
    <s v="VRD Primaires et second   1ère Tranche DOTATION 2015 "/>
    <m/>
    <n v="1900000"/>
    <n v="1900000"/>
    <n v="1790987"/>
    <n v="1638219"/>
    <m/>
    <m/>
    <m/>
    <m/>
  </r>
  <r>
    <x v="2"/>
    <x v="22"/>
    <s v="PSC"/>
    <s v="021:Habitat, Urbanisme et Ville"/>
    <s v="urbanisme et aménagement "/>
    <s v="aménagement du foncier "/>
    <s v="NE 5 721 3 262 027 31"/>
    <s v="VRD Primaires et secondaires pour lotissements Sociaux"/>
    <m/>
    <n v="1000000"/>
    <n v="1000000"/>
    <n v="999429"/>
    <n v="570494"/>
    <m/>
    <m/>
    <m/>
    <m/>
  </r>
  <r>
    <x v="2"/>
    <x v="25"/>
    <s v="PSC"/>
    <s v="024:Travaux Publics et Infrastructures de Base"/>
    <s v="Infrastructures routier et autoroutiers"/>
    <s v="Dévloppement des Infrastructures routier"/>
    <s v="NE5.521.3.214.011.01.04"/>
    <s v="Modernisation de la RN 01 sur 570 km entre In Geuzzam et la limite de la wilaya de Ghardaïa(1 ère Tranche) "/>
    <m/>
    <n v="10000000"/>
    <n v="6723000"/>
    <n v="6481045"/>
    <n v="1545289"/>
    <m/>
    <m/>
    <m/>
    <m/>
  </r>
  <r>
    <x v="2"/>
    <x v="25"/>
    <s v="PSC"/>
    <s v="024:Travaux Publics et Infrastructures de Base"/>
    <s v="Infrastructures routier et autoroutiers"/>
    <s v="Dévloppement des Infrastructures routier"/>
    <s v="NE5.521.3.214.011.01.03"/>
    <s v="Etude, Rehabilitation et Réalisation des tronçons de voies d'acces aux unités militaires sur 560 km a travers les wilayas de Tamanrasset, Tebessa et Naama (y compris contrôle et suivi)"/>
    <m/>
    <n v="7699844"/>
    <n v="7699844"/>
    <n v="7571535"/>
    <n v="1962125"/>
    <m/>
    <m/>
    <m/>
    <m/>
  </r>
  <r>
    <x v="2"/>
    <x v="25"/>
    <s v="PSC"/>
    <s v="021:Habitat, Urbanisme et Ville"/>
    <s v=" Urbanism et Aménagement"/>
    <s v=" Aménagement du foncier"/>
    <s v="NE5.721.3.225.111.02_x000a_N1.021.080.02.2011.000.011.17.022"/>
    <s v="VRD Primaires et secondaires à travers les Wilayas "/>
    <m/>
    <n v="1145000"/>
    <n v="1145000"/>
    <n v="1144119.2536900002"/>
    <n v="1141799.797"/>
    <m/>
    <m/>
    <m/>
    <m/>
  </r>
  <r>
    <x v="2"/>
    <x v="25"/>
    <s v="PSC"/>
    <s v="021:Habitat, Urbanisme et Ville"/>
    <s v=" Urbanism et Aménagement"/>
    <s v=" Aménagement du foncier"/>
    <s v="NE5.721.3.225.111.22_x000a_N1.021.080.02.2011.000.011.18.029"/>
    <s v="VRD Primaires et secondaires à travers les Wilayas - Programme Additionnel 2018, 2eme Tranche- "/>
    <m/>
    <n v="1000000"/>
    <n v="1000000"/>
    <n v="985921.7818"/>
    <n v="625876.16374999995"/>
    <m/>
    <m/>
    <m/>
    <m/>
  </r>
  <r>
    <x v="2"/>
    <x v="26"/>
    <s v="PSC"/>
    <s v="021:Habitat, Urbanisme et Ville"/>
    <s v="Urbanisme et Aménagement"/>
    <s v="Urbanisme"/>
    <s v="N1.021.080.01.2053.000.053.20.005"/>
    <s v="Etude et révision des PDEU, études des pos, étude générale et spécifique -1ère tranche-"/>
    <m/>
    <n v="20000"/>
    <n v="20000"/>
    <n v="15951"/>
    <n v="0"/>
    <m/>
    <m/>
    <m/>
    <m/>
  </r>
  <r>
    <x v="2"/>
    <x v="26"/>
    <s v="PSC"/>
    <s v="021:Habitat, Urbanisme et Ville"/>
    <s v="Urbanisme et Aménagement"/>
    <s v="Urbanisme"/>
    <s v="N1.021.080.01.2053.000.053.21.006"/>
    <s v="Etude et révision des PDEU, études des pos, étude générale et spécifique, générale sismiques à travers les wilayas -programme 2021-"/>
    <m/>
    <n v="20000"/>
    <n v="20000"/>
    <n v="16761"/>
    <n v="0"/>
    <m/>
    <m/>
    <m/>
    <m/>
  </r>
  <r>
    <x v="2"/>
    <x v="26"/>
    <s v="PSC"/>
    <s v="021:Habitat, Urbanisme et Ville"/>
    <s v="Urbanisme et Aménagement"/>
    <s v="Aménagement du foncier"/>
    <s v="N1.021.080.02.2053.000.053.21.042"/>
    <s v="VRD primaires et secondaires à travers les wilaya -2ème tranche- programme 2021"/>
    <m/>
    <n v="400000"/>
    <n v="400000"/>
    <n v="352720"/>
    <n v="123578"/>
    <m/>
    <m/>
    <m/>
    <m/>
  </r>
  <r>
    <x v="2"/>
    <x v="26"/>
    <s v="PSC"/>
    <s v="021:Habitat, Urbanisme et Ville"/>
    <s v="Equipements publics"/>
    <s v="Equipements publics de l'éducation et de la formation"/>
    <s v="NE5.623.4.262.027.399"/>
    <s v="Etude, suivi et réalisation d'un école primaire type D au niveau du site des 860 logements LPL hai Djoualil, commune in salah, wilaya in salah -cité d'habitat intégrés, programme 2021"/>
    <m/>
    <n v="112147"/>
    <n v="112147"/>
    <n v="101271"/>
    <n v="63000"/>
    <m/>
    <m/>
    <m/>
    <m/>
  </r>
  <r>
    <x v="2"/>
    <x v="26"/>
    <s v="PSC"/>
    <s v="021:Habitat, Urbanisme et Ville"/>
    <s v="Equipements publics"/>
    <s v="Equipements publics de sécurité et de  santé"/>
    <s v="NE5.733.5.262.027.78"/>
    <s v="Réalisation d'une polyclinique au niveau des site d'habitat integrés, wilaya d'In Salah (cités d'habitat integrés -programme 2021)"/>
    <m/>
    <n v="260995"/>
    <n v="260995"/>
    <n v="176772"/>
    <n v="15832"/>
    <m/>
    <m/>
    <m/>
    <m/>
  </r>
  <r>
    <x v="2"/>
    <x v="26"/>
    <s v="PSC"/>
    <s v="024:Travaux Publics et Infrastructures de Base"/>
    <s v="Infrastructures toutières et autoroutières"/>
    <s v="Entretient routier"/>
    <s v="N1.024.090.01.2053.000.053.21.087"/>
    <s v="Modernisation de la RN n°01 sur 570 km, y compris un ouvrage d'art – première tranche."/>
    <m/>
    <n v="480000"/>
    <n v="480000"/>
    <n v="376850"/>
    <n v="55816"/>
    <m/>
    <m/>
    <m/>
    <m/>
  </r>
  <r>
    <x v="2"/>
    <x v="28"/>
    <s v="PSC"/>
    <s v="024:Travaux Publics et Infrastructures de Base"/>
    <s v="Infrastructures routières et autoroutières"/>
    <s v="Entretien routier"/>
    <s v="NE5.521.3.214.058.23.04"/>
    <s v="Modernisation de la RN 01 sur _x000a_570km y compris la réalisation_x000a_ d'ouvrage d'art (1er tranche)"/>
    <m/>
    <n v="1800000"/>
    <n v="1800000"/>
    <n v="1512517"/>
    <n v="0"/>
    <m/>
    <m/>
    <m/>
    <m/>
  </r>
  <r>
    <x v="2"/>
    <x v="28"/>
    <s v="PSC"/>
    <s v="024:Travaux Publics et Infrastructures de Base"/>
    <s v="Infrastructures routières et autoroutières"/>
    <s v="Entretien routier"/>
    <s v="NL5.531.1.214.058.23.08"/>
    <s v="PACE2016: Entretien Des Routes Nationales Remise à niveau des routes national"/>
    <m/>
    <n v="1114727"/>
    <n v="1114727"/>
    <n v="1114596"/>
    <n v="0"/>
    <m/>
    <m/>
    <m/>
    <m/>
  </r>
  <r>
    <x v="2"/>
    <x v="28"/>
    <s v="PSC"/>
    <s v="021:Habitat, Urbanisme et Ville"/>
    <s v="Ville et ville nouvelles"/>
    <s v="Ville et ville nouvelles"/>
    <s v="N1 021 081 01 3006 000 058 14 013"/>
    <s v="Projet de la ville nouvelle d'el-meniaa"/>
    <m/>
    <n v="28181587"/>
    <n v="28181587"/>
    <n v="9914874"/>
    <n v="0"/>
    <m/>
    <m/>
    <m/>
    <m/>
  </r>
  <r>
    <x v="2"/>
    <x v="27"/>
    <s v="PSC"/>
    <s v="024:Travaux Publics et Infrastructures de Base"/>
    <s v="Infrastructures Routières et Autoroutères"/>
    <s v="Développement des Infrastructures Routières"/>
    <s v="NE5,531,1,214,054,10"/>
    <s v="Modernisation de la RN01 sur 570 km y compris la réalisation d'un ouvrage d'art (1 er tranche)"/>
    <m/>
    <n v="997000"/>
    <n v="997000"/>
    <n v="962713"/>
    <n v="0"/>
    <m/>
    <m/>
    <m/>
    <m/>
  </r>
  <r>
    <x v="2"/>
    <x v="18"/>
    <s v="PSC"/>
    <s v="024:Travaux Publics et Infrastructures de Base"/>
    <s v="090_Infrastructures routières et autoroutières"/>
    <s v="01_Développement des infrastructures routières"/>
    <s v="NF5.521.2.214.239.85"/>
    <s v="Etude et réalisation de la route reliant Mih Nacer El-Borma (limite avec wilaya d'Ouargla) sur 200 kms"/>
    <m/>
    <n v="7800000"/>
    <n v="7800000"/>
    <n v="7617349.1679600002"/>
    <n v="7280257.3134200005"/>
    <m/>
    <m/>
    <m/>
    <m/>
  </r>
  <r>
    <x v="2"/>
    <x v="18"/>
    <s v="PSC"/>
    <s v="024:Travaux Publics et Infrastructures de Base"/>
    <s v="090_Infrastructures routières et autoroutières"/>
    <s v="01_Développement des infrastructures routières"/>
    <s v="NL5.521.2.214.239.01"/>
    <s v="Revêtement de la piste reliant Douar El Ma à Bir Dher sur 150 km (W. El-Oued)"/>
    <m/>
    <n v="4700000"/>
    <n v="4700000"/>
    <n v="4579235.60042"/>
    <n v="4173340.2568699997"/>
    <m/>
    <m/>
    <m/>
    <m/>
  </r>
  <r>
    <x v="2"/>
    <x v="18"/>
    <s v="PSC"/>
    <s v="024:Travaux Publics et Infrastructures de Base"/>
    <s v="090_Infrastructures routières et autoroutières"/>
    <s v="01_Développement des infrastructures routières"/>
    <s v="NL5.521.2.214.239.02"/>
    <s v="Etude et réalisation de la piste reliant Bir Dher à Bir Lahrech sur 65 kms (W. El-Oued"/>
    <m/>
    <n v="2525000"/>
    <n v="2525000"/>
    <n v="2188476.3357199999"/>
    <n v="1997746.5999700001"/>
    <m/>
    <m/>
    <m/>
    <m/>
  </r>
  <r>
    <x v="2"/>
    <x v="18"/>
    <s v="PSC"/>
    <s v="051:Hydraulique"/>
    <s v="090_Mobilisation des ressources en eau et de la sécurité hydrique"/>
    <s v="01_Mobilisation des ressources en eau conventionnelles"/>
    <s v="N1.051·093·01·2039·000·039·15·160"/>
    <s v="Réalisation de12700 ML de forges profonds dans la wilaya d' EL Oued destinés à l'agriculture"/>
    <m/>
    <n v="3000000"/>
    <n v="3000000"/>
    <n v="2998296.4255500003"/>
    <n v="2968839.0585500002"/>
    <m/>
    <m/>
    <m/>
    <m/>
  </r>
  <r>
    <x v="2"/>
    <x v="24"/>
    <s v="PSC"/>
    <s v="024:Travaux Publics et Infrastructures de Base"/>
    <s v=" 090 : Infrastructures routiéres et autoroutiéres"/>
    <s v="1: Développement des infrastructures routières"/>
    <s v="N 1 024 090 01 2056 000 056 21 485"/>
    <s v="Revétement de la  route Azzane - Col d'Anai sur 115 km."/>
    <m/>
    <n v="2035500"/>
    <n v="2035500"/>
    <n v="1834113"/>
    <n v="337348"/>
    <m/>
    <m/>
    <m/>
    <m/>
  </r>
  <r>
    <x v="2"/>
    <x v="24"/>
    <s v="PSC"/>
    <s v="024:Travaux Publics et Infrastructures de Base"/>
    <s v=" 91 : Infrastructures routiéres et autoroutiéres"/>
    <s v="1: Développement des infrastructures routières"/>
    <s v="N 1 024 090 01 2056 000 056 21 484"/>
    <s v="Revétement de la  route Takisset - Col d'Anai sur 115 km."/>
    <m/>
    <n v="1214500"/>
    <n v="1214500"/>
    <n v="836662"/>
    <n v="0"/>
    <m/>
    <m/>
    <m/>
    <m/>
  </r>
  <r>
    <x v="2"/>
    <x v="16"/>
    <s v="PSC"/>
    <s v="021:Habitat, Urbanisme et Ville"/>
    <s v="Urbanisme et Aménagement"/>
    <s v="Aménagement du foncier"/>
    <s v="NE 5 721 3 225 130 31"/>
    <s v="Travaux des VRD  des lotissements crées dans le cadre de l'offre fonciére dans les régions du Sud et des Hauts plateaux -Programme 2019-"/>
    <m/>
    <n v="1200000"/>
    <n v="1200000"/>
    <n v="1070609.2479600001"/>
    <n v="464066.70912999997"/>
    <m/>
    <m/>
    <m/>
    <m/>
  </r>
  <r>
    <x v="2"/>
    <x v="16"/>
    <s v="PSC"/>
    <s v="021:Habitat, Urbanisme et Ville"/>
    <s v="Urbanisme et Aménagement"/>
    <s v="Aménagement du foncier"/>
    <s v="NE 5 721 3 225 130 37"/>
    <s v="VRD Primaires et secondaires à travers les Wilayas - Programme Additionnel 2020-"/>
    <m/>
    <n v="800000"/>
    <n v="800000"/>
    <n v="715928.61750000005"/>
    <n v="557575.00439000002"/>
    <m/>
    <m/>
    <m/>
    <m/>
  </r>
  <r>
    <x v="2"/>
    <x v="16"/>
    <s v="PSC"/>
    <s v="021:Habitat, Urbanisme et Ville"/>
    <s v="Urbanisme et Aménagement"/>
    <s v="Aménagement du foncier"/>
    <s v="NE 5 721 3 225 130 38"/>
    <s v="Amélioration Urbaine au niveau des zones d'ombre - Programme 2021"/>
    <m/>
    <n v="950000"/>
    <n v="950000"/>
    <n v="899550.29732000013"/>
    <n v="896031.25363000005"/>
    <m/>
    <m/>
    <m/>
    <m/>
  </r>
  <r>
    <x v="2"/>
    <x v="16"/>
    <s v="PSC"/>
    <s v="024:Travaux Publics et Infrastructures de Base"/>
    <s v="Infrastructures routières et autoroutières"/>
    <s v="Développements des infrastructures aéroportuaires"/>
    <s v="NF5.521.2.214.230.01.86_x000a_(N.1.024.090.01.2030.000.030.16.066)"/>
    <s v="_x000a_réalisation de la rocarde longeant les frontière tunisiennes entre Bire Yaakoub et Bir El Guelta en passant par El Borma sur 250 KM et réhabilitation de la Rn53 entre PK 155 et PK237 en lot(W.Ouargla)"/>
    <m/>
    <n v="8550000"/>
    <n v="8550000"/>
    <n v="8445930"/>
    <n v="8231591"/>
    <m/>
    <m/>
    <m/>
    <m/>
  </r>
  <r>
    <x v="2"/>
    <x v="16"/>
    <s v="PSC"/>
    <s v="024:Travaux Publics et Infrastructures de Base"/>
    <s v="Infrastructures routières et autoroutières"/>
    <s v="Développements des infrastructures aéroportuaires"/>
    <s v="NL5.521.2.214.230.01.03_x000a_(N.1.024.090.01.2030.000.030.16.067)"/>
    <s v="étude, ouverture de piste Bire Colas- Akfou (bornee frontaliere10) sur 53 KM et Bir Yaakoub vers la frontalier (borne frontalière 8) sur 6,4 KM (W.Ouargla )"/>
    <m/>
    <n v="1900000"/>
    <n v="1900000"/>
    <n v="1801067"/>
    <n v="1784004"/>
    <m/>
    <m/>
    <m/>
    <m/>
  </r>
  <r>
    <x v="3"/>
    <x v="29"/>
    <s v="PSD"/>
    <s v="005:Intérieur, Collectivités Locales et Aménagement du Territoire"/>
    <m/>
    <m/>
    <m/>
    <s v="N1 005 017 02 4823 000 023 11 008_x000a_Etude et réalisation d'un système de vidéosurveillance de la wilaya de Annaba"/>
    <m/>
    <m/>
    <n v="6700000"/>
    <m/>
    <n v="4182054.4870799999"/>
    <n v="0.56061147085959895"/>
    <n v="0.65"/>
    <m/>
    <s v="En cours"/>
  </r>
  <r>
    <x v="3"/>
    <x v="29"/>
    <s v="PSD"/>
    <s v="005:Intérieur, Collectivités Locales et Aménagement du Territoire"/>
    <m/>
    <m/>
    <m/>
    <s v="N1 005 020 01 4823 000 023 08 006_x000a_Etude, réalisation et équipement d’un centre national de formation et de perfectionnement et de recyclage du personnel des collectivités locales à El Bouni, Annaba"/>
    <m/>
    <m/>
    <n v="4537000"/>
    <m/>
    <n v="2543494.2432900006"/>
    <n v="0.59801091061700706"/>
    <n v="0.8"/>
    <m/>
    <s v="En cours"/>
  </r>
  <r>
    <x v="3"/>
    <x v="29"/>
    <s v="PSD"/>
    <s v="006:Justice"/>
    <m/>
    <m/>
    <m/>
    <s v="N1 006 021 01 4023 000 023 04 001_x000a_Etude, réalisation et équipement d'une cour de justice à Annaba"/>
    <m/>
    <m/>
    <n v="4457000"/>
    <m/>
    <n v="2665334.6286200006"/>
    <n v="0"/>
    <n v="0.8"/>
    <m/>
    <s v="En cours"/>
  </r>
  <r>
    <x v="3"/>
    <x v="29"/>
    <s v="PSD"/>
    <s v="051:Hydraulique"/>
    <m/>
    <m/>
    <m/>
    <s v="Etude et taravaux de mise à niveau de la station d'épuration d'annaba y compris l'amélioration de la collecte des eaux usées et les infrastructures de transfert des eaux épurées vers le périmétre agricole de Bounamoussa et le complexe d'EL Hadjar (Wilaya d'Annaba) "/>
    <m/>
    <m/>
    <n v="62000000"/>
    <m/>
    <n v="4813054.1864999998"/>
    <n v="0"/>
    <n v="0.05"/>
    <m/>
    <s v="en cours"/>
  </r>
  <r>
    <x v="3"/>
    <x v="29"/>
    <s v="PSD"/>
    <s v="024:Travaux Publics et Infrastructures de Base"/>
    <m/>
    <m/>
    <m/>
    <s v="N1 024 090 01 2023 000 023 24 003_x000a_Dédoublement de la RN21 entre El Hadjar et la limite de la wilaya de Guelma sur 18 Kms (1 ere Tranche) (W d'Annaba)_x000a_"/>
    <m/>
    <m/>
    <n v="2250000"/>
    <m/>
    <n v="961960.33545000001"/>
    <m/>
    <n v="0.05"/>
    <m/>
    <m/>
  </r>
  <r>
    <x v="3"/>
    <x v="29"/>
    <s v="PSD"/>
    <s v="024:Travaux Publics et Infrastructures de Base"/>
    <m/>
    <m/>
    <m/>
    <m/>
    <m/>
    <m/>
    <m/>
    <m/>
    <n v="961960.33545000001"/>
    <n v="0"/>
    <m/>
    <m/>
    <m/>
  </r>
  <r>
    <x v="3"/>
    <x v="29"/>
    <s v="PSD"/>
    <s v="024:Travaux Publics et Infrastructures de Base"/>
    <m/>
    <m/>
    <m/>
    <s v="N1 024 090 01 4023 000 023 08 006_x000a_Etude et réalisation d'un chemin communal y compris les ouvrages d'art reliant Ras El Hamra à Oued Begrat sur 08 km Annaba et Seraidi."/>
    <m/>
    <m/>
    <n v="5650000"/>
    <m/>
    <n v="3046552.4775799997"/>
    <m/>
    <n v="0.4"/>
    <m/>
    <s v="/"/>
  </r>
  <r>
    <x v="3"/>
    <x v="29"/>
    <s v="PSD"/>
    <s v="024:Travaux Publics et Infrastructures de Base"/>
    <m/>
    <m/>
    <m/>
    <m/>
    <m/>
    <m/>
    <m/>
    <m/>
    <n v="3046552.4775799997"/>
    <n v="0.54"/>
    <n v="0.4"/>
    <m/>
    <m/>
  </r>
  <r>
    <x v="3"/>
    <x v="29"/>
    <s v="PSD"/>
    <s v="024:Travaux Publics et Infrastructures de Base"/>
    <m/>
    <m/>
    <m/>
    <s v="N1 024 091 01 4023 000 023 09 001"/>
    <m/>
    <m/>
    <n v="5056000"/>
    <m/>
    <n v="4438680.7176900003"/>
    <m/>
    <n v="1"/>
    <m/>
    <s v="/"/>
  </r>
  <r>
    <x v="3"/>
    <x v="29"/>
    <s v="PSD"/>
    <s v="024:Travaux Publics et Infrastructures de Base"/>
    <m/>
    <m/>
    <m/>
    <s v="Etude et Réalisation d'un parking avion E pour la nouvelle aérogare de Annaba"/>
    <m/>
    <m/>
    <m/>
    <m/>
    <n v="4438680.7176900003"/>
    <m/>
    <m/>
    <m/>
    <m/>
  </r>
  <r>
    <x v="3"/>
    <x v="30"/>
    <s v="PSC"/>
    <s v="024:Travaux Publics et Infrastructures de Base"/>
    <m/>
    <m/>
    <m/>
    <s v="Réalisation du dédoublement de la RN 16 entre la limite de la wilaya de Souk ahras et la limite de la wilaya de Tarf via l'autoroute Est/Ouest sur 42 Km "/>
    <m/>
    <m/>
    <n v="7638000"/>
    <m/>
    <n v="4146876.1746199997"/>
    <n v="0.54292696708824295"/>
    <n v="0.52"/>
    <m/>
    <s v=" suite à l'accord pour la réévaluation de l'opération  au titre de l'exercice 2025, un avis d'appel d'offre a été lancé .                                pour  l'achevement de la RN 16    lot 03 : attribution provisoire en cours  et                         lot 01 : attribution provisoire en cours "/>
  </r>
  <r>
    <x v="3"/>
    <x v="30"/>
    <s v="PSC"/>
    <s v="024:Travaux Publics et Infrastructures de Base"/>
    <m/>
    <m/>
    <m/>
    <s v="Réalisation d'un viaduc sur RN 16 au PK 69+800(wilaya de guelma)"/>
    <m/>
    <m/>
    <n v="1760000"/>
    <m/>
    <s v="/"/>
    <n v="0.24071895424836601"/>
    <s v="/"/>
    <m/>
    <s v="marché en cours de visa au niveau de la  commission séctorielle des marchés publics des travaux publics "/>
  </r>
  <r>
    <x v="3"/>
    <x v="31"/>
    <s v="PSD"/>
    <s v="012:Enseignement Supérieur et  Recherche Scientifique"/>
    <m/>
    <m/>
    <m/>
    <s v="Etude et réalisation de 2000 places pédagogiques"/>
    <m/>
    <m/>
    <n v="1545300"/>
    <m/>
    <n v="371983"/>
    <n v="0.60933926560320051"/>
    <n v="0.3"/>
    <m/>
    <s v="Procédure en cours"/>
  </r>
  <r>
    <x v="3"/>
    <x v="31"/>
    <s v="PSD"/>
    <s v="012:Enseignement Supérieur et  Recherche Scientifique"/>
    <m/>
    <m/>
    <m/>
    <s v="Suivi et réalisation de 2000 Lits d'hébergement à El-Tarf"/>
    <m/>
    <m/>
    <n v="2379640"/>
    <m/>
    <n v="1450008.09"/>
    <n v="0.6998712702702703"/>
    <n v="0.85"/>
    <m/>
    <s v="en cours"/>
  </r>
  <r>
    <x v="3"/>
    <x v="31"/>
    <s v="PSD"/>
    <s v="012:Enseignement Supérieur et  Recherche Scientifique"/>
    <m/>
    <m/>
    <m/>
    <s v="Suivi et réalisation d'un restaurant central à El-Tarf"/>
    <m/>
    <m/>
    <n v="370000"/>
    <m/>
    <n v="258952.37"/>
    <n v="0.10782433783108447"/>
    <n v="0.95"/>
    <m/>
    <s v="en cours"/>
  </r>
  <r>
    <x v="3"/>
    <x v="31"/>
    <s v="PSD"/>
    <s v="012:Enseignement Supérieur et  Recherche Scientifique"/>
    <m/>
    <m/>
    <m/>
    <s v="Etude et réalisation de 1500 lits"/>
    <m/>
    <m/>
    <n v="1600800"/>
    <m/>
    <n v="172605.2"/>
    <n v="0.11624738888888889"/>
    <n v="0.15"/>
    <m/>
    <s v="Procédure en cours"/>
  </r>
  <r>
    <x v="3"/>
    <x v="31"/>
    <s v="PSD"/>
    <s v="012:Enseignement Supérieur et  Recherche Scientifique"/>
    <m/>
    <m/>
    <m/>
    <s v="Viabilisation et aménagement du pôle universitaire"/>
    <m/>
    <m/>
    <n v="900000"/>
    <m/>
    <n v="104622.65"/>
    <n v="0"/>
    <n v="0.15"/>
    <m/>
    <s v="en cours"/>
  </r>
  <r>
    <x v="3"/>
    <x v="31"/>
    <s v="PSD"/>
    <s v="012:Enseignement Supérieur et  Recherche Scientifique"/>
    <m/>
    <m/>
    <m/>
    <s v="Suivi et réalisation de 4000 places pédagogiques à El-Tarf"/>
    <m/>
    <m/>
    <n v="1800000"/>
    <m/>
    <n v="0"/>
    <n v="0.30111185193579248"/>
    <n v="0"/>
    <m/>
    <s v="Procédure en cours"/>
  </r>
  <r>
    <x v="3"/>
    <x v="31"/>
    <s v="PSD"/>
    <s v="020:Agriculture, Développement Rural et Pêche"/>
    <m/>
    <m/>
    <m/>
    <s v="Etude d’adaptation, suivi control et travaux de réalisation et équipement de 03 centres de proximité pour le stockage intermédiaire des céréales au niveau de la wilaya d’EL Tarf"/>
    <m/>
    <m/>
    <n v="758914"/>
    <m/>
    <n v="228518"/>
    <n v="0.87008399999999997"/>
    <s v="Bouhadjar   80% Ain assel 70%,Ben mhidi 100%"/>
    <m/>
    <s v="en cours"/>
  </r>
  <r>
    <x v="3"/>
    <x v="31"/>
    <s v="PSD"/>
    <s v="019:Industrie et Production Pharmaceutique"/>
    <m/>
    <m/>
    <m/>
    <s v="Suivi et réalisation d’une zone industrielle à matrouha wilaya de EL Tarf  ( tranche 1 )"/>
    <m/>
    <m/>
    <n v="500000"/>
    <m/>
    <n v="435042"/>
    <n v="0.38700000000000001"/>
    <n v="0.95"/>
    <m/>
    <s v="en cours"/>
  </r>
  <r>
    <x v="3"/>
    <x v="31"/>
    <s v="PSC"/>
    <s v="024:Travaux Publics et Infrastructures de Base"/>
    <m/>
    <m/>
    <m/>
    <s v="Projet de réalisation de la line ferroviaire chibaita moukhtar .drean . chihani"/>
    <m/>
    <m/>
    <n v="548554"/>
    <m/>
    <m/>
    <n v="0"/>
    <n v="0.46189999999999998"/>
    <m/>
    <m/>
  </r>
  <r>
    <x v="3"/>
    <x v="31"/>
    <s v="PSC"/>
    <s v="051:Hydraulique"/>
    <m/>
    <m/>
    <m/>
    <s v="Réalisation de la station eau dessalement des eaux de mer"/>
    <m/>
    <m/>
    <m/>
    <m/>
    <s v="/"/>
    <n v="0.7"/>
    <n v="0.95"/>
    <m/>
    <m/>
  </r>
  <r>
    <x v="3"/>
    <x v="31"/>
    <s v="PSC"/>
    <s v="051:Hydraulique"/>
    <m/>
    <m/>
    <m/>
    <s v="Travaux de raccordement à Laval  de la station de dessalement d’eau de mer . D’EL TARF   lot 0 01 : SDEM ver ANNABA"/>
    <m/>
    <m/>
    <n v="15778292"/>
    <m/>
    <s v="/"/>
    <n v="0.75"/>
    <n v="1"/>
    <m/>
    <m/>
  </r>
  <r>
    <x v="3"/>
    <x v="31"/>
    <s v="PSC"/>
    <s v="051:Hydraulique"/>
    <m/>
    <m/>
    <m/>
    <s v="Travaux de raccordement à Laval  de la station de dessalement d’eau de mer . D’EL TARF Lot n 2 : SDEM ver RMC"/>
    <m/>
    <m/>
    <n v="12741089"/>
    <m/>
    <s v="/"/>
    <n v="0.32400000000000001"/>
    <n v="1"/>
    <m/>
    <m/>
  </r>
  <r>
    <x v="3"/>
    <x v="31"/>
    <s v="PSC"/>
    <s v="051:Hydraulique"/>
    <m/>
    <m/>
    <m/>
    <s v="Travaux de raccordement à Laval  de la station de dessalement d’eau de mer . D’EL TARF LOT n 03-1 : RMC LAC DES OISEAUX VERS MEXA "/>
    <m/>
    <m/>
    <n v="4381982"/>
    <m/>
    <s v="/"/>
    <n v="0.22"/>
    <n v="0.43"/>
    <m/>
    <m/>
  </r>
  <r>
    <x v="3"/>
    <x v="31"/>
    <s v="PSC"/>
    <s v="051:Hydraulique"/>
    <m/>
    <m/>
    <m/>
    <s v="Travaux de raccordement à Laval  de la station de dessalement d’eau de mer . D’EL TARF LOT n 03-2: RMC MEXA –RV EL KALA"/>
    <m/>
    <m/>
    <n v="1260982"/>
    <m/>
    <s v="/"/>
    <n v="0.06"/>
    <n v="0.43"/>
    <m/>
    <m/>
  </r>
  <r>
    <x v="3"/>
    <x v="31"/>
    <s v="PSC"/>
    <s v="051:Hydraulique"/>
    <m/>
    <m/>
    <m/>
    <s v="Travaux de raccordement de la station de dessalement d’eau de mer .LOT n 04 : RMC LAC DES OISEAUX –RMC daghoussa"/>
    <m/>
    <m/>
    <n v="5959786"/>
    <m/>
    <s v="/"/>
    <n v="0"/>
    <n v="0.3"/>
    <m/>
    <m/>
  </r>
  <r>
    <x v="3"/>
    <x v="31"/>
    <s v="PSC"/>
    <s v="051:Hydraulique"/>
    <m/>
    <m/>
    <m/>
    <s v="Travaux de raccordement de la station de dessalement d’eau de mer .LOT n 05 : RMC daghoussa EL TARF Sud Drean"/>
    <m/>
    <m/>
    <n v="1693578"/>
    <m/>
    <s v="/"/>
    <n v="0.73229999999999995"/>
    <n v="0.13"/>
    <m/>
    <m/>
  </r>
  <r>
    <x v="3"/>
    <x v="31"/>
    <s v="PSC"/>
    <s v="051:Hydraulique"/>
    <m/>
    <m/>
    <m/>
    <s v="Construction et mise en service du barrage boukhroufa ( bouteldja )"/>
    <m/>
    <m/>
    <n v="22077000"/>
    <m/>
    <s v="/"/>
    <m/>
    <n v="0.8"/>
    <m/>
    <m/>
  </r>
  <r>
    <x v="3"/>
    <x v="32"/>
    <s v="PSD"/>
    <s v="020:Agriculture, Développement Rural et Pêche"/>
    <m/>
    <m/>
    <m/>
    <s v="Etude et Réalisation de  1000 km de réseaux éléctriques basse tension et moyenne tension"/>
    <m/>
    <m/>
    <n v="1000000"/>
    <n v="255687"/>
    <n v="204549"/>
    <m/>
    <n v="0.8"/>
    <m/>
    <m/>
  </r>
  <r>
    <x v="3"/>
    <x v="32"/>
    <s v="PSD"/>
    <s v="020:Agriculture, Développement Rural et Pêche"/>
    <m/>
    <m/>
    <m/>
    <s v="Etude et Réalisation de  1000 km de réseaux éléctriques basse tension et moyenne tension"/>
    <m/>
    <m/>
    <n v="1500000"/>
    <n v="936228"/>
    <n v="638679"/>
    <m/>
    <n v="0.98"/>
    <m/>
    <m/>
  </r>
  <r>
    <x v="3"/>
    <x v="32"/>
    <s v="PSD"/>
    <s v="020:Agriculture, Développement Rural et Pêche"/>
    <m/>
    <m/>
    <m/>
    <s v="Réalisation d'une unité de stockage"/>
    <m/>
    <m/>
    <n v="162000"/>
    <n v="161847"/>
    <n v="41069"/>
    <m/>
    <n v="0.8"/>
    <m/>
    <m/>
  </r>
  <r>
    <x v="3"/>
    <x v="32"/>
    <s v="PSD"/>
    <s v="020:Agriculture, Développement Rural et Pêche"/>
    <m/>
    <m/>
    <m/>
    <s v="Etude, suivi et réalisation de 03 unités de stockages d'une capacité de 60.000 Qtx pour chacune soit un total de 180.000 Qtx"/>
    <m/>
    <m/>
    <n v="486000"/>
    <n v="459977"/>
    <n v="205419"/>
    <m/>
    <n v="0.8"/>
    <m/>
    <m/>
  </r>
  <r>
    <x v="3"/>
    <x v="32"/>
    <s v="PSD"/>
    <s v="020:Agriculture, Développement Rural et Pêche"/>
    <m/>
    <m/>
    <m/>
    <s v="Etude, suivi, aménagement et réalisation des pistes agricoles améliorées et aménagements des pistes existantes sur 520 km"/>
    <m/>
    <m/>
    <n v="1400000"/>
    <n v="1210373"/>
    <n v="513457"/>
    <m/>
    <n v="0.67"/>
    <m/>
    <m/>
  </r>
  <r>
    <x v="3"/>
    <x v="32"/>
    <s v="PSD"/>
    <s v="020:Agriculture, Développement Rural et Pêche"/>
    <m/>
    <m/>
    <m/>
    <s v="Electrification agricole sur 500 km"/>
    <m/>
    <m/>
    <n v="1500000"/>
    <n v="1331871"/>
    <n v="1157747"/>
    <m/>
    <n v="0.98"/>
    <m/>
    <m/>
  </r>
  <r>
    <x v="3"/>
    <x v="32"/>
    <s v="PSD"/>
    <s v="021:Habitat, Urbanisme et Ville"/>
    <m/>
    <m/>
    <m/>
    <s v="5000 logements publics locatifs"/>
    <m/>
    <m/>
    <n v="14610000"/>
    <n v="13611907"/>
    <n v="10529573"/>
    <m/>
    <n v="0.71"/>
    <m/>
    <m/>
  </r>
  <r>
    <x v="3"/>
    <x v="32"/>
    <s v="PSD"/>
    <s v="051:Hydraulique"/>
    <m/>
    <m/>
    <m/>
    <s v="Suivi, réalisation et équipement d’une station d’épuration à Babar"/>
    <m/>
    <m/>
    <n v="2500000"/>
    <n v="2142157"/>
    <n v="826597"/>
    <m/>
    <n v="0.85"/>
    <m/>
    <m/>
  </r>
  <r>
    <x v="3"/>
    <x v="32"/>
    <s v="PSD"/>
    <s v="051:Hydraulique"/>
    <m/>
    <m/>
    <m/>
    <s v="Suivi, réalisation et équipement d’une station d’épuration à Chechar"/>
    <m/>
    <m/>
    <n v="2490000"/>
    <n v="1999404"/>
    <n v="412576"/>
    <m/>
    <n v="0.5"/>
    <m/>
    <m/>
  </r>
  <r>
    <x v="3"/>
    <x v="32"/>
    <s v="PSD"/>
    <s v="024:Travaux Publics et Infrastructures de Base"/>
    <m/>
    <m/>
    <m/>
    <s v="Réalisation et suivi du dédoublement de la RN 88 reliant Kais -limite de la wilaya de Batna sur 18 km."/>
    <m/>
    <m/>
    <n v="2000000"/>
    <n v="1517700"/>
    <n v="1428287"/>
    <m/>
    <n v="0.9"/>
    <m/>
    <m/>
  </r>
  <r>
    <x v="3"/>
    <x v="32"/>
    <s v="PSD"/>
    <s v="019:Industrie et Production Pharmaceutique"/>
    <m/>
    <m/>
    <m/>
    <s v="Etude réhabilitation et développement de la zone d’activité de BAGHAI"/>
    <m/>
    <m/>
    <n v="1700000"/>
    <n v="1201064"/>
    <n v="574074"/>
    <m/>
    <n v="0.65"/>
    <m/>
    <m/>
  </r>
  <r>
    <x v="3"/>
    <x v="32"/>
    <s v="PSD"/>
    <s v="019:Industrie et Production Pharmaceutique"/>
    <m/>
    <m/>
    <m/>
    <s v="Etude, suivi et réalisation de cinq (05) mini zones d'activité (10 ha chacune) au niveau des communes de : Taouzianet, Remila, Chechar, El Ouldja et Djellal."/>
    <m/>
    <m/>
    <n v="700000"/>
    <n v="611126"/>
    <n v="126410"/>
    <m/>
    <n v="0.45"/>
    <m/>
    <m/>
  </r>
  <r>
    <x v="3"/>
    <x v="32"/>
    <s v="PSD"/>
    <s v="019:Industrie et Production Pharmaceutique"/>
    <m/>
    <m/>
    <m/>
    <s v="Etude ,réalisation et réhabilitation des zones d’activité de Ain touila, M’toussa, El mahmel.   "/>
    <m/>
    <m/>
    <n v="2000000"/>
    <n v="1637616"/>
    <n v="507012"/>
    <m/>
    <n v="0.45"/>
    <m/>
    <m/>
  </r>
  <r>
    <x v="3"/>
    <x v="32"/>
    <s v="PSD"/>
    <s v="027:Santé"/>
    <m/>
    <m/>
    <m/>
    <s v="Etude, construction et Equipement d'un hopital Mére et Enfant à Khenchela"/>
    <m/>
    <m/>
    <n v="900000"/>
    <n v="333414"/>
    <n v="44449"/>
    <m/>
    <n v="0.15"/>
    <m/>
    <m/>
  </r>
  <r>
    <x v="3"/>
    <x v="32"/>
    <s v="PSD"/>
    <s v="027:Santé"/>
    <m/>
    <m/>
    <m/>
    <s v="Etude,construction et Equipement d'une urgence médicale chirurgicale à Khenchela"/>
    <m/>
    <m/>
    <n v="700000"/>
    <n v="227304"/>
    <n v="164018"/>
    <m/>
    <n v="0.65"/>
    <m/>
    <m/>
  </r>
  <r>
    <x v="3"/>
    <x v="32"/>
    <s v="PSD"/>
    <s v="012:Enseignement Supérieur et  Recherche Scientifique"/>
    <m/>
    <m/>
    <m/>
    <s v="Suivi et réalisation de 6 000 places pédagogiques."/>
    <m/>
    <m/>
    <n v="3110000"/>
    <n v="2986303"/>
    <n v="2285748"/>
    <m/>
    <n v="0.9"/>
    <m/>
    <m/>
  </r>
  <r>
    <x v="3"/>
    <x v="32"/>
    <s v="PSD"/>
    <s v="012:Enseignement Supérieur et  Recherche Scientifique"/>
    <m/>
    <m/>
    <m/>
    <s v="Suivi et réalisation de 3000 lits d’hébergement"/>
    <m/>
    <m/>
    <n v="2292000"/>
    <n v="1997405"/>
    <n v="1906385"/>
    <m/>
    <n v="0.85"/>
    <m/>
    <m/>
  </r>
  <r>
    <x v="3"/>
    <x v="32"/>
    <s v="PSD"/>
    <s v="013:Formation et Enseignement Professionnels"/>
    <m/>
    <m/>
    <m/>
    <s v="Suivi, réalisation et équipement d’un institut national  spécialisé de formation professionnelle  (INSFP) 300 PF/120 lits à khenchela "/>
    <m/>
    <m/>
    <n v="522000"/>
    <n v="358383"/>
    <n v="282841"/>
    <m/>
    <n v="0.85"/>
    <m/>
    <m/>
  </r>
  <r>
    <x v="3"/>
    <x v="32"/>
    <s v="PSD"/>
    <s v="013:Formation et Enseignement Professionnels"/>
    <m/>
    <m/>
    <m/>
    <s v="Suivi, réalisation et équipement d’un institut d’enseignement professionnel (IEP) 1000 PF /300 lits à khenchela"/>
    <m/>
    <m/>
    <n v="568000"/>
    <n v="382994"/>
    <n v="308530"/>
    <m/>
    <n v="0.85"/>
    <m/>
    <m/>
  </r>
  <r>
    <x v="3"/>
    <x v="32"/>
    <s v="PSD"/>
    <s v="015:Sports"/>
    <m/>
    <m/>
    <m/>
    <s v="Etude, construction et équipement d'un Centre Régional de  regroupement des Equipes Nationales à Ain Silane "/>
    <m/>
    <m/>
    <n v="3693200"/>
    <n v="3435134"/>
    <n v="1549144"/>
    <m/>
    <n v="0.7"/>
    <m/>
    <m/>
  </r>
  <r>
    <x v="3"/>
    <x v="32"/>
    <s v="PSD"/>
    <s v="026:Tourisme et Artisanat"/>
    <m/>
    <m/>
    <m/>
    <s v="Suivi et travaux de viabilisation de la station climatique à Chelia"/>
    <m/>
    <m/>
    <n v="561000"/>
    <n v="297670"/>
    <n v="161083"/>
    <m/>
    <n v="0.78"/>
    <m/>
    <m/>
  </r>
  <r>
    <x v="3"/>
    <x v="32"/>
    <s v="PSC"/>
    <s v="008:Energie, Mines et Energies Renouvelables"/>
    <m/>
    <m/>
    <m/>
    <s v="Centrale Electrique cycle combiné 1266,71 MW à Remila - Daira de kais"/>
    <m/>
    <m/>
    <n v="82230000"/>
    <s v="/"/>
    <s v="/"/>
    <m/>
    <n v="0.92"/>
    <m/>
    <m/>
  </r>
  <r>
    <x v="3"/>
    <x v="32"/>
    <s v="PSC"/>
    <s v="051:Hydraulique"/>
    <m/>
    <m/>
    <m/>
    <s v="Réalisation du barrage lazreg  (w . Khenchela)"/>
    <m/>
    <m/>
    <n v="4000000"/>
    <n v="2997084"/>
    <n v="0"/>
    <n v="0.59"/>
    <n v="0.17"/>
    <m/>
    <m/>
  </r>
  <r>
    <x v="3"/>
    <x v="33"/>
    <s v="PSC"/>
    <s v="051:Hydraulique"/>
    <m/>
    <m/>
    <m/>
    <s v="Etude, réalisation et gestion de la STEP de la ville de Oum El Bouaghi"/>
    <m/>
    <m/>
    <n v="1733000"/>
    <m/>
    <n v="0"/>
    <n v="0.71640266241101958"/>
    <n v="0.7"/>
    <m/>
    <s v="  /"/>
  </r>
  <r>
    <x v="3"/>
    <x v="33"/>
    <s v="PSC"/>
    <s v="020:Agriculture, Développement Rural et Pêche"/>
    <m/>
    <m/>
    <m/>
    <s v="Travaux de raccordement en energie electrique pour les expoloitations agricoles"/>
    <m/>
    <m/>
    <n v="1063998"/>
    <m/>
    <n v="762251"/>
    <n v="0.680878431372549"/>
    <n v="0.83"/>
    <m/>
    <s v=" /"/>
  </r>
  <r>
    <x v="3"/>
    <x v="33"/>
    <s v="PSD"/>
    <s v="014:Culture et Arts"/>
    <m/>
    <m/>
    <m/>
    <s v="Réalisation et équipement d'une annexe de l'école régionale des Beaux arts à Oum El Bouaghi_x000d_,"/>
    <m/>
    <m/>
    <n v="255000"/>
    <m/>
    <n v="173624"/>
    <n v="0.29938999999999999"/>
    <n v="0.9"/>
    <m/>
    <m/>
  </r>
  <r>
    <x v="3"/>
    <x v="33"/>
    <s v="PSD"/>
    <s v="012:Enseignement Supérieur et  Recherche Scientifique"/>
    <m/>
    <m/>
    <m/>
    <s v="Réalisation de 500 lits d’hébergement en extension de la résidence universitaire d’Ain M’lila. _x000d__x000a_"/>
    <m/>
    <m/>
    <n v="500000"/>
    <m/>
    <n v="149695"/>
    <n v="0.36415334682710859"/>
    <n v="0.6"/>
    <m/>
    <m/>
  </r>
  <r>
    <x v="3"/>
    <x v="33"/>
    <s v="PSD"/>
    <s v="027:Santé"/>
    <m/>
    <m/>
    <m/>
    <s v="Réalisation et équipement d'un hôpital 120 lits à Ain Fakroun_x000d__x000a_"/>
    <m/>
    <m/>
    <n v="3118969"/>
    <m/>
    <n v="1135783"/>
    <n v="0.90447326086956525"/>
    <n v="0.8"/>
    <m/>
    <m/>
  </r>
  <r>
    <x v="3"/>
    <x v="33"/>
    <s v="PSD"/>
    <s v="027:Santé"/>
    <m/>
    <m/>
    <m/>
    <s v="Réalisation d'un hôpital 240 lits à Ain M'Lila_x000d__x000a_"/>
    <m/>
    <m/>
    <n v="4600000"/>
    <m/>
    <n v="4160577"/>
    <n v="0.213271875"/>
    <n v="1"/>
    <m/>
    <m/>
  </r>
  <r>
    <x v="3"/>
    <x v="33"/>
    <s v="PSD"/>
    <s v="027:Santé"/>
    <m/>
    <m/>
    <m/>
    <s v="Réalisation d'un hôpital 60 lits à Ain Kercha_x000d_"/>
    <m/>
    <m/>
    <n v="1600000"/>
    <m/>
    <n v="341235"/>
    <n v="1.2623999999999999E-3"/>
    <n v="0.8"/>
    <m/>
    <m/>
  </r>
  <r>
    <x v="3"/>
    <x v="33"/>
    <s v="PSD"/>
    <s v="051:Hydraulique"/>
    <m/>
    <m/>
    <m/>
    <s v="Etude, réalisation et gestion de la station d'épuration de la ville de Ain Fakroun _x000d__x000a_"/>
    <m/>
    <m/>
    <n v="2500000"/>
    <m/>
    <n v="3156"/>
    <n v="0.9741546875"/>
    <n v="0"/>
    <m/>
    <m/>
  </r>
  <r>
    <x v="3"/>
    <x v="33"/>
    <s v="PSD"/>
    <s v="024:Travaux Publics et Infrastructures de Base"/>
    <m/>
    <m/>
    <m/>
    <s v="Renforcement RN 80 du PK 128+000 au PK 150+500 sur 22,5 Km."/>
    <m/>
    <m/>
    <n v="640000"/>
    <m/>
    <n v="623459"/>
    <m/>
    <n v="1"/>
    <m/>
    <m/>
  </r>
  <r>
    <x v="3"/>
    <x v="33"/>
    <s v="PSD"/>
    <s v="024:Travaux Publics et Infrastructures de Base"/>
    <m/>
    <m/>
    <m/>
    <m/>
    <m/>
    <m/>
    <m/>
    <m/>
    <m/>
    <n v="0.66282614196932399"/>
    <m/>
    <m/>
    <m/>
  </r>
  <r>
    <x v="3"/>
    <x v="33"/>
    <s v="PSD"/>
    <s v="019:Industrie et Production Pharmaceutique"/>
    <m/>
    <m/>
    <m/>
    <s v="Etude, Réhabilitation et développement de la zone d'activités d'Oum El Bouaghi Est _x000d__x000a_"/>
    <m/>
    <m/>
    <m/>
    <m/>
    <m/>
    <m/>
    <n v="0.75"/>
    <m/>
    <m/>
  </r>
  <r>
    <x v="3"/>
    <x v="33"/>
    <s v="PSD"/>
    <s v="019:Industrie et Production Pharmaceutique"/>
    <m/>
    <m/>
    <m/>
    <s v="Etude, Réhabilitation et développement de la zone d'activités d'Oum El Bouaghi Est "/>
    <m/>
    <m/>
    <n v="1217108"/>
    <m/>
    <n v="806731"/>
    <n v="0.75"/>
    <n v="0.66282614196932399"/>
    <m/>
    <m/>
  </r>
  <r>
    <x v="3"/>
    <x v="33"/>
    <s v="PSD"/>
    <s v="015:Sports"/>
    <m/>
    <m/>
    <m/>
    <s v="Etude, réalisation et équipement d'une piscine de proximité à Ain M'lila_x000d__x000a_"/>
    <m/>
    <m/>
    <n v="160000"/>
    <m/>
    <n v="93804"/>
    <n v="0.36"/>
    <n v="0.8"/>
    <m/>
    <m/>
  </r>
  <r>
    <x v="3"/>
    <x v="33"/>
    <s v="PSD"/>
    <s v="015:Sports"/>
    <m/>
    <m/>
    <m/>
    <s v="Réalisation et équipement d'un centre de regroupement sportif  à Zorg_x000d__x000a_"/>
    <m/>
    <m/>
    <n v="2392145"/>
    <m/>
    <n v="851222"/>
    <n v="0.26513975000000001"/>
    <n v="0.7"/>
    <m/>
    <m/>
  </r>
  <r>
    <x v="3"/>
    <x v="33"/>
    <s v="PSD"/>
    <s v="019:Industrie et Production Pharmaceutique"/>
    <m/>
    <m/>
    <m/>
    <s v="Réalisation d'une zone industrielle à Ouled Gacem, wilaya d'Oum El Bouaghi sur 399,85 ha._x000d_"/>
    <m/>
    <m/>
    <n v="4000000"/>
    <m/>
    <n v="1106580"/>
    <n v="0.33"/>
    <n v="0.4"/>
    <m/>
    <m/>
  </r>
  <r>
    <x v="3"/>
    <x v="34"/>
    <s v="PSD"/>
    <s v="027:Santé"/>
    <m/>
    <m/>
    <m/>
    <s v="Etude et construction d'un centre des brulés"/>
    <m/>
    <m/>
    <n v="3083000"/>
    <m/>
    <n v="1021151.31956"/>
    <n v="0"/>
    <n v="0.5"/>
    <m/>
    <s v="Opération à l'arrêt"/>
  </r>
  <r>
    <x v="3"/>
    <x v="34"/>
    <s v="PSD"/>
    <s v="027:Santé"/>
    <m/>
    <m/>
    <m/>
    <s v="Réalisation et équipement d'un Hôpital 60 lits à Oum Toub (1ère tranche) (W.Skikda)"/>
    <m/>
    <m/>
    <n v="1400000"/>
    <m/>
    <n v="974.61"/>
    <n v="0"/>
    <n v="0"/>
    <m/>
    <s v="_x000a_Phase ouverture des plis après le 3ème appel d'offres "/>
  </r>
  <r>
    <x v="3"/>
    <x v="34"/>
    <s v="PSD"/>
    <s v="027:Santé"/>
    <m/>
    <m/>
    <m/>
    <s v="Etude et suivi pour la réalisation d'un hôpital 240 lits à Skikda"/>
    <m/>
    <m/>
    <n v="300000"/>
    <m/>
    <n v="0"/>
    <n v="0"/>
    <n v="0"/>
    <m/>
    <s v="Phase analyse des offres après un 1er avis infructueux"/>
  </r>
  <r>
    <x v="3"/>
    <x v="34"/>
    <s v="PSD"/>
    <s v="027:Santé"/>
    <m/>
    <m/>
    <m/>
    <s v="Etude et suivi pour la réalisation d'un hôpital 120 lits à Collo, Wilaya de Skikda"/>
    <m/>
    <m/>
    <n v="160000"/>
    <m/>
    <n v="0"/>
    <n v="0.88"/>
    <n v="0"/>
    <m/>
    <s v="Phase analyse des offres après un 1er avis infructueux"/>
  </r>
  <r>
    <x v="3"/>
    <x v="34"/>
    <s v="PSD"/>
    <s v="051:Hydraulique"/>
    <m/>
    <m/>
    <m/>
    <s v="_x000a_Réalisation de la station d’épuration du groupement urbain de FILFILA"/>
    <m/>
    <m/>
    <n v="3005000"/>
    <m/>
    <n v="2649907.60348"/>
    <n v="0.64730430840562814"/>
    <n v="0.99"/>
    <m/>
    <s v="La STEP est mise en régime et sera en exploitation (par l'entreprise) pendant deux (02) ans apres la reception provisoire "/>
  </r>
  <r>
    <x v="3"/>
    <x v="35"/>
    <s v="PSD"/>
    <s v="019:Industrie et Production Pharmaceutique"/>
    <m/>
    <m/>
    <m/>
    <s v="Réalisation d'une zone industrielle à M'daourouch, wilaya souk ahras"/>
    <m/>
    <m/>
    <n v="3000000"/>
    <m/>
    <n v="2341776"/>
    <n v="0.82604246387180569"/>
    <n v="0.8"/>
    <m/>
    <s v="Reste travaux de pose des couches GB+BB+ETP réclament la hausse des prix +ETP est mise en demeure pour la deuxieme fois"/>
  </r>
  <r>
    <x v="3"/>
    <x v="35"/>
    <s v="PSD"/>
    <s v="005:Intérieur, Collectivités Locales et Aménagement du Territoire"/>
    <m/>
    <m/>
    <m/>
    <s v="Etude et réalisation d'un centre frontalier mixte (DGSN - DGD) avec (05) logements de fonction et acquisition d'un groupe électrogène à Ouled-Moumen"/>
    <m/>
    <m/>
    <n v="1604564"/>
    <m/>
    <n v="1325438"/>
    <n v="0.19094720000000001"/>
    <n v="0.98"/>
    <m/>
    <s v="En cours"/>
  </r>
  <r>
    <x v="3"/>
    <x v="35"/>
    <s v="PSD"/>
    <s v="004:Affaires Etrangères, Communauté Nationale à l'Etranger et Affaires Africaines"/>
    <m/>
    <m/>
    <m/>
    <s v="Etude et réalisation d'une Unité Républicaine de Sécurité (U.R.S) à Souk-Ahras"/>
    <m/>
    <m/>
    <n v="1250000"/>
    <m/>
    <n v="238684"/>
    <n v="0.614714255091104"/>
    <n v="0.49"/>
    <m/>
    <s v="تم الإعلان عن طلب عروض بعد تعديل دفتر الشروط  لإنجاز الوحدة الجمهورية في 07 حصص"/>
  </r>
  <r>
    <x v="3"/>
    <x v="35"/>
    <s v="PSD"/>
    <s v="012:Enseignement Supérieur et  Recherche Scientifique"/>
    <m/>
    <m/>
    <m/>
    <s v="Suivi et réalisation de 6000 places pédagogiques"/>
    <m/>
    <m/>
    <n v="4665000"/>
    <m/>
    <n v="2867642"/>
    <n v="0.23293885819521179"/>
    <n v="0.98"/>
    <m/>
    <s v="En cours"/>
  </r>
  <r>
    <x v="3"/>
    <x v="35"/>
    <s v="PSD"/>
    <s v="027:Santé"/>
    <m/>
    <m/>
    <m/>
    <s v="Réalisation d'un hôpital de 120 lits à M'Daourouch"/>
    <m/>
    <m/>
    <n v="2715000"/>
    <m/>
    <n v="632429"/>
    <n v="4.26875E-3"/>
    <n v="0.72"/>
    <m/>
    <s v="En cours"/>
  </r>
  <r>
    <x v="3"/>
    <x v="35"/>
    <s v="PSD"/>
    <s v="027:Santé"/>
    <m/>
    <m/>
    <m/>
    <s v="Etude d'adaptation, suivi et réalisation d'un hôpital 120 lits en remplacement de l'ancienne structure à Sedrata"/>
    <m/>
    <m/>
    <n v="1600000"/>
    <m/>
    <n v="6830"/>
    <n v="2.8623853211009174E-4"/>
    <n v="0.15"/>
    <m/>
    <s v="En cours"/>
  </r>
  <r>
    <x v="3"/>
    <x v="35"/>
    <s v="PSD"/>
    <s v="027:Santé"/>
    <m/>
    <m/>
    <m/>
    <s v="Etude, suivi et réalisation d'un hôpital de 120 lits à Souk-Ahras"/>
    <m/>
    <m/>
    <n v="3815000"/>
    <m/>
    <n v="1092"/>
    <n v="0.34866666666666668"/>
    <n v="0.05"/>
    <m/>
    <s v="En cours"/>
  </r>
  <r>
    <x v="3"/>
    <x v="35"/>
    <s v="PSD"/>
    <s v="027:Santé"/>
    <m/>
    <m/>
    <m/>
    <s v="Etude d'adaptation,suivi et réalisation d'un hôpital de 60 lits à Heddada"/>
    <m/>
    <m/>
    <n v="990000"/>
    <m/>
    <n v="345180"/>
    <n v="2.8960786571207908E-3"/>
    <n v="0.45"/>
    <m/>
    <s v="En cours"/>
  </r>
  <r>
    <x v="3"/>
    <x v="36"/>
    <s v="PSD"/>
    <s v="020:Agriculture, Développement Rural et Pêche"/>
    <m/>
    <m/>
    <m/>
    <s v="Etude d'adaptation , suivi, cntrole  et travaux de réalisation et équipement de 08 centres de proximité pour le stockage intermédiaire des céréales au niveau de la wilaya de Tébessa "/>
    <m/>
    <m/>
    <n v="2023771"/>
    <m/>
    <n v="5861"/>
    <n v="0"/>
    <n v="0.12"/>
    <m/>
    <s v="pogramme 2023 En cours pour les 8 centres"/>
  </r>
  <r>
    <x v="3"/>
    <x v="36"/>
    <s v="PSD"/>
    <s v="027:Santé"/>
    <m/>
    <m/>
    <m/>
    <s v="Réalisation Hopital 60 litsà Negrine"/>
    <m/>
    <m/>
    <n v="1500000"/>
    <m/>
    <n v="0"/>
    <n v="0.73965333333333338"/>
    <n v="0"/>
    <m/>
    <s v=" PEC-PSD                                  Non lancée,  lancement subordoné à l'achèvement de l'étude ,"/>
  </r>
  <r>
    <x v="3"/>
    <x v="36"/>
    <s v="PSD"/>
    <s v="027:Santé"/>
    <m/>
    <m/>
    <m/>
    <s v="N 1 027 105 01 4012 000 012 08 004                           ETUDE ET REALISATION D'UN HÖPITAL 60 LITS EL OGLA"/>
    <m/>
    <m/>
    <n v="750000"/>
    <m/>
    <n v="554740"/>
    <n v="0.89417536452836088"/>
    <n v="0.97"/>
    <m/>
    <s v="PEC-PSD En cours"/>
  </r>
  <r>
    <x v="3"/>
    <x v="36"/>
    <s v="PSD"/>
    <s v="027:Santé"/>
    <m/>
    <m/>
    <m/>
    <s v="N 1 027 105 01 4012 000 012 06 005                                REALISATION D'UN HOPITAL GENERAL  120 LITS A TEBESSA"/>
    <m/>
    <m/>
    <n v="767430"/>
    <m/>
    <n v="686217"/>
    <n v="0.78631142099999995"/>
    <n v="0.98"/>
    <m/>
    <s v="PEC-PSD En cours"/>
  </r>
  <r>
    <x v="3"/>
    <x v="36"/>
    <s v="PSD"/>
    <s v="051:Hydraulique"/>
    <m/>
    <m/>
    <m/>
    <s v="N 1 051 094 01 2012 000 012 24 003                                Travaux de renforcement de l'alimentation en eau potable de la ville de chéria à partir du champ captant d'El Malabiod (W-Tébessa)_x000a_"/>
    <m/>
    <m/>
    <n v="800000"/>
    <m/>
    <n v="629049.13679999998"/>
    <n v="0.23188200275000001"/>
    <n v="0.95"/>
    <m/>
    <s v="pogramme 2023                travaux de réalisation en cours "/>
  </r>
  <r>
    <x v="3"/>
    <x v="36"/>
    <s v="PSD"/>
    <s v="051:Hydraulique"/>
    <m/>
    <m/>
    <m/>
    <s v=" N 1 051 094 01 2012 000 012 24 014                          Réalisation d’une conduite transfert d’eau potable à partir du barrage OULGET MELLEGUE  vers la commune d’ EL OUENZA y compris stockage ,équipement , amenée d’énergie et suivi_x000a_"/>
    <m/>
    <m/>
    <n v="600000"/>
    <m/>
    <n v="139129.20165"/>
    <n v="0"/>
    <n v="0.9"/>
    <m/>
    <s v="pogramme 2024                travaux de réalisation en cours"/>
  </r>
  <r>
    <x v="3"/>
    <x v="36"/>
    <s v="PSD"/>
    <s v="051:Hydraulique"/>
    <m/>
    <m/>
    <m/>
    <s v="Raccordement des Rejets des  eaux usées vers la STEP de la ville de Tébessa, Y compris la Réalisation de deux Stations de relevages"/>
    <m/>
    <m/>
    <n v="600000"/>
    <m/>
    <n v="0"/>
    <n v="0.25187583333333335"/>
    <n v="0"/>
    <m/>
    <s v="pogramme 2024                *Marchés de réalisation au niveau du CMW pour approbation pour les 05 premiers lots et les deux derniers lots ont été déclarés infructueuses _x000a_&quot; demande de réévaluation de l'opération &quot;"/>
  </r>
  <r>
    <x v="3"/>
    <x v="36"/>
    <s v="PSD"/>
    <s v="024:Travaux Publics et Infrastructures de Base"/>
    <m/>
    <m/>
    <m/>
    <s v="Modernisation de la RN 88 sur 27.5 Kms du PK 183 au PK 210+500 (entre Ouenza– El-Aouinet) (W.Tébessa)"/>
    <m/>
    <m/>
    <n v="1200000"/>
    <m/>
    <n v="302251"/>
    <n v="0.21543100000000001"/>
    <n v="0.8"/>
    <m/>
    <s v="Programme 2024"/>
  </r>
  <r>
    <x v="3"/>
    <x v="36"/>
    <s v="PSD"/>
    <s v="021:Habitat, Urbanisme et Ville"/>
    <m/>
    <m/>
    <m/>
    <s v="Etude, suivi et réalisation des travaux de VRD primaires et secondaires à travers la Wilaya de Tébessa -Programme 2024-"/>
    <m/>
    <m/>
    <n v="1000000"/>
    <m/>
    <n v="215431"/>
    <n v="0.3456745"/>
    <n v="0.35"/>
    <m/>
    <s v="programme 2024 en cours "/>
  </r>
  <r>
    <x v="3"/>
    <x v="36"/>
    <s v="PSD"/>
    <s v="021:Habitat, Urbanisme et Ville"/>
    <m/>
    <m/>
    <m/>
    <s v="S 1 021 080 02 4812 000 012 18 003                               Suivi et réalisation des travaux de VRD des lotissements créés dans le cadre de développement de l'offre foncière publique dans les wilayas des hauts plateaux - prog,2018 - wilaya de Tébessa"/>
    <m/>
    <m/>
    <n v="2000000"/>
    <m/>
    <n v="691349"/>
    <n v="0.90645728000000003"/>
    <n v="0.5"/>
    <m/>
    <s v="PEC-PSD                   en cours "/>
  </r>
  <r>
    <x v="3"/>
    <x v="36"/>
    <s v="PSD"/>
    <s v="021:Habitat, Urbanisme et Ville"/>
    <m/>
    <m/>
    <m/>
    <s v="S 1 021 080 02 4812 000 012 14 009                             Résorption du déficit en VRD à travers les communes de la wilaya (1ère tranche)"/>
    <m/>
    <m/>
    <n v="6250000"/>
    <m/>
    <n v="5665358"/>
    <n v="0.83016253968253972"/>
    <n v="0.95"/>
    <m/>
    <s v="PEC-PSD                    en cours "/>
  </r>
  <r>
    <x v="3"/>
    <x v="36"/>
    <s v="PSD"/>
    <s v="021:Habitat, Urbanisme et Ville"/>
    <m/>
    <m/>
    <m/>
    <s v="S 1 021 079 02 4812 000 012 14 001                              Etude et réalisation de 1.000 logements publics locatifs"/>
    <m/>
    <m/>
    <n v="3150000"/>
    <m/>
    <n v="2615012"/>
    <n v="0.85799333333333339"/>
    <n v="0.95"/>
    <m/>
    <s v="  PEC-PSD  Achevée"/>
  </r>
  <r>
    <x v="3"/>
    <x v="36"/>
    <s v="PSD"/>
    <s v="021:Habitat, Urbanisme et Ville"/>
    <m/>
    <m/>
    <m/>
    <s v="PC 721 2 262 112 14 02                                                      VRD DES LOTISSMENTS SOCIAUX"/>
    <m/>
    <m/>
    <n v="750000"/>
    <m/>
    <n v="643495"/>
    <n v="1.3358208955223882E-3"/>
    <n v="0.91"/>
    <m/>
    <s v=" PEC-PSD                  en cours "/>
  </r>
  <r>
    <x v="3"/>
    <x v="36"/>
    <s v="PSD"/>
    <s v="005:Intérieur, Collectivités Locales et Aménagement du Territoire"/>
    <m/>
    <m/>
    <m/>
    <s v="S1 005 017 02 4812 000 012 06 015                                  ETUDE, REALISATION ET EQUIPEMENT D'UN POSTE FRONTALIER MIXTE POLICE - DOUANE A EL-MERIDJ"/>
    <m/>
    <m/>
    <n v="268000"/>
    <m/>
    <n v="358"/>
    <m/>
    <n v="0.05"/>
    <m/>
    <s v="PEC-PSD                    Etude en cours "/>
  </r>
  <r>
    <x v="3"/>
    <x v="36"/>
    <s v="PSC"/>
    <s v="008:Energie, Mines et Energies Renouvelables"/>
    <m/>
    <m/>
    <m/>
    <s v="Electrification rurale"/>
    <m/>
    <m/>
    <n v="5866667"/>
    <m/>
    <m/>
    <m/>
    <n v="0.98"/>
    <m/>
    <s v="Programme complémentaire centralisé géré par SONELGAZ"/>
  </r>
  <r>
    <x v="3"/>
    <x v="36"/>
    <s v="PSC"/>
    <s v="008:Energie, Mines et Energies Renouvelables"/>
    <m/>
    <m/>
    <m/>
    <s v="Raccordement des agglomérations secondaires et quartiers et lotissement sociaux en Gaz naturel QLS/Gaz"/>
    <m/>
    <m/>
    <n v="4933333"/>
    <m/>
    <m/>
    <m/>
    <n v="0.98"/>
    <m/>
    <s v="Programme complémentaire centralisé géré par SONELGAZ"/>
  </r>
  <r>
    <x v="3"/>
    <x v="36"/>
    <s v="PSC"/>
    <s v="008:Energie, Mines et Energies Renouvelables"/>
    <m/>
    <m/>
    <m/>
    <s v="Electricité pour les zones d'ombre"/>
    <m/>
    <m/>
    <n v="2500000"/>
    <m/>
    <m/>
    <m/>
    <n v="0.82"/>
    <m/>
    <s v="Programme complémentaire centralisé géré par SONELGAZ"/>
  </r>
  <r>
    <x v="3"/>
    <x v="36"/>
    <s v="PSC"/>
    <s v="008:Energie, Mines et Energies Renouvelables"/>
    <m/>
    <m/>
    <m/>
    <s v="Gaz naturel  pour les zones d'ombre"/>
    <m/>
    <m/>
    <n v="1500000"/>
    <m/>
    <m/>
    <m/>
    <n v="0.96"/>
    <m/>
    <s v="Programme complémentaire centralisé géré par SONELGAZ"/>
  </r>
  <r>
    <x v="4"/>
    <x v="37"/>
    <s v="PSD"/>
    <s v="024:Travaux Publics et Infrastructures de Base"/>
    <m/>
    <m/>
    <s v="NK5.523.2.262.010.44_x000a_"/>
    <s v="réalisation de la ligne ferroviaire reliant Hassi Mefsoukh et Mostaganem_x000a_N° de l’opération"/>
    <m/>
    <m/>
    <n v="2866246.0245790002"/>
    <m/>
    <m/>
    <m/>
    <m/>
    <m/>
    <m/>
  </r>
  <r>
    <x v="4"/>
    <x v="38"/>
    <s v="PSD"/>
    <s v="010:Affaires Religieuses et Wakfs"/>
    <m/>
    <m/>
    <m/>
    <s v="Suivi, réalisation et équipement d’une mosquée pôle à Mascara"/>
    <m/>
    <m/>
    <n v="2504000"/>
    <m/>
    <m/>
    <m/>
    <m/>
    <m/>
    <m/>
  </r>
  <r>
    <x v="4"/>
    <x v="38"/>
    <s v="PSD"/>
    <s v="012:Enseignement Supérieur et  Recherche Scientifique"/>
    <m/>
    <m/>
    <m/>
    <s v="Suivi et réalisation de 6.000 places pédagogiques y compris une salle OMS, un terrain de football, une piscine semi-olympique et un théâtre de verdure à Mascara"/>
    <m/>
    <m/>
    <n v="4642710"/>
    <m/>
    <m/>
    <m/>
    <m/>
    <m/>
    <m/>
  </r>
  <r>
    <x v="4"/>
    <x v="38"/>
    <s v="PSD"/>
    <s v="015:Sports"/>
    <m/>
    <m/>
    <m/>
    <s v="Suivi, réalisation et équipement d’un vélodrome à Mascara  "/>
    <m/>
    <m/>
    <n v="2577000"/>
    <m/>
    <m/>
    <m/>
    <m/>
    <m/>
    <m/>
  </r>
  <r>
    <x v="4"/>
    <x v="38"/>
    <s v="PSD"/>
    <s v="019:Industrie et Production Pharmaceutique"/>
    <m/>
    <m/>
    <m/>
    <s v="Suivi et réalisation d’une zone industrielle 98 H à Oggaz, wilaya de Mascara (tranche 2)"/>
    <m/>
    <m/>
    <n v="1000000"/>
    <m/>
    <m/>
    <m/>
    <m/>
    <m/>
    <m/>
  </r>
  <r>
    <x v="4"/>
    <x v="38"/>
    <s v="T3"/>
    <s v="020:Agriculture, Développement Rural et Pêche"/>
    <m/>
    <m/>
    <m/>
    <s v="Etude d’adaptation, suivi , contrôle et travaux de réalisation et équipement de 09 centres de proximité pour le stockage intermédiaire des céréales au niveau de la wilaya de Mascarad’engagement :  DA"/>
    <m/>
    <m/>
    <n v="2276743"/>
    <m/>
    <m/>
    <m/>
    <m/>
    <m/>
    <m/>
  </r>
  <r>
    <x v="4"/>
    <x v="38"/>
    <s v="PSD"/>
    <s v="024:Travaux Publics et Infrastructures de Base"/>
    <m/>
    <m/>
    <m/>
    <s v="Réalisation d'une pénétrante reliant l'autoroute - oust a Mascara sur 43 km"/>
    <m/>
    <m/>
    <n v="59000000"/>
    <m/>
    <m/>
    <m/>
    <m/>
    <m/>
    <m/>
  </r>
  <r>
    <x v="4"/>
    <x v="38"/>
    <s v="PSD"/>
    <s v="024:Travaux Publics et Infrastructures de Base"/>
    <m/>
    <m/>
    <m/>
    <s v="Dédoublement de la RN4 sur 12 Km entre Sidi Daouad et Zeghloul"/>
    <m/>
    <m/>
    <n v="1500000"/>
    <m/>
    <m/>
    <m/>
    <m/>
    <m/>
    <m/>
  </r>
  <r>
    <x v="4"/>
    <x v="38"/>
    <s v="PSD"/>
    <s v="027:Santé"/>
    <m/>
    <m/>
    <m/>
    <s v="Etude et réalisation d'un établissement hospitalier spécialisé en urgences médicaux chirurgicales à Bouhanifia"/>
    <m/>
    <m/>
    <n v="2623237"/>
    <m/>
    <m/>
    <m/>
    <m/>
    <m/>
    <m/>
  </r>
  <r>
    <x v="4"/>
    <x v="38"/>
    <s v="PSD"/>
    <s v="027:Santé"/>
    <m/>
    <m/>
    <m/>
    <s v="Suivi et réalisation d’un hôpital de 120 lits à Mascara"/>
    <m/>
    <m/>
    <n v="3940000"/>
    <m/>
    <m/>
    <m/>
    <m/>
    <m/>
    <m/>
  </r>
  <r>
    <x v="4"/>
    <x v="38"/>
    <m/>
    <s v="051:Hydraulique"/>
    <m/>
    <m/>
    <m/>
    <s v="Réalisation d'une station d'épuration des eaux usées pour la ville de Mohammadia y compris collecteur de rejet"/>
    <m/>
    <m/>
    <n v="2170000"/>
    <m/>
    <m/>
    <m/>
    <m/>
    <m/>
    <m/>
  </r>
  <r>
    <x v="4"/>
    <x v="38"/>
    <m/>
    <s v="051:Hydraulique"/>
    <m/>
    <m/>
    <m/>
    <s v="Etude , suivi et travaux de mise à niveau de deux (02) stations de lagunage aérés de la ville de Hacine et bouhnifia  y compris l’amélioration et réhabilitation de la collecte des rejets et intégration d’un système de traitement tertiaire (w. Mascara)"/>
    <m/>
    <m/>
    <n v="1250000"/>
    <m/>
    <m/>
    <m/>
    <m/>
    <m/>
    <m/>
  </r>
  <r>
    <x v="4"/>
    <x v="38"/>
    <s v="PSC"/>
    <s v="024:Travaux Publics et Infrastructures de Base"/>
    <m/>
    <m/>
    <m/>
    <m/>
    <m/>
    <m/>
    <n v="0"/>
    <m/>
    <m/>
    <m/>
    <m/>
    <m/>
    <m/>
  </r>
  <r>
    <x v="4"/>
    <x v="38"/>
    <s v="PSC"/>
    <s v="051:Hydraulique"/>
    <m/>
    <m/>
    <m/>
    <s v="Alimentation en Eau Potable de la commune de Mascara et du couloir Mohammadia - Sig à partir du Transfert MAO"/>
    <m/>
    <m/>
    <n v="14500000"/>
    <m/>
    <m/>
    <m/>
    <m/>
    <m/>
    <m/>
  </r>
  <r>
    <x v="4"/>
    <x v="38"/>
    <s v="PSC"/>
    <s v="051:Hydraulique"/>
    <m/>
    <m/>
    <m/>
    <s v="Confortement du Barrage Chorfa"/>
    <m/>
    <m/>
    <n v="5830000"/>
    <m/>
    <m/>
    <m/>
    <m/>
    <m/>
    <m/>
  </r>
  <r>
    <x v="4"/>
    <x v="38"/>
    <s v="PSC"/>
    <s v="051:Hydraulique"/>
    <m/>
    <m/>
    <m/>
    <s v="Transfert à partir du Barrage de Bouhanifia vers la retenue du Barrage de Fergoug"/>
    <m/>
    <m/>
    <n v="10000000"/>
    <m/>
    <m/>
    <m/>
    <m/>
    <m/>
    <m/>
  </r>
  <r>
    <x v="4"/>
    <x v="39"/>
    <m/>
    <s v="024:Travaux Publics et Infrastructures de Base"/>
    <s v="infrastructure de base "/>
    <s v="(routes et pénétrantes) :"/>
    <m/>
    <s v="Réalisation Du Redoublement De La Rn06 (Carrefour Ain El Hadjar A Temetlas)"/>
    <m/>
    <m/>
    <n v="1200000"/>
    <m/>
    <m/>
    <m/>
    <m/>
    <m/>
    <m/>
  </r>
  <r>
    <x v="4"/>
    <x v="38"/>
    <m/>
    <s v="011:Education Nationale"/>
    <m/>
    <m/>
    <m/>
    <s v="Etude, Réalisation Et Equipement De 2000 Places Pédagogiques "/>
    <m/>
    <m/>
    <n v="1511104"/>
    <m/>
    <m/>
    <m/>
    <m/>
    <m/>
    <m/>
  </r>
  <r>
    <x v="4"/>
    <x v="38"/>
    <m/>
    <s v="011:Education Nationale"/>
    <m/>
    <m/>
    <m/>
    <s v="Etude, Realisation Et Equipement D'Une Residence Universitaire De 1000 Lits A Saida "/>
    <m/>
    <m/>
    <n v="1642759"/>
    <m/>
    <m/>
    <m/>
    <m/>
    <m/>
    <m/>
  </r>
  <r>
    <x v="4"/>
    <x v="38"/>
    <m/>
    <s v="011:Education Nationale"/>
    <m/>
    <m/>
    <m/>
    <s v="Suivi Et Réalisation De 2000 Places Pédagogiques "/>
    <m/>
    <m/>
    <n v="2037000"/>
    <m/>
    <m/>
    <m/>
    <m/>
    <m/>
    <m/>
  </r>
  <r>
    <x v="4"/>
    <x v="38"/>
    <m/>
    <s v="011:Education Nationale"/>
    <m/>
    <m/>
    <m/>
    <s v="Viabilisation Et Aménagement Du Nouveau Pôle Universitaire (2 Eme Tranche"/>
    <m/>
    <m/>
    <n v="1190611"/>
    <m/>
    <m/>
    <m/>
    <m/>
    <m/>
    <m/>
  </r>
  <r>
    <x v="4"/>
    <x v="38"/>
    <m/>
    <s v="020:Agriculture, Développement Rural et Pêche"/>
    <m/>
    <m/>
    <m/>
    <s v="Réalisation D'une Zone industriel/e A Sidi Ahmed (Sur 100 Ha) Wilaya De Saida (Tranche 1) »"/>
    <m/>
    <m/>
    <n v="700000"/>
    <m/>
    <m/>
    <m/>
    <m/>
    <m/>
    <m/>
  </r>
  <r>
    <x v="4"/>
    <x v="38"/>
    <m/>
    <s v="020:Agriculture, Développement Rural et Pêche"/>
    <m/>
    <m/>
    <m/>
    <s v="Réalisation D'une Zone lndustrielle A Sidi Ahmed (Sur 100 Ha) Wilaya De Saida (Tranche 2"/>
    <m/>
    <m/>
    <n v="1000000"/>
    <m/>
    <m/>
    <m/>
    <m/>
    <m/>
    <m/>
  </r>
  <r>
    <x v="4"/>
    <x v="40"/>
    <m/>
    <s v="012:Enseignement Supérieur et  Recherche Scientifique"/>
    <m/>
    <m/>
    <m/>
    <s v="Étude et réalisation de 8000 lits d'hébergement type standard et de 4280 lits améliorés (Villages méditerranéen)"/>
    <m/>
    <m/>
    <n v="19966463"/>
    <n v="18827752.600000001"/>
    <n v="18700276"/>
    <m/>
    <m/>
    <m/>
    <m/>
  </r>
  <r>
    <x v="4"/>
    <x v="40"/>
    <m/>
    <s v="015:Sports"/>
    <m/>
    <m/>
    <m/>
    <s v="Réalisation et équipement de la 2éme tranche stade OMS (40000) places à Oran"/>
    <m/>
    <m/>
    <n v="11980255"/>
    <s v="11 980 255"/>
    <n v="11980255"/>
    <m/>
    <m/>
    <m/>
    <m/>
  </r>
  <r>
    <x v="4"/>
    <x v="40"/>
    <m/>
    <s v="024:Travaux Publics et Infrastructures de Base"/>
    <m/>
    <m/>
    <m/>
    <s v="Réalisation de la deuxième rocade d'Oran sur 21 KMs"/>
    <m/>
    <m/>
    <n v="12839500"/>
    <n v="12817395.17"/>
    <n v="12759454"/>
    <m/>
    <m/>
    <m/>
    <m/>
  </r>
  <r>
    <x v="4"/>
    <x v="40"/>
    <m/>
    <s v="024:Travaux Publics et Infrastructures de Base"/>
    <m/>
    <m/>
    <m/>
    <s v="Extension du terminal à conteneurs du port d'Oran"/>
    <m/>
    <m/>
    <n v="12370909"/>
    <n v="12230047.15"/>
    <n v="12219052"/>
    <m/>
    <m/>
    <m/>
    <m/>
  </r>
  <r>
    <x v="4"/>
    <x v="41"/>
    <m/>
    <s v="006:Justice"/>
    <m/>
    <m/>
    <m/>
    <s v="Étude, réalisation et équipement d’un établissement pénitentiaire pour 300 détenus à Ras El Ma"/>
    <m/>
    <m/>
    <m/>
    <m/>
    <m/>
    <m/>
    <m/>
    <m/>
    <m/>
  </r>
  <r>
    <x v="4"/>
    <x v="41"/>
    <m/>
    <s v="015:Sports"/>
    <m/>
    <m/>
    <m/>
    <s v="Étude, réalisation et équipement d'un centre régional des équipes nationales à Sidi Bel Abbes»."/>
    <m/>
    <m/>
    <m/>
    <m/>
    <m/>
    <m/>
    <m/>
    <m/>
    <m/>
  </r>
  <r>
    <x v="4"/>
    <x v="41"/>
    <m/>
    <s v="019:Industrie et Production Pharmaceutique"/>
    <m/>
    <m/>
    <m/>
    <s v="d’une zone industrielle à Ras El Ma."/>
    <m/>
    <m/>
    <m/>
    <m/>
    <m/>
    <m/>
    <m/>
    <m/>
    <m/>
  </r>
  <r>
    <x v="4"/>
    <x v="41"/>
    <m/>
    <s v="020:Agriculture, Développement Rural et Pêche"/>
    <m/>
    <m/>
    <m/>
    <s v="Étude, réalisation et équipement d'un centre de formation et de vulgarisation agricole à Sidi Bel Abbes"/>
    <m/>
    <m/>
    <m/>
    <m/>
    <m/>
    <m/>
    <m/>
    <m/>
    <m/>
  </r>
  <r>
    <x v="4"/>
    <x v="41"/>
    <m/>
    <s v="024:Travaux Publics et Infrastructures de Base"/>
    <m/>
    <m/>
    <m/>
    <s v="Aménagement du carrefour prolongement boulevard Guermouche Med - rocade Sud avec réalisation d'un ouvrage d'art sous voie ferré"/>
    <m/>
    <m/>
    <m/>
    <m/>
    <m/>
    <m/>
    <m/>
    <m/>
    <m/>
  </r>
  <r>
    <x v="4"/>
    <x v="41"/>
    <m/>
    <s v="027:Santé"/>
    <m/>
    <m/>
    <m/>
    <s v="l’équipement d’un centre anti cancer à Sidi Bel Abbes"/>
    <m/>
    <m/>
    <m/>
    <m/>
    <m/>
    <m/>
    <m/>
    <m/>
    <m/>
  </r>
  <r>
    <x v="4"/>
    <x v="41"/>
    <m/>
    <s v="051:Hydraulique"/>
    <m/>
    <m/>
    <m/>
    <s v="Protection du barrage de SARNO contre le déversement des eaux usées de la localité Dlahim"/>
    <m/>
    <m/>
    <m/>
    <m/>
    <m/>
    <m/>
    <m/>
    <m/>
    <m/>
  </r>
  <r>
    <x v="4"/>
    <x v="41"/>
    <m/>
    <s v="051:Hydraulique"/>
    <m/>
    <m/>
    <m/>
    <s v="Réalisation de 9.000 ML de forages y compris abris, électrification, équipement et raccordement aux réseaux existants à travers la wilaya"/>
    <m/>
    <m/>
    <m/>
    <m/>
    <m/>
    <m/>
    <m/>
    <m/>
    <m/>
  </r>
  <r>
    <x v="4"/>
    <x v="41"/>
    <m/>
    <s v="051:Hydraulique"/>
    <m/>
    <m/>
    <m/>
    <s v="Réalisation de transfert Sidi Bel Abbes vers les localités Nord de la wilaya"/>
    <m/>
    <m/>
    <m/>
    <m/>
    <m/>
    <m/>
    <m/>
    <m/>
    <m/>
  </r>
  <r>
    <x v="4"/>
    <x v="41"/>
    <m/>
    <s v="051:Hydraulique"/>
    <m/>
    <m/>
    <m/>
    <s v="Transfert des eaux de CHOTT CHERGUI vers les communes des Daïras de Telagh et Merine"/>
    <m/>
    <m/>
    <m/>
    <m/>
    <m/>
    <m/>
    <m/>
    <m/>
    <m/>
  </r>
  <r>
    <x v="4"/>
    <x v="41"/>
    <m/>
    <s v="051:Hydraulique"/>
    <m/>
    <m/>
    <m/>
    <s v="Réhabilitation de 03 stations de pompage du système de transfert des eaux du barrage de Sidi Abdelli vers Sidi Bel Abbes"/>
    <m/>
    <m/>
    <m/>
    <m/>
    <m/>
    <m/>
    <m/>
    <m/>
    <m/>
  </r>
  <r>
    <x v="4"/>
    <x v="41"/>
    <m/>
    <s v="051:Hydraulique"/>
    <m/>
    <m/>
    <m/>
    <s v="Réalisation de deux réservoirs d'une capacité de 20.000 M³ chacun au niveau du groupement urbain de Sidi Bel Abbes et leur raccordement au réseau existant"/>
    <m/>
    <m/>
    <m/>
    <m/>
    <m/>
    <m/>
    <m/>
    <m/>
    <m/>
  </r>
  <r>
    <x v="4"/>
    <x v="42"/>
    <m/>
    <s v="024:Travaux Publics et Infrastructures de Base"/>
    <m/>
    <m/>
    <m/>
    <s v="Réalisation du dédoublement de la route nationale 7 sur 60km entre Maghnia et Marsat Ben M’hidi "/>
    <m/>
    <m/>
    <m/>
    <m/>
    <m/>
    <m/>
    <m/>
    <m/>
    <m/>
  </r>
  <r>
    <x v="5"/>
    <x v="43"/>
    <s v="Ex-PSD 31/12/2022"/>
    <s v="011:Education Nationale"/>
    <s v="044- Enseignement"/>
    <s v="01- Enseignement préparatoire et primaire"/>
    <s v="NF562342621020605"/>
    <s v="Etude, construction et équipement de.70 groupes scolaires (16A1,16B1,17C1,21D1)+ 70 LOGTS ET 105 salles de classes en extension (remplacement du préfa) (programme de reconstruction)."/>
    <m/>
    <n v="1652810"/>
    <n v="2592705"/>
    <n v="2563875.0188000002"/>
    <n v="2546429.9740000004"/>
    <n v="0.98215183524542915"/>
    <n v="1"/>
    <m/>
    <s v="*Travaux achevés_x000a_*Opération à clôturer"/>
  </r>
  <r>
    <x v="5"/>
    <x v="43"/>
    <s v="Ex-PSD 31/12/2022"/>
    <s v="011:Education Nationale"/>
    <s v="044- Enseignement"/>
    <s v="02- Enseignement moyen normal et spécifique et a distance"/>
    <s v="NF562322621020603"/>
    <s v="Etude, réalisation et équipement de 10 EF 8B6+ 2B5 "/>
    <m/>
    <n v="760000"/>
    <n v="1404648"/>
    <n v="1370803.49483"/>
    <n v="1369168.7043299999"/>
    <n v="0.97474150415620131"/>
    <n v="1"/>
    <m/>
    <s v="Dossier de clôture au niveau Trésor"/>
  </r>
  <r>
    <x v="5"/>
    <x v="43"/>
    <s v="Ex-PSD 31/12/2022"/>
    <s v="011:Education Nationale"/>
    <s v="044- Enseignement"/>
    <s v="02- Enseignement moyen normal et spécifique et a distance"/>
    <s v="Etude, construction et équipement de 04 CEM (Oued Fodda, Boukader,El Karimia,Sidi Abderrahmane )"/>
    <s v="NK562322621021305"/>
    <m/>
    <n v="720000"/>
    <n v="1031538"/>
    <n v="1024877.48948"/>
    <n v="1013137.7976100001"/>
    <n v="0.9821623610666792"/>
    <n v="1"/>
    <m/>
    <s v="Travaux achevés,_x000a_Réévaluation accordé en 2025 (15 266 000 DA), avenant visé par CMW"/>
  </r>
  <r>
    <x v="5"/>
    <x v="43"/>
    <s v="Ex-PSD 31/12/2022"/>
    <s v="011:Education Nationale"/>
    <s v="044- Enseignement"/>
    <s v="03- Enseignement secondaire normal, spécifique et a distance"/>
    <s v="NF562282621020605"/>
    <s v="Etude, réalisation et équipement de 04 lycées (1000/300) (programme de reconstruction)."/>
    <m/>
    <n v="632000"/>
    <n v="1240427"/>
    <n v="1210415.11619"/>
    <n v="1218811.3813499999"/>
    <n v="0.98257405018594401"/>
    <n v="1"/>
    <m/>
    <s v="Dossier de clôture au niveau Trésor"/>
  </r>
  <r>
    <x v="5"/>
    <x v="43"/>
    <s v="Ex-PSD 31/12/2022"/>
    <s v="011:Education Nationale"/>
    <s v="044- Enseignement"/>
    <s v="03- Enseignement secondaire normal, spécifique et a distance"/>
    <s v="NF562212621020606"/>
    <s v="Etude, réalisation et équipement de 07 lycées (05 *800/200 R ET 2*1000/300 INT) avec installations sportives (LFC)."/>
    <m/>
    <n v="960000"/>
    <n v="1700471"/>
    <n v="1671317.4227199999"/>
    <n v="1665969.47226"/>
    <n v="0.97971060503825114"/>
    <n v="1"/>
    <m/>
    <s v="* Travaux achevés_x000a_*Opération à clôturer"/>
  </r>
  <r>
    <x v="5"/>
    <x v="43"/>
    <s v="Ex-PSD 31/12/2022"/>
    <s v="012:Enseignement Supérieur et  Recherche Scientifique"/>
    <s v="049- Enseignement et formation supérieurs"/>
    <s v="01- Premier et deuxième cycles d’enseignement"/>
    <s v="NK5.731.1.268.583.13.01_x000a_N.1.027.105.01.4855.000.055.13.003."/>
    <s v="Réalisation de 6000 places pédagogique à Chlef   "/>
    <m/>
    <n v="2310000"/>
    <n v="4123615"/>
    <n v="4004797.16909"/>
    <n v="3845759.4258499998"/>
    <n v="0.93261844906714131"/>
    <n v="1"/>
    <m/>
    <s v="Travaux achevés (reste paiement des créances du  ETB chinoise (Problème de change de devis)"/>
  </r>
  <r>
    <x v="5"/>
    <x v="43"/>
    <s v="Ex-PSD 31/12/2022"/>
    <s v="012:Enseignement Supérieur et  Recherche Scientifique"/>
    <s v="051- Vie estudiantine"/>
    <s v="01- Œuvres universitaires"/>
    <s v="NK562322621021305"/>
    <s v="Suivi et réalisation de 2000 Lits d'hébergement "/>
    <m/>
    <n v="948000"/>
    <n v="2446718"/>
    <n v="2439269.8956900002"/>
    <n v="2289960.9657799997"/>
    <n v="0.93593171169705691"/>
    <n v="1"/>
    <m/>
    <s v="Travaux achevés (reste paiement des créances du  ETB chinoise (Problème de change de devis)"/>
  </r>
  <r>
    <x v="5"/>
    <x v="43"/>
    <s v="Ex-PSD 31/12/2022"/>
    <s v="012:Enseignement Supérieur et  Recherche Scientifique"/>
    <s v="049- Enseignement et formation supérieurs"/>
    <s v="01- Premier et deuxième cycles d’enseignement"/>
    <s v="NK562122621021101"/>
    <s v="Suivi et réalisation  de 2000 places pédagogiques y compris bibliothèque de faculté "/>
    <m/>
    <n v="920000"/>
    <n v="1476000"/>
    <n v="0"/>
    <n v="0"/>
    <n v="0"/>
    <n v="0"/>
    <m/>
    <s v="*Opération gelée_x000a_* Décision après la réunion des travaux d'assainissement:  proposition de maintenir l'opération avec changement d'intitulé pour supprimer la bibliothèque de faculté"/>
  </r>
  <r>
    <x v="5"/>
    <x v="43"/>
    <s v="Ex-PSD 31/12/2022"/>
    <s v="012:Enseignement Supérieur et  Recherche Scientifique"/>
    <s v="049- Enseignement et formation supérieurs"/>
    <s v="01- Premier et deuxième cycles d’enseignement"/>
    <s v="NK562152621021102"/>
    <s v="Etude et réalisation 2000 p.p en remplacement du préfabriqué"/>
    <m/>
    <n v="1200000"/>
    <n v="1328000"/>
    <n v="1218085.1101299999"/>
    <n v="1140436.6429100002"/>
    <n v="0.85876253231174715"/>
    <n v="1"/>
    <m/>
    <s v="Achevée (reste paiement des créances du  ETB chinoise (Problème de change de devis)"/>
  </r>
  <r>
    <x v="5"/>
    <x v="43"/>
    <s v="Ex-PSD 31/12/2022"/>
    <s v="019:Industrie et Production Pharmaceutique"/>
    <s v="074- Appui à l'investissement"/>
    <s v="01- Promotion de l'Investissement"/>
    <s v="Suivi et réalisation d'une zone industrielle à Boukadir 2, Wilaya de Chlef  "/>
    <s v="NE517632621021801"/>
    <m/>
    <n v="2500000"/>
    <n v="2500000"/>
    <n v="1799061.075"/>
    <n v="1793977.94998"/>
    <n v="0.71759117999200006"/>
    <n v="0.72"/>
    <m/>
    <s v="* Travaux achevés dans le cadre du marché_x000a_*  A.A.O pour  réalisation des travaux d'achèvement (voirie (GB+BB)+Trottoirs) pour les grands axes  lancé le 27/02/2025 (Ouverture des plis le 19/03/2025) de finalisation pour le reliquat resrant 701 000 000,00DA_x000a_* Nécéssite réévaluation d'un montant de _x000a_1 361 551 097,06  pour prise en charge des travaux restants ( voiries et trottoir)_x000a_* Reste raccordement des différents réseaux non inscrits et non entamés pour l'ensemble des secteurs (travaux public, DRE, energie et Fibre optique)_x000a_* Raccordement de l'inergie gazière et électrique subordonné au bilan énergitique demandé par les futurs promoteurs_x000a_"/>
  </r>
  <r>
    <x v="5"/>
    <x v="43"/>
    <s v="Ex-PSD 31/12/2022"/>
    <s v="019:Industrie et Production Pharmaceutique"/>
    <s v="074- Appui à l'investissement"/>
    <s v="01- Promotion de l'Investissement"/>
    <s v="Suivi et réalisation d'une zone industrielle à Oued Sly (Tranche 2) "/>
    <s v="NE517632621021803"/>
    <m/>
    <n v="1000000"/>
    <n v="1000000"/>
    <n v="811406.72415999998"/>
    <n v="328279.75623"/>
    <n v="0.32827975623"/>
    <n v="0.5"/>
    <m/>
    <s v="* Travaux à l'arrêt 17/12/2024 problème de Tuf (opposition + différence de niveau très importante entre les voiries et les lots projetés)_x000a_* Travaux en cours pour le lot D ( voire , AEP , Assainissement)  (65%)_x000a_* Le terrain d'assiette de la zone de Oued Sly présente une forte pente variant entre 5 à 20m entre les voirie projetées et les lots réservés aux investisseurs d'une nature importante de tuf d'environ 1,6 millions m3 qui nécessité une opération d'extraction et évacuation (500.000.000,00 DA)"/>
  </r>
  <r>
    <x v="5"/>
    <x v="43"/>
    <s v="Ex-PSD 31/12/2022"/>
    <s v="019:Industrie et Production Pharmaceutique"/>
    <s v="074- Appui à l'investissement"/>
    <s v="01- Promotion de l'Investissement"/>
    <s v="NK562122621021201"/>
    <s v="Indemnisation au titre de l’opération d’expropriation pour cause d’utilité publique de la zone industrielle de Boukadir"/>
    <m/>
    <n v="1000000"/>
    <n v="1000000"/>
    <n v="220391.7"/>
    <n v="220391.7"/>
    <n v="0.22039170000000002"/>
    <n v="0.22"/>
    <m/>
    <s v="Opération d'indemnisation en cours_x000a_* ( 22 dossiers au niveau du tribunal administratif) en attendant le nouveau rapport d'évaluation "/>
  </r>
  <r>
    <x v="5"/>
    <x v="43"/>
    <s v="Ex-PSD 31/12/2022"/>
    <s v="021:Habitat, Urbanisme et Ville"/>
    <s v="080- Urbanisme et aménagement"/>
    <s v="02- Aménagement du foncier"/>
    <s v="Résorption des déficits en VRD"/>
    <s v="NF572122621020801"/>
    <m/>
    <n v="2050000"/>
    <n v="2050000"/>
    <n v="2048441.40769"/>
    <n v="2047233.2906200001"/>
    <n v="0.99865038566829278"/>
    <n v="1"/>
    <m/>
    <s v="*Etude achevée et réceptionnée_x000a_*Opération à clôturer"/>
  </r>
  <r>
    <x v="5"/>
    <x v="43"/>
    <s v="Ex-PSD 31/12/2022"/>
    <s v="024:Travaux Publics et Infrastructures de Base"/>
    <s v="091- Infrastructures aéroportuaires"/>
    <s v="01- Développements des infrastructures aéroportuaires"/>
    <s v="ND552782621020201"/>
    <s v="Etude et réalisation d'un aérodrome à Chlef.  "/>
    <m/>
    <n v="1800000"/>
    <n v="2950000"/>
    <n v="2929818.7784899999"/>
    <n v="2774456.7618700005"/>
    <n v="0.94049381758305106"/>
    <n v="0.95"/>
    <m/>
    <s v="Lot 01: Projet en voie d'achévement sur le 2éme bouts bétonnés( Reste fossé bétonés)"/>
  </r>
  <r>
    <x v="5"/>
    <x v="43"/>
    <s v="Ex-PSD 31/12/2022"/>
    <s v="024:Travaux Publics et Infrastructures de Base"/>
    <s v="090- Infrastructures routières et autoroutières"/>
    <s v="01- Développement des infrastructures routières"/>
    <s v="NK562122621021301"/>
    <s v="s"/>
    <m/>
    <n v="1600000"/>
    <n v="1812725"/>
    <n v="1812047.6340900001"/>
    <n v="1778089.9096400002"/>
    <n v="0.98089335648816023"/>
    <n v="1"/>
    <m/>
    <s v="* Travaux achevés_x000a_* Dossier de clôture au niveau du Trésor"/>
  </r>
  <r>
    <x v="5"/>
    <x v="43"/>
    <s v="Ex-PSD 31/12/2022"/>
    <s v="027:Santé"/>
    <s v="105- Prévention et soins"/>
    <s v="01- Prévention et soins"/>
    <s v="NF573382621020801"/>
    <s v="Etude complémentaire, suivi, réalisation et équipement d'un centre Anticancéreux à Chlef."/>
    <m/>
    <n v="1500000"/>
    <n v="7210000"/>
    <n v="7097576.1451399997"/>
    <n v="5313053.4713200005"/>
    <n v="0.73690062015533986"/>
    <n v="0.92"/>
    <m/>
    <s v="Travaux en cours _x000a_Dépassement des délais contractuels des travaux_x000a_Equipements (marchés visés)"/>
  </r>
  <r>
    <x v="5"/>
    <x v="43"/>
    <s v="Ex-PSD 31/12/2022"/>
    <s v="027:Santé"/>
    <s v="105- Prévention et soins"/>
    <s v="01- Prévention et soins"/>
    <s v="NK557512621021304"/>
    <s v="Etude, réalisation et équipement d'un hôpital mère et enfant   "/>
    <m/>
    <n v="3000000"/>
    <n v="4000000"/>
    <n v="3566368.03308"/>
    <n v="2951954.2807999998"/>
    <n v="0.73798857019999997"/>
    <n v="0.95"/>
    <m/>
    <s v="Travaux en cours _x000a_* Réévaluation accordée en 2025_x000a_(584 944 000 DA)"/>
  </r>
  <r>
    <x v="5"/>
    <x v="43"/>
    <s v="Ex-PSD 31/12/2022"/>
    <s v="027:Santé"/>
    <s v="105- Prévention et soins"/>
    <s v="01- Prévention et soins"/>
    <s v="NE573132621022202"/>
    <s v="Acquisition d'accélérateurs et accessoires de radiothérapie au profit du CAC Chlef  . "/>
    <m/>
    <n v="1100000"/>
    <n v="2924200"/>
    <n v="2314831.2743500001"/>
    <n v="602.57434999999998"/>
    <n v="2.0606468435811504E-4"/>
    <n v="0"/>
    <m/>
    <s v="* Approbation CC le 22/11/2023, AAO le 01/2024, ouverture des plis le 18/03/2024_x000a_* lot n° 1 : Acquisition des accélérateurs: attribution le 05/09/2024 délais 7 mois, ODS le 30/09/2024_x000a_, lot n° 2 : (Acquisition d’un scanner-simulateur): ODS n°1 le 18/12/2024._x000a_* lot n° 3 (Equipements de radio physique), lot n° 4 (Solution complète de curiethérapie hdr (infructueux) : Evaluation en cours "/>
  </r>
  <r>
    <x v="5"/>
    <x v="43"/>
    <s v="Ex-PSD 31/12/2022"/>
    <s v="027:Santé"/>
    <s v="105- Prévention et soins"/>
    <s v="01- Prévention et soins"/>
    <s v="NF573112621020801"/>
    <s v="Etude et réalisation d'un hôpital de 60 lits à Ain-Merane."/>
    <m/>
    <n v="600000"/>
    <n v="2456000"/>
    <n v="2453892.7447700002"/>
    <n v="2436150.4811200001"/>
    <n v="0.99191794833876223"/>
    <n v="1"/>
    <m/>
    <s v="Travaux achevés"/>
  </r>
  <r>
    <x v="5"/>
    <x v="43"/>
    <s v="Ex-PSD 31/12/2022"/>
    <s v="051:Hydraulique"/>
    <s v="096- Assainissement et protection du milieu naturel"/>
    <s v="01- Réseaux d’assainissement et systemes d'épuration"/>
    <s v="NK552232621021001"/>
    <s v="Réalisation de la STEP de Chettia y compris collecteurs"/>
    <m/>
    <n v="2500000"/>
    <n v="3600000"/>
    <n v="2310097.7072800002"/>
    <n v="678621.86604999995"/>
    <n v="0.18850607390277777"/>
    <n v="0.22"/>
    <m/>
    <s v="* Gestion ONA_x000a_*Travaux en cours (Problème avec l'entreprise partie équipement)"/>
  </r>
  <r>
    <x v="5"/>
    <x v="43"/>
    <s v="Ex-PSD 31/12/2022"/>
    <s v="051:Hydraulique"/>
    <s v="094- Approvisionnement en eau potable et industrielle"/>
    <s v="01- Adduction et   Réseaux de distribution en eau potable et industrielle"/>
    <s v="Alimentation en eau potable des zones rurales et éparses de la wilaya à partir de la SDEM de Tenés"/>
    <s v="NL534122621021601"/>
    <m/>
    <n v="1000000"/>
    <n v="1000000"/>
    <n v="998952.52396000002"/>
    <n v="920328.82253"/>
    <n v="0.92032882253000003"/>
    <n v="1"/>
    <m/>
    <s v="Travaux achevés, reste paiement et clôture de l'opération"/>
  </r>
  <r>
    <x v="5"/>
    <x v="43"/>
    <s v="Ex-PSD 31/12/2022"/>
    <s v="051:Hydraulique"/>
    <s v="094- Approvisionnement en eau potable et industrielle"/>
    <s v="01- Adduction et   Réseaux de distribution en eau potable et industrielle"/>
    <s v="Transfert de la station de dessalement d’eau de mer de Mainis vers la commune d’Oued Goussine"/>
    <s v="NE534142621021801"/>
    <m/>
    <n v="1000000"/>
    <n v="1000000"/>
    <n v="830171.32715999999"/>
    <n v="160062.69978"/>
    <n v="0.16006269977999998"/>
    <n v="0.09"/>
    <m/>
    <s v="ODS d'arrêt le 30/10/2019, ODS de reprise transmis à l'entreprise FOREMHYD le 13/10/2024 pour signature."/>
  </r>
  <r>
    <x v="5"/>
    <x v="43"/>
    <s v="Programme 2023"/>
    <s v="020:Agriculture, Développement Rural et Pêche"/>
    <s v="076- Agriculture et développement rural"/>
    <s v="01- Développement de l'agriculture"/>
    <s v="Etude d'adaptation, suivi, contrôle et travaux de réalisation et équipement de 10 centres de proximité pour le stockage intermédiaire des céréales au niveau de la wilaya de chlef"/>
    <s v="S1 020 076 01 4702 000 002 24 001"/>
    <m/>
    <n v="2529714.2799999998"/>
    <n v="2529714.2799999998"/>
    <n v="1739554.16756"/>
    <n v="129620.63336000001"/>
    <n v="5.1239238511947685E-2"/>
    <n v="0.3"/>
    <m/>
    <s v="Travaux en cours_x000a_ODS le 28/10/2024, délai 8 mois"/>
  </r>
  <r>
    <x v="5"/>
    <x v="43"/>
    <s v="Programme 2024"/>
    <s v="021:Habitat, Urbanisme et Ville"/>
    <s v="080- Urbanisme et aménagement"/>
    <s v="02- Aménagement du foncier"/>
    <s v="N1 021 080 02 2002 000 002 24 002"/>
    <s v="Etude, suivi et réalisation de travaux de VRD primaires et secondaires à travers la wilaya de Chlef"/>
    <m/>
    <n v="1000000"/>
    <n v="1000000"/>
    <n v="974284.27527999994"/>
    <n v="493952.57659000001"/>
    <n v="0.49395257659000003"/>
    <n v="0.45"/>
    <m/>
    <s v="Travaux en cours"/>
  </r>
  <r>
    <x v="5"/>
    <x v="43"/>
    <s v="Programme 2024"/>
    <s v="024:Travaux Publics et Infrastructures de Base"/>
    <s v="090- Infrastructures routières et autoroutières"/>
    <s v=" 01- Développement des Infrastructures routières"/>
    <s v="N1 024 090 01 2002 000 002 24 004"/>
    <s v="_x000a_réalisation de l'évitement Ouest de la ville de Ténès reliant RN 11-RN 19 en passant par la localité de flita sur 12 Kms"/>
    <m/>
    <n v="2800000"/>
    <n v="2800000"/>
    <n v="2593239.9988299999"/>
    <n v="508990.81206999999"/>
    <n v="0.18178243288214285"/>
    <n v="0.12"/>
    <m/>
    <s v="Travaux en cours"/>
  </r>
  <r>
    <x v="5"/>
    <x v="43"/>
    <s v="Programme 2024"/>
    <s v="051:Hydraulique"/>
    <s v="096- Assainissement et protection du milieu naturel"/>
    <s v="01- Réseaux d'assainissement et Système d'épuration"/>
    <s v="Etude et réalisation d'un traitement tertiaire au niveau de la station d'épuration des eaux usées de Chlef y compris l'amélioration de collecte des eaux usées et les infrastructures de transfert des eaux épurées à partir de la station d'épuration de Chlef vers le grand périmètre d'irrigation (GPI) du moyen Cheliff"/>
    <s v="NI"/>
    <m/>
    <n v="2000000"/>
    <n v="2000000"/>
    <n v="0"/>
    <n v="0"/>
    <n v="0"/>
    <n v="0"/>
    <m/>
    <s v="Rejet des 03 marchés par CMW, lancement d'une nouvelle procédure, étude en cours, attente visa CTH  "/>
  </r>
  <r>
    <x v="5"/>
    <x v="44"/>
    <m/>
    <s v="021:Habitat, Urbanisme et Ville"/>
    <m/>
    <m/>
    <s v="NK573112621021301"/>
    <s v="N 1 021 080 02 4844 000 044 14 003_x000a_NK5.721.8.262.144.14.01_x000a_Résorption du déficit en VRD à travers les communes  de la wilaya"/>
    <m/>
    <n v="2000000"/>
    <n v="2000000"/>
    <m/>
    <n v="1976513"/>
    <n v="0.98825649999999998"/>
    <n v="90"/>
    <m/>
    <s v="En cours"/>
  </r>
  <r>
    <x v="5"/>
    <x v="44"/>
    <m/>
    <s v="015:Sports"/>
    <m/>
    <m/>
    <s v="NK534292621021302"/>
    <s v="N 1 015 060 01 4031 000 044 14 001_x000a_NK5.742.2.262.144.14.15_x000a_Etude, réalisation et équipement d'un stades OMS 10 000 places à Ain Defla "/>
    <m/>
    <n v="1200000"/>
    <n v="1200000"/>
    <m/>
    <n v="23809"/>
    <n v="1.9840833333333332E-2"/>
    <n v="0"/>
    <m/>
    <s v="Etude d'adaptation           en cours"/>
  </r>
  <r>
    <x v="5"/>
    <x v="44"/>
    <m/>
    <s v="024:Travaux Publics et Infrastructures de Base"/>
    <m/>
    <m/>
    <m/>
    <s v="N 1 024 090 01 4044 000 044 18 001_x000a_NE5.521.3.262.144.18.01_x000a_Travaux de modernisation de la RN65 sur 20 Km (Tacheta-Souk Lethnine)"/>
    <m/>
    <n v="500000"/>
    <n v="1100000"/>
    <m/>
    <n v="1058042"/>
    <n v="0.96185636363636362"/>
    <n v="98"/>
    <m/>
    <s v="Reste un lot            en cours"/>
  </r>
  <r>
    <x v="5"/>
    <x v="44"/>
    <m/>
    <s v="005:Intérieur, Collectivités Locales et Aménagement du Territoire"/>
    <m/>
    <m/>
    <m/>
    <s v="N 1 005 020 01 4844 000 044 14 002_x000a_NK5.831.2.262.144.14.01_x000a_Réalisation d'un siège de wilaya à Ain Defla"/>
    <m/>
    <n v="1800000"/>
    <n v="1800000"/>
    <m/>
    <n v="139"/>
    <n v="7.7222222222222215E-3"/>
    <n v="0"/>
    <m/>
    <s v="Etude en cours"/>
  </r>
  <r>
    <x v="5"/>
    <x v="44"/>
    <m/>
    <s v="027:Santé"/>
    <m/>
    <m/>
    <m/>
    <s v="N 1 027 105 01 4043 000 044 08 001_x000a_NF5.731.1.262.144.08.01_x000a_Etude, réalisation  et équipement d'un hôpital de 240 lits"/>
    <m/>
    <n v="2400000"/>
    <n v="7490000"/>
    <m/>
    <n v="7118021"/>
    <n v="0.95033658210947936"/>
    <n v="98"/>
    <m/>
    <s v="Equipement en cours"/>
  </r>
  <r>
    <x v="5"/>
    <x v="44"/>
    <m/>
    <s v="020:Agriculture, Développement Rural et Pêche"/>
    <m/>
    <m/>
    <m/>
    <s v="S 1 020 076 01 4744 000 044 23 001_x000a_Etude d'adaptation, suivi, contrôle et travaux de réalisation et équipement de 11 centres de proximité pour le stockage intermédiare des cériales au niveau de la wilaya de Ain Defla"/>
    <m/>
    <n v="2782686"/>
    <n v="2782686"/>
    <m/>
    <n v="441488"/>
    <n v="0.15865534235627016"/>
    <n v="40"/>
    <m/>
    <s v="En cours"/>
  </r>
  <r>
    <x v="5"/>
    <x v="44"/>
    <m/>
    <s v="006:Justice"/>
    <m/>
    <m/>
    <m/>
    <s v="N 1 006 022 04 4844 000 044 06 001_x000a_NF5.853.3.262.144.06.01_x000a_Réalisation d'un EP (1000) détenus à Ain Defla"/>
    <m/>
    <n v="500000"/>
    <n v="3330000"/>
    <m/>
    <n v="1038424"/>
    <n v="0.31183903903903903"/>
    <n v="20"/>
    <m/>
    <s v="En cours"/>
  </r>
  <r>
    <x v="5"/>
    <x v="44"/>
    <m/>
    <s v="012:Enseignement Supérieur et  Recherche Scientifique"/>
    <m/>
    <m/>
    <m/>
    <s v="N 1 012 051 01 4032 000 044 11 002_x000a_NK5.621.5.262.144.11.01_x000a_Suivi et réalisation de 3.000 lits d'hébergement à Ain-Soltane"/>
    <m/>
    <n v="1422000"/>
    <n v="3582000"/>
    <m/>
    <n v="972"/>
    <n v="2.7135678391959801E-2"/>
    <n v="20"/>
    <m/>
    <s v="En cours"/>
  </r>
  <r>
    <x v="5"/>
    <x v="44"/>
    <m/>
    <s v="012:Enseignement Supérieur et  Recherche Scientifique"/>
    <m/>
    <m/>
    <m/>
    <s v="N 1 012 049 01 4034 000 044 12 004_x000a_NK5.621.3.262.144.12.01_x000a_Suivi et réalisation de 2000 places pédagogiques"/>
    <m/>
    <n v="770000"/>
    <n v="1759000"/>
    <m/>
    <n v="417174"/>
    <n v="0.23716543490619671"/>
    <n v="50"/>
    <m/>
    <s v="En cours"/>
  </r>
  <r>
    <x v="5"/>
    <x v="44"/>
    <m/>
    <s v="012:Enseignement Supérieur et  Recherche Scientifique"/>
    <m/>
    <m/>
    <m/>
    <s v="N 1 012 051 01 4032 000 044 12 003_x000a_NK5.621.5.262.144.12.01_x000a_Suivi et réalisation de 1000 lits d'hébergement -Ain-Soltane"/>
    <m/>
    <n v="474000"/>
    <n v="1525200"/>
    <m/>
    <n v="1417812"/>
    <n v="0.9295908733280881"/>
    <n v="100"/>
    <m/>
    <s v="Achevée"/>
  </r>
  <r>
    <x v="5"/>
    <x v="45"/>
    <s v="PSD"/>
    <s v="051:Hydraulique"/>
    <m/>
    <m/>
    <s v="Réalisation  de la STEP de Relizane"/>
    <s v="NF5 342 3 262.148 06 01"/>
    <m/>
    <n v="1250000"/>
    <n v="2450000"/>
    <n v="2294676"/>
    <n v="2183628"/>
    <m/>
    <n v="1"/>
    <m/>
    <s v="المشروع في طورالإنتهاء"/>
  </r>
  <r>
    <x v="5"/>
    <x v="45"/>
    <s v="PSD"/>
    <s v="051:Hydraulique"/>
    <m/>
    <m/>
    <s v="NK 5 342 3 262 148 13 01 "/>
    <s v="Etude et Réalisation d'une station d'épuration à Oued Rhiou"/>
    <m/>
    <n v="2500000"/>
    <n v="2500000"/>
    <n v="2076273"/>
    <n v="1819116"/>
    <m/>
    <n v="0.9"/>
    <m/>
    <s v="المشروع في طورالإنتهاء"/>
  </r>
  <r>
    <x v="5"/>
    <x v="45"/>
    <s v="PSD"/>
    <s v="051:Hydraulique"/>
    <m/>
    <m/>
    <s v="NK 5 323  2 262 068 02"/>
    <s v="ADDUCTION D'EAU DESSALEE DESSRVANT LA WILAYA DE RELIZANE  A PARTIR DU RESERVOIR 10 000 M3 PROJETE A MOSTAGANEM"/>
    <m/>
    <n v="10000000"/>
    <n v="13704000"/>
    <n v="13565515"/>
    <n v="13328981"/>
    <m/>
    <n v="0.99"/>
    <m/>
    <s v="المشروع في طورالإنتهاء"/>
  </r>
  <r>
    <x v="5"/>
    <x v="45"/>
    <s v="PSD"/>
    <s v="024:Travaux Publics et Infrastructures de Base"/>
    <m/>
    <m/>
    <s v="Réalisation d'un passage inférieur au niveau de l'intersection du CW 13 et de la déviation poids lourd"/>
    <m/>
    <m/>
    <n v="400000"/>
    <n v="470200"/>
    <n v="470083"/>
    <n v="469836"/>
    <m/>
    <n v="1"/>
    <m/>
    <s v="مشروع ممول من طرف الصندوق الوطني للطرق والطرقات السريعة وأنجز ماديا وماليا"/>
  </r>
  <r>
    <x v="5"/>
    <x v="45"/>
    <s v="PSD"/>
    <s v="010:Affaires Religieuses et Wakfs"/>
    <m/>
    <m/>
    <s v="NK5 762 8 262.148 11 02"/>
    <s v="Suivi, réalisation et équipement d'une mosquée pôle à Relizane"/>
    <m/>
    <n v="973000"/>
    <n v="1823000"/>
    <n v="1681332"/>
    <n v="1114743"/>
    <m/>
    <n v="0.88"/>
    <m/>
    <s v="المشروع في طورالإنجاز "/>
  </r>
  <r>
    <x v="5"/>
    <x v="46"/>
    <s v="PSD"/>
    <s v="006:Justice"/>
    <m/>
    <m/>
    <s v="Réalisation d'un centre pénitenciaire de 300 détenu à Sidi Moussa_x000d__x000a_"/>
    <s v="N1.006.022.04.4042.000.042.04.001"/>
    <m/>
    <n v="196654"/>
    <n v="2727853"/>
    <n v="2649815.3555899998"/>
    <n v="2432897.1112299999"/>
    <m/>
    <n v="95"/>
    <m/>
    <s v="En Cours, travaux relancés (en cours), marchés visés : mur de clôture + mur de soutènement + éclairage extérieur,  : chauffage (procédures relancés), travaux sont en cours :_x000a_-CES / VRD / ELECTRICTE / UNE PARTIE DU MUR DE RONDE  et climatisation projet réévalué en 2022"/>
  </r>
  <r>
    <x v="5"/>
    <x v="46"/>
    <s v="PSD"/>
    <s v="007:Finances"/>
    <m/>
    <m/>
    <s v="N1.007.025.04.4023.000.042.09.001"/>
    <s v="Etude, réalisation et équipement d'une Ecole Nationale de Trésor à Tipasa_x000d__x000a_"/>
    <m/>
    <n v="38800"/>
    <n v="2354700"/>
    <n v="2333195.7896500002"/>
    <n v="1802547.4883899998"/>
    <m/>
    <n v="0.99"/>
    <m/>
    <m/>
  </r>
  <r>
    <x v="5"/>
    <x v="46"/>
    <s v="PSD"/>
    <s v="010:Affaires Religieuses et Wakfs"/>
    <m/>
    <m/>
    <s v=" Suivi, réalisation et équipement d'une mosquée pôle à Tipasa _x000d__x000a_"/>
    <s v="N.1.010.041.04.4014.000.042.11.002"/>
    <m/>
    <n v="973000"/>
    <n v="1437000"/>
    <n v="1133694.39983"/>
    <n v="951546.89040000003"/>
    <m/>
    <n v="95"/>
    <m/>
    <m/>
  </r>
  <r>
    <x v="5"/>
    <x v="46"/>
    <s v="PSD"/>
    <s v="015:Sports"/>
    <m/>
    <m/>
    <s v="N.1.015.060.01.4030.000.042.10.006"/>
    <s v=" Etude réalisation et équipement d'un stade de football de 10 000 places à Cherchell_x000d_"/>
    <m/>
    <n v="900000"/>
    <n v="1916700"/>
    <n v="1704707.09506"/>
    <n v="1161733.83516"/>
    <m/>
    <n v="90"/>
    <m/>
    <n v="1"/>
  </r>
  <r>
    <x v="5"/>
    <x v="46"/>
    <s v="PSD"/>
    <s v="015:Sports"/>
    <m/>
    <m/>
    <s v=" Suivi, réalisation et équipement d'un centre de regroupement à Fouka _x000d__x000a_"/>
    <s v="N.1.015.060.01.4030.000.042.11.008"/>
    <m/>
    <n v="1000000"/>
    <n v="2502000"/>
    <n v="2456514.5337899998"/>
    <n v="2380647.0141499997"/>
    <m/>
    <n v="95"/>
    <m/>
    <m/>
  </r>
  <r>
    <x v="5"/>
    <x v="46"/>
    <s v="PSD"/>
    <s v="015:Sports"/>
    <m/>
    <m/>
    <s v=" Travaux de mise à niveau ,extension et équipement du stade de Koléa (2è Tranche)_x000d__x000a_"/>
    <s v="N.1.015.060.01.4030.000.042.11.009"/>
    <m/>
    <n v="672000"/>
    <n v="1019400"/>
    <n v="993395.81232000003"/>
    <n v="547169.94929999998"/>
    <m/>
    <n v="85"/>
    <m/>
    <n v="1"/>
  </r>
  <r>
    <x v="5"/>
    <x v="46"/>
    <s v="PSD"/>
    <s v="021:Habitat, Urbanisme et Ville"/>
    <m/>
    <m/>
    <s v="N.1.021.080.02.4001.000.042.14.001"/>
    <s v=" Amélioration urbaine et travaux VRD au niveau des Ahouaches et zones secondaires ._x000d_"/>
    <m/>
    <n v="1000000"/>
    <n v="1000000"/>
    <n v="913764.62757999997"/>
    <n v="714307.89893000002"/>
    <m/>
    <n v="99"/>
    <m/>
    <m/>
  </r>
  <r>
    <x v="5"/>
    <x v="46"/>
    <s v="PSD"/>
    <s v="021:Habitat, Urbanisme et Ville"/>
    <m/>
    <m/>
    <s v="Réhabilitation et amélioration urbaine des vieux quartiers de Cherchell, Koléa, Gouraya , Tipasa, Hadjout et Fouka_x000d_"/>
    <s v="N.1.021.080.02.4001.000.042.14.002"/>
    <m/>
    <n v="1500000"/>
    <n v="1500000"/>
    <n v="891114.49126000004"/>
    <n v="473319.82117000001"/>
    <m/>
    <n v="70"/>
    <m/>
    <m/>
  </r>
  <r>
    <x v="5"/>
    <x v="46"/>
    <s v="PSD"/>
    <s v="051:Hydraulique"/>
    <m/>
    <m/>
    <s v=" Réalisation de six (6) réservoirs d'une capacités de 2 000 m3 chaqu'un au daira de Damous ,Gouraya, Cherchell ,Sidi Amar y compris le système d'adduction et de distribution _x000d_"/>
    <s v="N1.051.094.01.4842.000.042.14.010"/>
    <m/>
    <n v="2000000"/>
    <n v="2000000"/>
    <n v="1982123.3700300001"/>
    <n v="1354022.4776899999"/>
    <m/>
    <n v="98"/>
    <m/>
    <s v="   Opération en cours  :                                                 * 01 projet Achevée                                                      * 04 projets : travaux  en cours         * 01 projet procedure administratif en cour aprés la résiliation de la première Entreprise ( zone d'ombre)"/>
  </r>
  <r>
    <x v="5"/>
    <x v="46"/>
    <s v="PSD"/>
    <s v="051:Hydraulique"/>
    <m/>
    <m/>
    <s v="Réalisation d'une station d'épuration à Menaceur y compris système de collecte pour la protection du barrage de Boukerdane_x000d_"/>
    <s v="N1.051.096.01.4842.000.042.18.008"/>
    <m/>
    <n v="2000000"/>
    <n v="2500000"/>
    <n v="1960121.95141"/>
    <n v="603838.06296000001"/>
    <m/>
    <n v="0.6"/>
    <m/>
    <s v="Opération en cours _x000a_-STEP Mencaceur : à l'arret _x000a_-Système de collecte : travaux en cours_x000a_* Demande de réévaluation pour prise en charge partie conditionnelle (500 MDA) rejeté par le MF/DGB en date du 24/03/2024: : services DGB resaisis en date du 19/05/2024"/>
  </r>
  <r>
    <x v="5"/>
    <x v="46"/>
    <s v="PSD"/>
    <s v="027:Santé"/>
    <m/>
    <m/>
    <s v="N.1.027.105.01.4041.000.042.13.016"/>
    <s v="Etude d'adaptation et réalisation et équipement d'un hôpital 60 lits à Bou-Ismail_x000d_"/>
    <m/>
    <n v="600000"/>
    <n v="600000"/>
    <n v="10287.59669"/>
    <n v="8455.3536899999999"/>
    <m/>
    <m/>
    <m/>
    <m/>
  </r>
  <r>
    <x v="5"/>
    <x v="46"/>
    <s v="PSD"/>
    <s v="024:Travaux Publics et Infrastructures de Base"/>
    <m/>
    <m/>
    <s v="N1.024.090.01.4042.000.042.11.003"/>
    <s v="évitement de la ville de Koléa "/>
    <m/>
    <n v="600000"/>
    <n v="1520000"/>
    <n v="1414111.1751600001"/>
    <n v="649614.33151000005"/>
    <m/>
    <n v="0.75"/>
    <m/>
    <m/>
  </r>
  <r>
    <x v="5"/>
    <x v="46"/>
    <s v="PSD"/>
    <s v="024:Travaux Publics et Infrastructures de Base"/>
    <m/>
    <m/>
    <s v=" Réhabilitation de la RN11 sur plusieurs sections_x000d_"/>
    <s v="N1.024.090.02.4042.000.042.10.038"/>
    <m/>
    <n v="800000"/>
    <n v="1200000"/>
    <n v="1162649.3286299999"/>
    <n v="1057618.42903"/>
    <m/>
    <n v="0.98"/>
    <m/>
    <m/>
  </r>
  <r>
    <x v="5"/>
    <x v="47"/>
    <s v="PN"/>
    <s v="020:Agriculture, Développement Rural et Pêche"/>
    <m/>
    <m/>
    <s v="N1.020.076.01.4738.000.038.23.001_x000a_Etude d'adaptation, suivi, contrôle et travaux de réalisation et équipement de 09 centres de proximité pour le stockage intermédiaire des céréales au niveau de la Wilaya de Tissemsilt(Décision n° MF/2023/DI/911 du 21/12/2023)"/>
    <m/>
    <m/>
    <m/>
    <n v="2276742.852"/>
    <n v="1592565.12"/>
    <n v="0"/>
    <m/>
    <s v="Etude 100%_x000a_réalisation 20%"/>
    <m/>
    <s v="décision de couverture financiére élaborée le 19/02/2024_x000a_décision d'individualisation N°001 élaborée le 09/07/2024_x000a_(RESPONSABLE D'ACTION: MONSIEUR LE WALI)"/>
  </r>
  <r>
    <x v="5"/>
    <x v="47"/>
    <s v="PN"/>
    <s v="021:Habitat, Urbanisme et Ville"/>
    <m/>
    <m/>
    <s v="N.1.021.080.02.2038.000.038.24.001_x000a_Etude, suivi et réalisation de travaux de VRD primaires et secondaires à travers la wilaya de Tissemsilt - Programme 2024"/>
    <m/>
    <m/>
    <m/>
    <n v="2481000"/>
    <n v="1583111.1120499999"/>
    <n v="238915.62823"/>
    <m/>
    <m/>
    <m/>
    <m/>
  </r>
  <r>
    <x v="5"/>
    <x v="47"/>
    <s v="PN"/>
    <s v="027:Santé"/>
    <m/>
    <m/>
    <s v="Acquisition des équipements au profit de l'hopital 60 lits à Lardjem (W/ Tissemsilt)"/>
    <m/>
    <m/>
    <m/>
    <n v="2000000"/>
    <n v="0"/>
    <n v="0"/>
    <m/>
    <n v="0"/>
    <m/>
    <m/>
  </r>
  <r>
    <x v="5"/>
    <x v="47"/>
    <s v="PEC"/>
    <s v="051:Hydraulique"/>
    <m/>
    <m/>
    <s v="REALISATION DES COLLECTEURS PRINCIPAUX D'ASSAINISSEMENT Y COMPRIS SYSTEME EPURATOIRE A BENI CHAIB"/>
    <m/>
    <m/>
    <n v="600000"/>
    <n v="1100000"/>
    <m/>
    <n v="973995.75054000004"/>
    <m/>
    <n v="0.98"/>
    <m/>
    <m/>
  </r>
  <r>
    <x v="5"/>
    <x v="47"/>
    <s v="PEC"/>
    <s v="051:Hydraulique"/>
    <m/>
    <m/>
    <s v="LA MISE A NIVEAU ET MODERNISATION DE LA STATION DE TRAITEMENT DE DEUR DEUR , LES STATIONS DE POMPAGE BOUGARA, KHEMISTI ET  DEUR DEUR "/>
    <m/>
    <m/>
    <n v="500000"/>
    <n v="1124200"/>
    <m/>
    <n v="750847.00805000006"/>
    <m/>
    <n v="0.75"/>
    <m/>
    <m/>
  </r>
  <r>
    <x v="5"/>
    <x v="47"/>
    <s v="PEC"/>
    <s v="024:Travaux Publics et Infrastructures de Base"/>
    <m/>
    <m/>
    <s v="RN14: RECTIFICATION ET RENFORCEMENT DU PK.88+000 AU PK.118+000 SUR 30 KMS"/>
    <m/>
    <m/>
    <n v="450000"/>
    <n v="2408068"/>
    <m/>
    <n v="2388340.2190300003"/>
    <m/>
    <n v="1"/>
    <m/>
    <m/>
  </r>
  <r>
    <x v="5"/>
    <x v="47"/>
    <s v="PEC"/>
    <s v="024:Travaux Publics et Infrastructures de Base"/>
    <m/>
    <m/>
    <s v="RECONSTRUCTION DES CHEMINS DE WILAYA"/>
    <m/>
    <m/>
    <n v="180000"/>
    <n v="1315000"/>
    <m/>
    <n v="1222682.3444000001"/>
    <m/>
    <n v="0.96"/>
    <m/>
    <m/>
  </r>
  <r>
    <x v="5"/>
    <x v="47"/>
    <s v="PEC"/>
    <s v="024:Travaux Publics et Infrastructures de Base"/>
    <m/>
    <m/>
    <s v="ENTRETIEN DES CHEMINS COMMUNAUX  "/>
    <m/>
    <m/>
    <n v="400000"/>
    <n v="1300000"/>
    <m/>
    <n v="1183693.3957499999"/>
    <m/>
    <n v="0.9"/>
    <m/>
    <m/>
  </r>
  <r>
    <x v="5"/>
    <x v="47"/>
    <s v="PEC"/>
    <s v="024:Travaux Publics et Infrastructures de Base"/>
    <m/>
    <m/>
    <s v="RENFORCEMENT DES CHEMINS DE WILAYA SUR 98 KMS (CW15 sur 22 Km du PK 09+000 au PK 31.+000, CW 06 SUR 26 KMS DU PK 15+000 AU PK 41+000, CW 05 SUR 07 KMS DU PK 17+000 AU PK 24+000 , CW19 SUR 23 KMS DU PK0+000 AU PK23+000, CW84 SUR 10 KMS DU PK0+000 AU PK10+000,CW 21 SUR 10 KMS DU PK 21+000 AU PK 31+000) "/>
    <m/>
    <m/>
    <n v="1500000"/>
    <n v="1900000"/>
    <m/>
    <n v="1728020.83372"/>
    <m/>
    <n v="1"/>
    <m/>
    <m/>
  </r>
  <r>
    <x v="5"/>
    <x v="47"/>
    <s v="PEC"/>
    <s v="024:Travaux Publics et Infrastructures de Base"/>
    <m/>
    <m/>
    <s v="REALISATION DE L'EVITEMENT DES VILLES DE KHEMISTI  ET LAAYOUNE SUR 12 KM"/>
    <m/>
    <m/>
    <n v="1400000"/>
    <n v="2750000"/>
    <m/>
    <n v="1092327.44881"/>
    <m/>
    <n v="0.5"/>
    <m/>
    <m/>
  </r>
  <r>
    <x v="5"/>
    <x v="47"/>
    <s v="PEC"/>
    <s v="024:Travaux Publics et Infrastructures de Base"/>
    <m/>
    <m/>
    <s v="ENTRETIEN DES CHEMINS DE WILAYA"/>
    <m/>
    <m/>
    <n v="1000000"/>
    <n v="1000000"/>
    <m/>
    <n v="783191.57597000001"/>
    <m/>
    <n v="0.8"/>
    <m/>
    <s v="PROGRAMME COMPLEMENTAIRE"/>
  </r>
  <r>
    <x v="5"/>
    <x v="47"/>
    <s v="PEC"/>
    <s v="024:Travaux Publics et Infrastructures de Base"/>
    <m/>
    <m/>
    <s v="ENTRETIEN DES CHEMINS COMMUNAUX"/>
    <m/>
    <m/>
    <n v="1000000"/>
    <n v="1000000"/>
    <m/>
    <n v="780812.71394000005"/>
    <m/>
    <n v="0.9"/>
    <m/>
    <s v="PROGRAMME COMPLEMENTAIRE"/>
  </r>
  <r>
    <x v="5"/>
    <x v="47"/>
    <s v="PEC"/>
    <s v="024:Travaux Publics et Infrastructures de Base"/>
    <m/>
    <m/>
    <s v="REALISATION DU DEDOUBLEMENT DE LA RN14 ENTRE TISSEMSILT ET LIMITE WILAYA AVEC TIARET SUR 08 KMS AVEC CONSTRUCTION D'UN ECHANGEUR"/>
    <m/>
    <m/>
    <n v="1500000"/>
    <n v="1500000"/>
    <m/>
    <n v="1334245.1762899999"/>
    <m/>
    <n v="0.97"/>
    <m/>
    <s v="PROGRAMME COMPLEMENTAIRE"/>
  </r>
  <r>
    <x v="5"/>
    <x v="47"/>
    <s v="PEC"/>
    <s v="024:Travaux Publics et Infrastructures de Base"/>
    <m/>
    <m/>
    <s v="SUIVI ET REALISATION DU DEDOUBLEMENT DE LA RN120 ENTRE LAAYOUNE ET LA LIMITE DE LA WILAYA DE DJELFA SUR 22 KMS"/>
    <m/>
    <m/>
    <n v="2000000"/>
    <n v="2000000"/>
    <m/>
    <n v="1782050.3262199999"/>
    <m/>
    <n v="1"/>
    <m/>
    <s v="PROGRAMME COMPLEMENTAIRE"/>
  </r>
  <r>
    <x v="5"/>
    <x v="47"/>
    <s v="PEC"/>
    <s v="005:Intérieur, Collectivités Locales et Aménagement du Territoire"/>
    <m/>
    <m/>
    <s v="ETUDE, REALISATION ET EQUIPEMENT D'UNE COUR DE JUSTICE"/>
    <m/>
    <m/>
    <n v="300000"/>
    <n v="2489000"/>
    <m/>
    <n v="2349654"/>
    <m/>
    <n v="1"/>
    <m/>
    <m/>
  </r>
  <r>
    <x v="5"/>
    <x v="47"/>
    <s v="PEC"/>
    <s v="006:Justice"/>
    <m/>
    <m/>
    <s v="ETUDE, REALISATION ET EQUIPEMENT D'UN ETABLISSEMENT PENITENTIAIRE DE 300 DETENUS "/>
    <m/>
    <m/>
    <n v="500000"/>
    <n v="3289000"/>
    <m/>
    <n v="2082320.1385299999"/>
    <m/>
    <n v="0.9"/>
    <m/>
    <m/>
  </r>
  <r>
    <x v="5"/>
    <x v="47"/>
    <s v="PEC"/>
    <s v="006:Justice"/>
    <m/>
    <m/>
    <s v="ETUDE ET REALISATION D'UNE UNITE REPUBLICAINE DE SECURITE AVEC 04 LOGTS D'ASTREINTE ET ACQUISITION D'UN GROUPE ELECTROGENE"/>
    <m/>
    <m/>
    <n v="376000"/>
    <n v="1261000"/>
    <m/>
    <n v="757342.47857000004"/>
    <m/>
    <n v="0.7"/>
    <m/>
    <m/>
  </r>
  <r>
    <x v="5"/>
    <x v="47"/>
    <s v="PEC"/>
    <s v="005:Intérieur, Collectivités Locales et Aménagement du Territoire"/>
    <m/>
    <m/>
    <s v="ETUDE, REALISATION ET EQUIPEMENT D'UNE CITE ADMINISTRATIVE A TISSEMSILT"/>
    <m/>
    <m/>
    <n v="2000000"/>
    <n v="2000000"/>
    <m/>
    <n v="39985.077499999999"/>
    <m/>
    <s v="ETUDE 90%"/>
    <m/>
    <s v="PROGRAMME COMPLEMENTAIRE"/>
  </r>
  <r>
    <x v="5"/>
    <x v="47"/>
    <s v="PEC"/>
    <s v="012:Enseignement Supérieur et  Recherche Scientifique"/>
    <m/>
    <m/>
    <s v="SUIVI ET REALISATION DE 2000 LITS  D'HEBERGEMENT"/>
    <m/>
    <m/>
    <n v="948000"/>
    <n v="1934000"/>
    <m/>
    <n v="1454015.7386400001"/>
    <m/>
    <n v="1"/>
    <m/>
    <m/>
  </r>
  <r>
    <x v="5"/>
    <x v="47"/>
    <s v="PEC"/>
    <s v="012:Enseignement Supérieur et  Recherche Scientifique"/>
    <m/>
    <m/>
    <s v="SUIVI ET REALISATION DE 4000 PLACES PEDAGOGIQUES"/>
    <m/>
    <m/>
    <n v="1540000"/>
    <n v="2830000"/>
    <m/>
    <n v="2120057.23007"/>
    <m/>
    <n v="0.98"/>
    <m/>
    <m/>
  </r>
  <r>
    <x v="5"/>
    <x v="47"/>
    <s v="PEC"/>
    <s v="012:Enseignement Supérieur et  Recherche Scientifique"/>
    <m/>
    <m/>
    <s v="SUIVI ET REALISATION DE 1000 LITS D’HEBERGEMENT  "/>
    <m/>
    <m/>
    <n v="474000"/>
    <n v="1446000"/>
    <m/>
    <n v="4811.9384"/>
    <m/>
    <n v="0"/>
    <m/>
    <s v="OPERATION GELEE_x000a_A MAINTENIR"/>
  </r>
  <r>
    <x v="5"/>
    <x v="47"/>
    <s v="PEC"/>
    <s v="027:Santé"/>
    <m/>
    <m/>
    <s v="ETUDE ET REALISATION D'UN HOPITAL DE 60 LITS"/>
    <m/>
    <m/>
    <n v="610000"/>
    <n v="2040000"/>
    <m/>
    <n v="873268.89612000005"/>
    <m/>
    <n v="0.78"/>
    <m/>
    <m/>
  </r>
  <r>
    <x v="5"/>
    <x v="47"/>
    <s v="PEC"/>
    <s v="027:Santé"/>
    <m/>
    <m/>
    <s v="SUIVI , RÉALISATION ET ÉQUIPEMENT D'UN HÔPITAL 240 LITS À TISSEMSILT"/>
    <m/>
    <m/>
    <n v="4000000"/>
    <n v="8200000"/>
    <m/>
    <n v="17070.256699999998"/>
    <m/>
    <n v="0"/>
    <m/>
    <m/>
  </r>
  <r>
    <x v="5"/>
    <x v="47"/>
    <s v="PEC"/>
    <s v="015:Sports"/>
    <m/>
    <m/>
    <s v="ETUDE, SUIVI ET REHABILITATION DE 22 STADES COMMUNAUX"/>
    <m/>
    <m/>
    <n v="1200000"/>
    <n v="1200000"/>
    <m/>
    <n v="19718.09"/>
    <m/>
    <n v="0.02"/>
    <m/>
    <s v="PROGRAMME COMPLEMENTAIRE"/>
  </r>
  <r>
    <x v="5"/>
    <x v="47"/>
    <s v="PEC"/>
    <s v="021:Habitat, Urbanisme et Ville"/>
    <m/>
    <m/>
    <s v="TRAVAUX DE VOIRIE ET RÉSEAUX DIVERS ( VRD)"/>
    <m/>
    <m/>
    <n v="2700000"/>
    <n v="2700000"/>
    <m/>
    <n v="1032465.73999"/>
    <m/>
    <n v="0.9"/>
    <m/>
    <m/>
  </r>
  <r>
    <x v="5"/>
    <x v="47"/>
    <s v="PEC"/>
    <s v="021:Habitat, Urbanisme et Ville"/>
    <m/>
    <m/>
    <s v="TRAVAUX DE VRD DE L'HABITAT RURAL GROUPÉ À TRAVERS LES WILAYAS DES HAUTS PLATEAUX -PROG 2018 "/>
    <m/>
    <m/>
    <n v="1000000"/>
    <n v="1000000"/>
    <m/>
    <n v="176073.98230999999"/>
    <m/>
    <n v="0"/>
    <m/>
    <m/>
  </r>
  <r>
    <x v="5"/>
    <x v="48"/>
    <m/>
    <s v="005:Intérieur, Collectivités Locales et Aménagement du Territoire"/>
    <m/>
    <m/>
    <s v="NF5.651.8.262.114.08.01_x000a_N.1.005.020.01.4814.000.014.08.001"/>
    <s v="Etude,réalisation et équipement d'un centre national de formation des personnels des colléctivités locales à Tiaret."/>
    <m/>
    <m/>
    <n v="4990300"/>
    <n v="4476759.3845899999"/>
    <m/>
    <m/>
    <n v="1"/>
    <m/>
    <s v="Achevée, reste paiement et Equip par la DAL"/>
  </r>
  <r>
    <x v="5"/>
    <x v="48"/>
    <m/>
    <s v="005:Intérieur, Collectivités Locales et Aménagement du Territoire"/>
    <m/>
    <m/>
    <s v="NI_x000a_"/>
    <s v="_x000d_Réalisation d'un siège de wilaya à Tiaret"/>
    <m/>
    <m/>
    <n v="1800000"/>
    <n v="0"/>
    <m/>
    <m/>
    <n v="0"/>
    <m/>
    <s v="Opération gelée, Dde levée de gel introduite le 19/04/2023 sous le n°262 au niv. du MF/DGB et MICLAT/SG"/>
  </r>
  <r>
    <x v="5"/>
    <x v="48"/>
    <m/>
    <s v="006:Justice"/>
    <m/>
    <m/>
    <s v="NF5.853.2.262.114.08.01_x000a_N.1.006.021.01.4014.000.014.08.004"/>
    <s v="Etude, réalisation et équipement d'un tribunal à Frenda."/>
    <m/>
    <m/>
    <n v="1033000"/>
    <n v="1011847.5645"/>
    <m/>
    <m/>
    <n v="1"/>
    <m/>
    <s v="travaux achevés, la partie &quot;Equip-DAL, Dde réév arbit 2025 (50 000)"/>
  </r>
  <r>
    <x v="5"/>
    <x v="48"/>
    <m/>
    <s v="006:Justice"/>
    <m/>
    <m/>
    <s v="NF5.853.3.262.114.06.01_x000a_N.1.006.022.04.4814.000.014.06.001"/>
    <s v="Etude, réalisation et équipement d'un établissement pénitentiaire (300) détenus à Frenda."/>
    <m/>
    <m/>
    <n v="2277000"/>
    <n v="2253103.6016899999"/>
    <m/>
    <m/>
    <n v="0.99"/>
    <m/>
    <s v="reste lot aspect de sécurité+signal d'appel, déc. chang. Int. pour ajouter la partie &quot;équip&quot; n° MF/2024/DM/202 du 04/03/2024"/>
  </r>
  <r>
    <x v="5"/>
    <x v="48"/>
    <m/>
    <s v="006:Justice"/>
    <m/>
    <m/>
    <s v="SF5.853.3.262.114.07.01_x000a_S.1.006.022.04.4814.000.014.07.004"/>
    <s v="Réalisation et équipement d'un établissement pénitentiaire 300 détenus à Sougueur."/>
    <m/>
    <m/>
    <n v="2173500"/>
    <n v="2083570.31831"/>
    <m/>
    <m/>
    <n v="0.99"/>
    <m/>
    <s v="reste lo aspect de sécurité+signal d'appel"/>
  </r>
  <r>
    <x v="5"/>
    <x v="48"/>
    <m/>
    <s v="012:Enseignement Supérieur et  Recherche Scientifique"/>
    <m/>
    <m/>
    <s v="NK5.621.8.262.114.11.01_x000a_N.1.012.049.01.4012.000.014.11.002"/>
    <s v="Suivi et réalisation de 6000 places pédagogiques"/>
    <m/>
    <m/>
    <n v="3146000"/>
    <n v="3144413.0645400002"/>
    <m/>
    <m/>
    <n v="1"/>
    <m/>
    <s v="6000 pp achevée dont 2000 pp (reste engag et paiement Av de clôt ETB, Dde réév arbit 2025 (82 000)"/>
  </r>
  <r>
    <x v="5"/>
    <x v="48"/>
    <m/>
    <s v="012:Enseignement Supérieur et  Recherche Scientifique"/>
    <m/>
    <m/>
    <s v="NK5.621.5.262.114.11.01_x000a_N.1.012.051.01.4011.000.014.11.003"/>
    <s v="Suivi et réalisation de 3000 lits d'hébergement (Karman)"/>
    <m/>
    <m/>
    <n v="2590000"/>
    <n v="2438150.5450300002"/>
    <m/>
    <m/>
    <n v="1"/>
    <m/>
    <s v="Achevée, reste paiement BET et ETB"/>
  </r>
  <r>
    <x v="5"/>
    <x v="48"/>
    <m/>
    <s v="019:Industrie et Production Pharmaceutique"/>
    <m/>
    <m/>
    <s v="SF5.175.3.262.114.13.01_x000a_S.1.019.074.01.4814.000.014.13.004"/>
    <s v="Etude,Suivi et Viabilisation de la zône industrielle de Tiaret"/>
    <m/>
    <m/>
    <n v="1000000"/>
    <n v="992364.01607000001"/>
    <m/>
    <m/>
    <n v="0.94"/>
    <m/>
    <s v="Branchement électricité en cours"/>
  </r>
  <r>
    <x v="5"/>
    <x v="48"/>
    <m/>
    <s v="019:Industrie et Production Pharmaceutique"/>
    <m/>
    <m/>
    <s v="NE5.176.3.262.114.18.02_x000a_N.1.019.074.01.4814.000.014.18.005"/>
    <s v="Réalisation d'une zone industrielle à Ain Bouchekif wilaya de Tiaret (1ère Tranche) sur 318 ha."/>
    <m/>
    <m/>
    <n v="1500000"/>
    <n v="1488112.1122000001"/>
    <m/>
    <m/>
    <n v="0.95"/>
    <m/>
    <s v="En cours"/>
  </r>
  <r>
    <x v="5"/>
    <x v="48"/>
    <m/>
    <s v="019:Industrie et Production Pharmaceutique"/>
    <m/>
    <m/>
    <s v="NE5.176.3.262.114.18.01_x000a_N.1.019.074.01.4814.000.014.18.007"/>
    <s v="Réalisation d'une zone industrielle à Zaaroura wilaya de Tiaret (1ère Tranche) sur 327 ha."/>
    <m/>
    <m/>
    <n v="1500000"/>
    <n v="1292520.0528299999"/>
    <m/>
    <m/>
    <n v="0.99"/>
    <m/>
    <s v="En cours"/>
  </r>
  <r>
    <x v="5"/>
    <x v="48"/>
    <m/>
    <s v="019:Industrie et Production Pharmaceutique"/>
    <m/>
    <m/>
    <s v="NE5.176.3.262.114.18.04_x000a_N.1.019.074.01.4814.000.014.18.006"/>
    <s v="Réalisation d'une zone industrielle à Ain bouchekif wilaya de Tiaret (2° Tranche) sur 318 ha"/>
    <m/>
    <m/>
    <n v="2500000"/>
    <n v="2453224.10562"/>
    <m/>
    <m/>
    <n v="0.96"/>
    <m/>
    <s v="En cours"/>
  </r>
  <r>
    <x v="5"/>
    <x v="48"/>
    <m/>
    <s v="019:Industrie et Production Pharmaceutique"/>
    <m/>
    <m/>
    <s v="NE5.176.3.262.114.18.03_x000a_N.1.019.074.01.4814.000.014.18.008"/>
    <s v="Réalisation d'une zone industrielle à Zaaroura wilaya de Tiaret (2° Tranche) sur 327 ha"/>
    <m/>
    <m/>
    <n v="2300000"/>
    <n v="2253529.6055199997"/>
    <m/>
    <m/>
    <n v="0.99"/>
    <m/>
    <s v="En cours"/>
  </r>
  <r>
    <x v="5"/>
    <x v="48"/>
    <m/>
    <s v="021:Habitat, Urbanisme et Ville"/>
    <m/>
    <m/>
    <s v="NF5.721.3.262.114.08.03_x000a_N.1.021.080.02.4814.000.014.08.008"/>
    <s v="Résorption du déficit en VRD (2 ème tranche)."/>
    <m/>
    <m/>
    <n v="2200000"/>
    <n v="2172548.1244099997"/>
    <m/>
    <m/>
    <n v="1"/>
    <m/>
    <s v="Achevée non contentieuse"/>
  </r>
  <r>
    <x v="5"/>
    <x v="48"/>
    <m/>
    <s v="021:Habitat, Urbanisme et Ville"/>
    <m/>
    <m/>
    <s v="NF5.721.3.262.114.09.01_x000a_N.1.021.080.02.4814.000.014.09.003"/>
    <s v="VRD primaire et secondaires POS N°01 zône Nord Est (commune de Tiaret)"/>
    <m/>
    <m/>
    <n v="2086589"/>
    <n v="1825032.1356600001"/>
    <m/>
    <m/>
    <n v="0.95"/>
    <m/>
    <s v="Travaux en voie d'achèvement"/>
  </r>
  <r>
    <x v="5"/>
    <x v="48"/>
    <m/>
    <s v="021:Habitat, Urbanisme et Ville"/>
    <m/>
    <m/>
    <s v="SF5.721.8.262.114.18.02_x000a_S.1.021.080.02.4814.000.014.18.009"/>
    <s v="Travaux de VRD de l'habitat rural groupé à travers les wilayas des hauts plateaux (Prog. 2018)"/>
    <m/>
    <m/>
    <n v="1000000"/>
    <n v="987515.72262999997"/>
    <m/>
    <m/>
    <n v="0.85"/>
    <m/>
    <s v="travaux en cours"/>
  </r>
  <r>
    <x v="5"/>
    <x v="48"/>
    <m/>
    <s v="022:Commerce Intérieur et Régulation du Marché National"/>
    <m/>
    <m/>
    <s v="SF5.567.2.262.114.07.01_x000a_S.1.022.084.01.4814.000.014.07.002"/>
    <s v="Réalisation d'un centrale de vente (2°tranche) à Tiaret"/>
    <m/>
    <m/>
    <n v="1745300"/>
    <n v="1744367.02226"/>
    <m/>
    <m/>
    <n v="1"/>
    <m/>
    <s v="Achevée, Dde réév arbit 2025 (51 000)"/>
  </r>
  <r>
    <x v="5"/>
    <x v="48"/>
    <m/>
    <s v="024:Travaux Publics et Infrastructures de Base"/>
    <m/>
    <m/>
    <s v="NF5.521.4.262.114.06.01_x000a_N.1.024.090.01.4814.000.014.06.002"/>
    <s v="Réalisation évitement Sud de Tiaret sur 6 Kms"/>
    <m/>
    <m/>
    <n v="1330000"/>
    <n v="1283623.7279700001"/>
    <m/>
    <m/>
    <n v="1"/>
    <m/>
    <s v="Achevée contentieuse"/>
  </r>
  <r>
    <x v="5"/>
    <x v="48"/>
    <m/>
    <s v="024:Travaux Publics et Infrastructures de Base"/>
    <m/>
    <m/>
    <s v="NK5.522.3.262.114.10.01_x000a_N.1.024.090.01.4814.000.014.10.004"/>
    <s v="Modernisation du CW01 entre Rahouia et limite Wilaya de Tissemsilt sur 20 Km"/>
    <m/>
    <m/>
    <n v="1400000"/>
    <n v="1381353.47826"/>
    <m/>
    <m/>
    <n v="1"/>
    <m/>
    <s v="Achevée contentieuse"/>
  </r>
  <r>
    <x v="5"/>
    <x v="48"/>
    <m/>
    <s v="024:Travaux Publics et Infrastructures de Base"/>
    <m/>
    <m/>
    <s v="SF5.521.8.262.114.07.12_x000a_S.1.024.090.01.4814.000.014.07.003"/>
    <s v="Evitement Est ville de Tiaret sur 8 Kms"/>
    <m/>
    <m/>
    <n v="1566000"/>
    <n v="1557124.19196"/>
    <m/>
    <m/>
    <n v="1"/>
    <m/>
    <s v="Clôturée le 05/03/2024"/>
  </r>
  <r>
    <x v="5"/>
    <x v="48"/>
    <m/>
    <s v="024:Travaux Publics et Infrastructures de Base"/>
    <m/>
    <m/>
    <s v="NI_x000a_"/>
    <s v="Réalisation de trois échangeurs sur l'évitement (sud-est)de la ville de Tiaret."/>
    <m/>
    <m/>
    <n v="1500000"/>
    <n v="0"/>
    <m/>
    <m/>
    <n v="0"/>
    <m/>
    <s v="Op gelée jusqu' au 09/05/2023, relancée conformément à l’envoi n°8438/MF/DGB/DRBCMP/DRBEJ/2021 du 07/12/2021 de Mr le DGB à Mr le wali de M’sila. "/>
  </r>
  <r>
    <x v="5"/>
    <x v="48"/>
    <m/>
    <s v="024:Travaux Publics et Infrastructures de Base"/>
    <m/>
    <m/>
    <s v="NE5.522.2.262.114.22.01_x000a_N.1.024.090.01.4814.000.014.22.005"/>
    <s v="Réalisation d'une route reliant Z'malet Emir AEK et Nadhoura sur 42 km"/>
    <m/>
    <m/>
    <n v="1500000"/>
    <n v="1431469.3974000001"/>
    <m/>
    <m/>
    <n v="0.8"/>
    <m/>
    <s v="En cours"/>
  </r>
  <r>
    <x v="5"/>
    <x v="48"/>
    <m/>
    <s v="027:Santé"/>
    <m/>
    <m/>
    <s v="NF5.732.1.262.114.08.01_x000a_N.1.027.105.01.4814.000.014.08.011"/>
    <s v="_x000d_Réalisation et équipement d'un centre anti-cancer à Tiaret"/>
    <m/>
    <m/>
    <n v="8400000"/>
    <n v="7372013.6901599998"/>
    <m/>
    <m/>
    <n v="0.95"/>
    <m/>
    <s v="Travaux en cours, Dde réév arbit 2025 (8 200 000)"/>
  </r>
  <r>
    <x v="5"/>
    <x v="48"/>
    <m/>
    <s v="027:Santé"/>
    <m/>
    <m/>
    <s v="NF5.733.8.262.114.06.01_x000a_N.1.027.105.01.4814.000.014.06.017"/>
    <s v="_x000d_Etude et réalisation d'un complexe &quot;Mère et enfant&quot; de 60 lits à Tiaret."/>
    <m/>
    <m/>
    <n v="1810000"/>
    <n v="1739813.8306"/>
    <m/>
    <m/>
    <n v="1"/>
    <m/>
    <s v="Achevée, reste paiement ETB"/>
  </r>
  <r>
    <x v="5"/>
    <x v="48"/>
    <m/>
    <s v="027:Santé"/>
    <m/>
    <m/>
    <s v="SF5.731.1.262.114.07.01_x000a_S.1.027.105.01.4814.000.014.07.009"/>
    <s v="Etude, réalisation et équipement d'un hôpital 120 lits à Sougueur"/>
    <m/>
    <m/>
    <n v="2340000"/>
    <n v="2338476.6952600004"/>
    <m/>
    <m/>
    <n v="1"/>
    <m/>
    <s v="Achevée non contentieuse"/>
  </r>
  <r>
    <x v="5"/>
    <x v="48"/>
    <m/>
    <s v="027:Santé"/>
    <m/>
    <m/>
    <s v="NK5.732.1.262.114.11.01_x000a_N.1.027.105.01.4814.000.014.11.014"/>
    <s v="_x000d_Réalisation d'un établissement hospitalier spécialisé en brûlés à Tiaret"/>
    <m/>
    <m/>
    <n v="1190000"/>
    <n v="1100458.4836500001"/>
    <m/>
    <m/>
    <n v="0.01"/>
    <m/>
    <s v="En cours"/>
  </r>
  <r>
    <x v="5"/>
    <x v="48"/>
    <m/>
    <s v="027:Santé"/>
    <m/>
    <m/>
    <s v="SF5.731.9.262.114.19.01_x000a_S.1.027.105.01.4814.000.014.19.010"/>
    <s v="Etude, suivi, réalisation et équipement d'un hôpital 60 lits à Takhmaret."/>
    <m/>
    <m/>
    <n v="2360000"/>
    <n v="2281036.4750999999"/>
    <m/>
    <m/>
    <n v="0.55000000000000004"/>
    <m/>
    <s v="Etude achevée, trav en cours, Dde réév arbit 2025 (1 670 000)"/>
  </r>
  <r>
    <x v="5"/>
    <x v="48"/>
    <m/>
    <s v="027:Santé"/>
    <m/>
    <m/>
    <s v="NE5.731.1.262.114.22.01_x000a_N.1.027.105.01.4814.000.014.22.005"/>
    <s v="Suivi et réalisation d'un hopital de 120 lits à Ksar Chellala Tiaret"/>
    <m/>
    <m/>
    <n v="2574994"/>
    <n v="2568456.49119"/>
    <m/>
    <m/>
    <n v="0.5"/>
    <m/>
    <s v="trav en cours, Dde réév arbit 2025 (600 000)"/>
  </r>
  <r>
    <x v="5"/>
    <x v="48"/>
    <m/>
    <s v="051:Hydraulique"/>
    <m/>
    <m/>
    <s v="SF5.341.4.262.114.13.01_x000a_S.1.051.094.01.4814.000.014.13.008"/>
    <s v="Renforcement de la capacité de stockage à Tiaret, Sougueur, Frenda et Ksar Chellala y compris raccordement."/>
    <m/>
    <m/>
    <n v="1000000"/>
    <n v="995113.28980999999"/>
    <m/>
    <m/>
    <n v="0.95"/>
    <m/>
    <s v="en cours"/>
  </r>
  <r>
    <x v="5"/>
    <x v="48"/>
    <m/>
    <s v="051:Hydraulique"/>
    <m/>
    <m/>
    <s v="NL5.341.2.262.114.15.01_x000a_N.1.051.094.01.4814.000.014.15.002"/>
    <s v="Achèvement du renforcement de l'alimentation en eau potable des localités de Frenda, Ain Kermes, Medrissa, Madna, Sidi Abderahmane et Rosfa à partir de la nappe du chott chergui."/>
    <m/>
    <m/>
    <n v="1710000"/>
    <n v="1709715.8386900001"/>
    <m/>
    <m/>
    <n v="1"/>
    <m/>
    <s v="Travaux en cours"/>
  </r>
  <r>
    <x v="5"/>
    <x v="48"/>
    <m/>
    <s v="051:Hydraulique"/>
    <m/>
    <m/>
    <s v="NK5.342.1.262.114.10.01_x000a_N.1.051.096.01.4814.000.014.10.003"/>
    <s v="Réalisation d'une station d'épuration à Frenda y compris collecteur de raccordement"/>
    <m/>
    <m/>
    <n v="2450000"/>
    <n v="2091384.57124"/>
    <m/>
    <m/>
    <n v="0.8"/>
    <m/>
    <s v="En cours"/>
  </r>
  <r>
    <x v="6"/>
    <x v="49"/>
    <m/>
    <s v="005:Intérieur, Collectivités Locales et Aménagement du Territoire"/>
    <s v="020  Programme: Administration Générale"/>
    <s v="01 Soutient Administratif et logistique"/>
    <m/>
    <s v="N.1.005.020.01.4818.000.018.09.008 Suivi,réalisation et équipement d'un siège de Wilaya à Jijel"/>
    <m/>
    <m/>
    <n v="3015000"/>
    <n v="2553546.2043099999"/>
    <n v="1638927.1828299998"/>
    <n v="0.543591105416252"/>
    <n v="0.8"/>
    <m/>
    <s v="En cours, travaux en cours, "/>
  </r>
  <r>
    <x v="6"/>
    <x v="49"/>
    <m/>
    <s v="006:Justice"/>
    <s v="021  Programme: Activité judiciaire"/>
    <s v="01 activité judiciaire ordinaire et administrative"/>
    <m/>
    <s v="N.1.006.021.01.4018.000.018.08.001 Etude,réalisation et équipement d'une cour de justice à Jijel"/>
    <m/>
    <m/>
    <n v="2822000"/>
    <n v="2304558.9831599998"/>
    <n v="1744236.3091799999"/>
    <n v="0.61808515562721467"/>
    <n v="0.99"/>
    <m/>
    <s v="En cours, Travaux achevée; lot  équipement transfère à la DAL (50%), nécessite réévaluation: 120 millions DA"/>
  </r>
  <r>
    <x v="6"/>
    <x v="49"/>
    <m/>
    <s v="012:Enseignement Supérieur et  Recherche Scientifique"/>
    <s v="049  Programme: Enseignement et formation supérieurs"/>
    <s v="01 Premier et deuxième cycles d'enseignement"/>
    <m/>
    <s v="N.1.012.049.01.4015.000.018.10.001 Etude pour la réalisation de 6000 places pédagogiques à El Aouana"/>
    <m/>
    <m/>
    <n v="168000"/>
    <n v="50901.355479999998"/>
    <n v="48604.845110000002"/>
    <n v="0.28931455422619051"/>
    <n v="0.95"/>
    <m/>
    <s v="En cours,  relier a l'achèvement des travaux de réalisation"/>
  </r>
  <r>
    <x v="6"/>
    <x v="49"/>
    <m/>
    <s v="012:Enseignement Supérieur et  Recherche Scientifique"/>
    <s v="049  Programme: Enseignement et formation supérieurs"/>
    <s v="01 Premier et deuxième cycles d'enseignement"/>
    <m/>
    <s v="N.1.012.049.01.4015.000.018.10.009 Etude et réalisation d'une bibliothèque centrale 1000 pp à El Aouana"/>
    <m/>
    <m/>
    <n v="513000"/>
    <n v="512600.96494999999"/>
    <n v="354539.88529999997"/>
    <n v="0.69111088752436645"/>
    <n v="0.91"/>
    <m/>
    <s v="En cours"/>
  </r>
  <r>
    <x v="6"/>
    <x v="49"/>
    <m/>
    <s v="012:Enseignement Supérieur et  Recherche Scientifique"/>
    <s v="049  Programme: Enseignement et formation supérieurs"/>
    <s v="01 Premier et deuxième cycles d'enseignement"/>
    <m/>
    <s v="N.1.012.049.01.4015.000.018.11.002 Suivi et réalisation de 4.000 places pédagogiques à El Aouana"/>
    <m/>
    <m/>
    <n v="3308000"/>
    <n v="2155467.2876399998"/>
    <n v="1326626.5234699999"/>
    <n v="0.40103582934401449"/>
    <n v="0.8"/>
    <m/>
    <s v="En cours, 3000 pp travaux  avancés à 95%,annexes travaux   en cours, pour les 1000 pp travaux en cours"/>
  </r>
  <r>
    <x v="6"/>
    <x v="49"/>
    <m/>
    <s v="012:Enseignement Supérieur et  Recherche Scientifique"/>
    <s v="051  Programme: Vie estudiantine"/>
    <s v="01 Œuvres universitaires"/>
    <m/>
    <s v="N.1.012.051.01.4014.000.018.19.006 Etude ,suivi et réalisation d'un restaurant central 800 places à  EL Aouana"/>
    <m/>
    <m/>
    <n v="350000"/>
    <n v="251638.03496000002"/>
    <n v="52664.379260000002"/>
    <n v="0.15046965502857143"/>
    <n v="0.25"/>
    <m/>
    <s v="En cours, lot N° 01 En cours; Lot N° 02  l'attribution subordonné a la réévaluation (demande de réévaluation : 106 Millions DA)"/>
  </r>
  <r>
    <x v="6"/>
    <x v="49"/>
    <m/>
    <s v="014:Culture et Arts"/>
    <s v="056  Programme: Arts et lettre"/>
    <s v="02 Création et diffusion du produit culturel"/>
    <m/>
    <s v="C.1.014.056.02.4818.000.018.07.011 Réalisation et équipement d'un théâtre en plein air 4500 places -Jijel (Prog,Compl)"/>
    <m/>
    <m/>
    <n v="582500"/>
    <n v="525988.94189000002"/>
    <n v="450926.34649999999"/>
    <n v="0.77412248326180255"/>
    <n v="0.99"/>
    <m/>
    <s v="En cours,  reste équipement (reste les dernières situations dans les cadres des avenants de clôtures)"/>
  </r>
  <r>
    <x v="6"/>
    <x v="49"/>
    <m/>
    <s v="014:Culture et Arts"/>
    <s v="056  Programme: Arts et lettre"/>
    <s v="02 Création et diffusion du produit culturel"/>
    <m/>
    <s v="N.1.014.056.02.4818.000.018.10.012 Etude, réalisation et équipement d'un théâtre régional à Jijel"/>
    <m/>
    <m/>
    <n v="842000"/>
    <n v="524943.35094000003"/>
    <n v="522912.98139999999"/>
    <n v="0.62103679501187647"/>
    <n v="0.95"/>
    <m/>
    <s v="En cours, reste  Lot: équipement  transféré à la DUAC au 12/02/2024,  reste lots: 02, 03 et 04"/>
  </r>
  <r>
    <x v="6"/>
    <x v="49"/>
    <m/>
    <s v="015:Sports"/>
    <s v="060  Programme: Sports"/>
    <s v="01 Jeunes talents, sports de l'Elite et de haut niveau"/>
    <m/>
    <s v="C.1.015.060.01.4013.000.018.07.001 Etude , réalisation et équipement d'une salle OMS 3000 places à Jijel "/>
    <m/>
    <m/>
    <n v="1255000"/>
    <n v="1231141.07922"/>
    <n v="1100567.0077"/>
    <n v="0.87694582286852585"/>
    <n v="0.99"/>
    <m/>
    <s v="En cours"/>
  </r>
  <r>
    <x v="6"/>
    <x v="49"/>
    <m/>
    <s v="015:Sports"/>
    <s v="060  Programme: Sports"/>
    <s v="01 Jeunes talents, sports de l'Elite et de haut niveau"/>
    <m/>
    <s v="C.1.015.060.01.4013.000.018.07.005  Extension du stade OMS à Jijel de 20000 places à 40000 places (Prog,Compl)"/>
    <m/>
    <m/>
    <n v="848000"/>
    <n v="845192.54379999998"/>
    <n v="731802.10683999991"/>
    <n v="0.86297418259433956"/>
    <n v="0.99"/>
    <m/>
    <s v="En cours, projet réceptionné, attribution provisoire du lot: écran d'affichage fait, marché en cours d'élaboration"/>
  </r>
  <r>
    <x v="6"/>
    <x v="49"/>
    <m/>
    <s v="019:Industrie et Production Pharmaceutique"/>
    <s v="074  Programme: Appui à l'investissement"/>
    <s v="01 Promotion de l'investissement"/>
    <m/>
    <s v="N.1.019.074.01.4818.000.018.18.003 Réalisation d'une Zone Industrielle à Bellara,Wilaya de Jijel sur 523 Ha,(Tranche 1)"/>
    <m/>
    <m/>
    <n v="1836300"/>
    <n v="1705170.3603800002"/>
    <n v="1022651.28995"/>
    <n v="0.55690861512280132"/>
    <n v="0.92"/>
    <m/>
    <s v="En cours, nouveau Lot lancée (Achèvement des voies)"/>
  </r>
  <r>
    <x v="6"/>
    <x v="49"/>
    <m/>
    <s v="019:Industrie et Production Pharmaceutique"/>
    <s v="074  Programme: Appui à l'investissement"/>
    <s v="01 Promotion de l'investissement"/>
    <m/>
    <s v="N.1.019.074.01.4818.000.018.18.004 Réalisation d'une Zone Industrielle à Bellara,Wilaya de Jijel,(Tranche 2)"/>
    <m/>
    <m/>
    <n v="2000000"/>
    <n v="1913199.1604300002"/>
    <n v="1688644.7007599999"/>
    <n v="0.84432235037999992"/>
    <n v="0.9"/>
    <m/>
    <s v="En cours, paiement des factures en cours,  nécessite réévaluation: 70 Millions DA"/>
  </r>
  <r>
    <x v="6"/>
    <x v="49"/>
    <m/>
    <s v="024:Travaux Publics et Infrastructures de Base"/>
    <s v="090  Programme: Infrastructures routières et autoroutières"/>
    <s v="01 Développement des infrastructures routières"/>
    <m/>
    <s v="N.1.024.090.01.4018.000.018.07.023 Dédoublement RN 43 sur 44 km (El Achouat - El Milia) y comp - ouvrage d'art"/>
    <m/>
    <m/>
    <n v="8250000"/>
    <n v="8212935.7136499994"/>
    <n v="8086901.1487800004"/>
    <n v="0.98023044227636369"/>
    <n v="0.98"/>
    <m/>
    <s v="En cours, reste à réalisé  :_x000a_Réalisation d'éclairage publics: travaux en cours "/>
  </r>
  <r>
    <x v="6"/>
    <x v="49"/>
    <m/>
    <s v="024:Travaux Publics et Infrastructures de Base"/>
    <s v="090  Programme: Infrastructures routières et autoroutières"/>
    <s v="01 Développement des infrastructures routières"/>
    <m/>
    <s v="N.1.024.090.01.4018.000.018.08.002 Etude et réalisation , viaduc sur RN 43 au niveau grottes ghar El Baz ,y compris la réhabilitation du réseau d'éclairage public su la RN 43 (W de jijel)"/>
    <m/>
    <m/>
    <n v="1300000"/>
    <n v="1290325.3204400002"/>
    <n v="1227702.8240199999"/>
    <n v="0.94438678770769224"/>
    <n v="0.95"/>
    <m/>
    <s v="En cours,  Réhabilitation de l'éclairage public sur la RN 43"/>
  </r>
  <r>
    <x v="6"/>
    <x v="49"/>
    <m/>
    <s v="024:Travaux Publics et Infrastructures de Base"/>
    <s v="092  Programme: Infrastructures maritimes"/>
    <s v="01 Développement des infrastructures maritimes"/>
    <m/>
    <s v="N.1.024.092.01.4006.000.018.06.004 Réalisation port de pêche et plaisance à El Aouana"/>
    <m/>
    <m/>
    <n v="6200000"/>
    <n v="6199873.12488"/>
    <n v="5756611.7146599991"/>
    <n v="0.92848576042903208"/>
    <n v="1"/>
    <m/>
    <s v="Achevée "/>
  </r>
  <r>
    <x v="6"/>
    <x v="49"/>
    <m/>
    <s v="024:Travaux Publics et Infrastructures de Base"/>
    <s v="092  Programme: Infrastructures maritimes"/>
    <s v="01 Développement des infrastructures maritimes"/>
    <m/>
    <s v="N.1.024.092.01.4006.000.018.13.001 Réalisation des travaux de protection du front de mer à jijel"/>
    <m/>
    <m/>
    <n v="1100000"/>
    <n v="1013324.56629"/>
    <n v="1005204.13462"/>
    <n v="0.91382194056363641"/>
    <n v="0.9"/>
    <m/>
    <s v="En cours, Reste le lancement d'un nouveau lot pour l'achèvement des travaux sur 200 Ml (2 ème AAO lancé)"/>
  </r>
  <r>
    <x v="6"/>
    <x v="49"/>
    <m/>
    <s v="025:Transports"/>
    <s v="099  Programme: Marine marchande et ports"/>
    <s v="01 Marine marchande "/>
    <m/>
    <s v="N.1.025.099.01.4818.000.018.11.001 Etude pour la réalisation  de la gare maritime de Djen Djen"/>
    <m/>
    <m/>
    <n v="200000"/>
    <n v="513.66891999999996"/>
    <n v="513.71892000000003"/>
    <n v="2.5685946000000002E-3"/>
    <n v="0.05"/>
    <m/>
    <s v="En cours, BET désigné attribution le 15/10/2024"/>
  </r>
  <r>
    <x v="6"/>
    <x v="49"/>
    <m/>
    <s v="026:Tourisme et Artisanat"/>
    <s v="102  Programme: Tourisme"/>
    <s v="02 Soutien aux projets touristiques"/>
    <m/>
    <s v="N.1.026.102.02.4818.000.018.18.003 Travaux de viabilisation et mise à niveau de la zone d'expansion touristique à Tassoust (ouverture d'une piste d'accès aménagée de manière sommaire ,terrassements simplifiés, réseau d'assainissement) sur 391 Ha"/>
    <m/>
    <m/>
    <n v="300000"/>
    <n v="136085.27625"/>
    <n v="516.66824999999994"/>
    <n v="1.7222274999999997E-3"/>
    <n v="0.05"/>
    <m/>
    <s v="En cours, ETB désignée"/>
  </r>
  <r>
    <x v="6"/>
    <x v="49"/>
    <m/>
    <s v="026:Tourisme et Artisanat"/>
    <s v="102  Programme: Tourisme"/>
    <s v="02 Soutien aux projets touristiques"/>
    <m/>
    <s v="N.1.026.102.02.4818.000.018.19.004 Travaux de viabilisation et mise à niveau de zone d'expansion touristique à Adouane Ali (ouverture d'une piste d'accès aménagée de manière sommaire ,terrassements simplifiés, réseau d'assainissement) sur 116 Ha"/>
    <m/>
    <m/>
    <n v="300000"/>
    <n v="124436.50348"/>
    <n v="0"/>
    <n v="0"/>
    <n v="0.05"/>
    <m/>
    <s v="En cours, attribution provisoire en cours"/>
  </r>
  <r>
    <x v="6"/>
    <x v="49"/>
    <m/>
    <s v="026:Tourisme et Artisanat"/>
    <s v="102  Programme: Tourisme"/>
    <s v="02 Soutien aux projets touristiques"/>
    <m/>
    <s v="N.1.026.102.02.4818.000.018.19.005 Travaux de viabilisation et mise à niveau de zone d'expansion touristique à Casino (ouverture d'une piste d'accès aménagée de manière sommaire ,terrassements simplifiés, réseau d'assainissement) sur 73 Ha"/>
    <m/>
    <m/>
    <n v="250000"/>
    <n v="85020.180659999998"/>
    <n v="0"/>
    <n v="0"/>
    <n v="0.05"/>
    <m/>
    <s v="En cours, attribution provisoire en cours"/>
  </r>
  <r>
    <x v="6"/>
    <x v="49"/>
    <m/>
    <s v="027:Santé"/>
    <s v="105  Programme: Prévention et soins"/>
    <s v="01 Prévention et soins"/>
    <m/>
    <s v="N.1.027.105.01.4018.000.018.08.001   Etude et réalisation , Hôpital 60 lits à Ziama"/>
    <m/>
    <m/>
    <n v="1950000"/>
    <n v="1784009.80816"/>
    <n v="706919.85073000006"/>
    <n v="0.36252300037435903"/>
    <n v="0.89"/>
    <m/>
    <s v="En cours, relancement des travaux avec nouveau BET et ETB  (reste à réaliser)"/>
  </r>
  <r>
    <x v="6"/>
    <x v="49"/>
    <m/>
    <s v="027:Santé"/>
    <s v="105  Programme: Prévention et soins"/>
    <s v="01 Prévention et soins"/>
    <m/>
    <s v="N.1.027.105.01.4018.000.018.10.002 Etude, réalisation d'un hôpital de 240 lits à Jijel"/>
    <m/>
    <m/>
    <n v="5328882"/>
    <n v="4625482.0333000002"/>
    <n v="442520.45386999997"/>
    <n v="8.3041893941355804E-2"/>
    <n v="0.15"/>
    <m/>
    <s v=" En cours, Travaux en cours "/>
  </r>
  <r>
    <x v="6"/>
    <x v="49"/>
    <m/>
    <s v="027:Santé"/>
    <s v="105  Programme: Prévention et soins"/>
    <s v="01 Prévention et soins"/>
    <m/>
    <s v="N.1.027.105.01.4018.000.018.12.015 Etude pour la réalisation d'un hôpital de 240 lits TAHER"/>
    <m/>
    <m/>
    <n v="230000"/>
    <n v="4231.402"/>
    <n v="1434.902"/>
    <n v="6.2387043478260868E-3"/>
    <n v="0.02"/>
    <m/>
    <s v="En cours,  marché BETen cours d'élaboration"/>
  </r>
  <r>
    <x v="6"/>
    <x v="49"/>
    <m/>
    <s v="027:Santé"/>
    <s v="105  Programme: Prévention et soins"/>
    <s v="01 Prévention et soins"/>
    <m/>
    <s v="N.1.027.105.01.4018.000.018.14.003 Etude ,Suivi,réalisation et équipement d'un hôpital 60 lits à Belghimouz (commune El Ancer)"/>
    <m/>
    <m/>
    <n v="1600000"/>
    <n v="1461.36988"/>
    <n v="0"/>
    <n v="0"/>
    <n v="0.05"/>
    <m/>
    <s v="En cours, Choix BET en cours  après annulation de la procédure  pour la 3eme fois"/>
  </r>
  <r>
    <x v="6"/>
    <x v="49"/>
    <m/>
    <s v="051:Hydraulique"/>
    <s v="094  Programme: Approvisionnement en eau potable et industrielle "/>
    <s v="01 Adduction en eau potable et industrielle"/>
    <m/>
    <s v="N.1.051.094.01.4818.000.018.11.003 Réalisation de l'alimentation en eau potable de Taher et des agglomérations environnantes à partir du barrage d'El Agrem."/>
    <m/>
    <m/>
    <n v="1150000"/>
    <n v="1119274.99199"/>
    <n v="1070462.1537299999"/>
    <n v="0.93083665541739125"/>
    <n v="0.95"/>
    <m/>
    <s v="En cours, Lots 1,2,4 et 5 achevés_x000a_lot 3 : indemnisation des citoyens en cours pour l'achèvement des travaux"/>
  </r>
  <r>
    <x v="6"/>
    <x v="49"/>
    <m/>
    <s v="051:Hydraulique"/>
    <s v="094  Programme: Approvisionnement en eau potable et industrielle "/>
    <s v="01 Adduction en eau potable et industrielle"/>
    <m/>
    <s v="N.1.051.094.01.4818.000.018.13.010 Etude et réalisation des réseaux d'alimentation en eau potable des agglomération à travers la wilaya "/>
    <m/>
    <m/>
    <n v="660000"/>
    <n v="653434.07602000004"/>
    <n v="637104.37598000001"/>
    <n v="0.96530966057575762"/>
    <n v="1"/>
    <m/>
    <s v="Achevée "/>
  </r>
  <r>
    <x v="6"/>
    <x v="50"/>
    <s v="PSD"/>
    <s v="019:Industrie et Production Pharmaceutique"/>
    <m/>
    <m/>
    <m/>
    <s v="NK5.175.4.262.105.11.01_x000a_N1.019.074.01.4805.000.005.11.005_x000a_Etude et réhabilitation et developpement de la zone d'activité de Ain yagout"/>
    <m/>
    <n v="300000"/>
    <n v="300000"/>
    <n v="280463.75400000002"/>
    <n v="249200.45"/>
    <n v="0.83066816666666665"/>
    <n v="100"/>
    <m/>
    <s v="/"/>
  </r>
  <r>
    <x v="6"/>
    <x v="50"/>
    <s v="PSD"/>
    <s v="019:Industrie et Production Pharmaceutique"/>
    <m/>
    <m/>
    <m/>
    <s v="NK5.175.4.262.105.11.02_x000a_N1.019.074.01.4805.000.005.11.006_x000a_Etude et  réhabilitation et developpement de la zone d'activité de Merouana"/>
    <m/>
    <n v="131407"/>
    <n v="185282"/>
    <n v="181600.44899999999"/>
    <n v="181750.54800000001"/>
    <n v="0.98094012370332795"/>
    <n v="99"/>
    <m/>
    <s v="/"/>
  </r>
  <r>
    <x v="6"/>
    <x v="50"/>
    <s v="PSD"/>
    <s v="019:Industrie et Production Pharmaceutique"/>
    <m/>
    <m/>
    <m/>
    <s v="NK5.175.1.262.105.12.03_x000a_N1.019.074.01.4805.000.005.12.007_x000a_Etude et réhabilitation de la zone d'activité d'El madher"/>
    <m/>
    <n v="417000"/>
    <n v="417000"/>
    <n v="347158.75"/>
    <n v="345211.196"/>
    <n v="0.82784459472422056"/>
    <n v="100"/>
    <m/>
    <s v="/"/>
  </r>
  <r>
    <x v="6"/>
    <x v="50"/>
    <s v="PSD"/>
    <s v="019:Industrie et Production Pharmaceutique"/>
    <m/>
    <m/>
    <m/>
    <s v="NE5.176.3.262.105.18.01_x000a_N1.019.074.01.4805.000.005.18.008_x000a_Réalisation d'une zone industrielle à Ain yagout, wilaya de Batna (Tranche 1) "/>
    <m/>
    <n v="700000"/>
    <n v="700000"/>
    <n v="465552.08199999999"/>
    <n v="437649.93"/>
    <n v="0.62521418571428566"/>
    <n v="68"/>
    <m/>
    <s v="/"/>
  </r>
  <r>
    <x v="6"/>
    <x v="50"/>
    <s v="PSD"/>
    <s v="019:Industrie et Production Pharmaceutique"/>
    <m/>
    <m/>
    <m/>
    <s v="NE5.176.3.262.105.18.02_x000a_N1.019.074.01.4805.000.005.18.009_x000a_Réalisation d'une zone industrielle à Ain yagout, wilaya de Batna (Tranche 2) "/>
    <m/>
    <n v="800000"/>
    <n v="800000"/>
    <n v="766608.50800000003"/>
    <n v="452379.95300000004"/>
    <n v="0.56547494125000008"/>
    <n v="70"/>
    <m/>
    <s v="/"/>
  </r>
  <r>
    <x v="6"/>
    <x v="50"/>
    <s v="PSD"/>
    <s v="026:Tourisme et Artisanat"/>
    <m/>
    <m/>
    <m/>
    <s v="NE5.421.8.262.105.18.01_x000a_N 1 026 102 02 4805 000 005 18,003_x000a_Travaux de viabilisation et de mise à niveau de la zone d'expansion touristique à Saida (Ouverture d'une piste d'accès aménagée de manière sommaire, terrassements simplifies, réseau d'assainissement)"/>
    <m/>
    <n v="150000"/>
    <n v="150000"/>
    <n v="6613.335"/>
    <n v="497.92500000000001"/>
    <n v="0.33195000000000002"/>
    <n v="0"/>
    <m/>
    <s v="Terrain privé"/>
  </r>
  <r>
    <x v="6"/>
    <x v="50"/>
    <s v="PSD"/>
    <s v="051:Hydraulique"/>
    <m/>
    <m/>
    <m/>
    <s v="NL5.342.3.262.105.16.01_x000a_N1.051.096.01.4005.000.005.16.006_x000a_Réalisation de la station d'épuration des eaux usées de Batna y compris les collecteurs"/>
    <m/>
    <n v="4000000"/>
    <n v="5000000"/>
    <n v="1758"/>
    <n v="1965.6569999999999"/>
    <n v="3.9313139999999996E-2"/>
    <n v="0"/>
    <m/>
    <s v="/"/>
  </r>
  <r>
    <x v="6"/>
    <x v="50"/>
    <s v="PSD"/>
    <s v="051:Hydraulique"/>
    <m/>
    <m/>
    <m/>
    <s v="NE5.323.9.262.105.22.01_x000a_N1.051.094.01.4005.000.005.22.001_x000a_Réalisation d'une jonction de 1100 ml en DN 1000 entre Béni Haroun et la station de traitement de Koudiate Medouar ( wilaya de Batna) "/>
    <m/>
    <n v="300000"/>
    <n v="300000"/>
    <n v="143713.45800000001"/>
    <n v="158189.807"/>
    <n v="0.52729935666666672"/>
    <n v="98"/>
    <m/>
    <s v="/"/>
  </r>
  <r>
    <x v="6"/>
    <x v="50"/>
    <s v="PSD"/>
    <s v="051:Hydraulique"/>
    <m/>
    <m/>
    <m/>
    <s v="NE5.521.2.262.105.19.01  _x000a_N1.024.090.01.4005.000.005.19.007_x000a_  Réalisation et suivi du dédoublement de l'axe routier reliant la RN 88 (limite de la wilaya de Khenchela) à la RN 03 sur 56 Km en passant par Boulfries - Chemora - Boumia"/>
    <m/>
    <n v="8270000"/>
    <n v="8270000"/>
    <n v="5160242"/>
    <n v="2921132.53"/>
    <n v="0.35322037847642079"/>
    <n v="55"/>
    <m/>
    <s v="/"/>
  </r>
  <r>
    <x v="6"/>
    <x v="50"/>
    <s v="PSC"/>
    <s v="051:Hydraulique"/>
    <m/>
    <m/>
    <m/>
    <s v="NK5.321.2.262.068.07_x000a_Construction et mise en service du barrage Bouzina dans la wilaya de Batna"/>
    <m/>
    <n v="13747227"/>
    <n v="13747227"/>
    <n v="13472282"/>
    <n v="10566119"/>
    <n v="0.76860002384480886"/>
    <n v="99"/>
    <m/>
    <s v="/"/>
  </r>
  <r>
    <x v="6"/>
    <x v="50"/>
    <s v="PSD"/>
    <s v="024:Travaux Publics et Infrastructures de Base"/>
    <m/>
    <m/>
    <m/>
    <s v="SF5.521.3.262.105.06.01_x000a_S1.024.090.01.4005.000.005.06.002_x000a_Dédoublement de la RN3 Ain touta limite wilaya de Biskra y compris passage supérieur sur voie ferree"/>
    <m/>
    <n v="800000"/>
    <n v="1650000"/>
    <n v="1646222"/>
    <n v="1642831.8870000001"/>
    <n v="0.99565568909090918"/>
    <n v="100"/>
    <m/>
    <s v="/"/>
  </r>
  <r>
    <x v="6"/>
    <x v="50"/>
    <s v="PSC"/>
    <s v="024:Travaux Publics et Infrastructures de Base"/>
    <m/>
    <m/>
    <m/>
    <s v="Réalisation de la pénétrante autoroutière  de BATNA - Auto route Est Ouest  sur 62 Km"/>
    <m/>
    <n v="45000000"/>
    <n v="45000000"/>
    <n v="31000000"/>
    <n v="16400000"/>
    <n v="0.36444444444444446"/>
    <n v="64"/>
    <m/>
    <s v="/"/>
  </r>
  <r>
    <x v="6"/>
    <x v="50"/>
    <s v="PSD"/>
    <s v="024:Travaux Publics et Infrastructures de Base"/>
    <m/>
    <m/>
    <m/>
    <s v="CF5.731.1.262.105.07.01_x000a_N1.027.105.01.4005.000.005.07.003_x000a_Etude et réalisation d'un hopital 120 lits à Theniet el abed"/>
    <m/>
    <n v="2000000"/>
    <n v="2520000"/>
    <n v="2438208.1329999999"/>
    <n v="2392870.4889999996"/>
    <n v="0.94955178134920615"/>
    <n v="95"/>
    <m/>
    <s v="/"/>
  </r>
  <r>
    <x v="6"/>
    <x v="50"/>
    <s v="PSD"/>
    <s v="024:Travaux Publics et Infrastructures de Base"/>
    <m/>
    <m/>
    <m/>
    <s v="CF5.731.1.262.105.07.02_x000a_N1.027.105.01.4005.000.005.07.004_x000a_Etude et réalisation d'un hopital 120 lits à Ras el aioun"/>
    <m/>
    <n v="2000000"/>
    <n v="2682000"/>
    <n v="2361729.2820000001"/>
    <n v="1946488.9979999999"/>
    <n v="0.72576025279642054"/>
    <n v="80"/>
    <m/>
    <s v="Résiliation de l'entreprise"/>
  </r>
  <r>
    <x v="6"/>
    <x v="50"/>
    <s v="PSD"/>
    <s v="024:Travaux Publics et Infrastructures de Base"/>
    <m/>
    <m/>
    <m/>
    <s v="NK5.731.1.262.105.10.02_x000a_N1.027.105.01.4005.000.005.10.005_x000a_Etude, construction et équipements d'un hopital 60 lits à T'kout"/>
    <m/>
    <n v="600000"/>
    <n v="1716000"/>
    <n v="1641677.8829999999"/>
    <n v="1562253.2959999999"/>
    <n v="0.91040401864801856"/>
    <n v="98"/>
    <m/>
    <s v="/"/>
  </r>
  <r>
    <x v="6"/>
    <x v="50"/>
    <s v="PSD"/>
    <s v="024:Travaux Publics et Infrastructures de Base"/>
    <m/>
    <m/>
    <m/>
    <s v="NF5.732.1.262.105.06.01_x000a_N1.027.105.01.4005.000.005.06.014_x000a_Etude et réalisation d'un centre Anti-cancer à Batna (CAC)"/>
    <m/>
    <n v="1500000"/>
    <n v="3423827"/>
    <n v="2994535.2710000002"/>
    <n v="2993964.37"/>
    <n v="0.87444966407473279"/>
    <n v="100"/>
    <m/>
    <s v="/"/>
  </r>
  <r>
    <x v="6"/>
    <x v="50"/>
    <s v="PSD"/>
    <s v="024:Travaux Publics et Infrastructures de Base"/>
    <m/>
    <m/>
    <m/>
    <s v="NF5.732.3.262.105.09.01_x000a_N1.027.105.01.4005.000.005.09.015_x000a_Acquisition d'équipements médicaux et collectifs pour le centre Anti-cancer  -Batna-"/>
    <m/>
    <n v="1500000"/>
    <n v="3000000"/>
    <n v="2561711.1869999999"/>
    <n v="2538915.0839999998"/>
    <n v="0.84630502799999996"/>
    <n v="85"/>
    <m/>
    <s v="/"/>
  </r>
  <r>
    <x v="6"/>
    <x v="50"/>
    <s v="PSD"/>
    <s v="024:Travaux Publics et Infrastructures de Base"/>
    <m/>
    <m/>
    <m/>
    <s v="SF5.732.1.262.105.07.02_x000a_S1.027.105.01.4005.000.005.07.001_x000a_Etude, réalisation et équipement  d'un hopital psychiatrique à El-madher"/>
    <m/>
    <n v="820000"/>
    <n v="1175800"/>
    <n v="1131729.7320000001"/>
    <n v="1131345.132"/>
    <n v="0.9621918115325736"/>
    <n v="95"/>
    <m/>
    <s v="/"/>
  </r>
  <r>
    <x v="6"/>
    <x v="50"/>
    <s v="PSD"/>
    <s v="015:Sports"/>
    <m/>
    <m/>
    <m/>
    <s v="NK5.742.8.262.105.11.13_x000a_N 1 015 060 01 4005 000 005 11,002_x000a_Suivi, réalisation et équipement d'un centre de regroupement à Arris"/>
    <m/>
    <n v="1000000"/>
    <n v="500000"/>
    <n v="445905.65299999999"/>
    <n v="312491.21799999999"/>
    <n v="0.62498243600000003"/>
    <n v="100"/>
    <m/>
    <s v="/"/>
  </r>
  <r>
    <x v="6"/>
    <x v="50"/>
    <s v="PSC"/>
    <s v="051:Hydraulique"/>
    <m/>
    <m/>
    <m/>
    <s v="NK5.321.2.262.068.07_x000a_Construction et mise en service du barrage Bouzina dans la wilaya de Batna"/>
    <n v="13747227"/>
    <n v="13747227"/>
    <n v="13472282"/>
    <n v="10566119"/>
    <n v="3181108"/>
    <m/>
    <n v="99"/>
    <m/>
    <m/>
  </r>
  <r>
    <x v="6"/>
    <x v="50"/>
    <s v="PSC"/>
    <s v="024:Travaux Publics et Infrastructures de Base"/>
    <m/>
    <m/>
    <m/>
    <s v="Réalisation de l'auroute reliant échangeur RN 03 et RN 75 et autoroute EST OUEST au niveau du transformateur Chelghoum el aid"/>
    <m/>
    <m/>
    <m/>
    <m/>
    <m/>
    <m/>
    <m/>
    <m/>
    <m/>
  </r>
  <r>
    <x v="6"/>
    <x v="51"/>
    <m/>
    <s v="019:Industrie et Production Pharmaceutique"/>
    <m/>
    <m/>
    <m/>
    <s v="Aménagement de la Zone Industrielle El- Kseur Fenaia Il Mathen"/>
    <n v="2011"/>
    <m/>
    <n v="4396774.5"/>
    <m/>
    <m/>
    <n v="0.83"/>
    <n v="0.99"/>
    <m/>
    <s v="Travaux achevés, reste alimentation en eau potable et réalisation de la station dépuration dont les travaux sont en cours"/>
  </r>
  <r>
    <x v="6"/>
    <x v="51"/>
    <m/>
    <s v="019:Industrie et Production Pharmaceutique"/>
    <m/>
    <m/>
    <m/>
    <s v="Suivi et réalisation de la zone industrielle de Beni Mansour-  Commune de Boudjelil "/>
    <n v="2019"/>
    <m/>
    <n v="2500000"/>
    <m/>
    <m/>
    <n v="0"/>
    <n v="0"/>
    <m/>
    <s v="Opération gelée"/>
  </r>
  <r>
    <x v="6"/>
    <x v="51"/>
    <m/>
    <s v="024:Travaux Publics et Infrastructures de Base"/>
    <m/>
    <m/>
    <m/>
    <s v="RN 09: Travaux aménagement des gorges de Kherrata"/>
    <n v="2012"/>
    <m/>
    <n v="18760000"/>
    <m/>
    <m/>
    <n v="0.95"/>
    <n v="0.85"/>
    <m/>
    <s v="Travaux en cours "/>
  </r>
  <r>
    <x v="6"/>
    <x v="51"/>
    <m/>
    <s v="024:Travaux Publics et Infrastructures de Base"/>
    <m/>
    <m/>
    <m/>
    <s v=" Travaux de mise à niveau des tunnels de kherrata "/>
    <n v="2021"/>
    <m/>
    <n v="4500000"/>
    <m/>
    <m/>
    <n v="0.05"/>
    <n v="0.05"/>
    <m/>
    <s v="Travaux en cours "/>
  </r>
  <r>
    <x v="6"/>
    <x v="51"/>
    <m/>
    <s v="024:Travaux Publics et Infrastructures de Base"/>
    <m/>
    <m/>
    <m/>
    <s v="Réalisation d’un Viaduc pour l’évitement de l’agglomération de Bordj Mira   "/>
    <n v="2021"/>
    <m/>
    <n v="2000000"/>
    <m/>
    <m/>
    <n v="0.6"/>
    <n v="0.6"/>
    <m/>
    <s v="Travaux en cours "/>
  </r>
  <r>
    <x v="6"/>
    <x v="51"/>
    <m/>
    <s v="024:Travaux Publics et Infrastructures de Base"/>
    <m/>
    <m/>
    <m/>
    <s v="Travaux de rempiètement et reprise des dégradations du quai de la Casbah et de la passe Casbah,"/>
    <n v="2021"/>
    <m/>
    <n v="2750000"/>
    <m/>
    <m/>
    <n v="0.6"/>
    <n v="0.85"/>
    <m/>
    <s v="Livraison partielle pévue pour le 11/12/2024 _x000a_le reste est prévu pour Février 2025"/>
  </r>
  <r>
    <x v="6"/>
    <x v="51"/>
    <m/>
    <s v="024:Travaux Publics et Infrastructures de Base"/>
    <m/>
    <m/>
    <m/>
    <s v="Pénétrante autoroutière reliant le port de Béjaia à l'autoroute Est -Ouest au niveau d'Ahnif sur 100 Kms &quot;déplacement de réseaux&quot;"/>
    <m/>
    <m/>
    <n v="10000000"/>
    <m/>
    <m/>
    <n v="0.8"/>
    <n v="0.86"/>
    <m/>
    <s v="Travaux en cours"/>
  </r>
  <r>
    <x v="6"/>
    <x v="51"/>
    <m/>
    <s v="024:Travaux Publics et Infrastructures de Base"/>
    <m/>
    <m/>
    <m/>
    <s v="Projet de la pénétrante reliant Béjaia à l'autoroute Est/Ouest section wilaya de Béjaia sur 85 KM  "/>
    <m/>
    <m/>
    <n v="169100000"/>
    <m/>
    <m/>
    <n v="0.87"/>
    <n v="0.88"/>
    <m/>
    <s v="Travaux en cours "/>
  </r>
  <r>
    <x v="6"/>
    <x v="51"/>
    <m/>
    <s v="024:Travaux Publics et Infrastructures de Base"/>
    <m/>
    <m/>
    <m/>
    <s v="Travaux d'aménagement de la RN 12 du Pk 155+000 au PK 175+000 d'El-Kseur vers Béjaia sur 20 kms               "/>
    <n v="2023"/>
    <m/>
    <n v="1700000"/>
    <m/>
    <m/>
    <n v="0.31"/>
    <n v="0.75"/>
    <m/>
    <s v="Travaux en cours"/>
  </r>
  <r>
    <x v="6"/>
    <x v="51"/>
    <m/>
    <s v="024:Travaux Publics et Infrastructures de Base"/>
    <m/>
    <m/>
    <m/>
    <s v="Travaux de reconstruction de la RN24 du PK 207 au PK 247 sur 40 Kms"/>
    <n v="2024"/>
    <m/>
    <n v="2500000"/>
    <m/>
    <m/>
    <n v="0"/>
    <n v="0.15"/>
    <m/>
    <s v="Travaux en cours "/>
  </r>
  <r>
    <x v="6"/>
    <x v="51"/>
    <m/>
    <s v="024:Travaux Publics et Infrastructures de Base"/>
    <m/>
    <m/>
    <m/>
    <s v="Réalisation d'un abri de pêche "/>
    <n v="2011"/>
    <m/>
    <n v="3830000"/>
    <m/>
    <m/>
    <n v="0.98"/>
    <n v="0.98"/>
    <m/>
    <s v="Levée de réservres ,travaux de drainage des eaux pluviales en cours reste revêtement de la voie d'accés et la clôture "/>
  </r>
  <r>
    <x v="6"/>
    <x v="51"/>
    <m/>
    <s v="024:Travaux Publics et Infrastructures de Base"/>
    <m/>
    <m/>
    <m/>
    <s v="Réalisation d'un port de pêche et de plaisance à Tala Guilef (Bejaia)"/>
    <n v="2006"/>
    <m/>
    <n v="5300000"/>
    <m/>
    <m/>
    <n v="0.5"/>
    <n v="0.96250000000000002"/>
    <m/>
    <s v="Travaux en cours"/>
  </r>
  <r>
    <x v="6"/>
    <x v="51"/>
    <m/>
    <s v="008:Energie, Mines et Energies Renouvelables"/>
    <m/>
    <m/>
    <m/>
    <s v="PGR Deficit Gaz 2021"/>
    <n v="2021"/>
    <m/>
    <n v="5333000"/>
    <m/>
    <m/>
    <n v="0.95"/>
    <n v="0.65"/>
    <m/>
    <s v="Travaux en cours "/>
  </r>
  <r>
    <x v="6"/>
    <x v="51"/>
    <m/>
    <s v="008:Energie, Mines et Energies Renouvelables"/>
    <m/>
    <m/>
    <m/>
    <s v="Exploitation de la Mine de Zinc/plomb à Tala Hamza  "/>
    <m/>
    <m/>
    <n v="0"/>
    <m/>
    <m/>
    <n v="0"/>
    <n v="0"/>
    <m/>
    <s v="Publication du Decret Exécutif n° 23-320 du 06/09/2023 portant déclaration d'utilité publique._x000a_Opération d'indemnisation des propriètaires expropriés en cours"/>
  </r>
  <r>
    <x v="6"/>
    <x v="51"/>
    <m/>
    <s v="051:Hydraulique"/>
    <m/>
    <m/>
    <m/>
    <s v="Réalisation d'une Station de déssalement de l'Eau de mer à Toudja "/>
    <n v="2019"/>
    <m/>
    <n v="90620343.253000006"/>
    <m/>
    <m/>
    <n v="0.5"/>
    <n v="0.85"/>
    <m/>
    <s v="Travaux en cours "/>
  </r>
  <r>
    <x v="6"/>
    <x v="51"/>
    <m/>
    <s v="051:Hydraulique"/>
    <m/>
    <m/>
    <m/>
    <s v="Réalisation d’une station d’épuration et collecteur d’amenée au niveau de la commune de Oued Ghir,"/>
    <n v="2021"/>
    <m/>
    <n v="5000000"/>
    <m/>
    <m/>
    <n v="0"/>
    <n v="0.05"/>
    <m/>
    <s v="Installation du chantier en cours"/>
  </r>
  <r>
    <x v="6"/>
    <x v="51"/>
    <m/>
    <s v="051:Hydraulique"/>
    <m/>
    <m/>
    <m/>
    <s v="Réalisation d’une station d’épuration de la ville de Sidi Aich"/>
    <n v="2011"/>
    <m/>
    <n v="1977000"/>
    <m/>
    <m/>
    <n v="0.7"/>
    <n v="0.99"/>
    <m/>
    <s v="Stration d'épuration mise en service et fonctionnelle reste le raccordement des  localités "/>
  </r>
  <r>
    <x v="6"/>
    <x v="51"/>
    <m/>
    <s v="051:Hydraulique"/>
    <m/>
    <m/>
    <m/>
    <s v="Parachèvement des travaux de réalisation de la station d’épuration de la ville d’Akbou y compris collecteur."/>
    <n v="2010"/>
    <m/>
    <n v="2800000"/>
    <m/>
    <m/>
    <s v="Lot 1: 38,42%_x000a_Lot 2: 54% "/>
    <s v="Lot 01: 84%_x000a_Lot 02: 50%"/>
    <m/>
    <s v="Travaux en cours "/>
  </r>
  <r>
    <x v="6"/>
    <x v="51"/>
    <m/>
    <s v="051:Hydraulique"/>
    <m/>
    <m/>
    <m/>
    <s v="Réalisation d'une Station d'épuration d'une capacité de 70000 EQ/HB avec drainage des eaux pluviales du parc industriel El- Kseur "/>
    <n v="2023"/>
    <m/>
    <n v="1650000"/>
    <m/>
    <m/>
    <n v="0"/>
    <n v="0"/>
    <m/>
    <s v="ODS remis le 21/11/2024"/>
  </r>
  <r>
    <x v="6"/>
    <x v="51"/>
    <m/>
    <s v="051:Hydraulique"/>
    <m/>
    <m/>
    <m/>
    <s v=" Réalisation des ouvrages aval au système d''AEP du couloir Tichy Haf - Béjaia (3ème tranche).     "/>
    <n v="2013"/>
    <m/>
    <n v="8337000"/>
    <m/>
    <m/>
    <n v="0.8"/>
    <n v="0.9"/>
    <m/>
    <s v="Lots 01-02 et 03 achevés et mis en service_x000a_Lots 04 et 06: manque amenée de l'énérgie _x000a_Lot 05 en cours "/>
  </r>
  <r>
    <x v="6"/>
    <x v="51"/>
    <m/>
    <s v="051:Hydraulique"/>
    <m/>
    <m/>
    <m/>
    <s v=" REALISATION DES TRAVAUX D'ALIMENTATION EN EAU POTABLE DE SIX COMMUNES (06)  DE SUD DE LA WILAYA (BOUDJELLIL, TAZMALT, BENI MELIKECHE, AIT R' ZINE, IGHIL ALI ET IGHRAM)       _x000a_"/>
    <n v="2014"/>
    <m/>
    <n v="9000000"/>
    <m/>
    <m/>
    <n v="0.64"/>
    <s v="Lot 01: 90%_x000a_Lot 02: 50% _x000a_Lot 03: 22%_x000a_Lot 04: 56%_x000a_Lot 05 :10 %"/>
    <m/>
    <s v="Mise en service partielle (Ait R'Zine) Station de traitement _x000a_le reste des travaux en cours "/>
  </r>
  <r>
    <x v="6"/>
    <x v="51"/>
    <m/>
    <s v="051:Hydraulique"/>
    <m/>
    <m/>
    <m/>
    <s v="Alimentation en eau  potable de Kherrata à partir du Barrage d'Ighil Emda "/>
    <n v="2021"/>
    <m/>
    <n v="5000000"/>
    <m/>
    <m/>
    <n v="0.05"/>
    <n v="0.25"/>
    <m/>
    <s v="Appel d'offres en cours de lancement suite à l'infructuosité  du 1er appel d'offres "/>
  </r>
  <r>
    <x v="6"/>
    <x v="51"/>
    <m/>
    <s v="025:Transports"/>
    <m/>
    <m/>
    <m/>
    <s v="Etude de système de transport par cable dans l'agglomération de Béjaia étendue au PNG"/>
    <m/>
    <m/>
    <n v="1555000"/>
    <m/>
    <m/>
    <n v="0"/>
    <n v="0"/>
    <m/>
    <s v="Opération groupée pour 07 villes _x000a_  - Appel d'offres d'infructuosité publié le 18/11/2024                 - Nouveau cahier des charges visé par la commission sectorielle  du Ministère des  Travaux Publics  le 09/12/2024 "/>
  </r>
  <r>
    <x v="6"/>
    <x v="51"/>
    <m/>
    <s v="025:Transports"/>
    <m/>
    <m/>
    <m/>
    <s v="Réalisation des travaux de doublement de la voie et rectification du tracé pour  augmentation de la vitesse à 160 km/h de la ligne férroviaire Beni Mansour / BEJAIA   (87 km)."/>
    <n v="2012"/>
    <m/>
    <n v="106000000"/>
    <m/>
    <m/>
    <m/>
    <n v="0.25"/>
    <m/>
    <s v="Retard dans la mise en service de l'unité de fabrication de voussoirs,_x000a_retard dans les études d'execution  et les revues d'APD "/>
  </r>
  <r>
    <x v="6"/>
    <x v="51"/>
    <m/>
    <s v="006:Justice"/>
    <m/>
    <m/>
    <m/>
    <s v="Suivi, réalisation et Equipement  d'une cour de Justice "/>
    <n v="2014"/>
    <m/>
    <n v="4500000"/>
    <m/>
    <m/>
    <n v="0"/>
    <n v="0"/>
    <m/>
    <s v="06 Mois pour le Lot gros œuvre, marché en cours de levée de réserves au niveau CWMP"/>
  </r>
  <r>
    <x v="6"/>
    <x v="51"/>
    <m/>
    <s v="027:Santé"/>
    <m/>
    <m/>
    <m/>
    <s v="Etude et réalisation d'un hôpital  60 lits "/>
    <n v="2008"/>
    <m/>
    <n v="1525000"/>
    <m/>
    <m/>
    <n v="0.83"/>
    <n v="1"/>
    <m/>
    <s v="Reste décret de création "/>
  </r>
  <r>
    <x v="6"/>
    <x v="51"/>
    <m/>
    <s v="027:Santé"/>
    <m/>
    <m/>
    <m/>
    <s v=" Réalisation et équipement d'un Centre Anti Cancer"/>
    <n v="2008"/>
    <m/>
    <n v="7282000"/>
    <m/>
    <m/>
    <n v="0.38"/>
    <n v="0.73"/>
    <m/>
    <s v=" Travaux  de construction en cours. Projet necessite une réévaluation de l'ordre de 9.000.000.000 DA pour prendre en charge les équipements et les avenants du volet &quot;réalisation&quot;."/>
  </r>
  <r>
    <x v="6"/>
    <x v="51"/>
    <m/>
    <s v="027:Santé"/>
    <m/>
    <m/>
    <m/>
    <s v="Etude, pour la  Réalisation  d'un Centre Hospitalo Universitaire à Bejaia (500 lits)"/>
    <n v="2014"/>
    <m/>
    <n v="1000000"/>
    <m/>
    <m/>
    <n v="0"/>
    <n v="0"/>
    <m/>
    <m/>
  </r>
  <r>
    <x v="6"/>
    <x v="51"/>
    <m/>
    <s v="027:Santé"/>
    <m/>
    <m/>
    <m/>
    <s v="suivi, Réalisation  d'un Centre Hospitalo Universitaire à Bejaia (500 lits)"/>
    <n v="2014"/>
    <m/>
    <n v="9000000"/>
    <m/>
    <m/>
    <n v="0"/>
    <n v="0"/>
    <m/>
    <s v="à lancer après l'achevement de l'étude "/>
  </r>
  <r>
    <x v="6"/>
    <x v="51"/>
    <m/>
    <s v="027:Santé"/>
    <m/>
    <m/>
    <m/>
    <s v="Réalisation  et éauipement d'une Ecole de formation paramédicale"/>
    <n v="2014"/>
    <m/>
    <n v="1649846"/>
    <m/>
    <m/>
    <n v="0"/>
    <n v="0"/>
    <m/>
    <s v="cahier des charges pour la réalisation visé par CSMP de la santé, AAO déposé au niveau de la'ANEP LE 09/12/2024 "/>
  </r>
  <r>
    <x v="6"/>
    <x v="51"/>
    <m/>
    <s v="015:Sports"/>
    <m/>
    <m/>
    <m/>
    <s v="Etude pour la réalisation d'un stade de 30 000 places couvertes à Bejaia "/>
    <n v="2013"/>
    <m/>
    <n v="410000"/>
    <m/>
    <m/>
    <n v="0"/>
    <n v="0"/>
    <m/>
    <s v="remise des prestations par les bureaux préqualifiés techniquement prévue pour le 09 Février 2025 "/>
  </r>
  <r>
    <x v="6"/>
    <x v="51"/>
    <m/>
    <s v="015:Sports"/>
    <m/>
    <m/>
    <m/>
    <s v="Suivi, réalisation et équipement d'un établissement d'éducation physique et sportif à Amizour 1ière  tranche"/>
    <n v="2023"/>
    <m/>
    <n v="420000"/>
    <m/>
    <m/>
    <n v="0"/>
    <n v="0"/>
    <m/>
    <s v="Cahier des charges visé par le CWMP  pour la 1ière  tranche du projet,"/>
  </r>
  <r>
    <x v="6"/>
    <x v="51"/>
    <m/>
    <s v="010:Affaires Religieuses et Wakfs"/>
    <m/>
    <m/>
    <m/>
    <s v="Etude,suivi; réalisation et équipement d'une mosquée pole à Bejaia "/>
    <n v="2014"/>
    <m/>
    <n v="1000000"/>
    <m/>
    <m/>
    <n v="0"/>
    <n v="0"/>
    <m/>
    <s v="Opération gélée"/>
  </r>
  <r>
    <x v="6"/>
    <x v="52"/>
    <m/>
    <s v="051:Hydraulique"/>
    <m/>
    <m/>
    <s v="N1.051.094.01.4825.000.025.14.004"/>
    <s v="N.K.5.341.2.14.05_x000a_Renforcement  et sécurisation de l'alimentation en eau potable de la wilaya de Constantine"/>
    <n v="1"/>
    <n v="9500000"/>
    <n v="14040000"/>
    <n v="13750790.88806"/>
    <n v="12645874.657339999"/>
    <m/>
    <n v="0.98"/>
    <s v="En cours"/>
    <m/>
  </r>
  <r>
    <x v="6"/>
    <x v="52"/>
    <m/>
    <s v="051:Hydraulique"/>
    <m/>
    <m/>
    <s v="N1.051.096.02.4825.000.025.14.008"/>
    <s v="N.K.5.342.4.14.02_x000a_Calibrage des oueds des zones urbaines de la wilaya de Constantine"/>
    <n v="1"/>
    <n v="15000000"/>
    <n v="17400000"/>
    <n v="16294681.566500001"/>
    <n v="13863330.45283"/>
    <m/>
    <n v="0.75"/>
    <s v="En cours"/>
    <m/>
  </r>
  <r>
    <x v="6"/>
    <x v="53"/>
    <s v="PSD"/>
    <s v="006:Justice"/>
    <s v="Total Programme 022 - Administration Penitentaire"/>
    <s v="Total S.Programme 04 -Soutien administratif "/>
    <m/>
    <s v="SF5.853.3.262.128.07.03 _x000a_Réalisation et équipement D'un établissement pénitentiaire de 300 détenus à Sidi-Hadjes"/>
    <s v="2007"/>
    <m/>
    <n v="2675000"/>
    <n v="2666533"/>
    <n v="2675000"/>
    <m/>
    <n v="0.95"/>
    <s v="En cours"/>
    <m/>
  </r>
  <r>
    <x v="6"/>
    <x v="53"/>
    <s v="PSD"/>
    <s v="012:Enseignement Supérieur et  Recherche Scientifique"/>
    <s v="Total Programme 049 - Enseignement et formation supérieurs"/>
    <s v="Total S.Programme 01 - 1er et 2ème cycles d’enseignement"/>
    <m/>
    <s v="NK5.621.3.262.128.11.13 _x000a_Suivi, réalisation de 6000 places pédagogiques"/>
    <s v="2011"/>
    <m/>
    <n v="2310000"/>
    <n v="4147"/>
    <n v="2310000"/>
    <m/>
    <n v="0"/>
    <s v="Gelée"/>
    <m/>
  </r>
  <r>
    <x v="6"/>
    <x v="53"/>
    <s v="PN 2024"/>
    <s v="012:Enseignement Supérieur et  Recherche Scientifique"/>
    <s v="Total Programme 049 - Enseignement et formation supérieurs"/>
    <s v="Total S.Programme 01 - 1er et 2ème cycles d’enseignement"/>
    <m/>
    <s v="N1.012.049.01.4014.000.028.24.001_x000a_ Réalisation d’une  école normale superieur de 2000 places pédagogique à Bou-saada"/>
    <n v="2024"/>
    <m/>
    <n v="1700000"/>
    <n v="9373.2928400000001"/>
    <n v="1700000"/>
    <m/>
    <n v="0"/>
    <s v="Non lancée"/>
    <m/>
  </r>
  <r>
    <x v="6"/>
    <x v="53"/>
    <s v="PSD"/>
    <s v="015:Sports"/>
    <s v="Total Programme 060 - Sports"/>
    <s v="Total S.Programme 02 - Promotion du sport pour tous et en milieux éducatif et spécialisé"/>
    <m/>
    <s v="NK5.622.8.262.128.14.46 _x000a_Réalisation et équipement lycée sportif à M'sila "/>
    <s v="2014"/>
    <m/>
    <n v="1173000"/>
    <n v="504307"/>
    <n v="1173000"/>
    <m/>
    <n v="0.8"/>
    <s v="En cours"/>
    <m/>
  </r>
  <r>
    <x v="6"/>
    <x v="53"/>
    <s v="PSD"/>
    <s v="019:Industrie et Production Pharmaceutique"/>
    <s v="Total Programme 074 - Appui à l'investissement "/>
    <s v="Total S.Programme 01 - Promotion de l'Investissement"/>
    <m/>
    <s v="NK5.175.4.262.128.11.03 _x000a_Etude, réhabilitation et développement de la Zone d'activité de M'sila"/>
    <s v="2011"/>
    <m/>
    <n v="1650000"/>
    <n v="779027"/>
    <n v="1650000"/>
    <m/>
    <n v="0.55000000000000004"/>
    <s v="En cours"/>
    <m/>
  </r>
  <r>
    <x v="6"/>
    <x v="53"/>
    <s v="PSD"/>
    <s v="019:Industrie et Production Pharmaceutique"/>
    <s v="Total Programme 074 - Appui à l'investissement "/>
    <s v="Total S.Programme 01 - Promotion de l'Investissement"/>
    <m/>
    <s v="SF5.175.4.262.128.14.05 _x000a_Etude, aménagement, réhabilitation et développement de quatre (04) zones d'activité"/>
    <s v="2014"/>
    <m/>
    <n v="1500000"/>
    <n v="1376675"/>
    <n v="1500000"/>
    <m/>
    <n v="0.9"/>
    <s v="En cours"/>
    <m/>
  </r>
  <r>
    <x v="6"/>
    <x v="53"/>
    <s v="PN 2023"/>
    <s v="020:Agriculture, Développement Rural et Pêche"/>
    <s v="Programme 76 :  Agriculture et développement rural"/>
    <s v="Total S.Programme 01 -développement  de l'agriculture"/>
    <m/>
    <s v="S.1.020.076.01.4728.000.028.24.001_x000a_Etude D'adaptation, Suivi, Contrôle et travaux de réalisation et équipements de 07 centres de proximité  pour le stokage intermédiare des céréales au niveau de la wilya de m'sila"/>
    <n v="2023"/>
    <m/>
    <n v="1770799.996"/>
    <n v="1664584.09852"/>
    <n v="1770799.996"/>
    <m/>
    <n v="2E-3"/>
    <s v="En cours"/>
    <m/>
  </r>
  <r>
    <x v="6"/>
    <x v="53"/>
    <s v="PN 2025"/>
    <s v="020:Agriculture, Développement Rural et Pêche"/>
    <s v="Programme 77: Forêts"/>
    <s v="Total S.Programme 03: Lutte contre la désertification et la restauration des terres"/>
    <m/>
    <s v="Mise en oeuvre du plan d'action de la réhabilitation, de l'extension et du développement  du barage vert (3éme tranche) (W.M'sila )"/>
    <n v="2025"/>
    <m/>
    <n v="1187350"/>
    <n v="0"/>
    <n v="1187350"/>
    <m/>
    <n v="0"/>
    <s v="Non indv"/>
    <m/>
  </r>
  <r>
    <x v="6"/>
    <x v="53"/>
    <s v="PSD"/>
    <s v="021:Habitat, Urbanisme et Ville"/>
    <s v="Total Programme 080 - Urbanisme et aménagement"/>
    <s v="Total S.Programme 02 - Aménagement du foncier"/>
    <m/>
    <s v="SF5.721.1.262.128.18.01 _x000a_Travaux de VRD des lotissements crées dans le cadre de développement de l'offre foncière publique dans les wilaya des hauts plateaux"/>
    <s v="2018"/>
    <m/>
    <n v="2000000"/>
    <n v="1970245"/>
    <n v="2000000"/>
    <m/>
    <n v="0.5"/>
    <s v="En cours"/>
    <m/>
  </r>
  <r>
    <x v="6"/>
    <x v="53"/>
    <s v="PN 2024"/>
    <s v="024:Travaux Publics et Infrastructures de Base"/>
    <s v="Total Programme 090 - Infrastructures routières et autoroutières"/>
    <s v="Total S.Programme 001- développement des infrastructures routriées"/>
    <m/>
    <s v="N.1.024.090.01.2028.000.028.24.004_x000a_Réalisation évitement de la ville de Barhoum sur 08 km (W.M'SIIa)"/>
    <n v="2024"/>
    <m/>
    <n v="2100000"/>
    <n v="1717281.1355000001"/>
    <n v="2100000"/>
    <m/>
    <n v="1.8E-3"/>
    <s v="En cours"/>
    <m/>
  </r>
  <r>
    <x v="6"/>
    <x v="53"/>
    <s v="PN 2023"/>
    <s v="024:Travaux Publics et Infrastructures de Base"/>
    <s v="Total Programme 090 - Infrastructures routières et autoroutières"/>
    <s v="Total S.Programme 001- développement des infrastructures routriées"/>
    <m/>
    <s v=" N.1.024.090.01.2028.000.028.23.004_x000a_Réalisation du dédoublement route reliant Bou Saada et El Hamel, distante de 10,5 km"/>
    <n v="2023"/>
    <m/>
    <n v="1620000"/>
    <n v="1477399.06806"/>
    <n v="1620000"/>
    <m/>
    <n v="7.4999999999999997E-3"/>
    <s v="En cours"/>
    <m/>
  </r>
  <r>
    <x v="6"/>
    <x v="53"/>
    <s v="PSD"/>
    <s v="024:Travaux Publics et Infrastructures de Base"/>
    <s v="Total Programme 090 - Infrastructures routières et autoroutières"/>
    <m/>
    <m/>
    <s v="NK5.521.2.262.128.18.14 _x000a_Réalisation du dédoublement de la RN 60/60A ente M'sila - Hammam Dalaa limite wilaya de Bou Arreridj sur 38 km (y compris l'évitement de la ville de Hammam Dalaa sur 10 km)"/>
    <s v="2018"/>
    <m/>
    <n v="3591000"/>
    <n v="2392072"/>
    <n v="3591000"/>
    <m/>
    <n v="0.85"/>
    <s v="Achevée"/>
    <m/>
  </r>
  <r>
    <x v="6"/>
    <x v="53"/>
    <s v="PSD"/>
    <s v="024:Travaux Publics et Infrastructures de Base"/>
    <s v="Total Programme 090 - Infrastructures routières et autoroutières"/>
    <m/>
    <m/>
    <s v="NE5.521.2.262.128.21.01 _x000a_Réalisation de l'évitement Nord/Est de la ville de Boussaada, Maadher -RN46-RN08 sur 15 KM (2eme Tranche)"/>
    <s v="2021"/>
    <m/>
    <n v="1335814"/>
    <n v="1281251"/>
    <n v="1335814"/>
    <m/>
    <n v="0.98"/>
    <s v="En cours"/>
    <m/>
  </r>
  <r>
    <x v="6"/>
    <x v="53"/>
    <s v="PSD"/>
    <s v="024:Travaux Publics et Infrastructures de Base"/>
    <s v="Total Programme 090 - Infrastructures routières et autoroutières"/>
    <m/>
    <m/>
    <s v="NE5.521.2.262.128.18.13 _x000a_Réalisation de l'évitement Nord/Est de la ville de Boussaada, Maadher -RN46-RN08 sur 15 KM (1ere Tranche)"/>
    <s v="2018"/>
    <m/>
    <n v="1100000"/>
    <n v="1098422"/>
    <n v="1100000"/>
    <m/>
    <n v="1"/>
    <s v="Achevée"/>
    <m/>
  </r>
  <r>
    <x v="6"/>
    <x v="53"/>
    <s v="PSD"/>
    <s v="024:Travaux Publics et Infrastructures de Base"/>
    <m/>
    <m/>
    <m/>
    <s v="NL5.527.2.262.128.15.01 _x000a_Construction et extension de l' Aérodrome de Bou-saada (Ain Eddis) M'sila"/>
    <s v="2015"/>
    <m/>
    <n v="5434000"/>
    <n v="5380656"/>
    <n v="5434000"/>
    <m/>
    <n v="0.86"/>
    <s v="En cours"/>
    <m/>
  </r>
  <r>
    <x v="6"/>
    <x v="53"/>
    <s v="PSD"/>
    <s v="027:Santé"/>
    <m/>
    <m/>
    <m/>
    <s v="SF5.731.1.262.128.14.11 _x000a_Etude, suivi, réalisation et équipement d'un hôpital 240 lits à M'sila"/>
    <s v="2014"/>
    <m/>
    <n v="7681000"/>
    <n v="5017204"/>
    <n v="7681000"/>
    <m/>
    <n v="0.9"/>
    <s v="En cours"/>
    <m/>
  </r>
  <r>
    <x v="6"/>
    <x v="53"/>
    <s v="PSD"/>
    <s v="027:Santé"/>
    <m/>
    <m/>
    <m/>
    <s v="NE5.731.1.262.128.17.11 _x000a_Etude, suivi et réalisation d'un hôpital de 240 lits à Sidi Aissa"/>
    <s v="2017"/>
    <m/>
    <n v="6775000"/>
    <n v="6279844"/>
    <n v="6775000"/>
    <m/>
    <n v="0.95"/>
    <s v="En cours"/>
    <m/>
  </r>
  <r>
    <x v="6"/>
    <x v="53"/>
    <s v="PSD"/>
    <s v="027:Santé"/>
    <m/>
    <m/>
    <m/>
    <s v="SF5.731.1.262.128.14.12 _x000a_Etude, suivi, réalisation et équipement d'un complexe mère et enfant à Bou-saada"/>
    <s v="2014"/>
    <m/>
    <n v="3392000"/>
    <n v="3168642"/>
    <n v="3392000"/>
    <m/>
    <n v="0.96"/>
    <s v="En cours"/>
    <m/>
  </r>
  <r>
    <x v="6"/>
    <x v="53"/>
    <s v="PSD"/>
    <s v="027:Santé"/>
    <m/>
    <m/>
    <m/>
    <s v="NK5.731.1.262.128.10.10 _x000a_Réalisation d'un Hôpital 60 lits à Hammam-Dalaa"/>
    <s v="2010"/>
    <m/>
    <n v="1779000"/>
    <n v="1537215"/>
    <n v="1779000"/>
    <m/>
    <n v="0.95"/>
    <s v="En cours"/>
    <m/>
  </r>
  <r>
    <x v="6"/>
    <x v="53"/>
    <s v="PN 2025"/>
    <s v="027:Santé"/>
    <m/>
    <m/>
    <m/>
    <s v="Acquisition des équipements  médicaux  au  profit  du L'hôpital 240 lits de M'sila"/>
    <n v="2025"/>
    <m/>
    <n v="1640000"/>
    <n v="0"/>
    <n v="1640000"/>
    <m/>
    <n v="0"/>
    <s v="Non indv"/>
    <m/>
  </r>
  <r>
    <x v="6"/>
    <x v="53"/>
    <s v="PN 2024"/>
    <s v="027:Santé"/>
    <m/>
    <m/>
    <m/>
    <s v="N.1.027.105.01.2026.000.028.24.007_x000a_Acquisition des équipements médicaux au profit du L'hôpital 240 lits de Sidi Aissa (W. M'sila)"/>
    <n v="2024"/>
    <m/>
    <n v="1200000"/>
    <n v="5818.7330000000002"/>
    <n v="1200000"/>
    <m/>
    <n v="0"/>
    <s v="Non lancée"/>
    <m/>
  </r>
  <r>
    <x v="6"/>
    <x v="53"/>
    <s v="PN 2024"/>
    <s v="051:Hydraulique"/>
    <m/>
    <m/>
    <m/>
    <s v="N.1.051.093.01.2.028.000.028.24.003_x000a_Réalisation, Equipements, électrification et raccordements de 6000 ml de forages à travers seize (16) communes (W M'sila)"/>
    <n v="2024"/>
    <m/>
    <n v="1000000"/>
    <n v="599824.10398000001"/>
    <n v="1000000"/>
    <m/>
    <n v="1E-3"/>
    <s v="En cours"/>
    <m/>
  </r>
  <r>
    <x v="6"/>
    <x v="53"/>
    <s v="PSD"/>
    <s v="051:Hydraulique"/>
    <m/>
    <m/>
    <m/>
    <s v="SF5.323.6.262.128.14.08 _x000a_Renforcement en A.E.P de la ville de M'sila à partir de Birine et du transfert Koudiet Acerdoune : - - Réalisation adduction principale à partir du réservoir tampon vers M'sila (2eme tranche)"/>
    <s v="2014"/>
    <m/>
    <n v="2900000"/>
    <n v="2796283"/>
    <n v="2900000"/>
    <m/>
    <n v="1"/>
    <s v="En cours"/>
    <m/>
  </r>
  <r>
    <x v="6"/>
    <x v="53"/>
    <s v="PSD"/>
    <s v="051:Hydraulique"/>
    <m/>
    <m/>
    <m/>
    <s v="NE5.323.6.262.128.17.09 _x000a_Renforcement en AEP de la ville de Boussaada à partir du transfert Koudiat Acerdoune via le réservoir de charge le Ain lahdjal"/>
    <s v="2017"/>
    <m/>
    <n v="1880000"/>
    <n v="1566968"/>
    <n v="1880000"/>
    <m/>
    <n v="1"/>
    <s v="En cours"/>
    <m/>
  </r>
  <r>
    <x v="6"/>
    <x v="53"/>
    <s v="PSD"/>
    <s v="051:Hydraulique"/>
    <m/>
    <m/>
    <m/>
    <s v="NK5.342.3.262.128.10.03 _x000a_Réalisation de la S.T.E.P de Sidi-aissa"/>
    <s v="2010"/>
    <m/>
    <n v="1700000"/>
    <n v="1675348"/>
    <n v="1700000"/>
    <m/>
    <n v="1"/>
    <s v="En cours"/>
    <m/>
  </r>
  <r>
    <x v="6"/>
    <x v="53"/>
    <s v="PSD"/>
    <s v="051:Hydraulique"/>
    <m/>
    <m/>
    <m/>
    <s v="SF5.342.2.262.128.14.23 _x000a_Réalisation des travaux d'assainissement de 10 centres ruraux et urbains"/>
    <s v="2014"/>
    <m/>
    <n v="1000000"/>
    <n v="999011"/>
    <n v="1000000"/>
    <m/>
    <n v="0.96"/>
    <s v="En cours"/>
    <m/>
  </r>
  <r>
    <x v="6"/>
    <x v="53"/>
    <s v="PN 2024"/>
    <s v="051:Hydraulique"/>
    <m/>
    <m/>
    <m/>
    <s v="Realisation de deux systémes d'épurations communes D'Oouled Derradj et Ain El Hadjel"/>
    <n v="2024"/>
    <m/>
    <n v="3500000"/>
    <n v="0"/>
    <n v="3500000"/>
    <m/>
    <n v="0"/>
    <s v="Non indv"/>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Tableau croisé dynamique1" cacheId="12" applyNumberFormats="0" applyBorderFormats="0" applyFontFormats="0" applyPatternFormats="0" applyAlignmentFormats="0" applyWidthHeightFormats="1" dataCaption="Valeurs" updatedVersion="8" minRefreshableVersion="3" itemPrintTitles="1" createdVersion="6" indent="0" outline="1" outlineData="1" multipleFieldFilters="0" rowHeaderCaption="DRB/wilaya">
  <location ref="A3:F7708" firstHeaderRow="0" firstDataRow="1" firstDataCol="1"/>
  <pivotFields count="17">
    <pivotField axis="axisRow" showAll="0">
      <items count="8">
        <item x="0"/>
        <item x="3"/>
        <item x="1"/>
        <item x="5"/>
        <item x="4"/>
        <item x="2"/>
        <item x="6"/>
        <item t="default"/>
      </items>
    </pivotField>
    <pivotField axis="axisRow" showAll="0">
      <items count="55">
        <item x="12"/>
        <item x="43"/>
        <item x="1"/>
        <item x="33"/>
        <item x="20"/>
        <item x="13"/>
        <item x="7"/>
        <item x="6"/>
        <item x="25"/>
        <item x="36"/>
        <item x="42"/>
        <item x="48"/>
        <item x="4"/>
        <item x="0"/>
        <item x="3"/>
        <item x="39"/>
        <item x="34"/>
        <item x="41"/>
        <item x="29"/>
        <item x="30"/>
        <item x="2"/>
        <item x="37"/>
        <item x="38"/>
        <item x="16"/>
        <item x="40"/>
        <item x="11"/>
        <item x="23"/>
        <item x="5"/>
        <item x="31"/>
        <item x="8"/>
        <item x="47"/>
        <item x="18"/>
        <item x="32"/>
        <item x="35"/>
        <item x="46"/>
        <item x="44"/>
        <item x="14"/>
        <item x="22"/>
        <item x="45"/>
        <item x="10"/>
        <item x="9"/>
        <item x="21"/>
        <item x="15"/>
        <item x="26"/>
        <item x="27"/>
        <item x="17"/>
        <item x="24"/>
        <item x="19"/>
        <item x="28"/>
        <item x="49"/>
        <item x="50"/>
        <item x="51"/>
        <item x="52"/>
        <item x="53"/>
        <item t="default"/>
      </items>
    </pivotField>
    <pivotField axis="axisRow" showAll="0">
      <items count="19">
        <item x="3"/>
        <item x="11"/>
        <item x="9"/>
        <item x="14"/>
        <item x="8"/>
        <item x="7"/>
        <item x="16"/>
        <item x="15"/>
        <item x="17"/>
        <item x="5"/>
        <item x="12"/>
        <item x="13"/>
        <item x="4"/>
        <item x="2"/>
        <item x="6"/>
        <item x="1"/>
        <item x="10"/>
        <item x="0"/>
        <item t="default"/>
      </items>
    </pivotField>
    <pivotField axis="axisRow" showAll="0">
      <items count="21">
        <item m="1" x="19"/>
        <item x="2"/>
        <item x="9"/>
        <item x="18"/>
        <item x="13"/>
        <item x="7"/>
        <item x="16"/>
        <item x="0"/>
        <item x="4"/>
        <item x="15"/>
        <item x="10"/>
        <item x="6"/>
        <item x="3"/>
        <item x="17"/>
        <item x="1"/>
        <item x="14"/>
        <item x="8"/>
        <item x="12"/>
        <item x="5"/>
        <item x="11"/>
        <item t="default"/>
      </items>
    </pivotField>
    <pivotField axis="axisRow" showAll="0">
      <items count="198">
        <item x="166"/>
        <item x="167"/>
        <item x="34"/>
        <item x="32"/>
        <item x="99"/>
        <item x="33"/>
        <item x="158"/>
        <item x="35"/>
        <item x="114"/>
        <item x="162"/>
        <item x="36"/>
        <item x="107"/>
        <item x="136"/>
        <item x="76"/>
        <item x="2"/>
        <item x="180"/>
        <item x="77"/>
        <item x="139"/>
        <item x="181"/>
        <item x="78"/>
        <item x="135"/>
        <item x="141"/>
        <item x="29"/>
        <item x="169"/>
        <item x="182"/>
        <item x="170"/>
        <item x="6"/>
        <item x="171"/>
        <item x="0"/>
        <item x="183"/>
        <item x="184"/>
        <item x="172"/>
        <item x="140"/>
        <item x="179"/>
        <item x="30"/>
        <item x="79"/>
        <item x="3"/>
        <item x="80"/>
        <item x="173"/>
        <item x="185"/>
        <item x="81"/>
        <item x="26"/>
        <item x="164"/>
        <item x="165"/>
        <item x="175"/>
        <item x="1"/>
        <item x="82"/>
        <item x="174"/>
        <item x="186"/>
        <item x="5"/>
        <item x="188"/>
        <item x="178"/>
        <item x="84"/>
        <item x="177"/>
        <item x="7"/>
        <item x="187"/>
        <item x="83"/>
        <item x="176"/>
        <item x="4"/>
        <item x="27"/>
        <item x="28"/>
        <item x="74"/>
        <item x="90"/>
        <item x="92"/>
        <item x="75"/>
        <item x="16"/>
        <item x="68"/>
        <item x="150"/>
        <item x="151"/>
        <item x="31"/>
        <item x="116"/>
        <item x="156"/>
        <item x="96"/>
        <item x="17"/>
        <item x="19"/>
        <item x="67"/>
        <item x="117"/>
        <item x="128"/>
        <item x="118"/>
        <item x="24"/>
        <item x="155"/>
        <item x="129"/>
        <item x="142"/>
        <item x="102"/>
        <item x="15"/>
        <item x="104"/>
        <item x="115"/>
        <item x="130"/>
        <item x="131"/>
        <item x="168"/>
        <item x="161"/>
        <item x="98"/>
        <item x="14"/>
        <item x="69"/>
        <item x="73"/>
        <item x="143"/>
        <item x="144"/>
        <item x="106"/>
        <item x="100"/>
        <item x="101"/>
        <item x="125"/>
        <item x="108"/>
        <item x="109"/>
        <item x="122"/>
        <item x="121"/>
        <item x="120"/>
        <item x="103"/>
        <item x="159"/>
        <item x="160"/>
        <item x="110"/>
        <item x="111"/>
        <item x="105"/>
        <item x="123"/>
        <item x="132"/>
        <item x="154"/>
        <item x="152"/>
        <item x="138"/>
        <item x="137"/>
        <item x="112"/>
        <item x="153"/>
        <item x="149"/>
        <item x="37"/>
        <item x="133"/>
        <item x="126"/>
        <item x="124"/>
        <item x="18"/>
        <item x="85"/>
        <item x="86"/>
        <item x="87"/>
        <item x="97"/>
        <item x="51"/>
        <item x="52"/>
        <item x="53"/>
        <item x="43"/>
        <item x="46"/>
        <item x="44"/>
        <item x="45"/>
        <item x="49"/>
        <item x="47"/>
        <item x="50"/>
        <item x="48"/>
        <item x="64"/>
        <item x="66"/>
        <item x="65"/>
        <item x="42"/>
        <item x="41"/>
        <item x="54"/>
        <item x="55"/>
        <item x="56"/>
        <item x="57"/>
        <item x="58"/>
        <item x="25"/>
        <item x="59"/>
        <item x="20"/>
        <item x="60"/>
        <item x="22"/>
        <item x="62"/>
        <item x="89"/>
        <item x="23"/>
        <item x="63"/>
        <item x="88"/>
        <item x="21"/>
        <item x="61"/>
        <item x="193"/>
        <item x="194"/>
        <item x="40"/>
        <item x="10"/>
        <item x="13"/>
        <item x="9"/>
        <item x="12"/>
        <item x="11"/>
        <item x="38"/>
        <item x="39"/>
        <item x="147"/>
        <item x="148"/>
        <item x="145"/>
        <item x="146"/>
        <item x="127"/>
        <item x="157"/>
        <item x="119"/>
        <item x="113"/>
        <item x="134"/>
        <item x="94"/>
        <item x="71"/>
        <item x="91"/>
        <item x="189"/>
        <item x="190"/>
        <item x="191"/>
        <item x="192"/>
        <item x="195"/>
        <item x="196"/>
        <item x="95"/>
        <item x="72"/>
        <item x="93"/>
        <item x="70"/>
        <item x="163"/>
        <item x="8"/>
        <item t="default"/>
      </items>
    </pivotField>
    <pivotField axis="axisRow" showAll="0">
      <items count="178">
        <item x="61"/>
        <item x="158"/>
        <item x="137"/>
        <item x="132"/>
        <item x="88"/>
        <item x="144"/>
        <item x="81"/>
        <item x="48"/>
        <item x="53"/>
        <item x="51"/>
        <item x="49"/>
        <item x="54"/>
        <item x="55"/>
        <item x="47"/>
        <item x="161"/>
        <item x="168"/>
        <item x="166"/>
        <item x="165"/>
        <item x="163"/>
        <item x="162"/>
        <item x="167"/>
        <item x="164"/>
        <item x="160"/>
        <item x="140"/>
        <item x="141"/>
        <item x="156"/>
        <item x="157"/>
        <item x="153"/>
        <item x="152"/>
        <item x="145"/>
        <item x="149"/>
        <item x="148"/>
        <item x="154"/>
        <item x="150"/>
        <item x="159"/>
        <item x="155"/>
        <item x="50"/>
        <item x="52"/>
        <item x="46"/>
        <item x="151"/>
        <item x="146"/>
        <item x="113"/>
        <item x="109"/>
        <item x="115"/>
        <item x="147"/>
        <item x="114"/>
        <item x="110"/>
        <item x="142"/>
        <item x="43"/>
        <item x="69"/>
        <item x="124"/>
        <item x="125"/>
        <item x="90"/>
        <item x="130"/>
        <item x="66"/>
        <item x="135"/>
        <item x="41"/>
        <item x="91"/>
        <item x="102"/>
        <item x="92"/>
        <item x="73"/>
        <item x="38"/>
        <item x="67"/>
        <item x="143"/>
        <item x="136"/>
        <item x="129"/>
        <item x="103"/>
        <item x="116"/>
        <item x="76"/>
        <item x="78"/>
        <item x="138"/>
        <item x="8"/>
        <item x="89"/>
        <item x="104"/>
        <item x="105"/>
        <item x="42"/>
        <item x="117"/>
        <item x="118"/>
        <item x="80"/>
        <item x="74"/>
        <item x="75"/>
        <item x="99"/>
        <item x="82"/>
        <item x="83"/>
        <item x="96"/>
        <item x="95"/>
        <item x="94"/>
        <item x="77"/>
        <item x="133"/>
        <item x="134"/>
        <item x="84"/>
        <item x="85"/>
        <item x="79"/>
        <item x="97"/>
        <item x="106"/>
        <item x="128"/>
        <item x="126"/>
        <item x="112"/>
        <item x="111"/>
        <item x="86"/>
        <item x="127"/>
        <item x="123"/>
        <item x="7"/>
        <item x="107"/>
        <item x="100"/>
        <item x="98"/>
        <item x="64"/>
        <item x="39"/>
        <item x="68"/>
        <item x="45"/>
        <item x="65"/>
        <item x="121"/>
        <item x="122"/>
        <item x="119"/>
        <item x="120"/>
        <item x="101"/>
        <item x="131"/>
        <item x="36"/>
        <item x="93"/>
        <item x="11"/>
        <item x="10"/>
        <item x="87"/>
        <item x="108"/>
        <item x="72"/>
        <item x="62"/>
        <item x="40"/>
        <item x="4"/>
        <item x="71"/>
        <item x="70"/>
        <item x="21"/>
        <item x="22"/>
        <item x="20"/>
        <item x="34"/>
        <item x="35"/>
        <item x="33"/>
        <item x="1"/>
        <item x="3"/>
        <item x="24"/>
        <item x="31"/>
        <item x="29"/>
        <item x="27"/>
        <item x="25"/>
        <item x="30"/>
        <item x="28"/>
        <item x="26"/>
        <item x="32"/>
        <item x="2"/>
        <item x="23"/>
        <item x="59"/>
        <item x="57"/>
        <item x="58"/>
        <item x="60"/>
        <item x="56"/>
        <item x="6"/>
        <item x="5"/>
        <item x="17"/>
        <item x="18"/>
        <item x="13"/>
        <item x="16"/>
        <item x="14"/>
        <item x="19"/>
        <item x="15"/>
        <item x="12"/>
        <item x="9"/>
        <item x="63"/>
        <item x="37"/>
        <item x="44"/>
        <item x="176"/>
        <item x="170"/>
        <item x="172"/>
        <item x="173"/>
        <item x="175"/>
        <item x="171"/>
        <item x="174"/>
        <item x="169"/>
        <item x="139"/>
        <item x="0"/>
        <item t="default"/>
      </items>
    </pivotField>
    <pivotField axis="axisRow" showAll="0">
      <items count="321">
        <item x="14"/>
        <item x="40"/>
        <item x="37"/>
        <item x="33"/>
        <item x="83"/>
        <item x="55"/>
        <item x="21"/>
        <item x="195"/>
        <item x="151"/>
        <item x="259"/>
        <item x="262"/>
        <item x="255"/>
        <item x="253"/>
        <item x="256"/>
        <item x="74"/>
        <item x="50"/>
        <item x="51"/>
        <item x="60"/>
        <item x="63"/>
        <item x="64"/>
        <item x="173"/>
        <item x="61"/>
        <item x="176"/>
        <item x="171"/>
        <item x="62"/>
        <item x="178"/>
        <item x="177"/>
        <item x="172"/>
        <item x="265"/>
        <item x="187"/>
        <item x="188"/>
        <item x="239"/>
        <item x="153"/>
        <item x="193"/>
        <item x="100"/>
        <item x="102"/>
        <item x="103"/>
        <item x="104"/>
        <item x="108"/>
        <item x="111"/>
        <item x="154"/>
        <item x="165"/>
        <item x="155"/>
        <item x="192"/>
        <item x="166"/>
        <item x="179"/>
        <item x="140"/>
        <item x="274"/>
        <item x="270"/>
        <item x="273"/>
        <item x="142"/>
        <item x="152"/>
        <item x="167"/>
        <item x="241"/>
        <item x="284"/>
        <item x="244"/>
        <item x="279"/>
        <item x="221"/>
        <item x="278"/>
        <item x="112"/>
        <item x="280"/>
        <item x="277"/>
        <item x="168"/>
        <item x="286"/>
        <item x="267"/>
        <item x="20"/>
        <item x="180"/>
        <item x="214"/>
        <item x="213"/>
        <item x="181"/>
        <item x="144"/>
        <item x="138"/>
        <item x="254"/>
        <item x="139"/>
        <item x="264"/>
        <item x="162"/>
        <item x="145"/>
        <item x="146"/>
        <item x="257"/>
        <item x="159"/>
        <item x="158"/>
        <item x="157"/>
        <item x="141"/>
        <item x="19"/>
        <item x="196"/>
        <item x="197"/>
        <item x="147"/>
        <item x="18"/>
        <item x="148"/>
        <item x="143"/>
        <item x="160"/>
        <item x="58"/>
        <item x="59"/>
        <item x="57"/>
        <item x="52"/>
        <item x="53"/>
        <item x="54"/>
        <item x="65"/>
        <item x="87"/>
        <item x="88"/>
        <item x="66"/>
        <item x="76"/>
        <item x="73"/>
        <item x="77"/>
        <item x="67"/>
        <item x="68"/>
        <item x="85"/>
        <item x="86"/>
        <item x="242"/>
        <item x="79"/>
        <item x="80"/>
        <item x="208"/>
        <item x="243"/>
        <item x="169"/>
        <item x="90"/>
        <item x="91"/>
        <item x="92"/>
        <item x="44"/>
        <item x="45"/>
        <item x="71"/>
        <item x="69"/>
        <item x="84"/>
        <item x="72"/>
        <item x="75"/>
        <item x="114"/>
        <item x="137"/>
        <item x="39"/>
        <item x="113"/>
        <item x="1"/>
        <item x="252"/>
        <item x="97"/>
        <item x="191"/>
        <item x="98"/>
        <item x="118"/>
        <item x="2"/>
        <item x="99"/>
        <item x="263"/>
        <item x="119"/>
        <item x="101"/>
        <item x="189"/>
        <item x="31"/>
        <item x="175"/>
        <item x="174"/>
        <item x="149"/>
        <item x="124"/>
        <item x="122"/>
        <item x="131"/>
        <item x="130"/>
        <item x="128"/>
        <item x="125"/>
        <item x="121"/>
        <item x="132"/>
        <item x="123"/>
        <item x="126"/>
        <item x="127"/>
        <item x="5"/>
        <item x="4"/>
        <item x="105"/>
        <item x="261"/>
        <item x="16"/>
        <item x="190"/>
        <item x="133"/>
        <item x="129"/>
        <item x="6"/>
        <item x="135"/>
        <item x="106"/>
        <item x="107"/>
        <item x="186"/>
        <item x="136"/>
        <item x="318"/>
        <item x="8"/>
        <item x="319"/>
        <item x="212"/>
        <item x="25"/>
        <item x="27"/>
        <item x="49"/>
        <item x="48"/>
        <item x="24"/>
        <item x="56"/>
        <item x="28"/>
        <item x="232"/>
        <item x="93"/>
        <item x="215"/>
        <item x="201"/>
        <item x="94"/>
        <item x="298"/>
        <item x="297"/>
        <item x="300"/>
        <item x="299"/>
        <item x="41"/>
        <item x="42"/>
        <item x="30"/>
        <item x="203"/>
        <item x="202"/>
        <item x="206"/>
        <item x="308"/>
        <item x="204"/>
        <item x="205"/>
        <item x="314"/>
        <item x="236"/>
        <item x="216"/>
        <item x="209"/>
        <item x="305"/>
        <item x="289"/>
        <item x="301"/>
        <item x="302"/>
        <item x="309"/>
        <item x="310"/>
        <item x="38"/>
        <item x="291"/>
        <item x="292"/>
        <item x="223"/>
        <item x="222"/>
        <item x="220"/>
        <item x="219"/>
        <item x="237"/>
        <item x="234"/>
        <item x="23"/>
        <item x="290"/>
        <item x="163"/>
        <item x="161"/>
        <item x="46"/>
        <item x="249"/>
        <item x="248"/>
        <item x="198"/>
        <item x="200"/>
        <item x="199"/>
        <item x="250"/>
        <item x="317"/>
        <item x="29"/>
        <item x="306"/>
        <item x="218"/>
        <item x="295"/>
        <item x="294"/>
        <item x="34"/>
        <item x="35"/>
        <item x="224"/>
        <item x="312"/>
        <item x="246"/>
        <item x="238"/>
        <item x="235"/>
        <item x="226"/>
        <item x="230"/>
        <item x="233"/>
        <item x="227"/>
        <item x="225"/>
        <item x="245"/>
        <item x="316"/>
        <item x="217"/>
        <item x="210"/>
        <item x="211"/>
        <item x="207"/>
        <item x="32"/>
        <item x="247"/>
        <item x="251"/>
        <item x="110"/>
        <item x="260"/>
        <item x="272"/>
        <item x="184"/>
        <item x="185"/>
        <item x="182"/>
        <item x="183"/>
        <item x="266"/>
        <item x="275"/>
        <item x="109"/>
        <item x="269"/>
        <item x="258"/>
        <item x="164"/>
        <item x="194"/>
        <item x="271"/>
        <item x="231"/>
        <item x="268"/>
        <item x="156"/>
        <item x="17"/>
        <item x="43"/>
        <item x="78"/>
        <item x="81"/>
        <item x="82"/>
        <item x="70"/>
        <item x="89"/>
        <item x="116"/>
        <item x="117"/>
        <item x="115"/>
        <item x="95"/>
        <item x="96"/>
        <item x="150"/>
        <item x="170"/>
        <item x="9"/>
        <item x="10"/>
        <item x="11"/>
        <item x="120"/>
        <item x="3"/>
        <item x="15"/>
        <item x="36"/>
        <item x="7"/>
        <item x="12"/>
        <item x="134"/>
        <item x="13"/>
        <item x="47"/>
        <item x="22"/>
        <item x="26"/>
        <item x="296"/>
        <item x="315"/>
        <item x="307"/>
        <item x="304"/>
        <item x="303"/>
        <item x="311"/>
        <item x="313"/>
        <item x="293"/>
        <item x="285"/>
        <item x="228"/>
        <item x="229"/>
        <item x="283"/>
        <item x="281"/>
        <item x="282"/>
        <item x="276"/>
        <item x="240"/>
        <item x="287"/>
        <item x="288"/>
        <item x="0"/>
        <item t="default"/>
      </items>
    </pivotField>
    <pivotField axis="axisRow" showAll="0">
      <items count="594">
        <item x="79"/>
        <item x="69"/>
        <item x="66"/>
        <item x="452"/>
        <item x="321"/>
        <item x="371"/>
        <item x="500"/>
        <item x="502"/>
        <item x="480"/>
        <item x="499"/>
        <item x="70"/>
        <item x="68"/>
        <item x="187"/>
        <item x="473"/>
        <item x="67"/>
        <item x="13"/>
        <item x="470"/>
        <item x="576"/>
        <item x="300"/>
        <item x="93"/>
        <item x="255"/>
        <item x="552"/>
        <item x="553"/>
        <item x="559"/>
        <item x="194"/>
        <item x="193"/>
        <item x="195"/>
        <item x="200"/>
        <item x="537"/>
        <item x="248"/>
        <item x="278"/>
        <item x="281"/>
        <item x="276"/>
        <item x="283"/>
        <item x="282"/>
        <item x="277"/>
        <item x="348"/>
        <item x="506"/>
        <item x="445"/>
        <item x="132"/>
        <item x="585"/>
        <item x="465"/>
        <item x="163"/>
        <item x="292"/>
        <item x="293"/>
        <item x="554"/>
        <item x="402"/>
        <item x="34"/>
        <item x="231"/>
        <item x="257"/>
        <item x="77"/>
        <item x="298"/>
        <item x="57"/>
        <item x="8"/>
        <item x="534"/>
        <item x="419"/>
        <item x="162"/>
        <item x="161"/>
        <item x="511"/>
        <item x="357"/>
        <item x="527"/>
        <item x="528"/>
        <item x="403"/>
        <item x="27"/>
        <item x="344"/>
        <item x="417"/>
        <item x="136"/>
        <item x="167"/>
        <item x="166"/>
        <item x="258"/>
        <item x="269"/>
        <item x="168"/>
        <item x="22"/>
        <item x="43"/>
        <item x="397"/>
        <item x="130"/>
        <item x="259"/>
        <item x="160"/>
        <item x="388"/>
        <item x="297"/>
        <item x="347"/>
        <item x="270"/>
        <item x="72"/>
        <item x="284"/>
        <item x="80"/>
        <item x="243"/>
        <item x="386"/>
        <item x="245"/>
        <item x="401"/>
        <item x="353"/>
        <item x="443"/>
        <item x="379"/>
        <item x="60"/>
        <item x="395"/>
        <item x="30"/>
        <item x="377"/>
        <item x="256"/>
        <item x="271"/>
        <item x="71"/>
        <item x="555"/>
        <item x="369"/>
        <item x="171"/>
        <item x="436"/>
        <item x="441"/>
        <item x="373"/>
        <item x="398"/>
        <item x="558"/>
        <item x="446"/>
        <item x="208"/>
        <item x="330"/>
        <item x="175"/>
        <item x="464"/>
        <item x="46"/>
        <item x="374"/>
        <item x="345"/>
        <item x="125"/>
        <item x="335"/>
        <item x="333"/>
        <item x="4"/>
        <item x="411"/>
        <item x="316"/>
        <item x="225"/>
        <item x="314"/>
        <item x="0"/>
        <item x="224"/>
        <item x="2"/>
        <item x="326"/>
        <item x="214"/>
        <item x="352"/>
        <item x="76"/>
        <item x="356"/>
        <item x="122"/>
        <item x="428"/>
        <item x="322"/>
        <item x="560"/>
        <item x="181"/>
        <item x="418"/>
        <item x="416"/>
        <item x="33"/>
        <item x="482"/>
        <item x="415"/>
        <item x="137"/>
        <item x="501"/>
        <item x="229"/>
        <item x="133"/>
        <item x="444"/>
        <item x="481"/>
        <item x="165"/>
        <item x="468"/>
        <item x="407"/>
        <item x="431"/>
        <item x="213"/>
        <item x="432"/>
        <item x="429"/>
        <item x="406"/>
        <item x="207"/>
        <item x="59"/>
        <item x="364"/>
        <item x="359"/>
        <item x="366"/>
        <item x="365"/>
        <item x="308"/>
        <item x="18"/>
        <item x="17"/>
        <item x="131"/>
        <item x="41"/>
        <item x="378"/>
        <item x="36"/>
        <item x="176"/>
        <item x="178"/>
        <item x="451"/>
        <item x="272"/>
        <item x="129"/>
        <item x="382"/>
        <item x="5"/>
        <item x="346"/>
        <item x="23"/>
        <item x="503"/>
        <item x="479"/>
        <item x="485"/>
        <item x="563"/>
        <item x="20"/>
        <item x="42"/>
        <item x="44"/>
        <item x="477"/>
        <item x="496"/>
        <item x="414"/>
        <item x="232"/>
        <item x="389"/>
        <item x="439"/>
        <item x="78"/>
        <item x="420"/>
        <item x="172"/>
        <item x="573"/>
        <item x="311"/>
        <item x="221"/>
        <item x="218"/>
        <item x="307"/>
        <item x="381"/>
        <item x="495"/>
        <item x="456"/>
        <item x="459"/>
        <item x="461"/>
        <item x="460"/>
        <item x="462"/>
        <item x="454"/>
        <item x="285"/>
        <item x="453"/>
        <item x="286"/>
        <item x="455"/>
        <item x="457"/>
        <item x="233"/>
        <item x="87"/>
        <item x="88"/>
        <item x="508"/>
        <item x="509"/>
        <item x="247"/>
        <item x="90"/>
        <item x="138"/>
        <item x="469"/>
        <item x="241"/>
        <item x="140"/>
        <item x="510"/>
        <item x="95"/>
        <item x="94"/>
        <item x="141"/>
        <item x="97"/>
        <item x="96"/>
        <item x="143"/>
        <item x="471"/>
        <item x="472"/>
        <item x="99"/>
        <item x="101"/>
        <item x="144"/>
        <item x="512"/>
        <item x="513"/>
        <item x="102"/>
        <item x="103"/>
        <item x="104"/>
        <item x="242"/>
        <item x="266"/>
        <item x="249"/>
        <item x="250"/>
        <item x="474"/>
        <item x="110"/>
        <item x="111"/>
        <item x="155"/>
        <item x="263"/>
        <item x="262"/>
        <item x="261"/>
        <item x="575"/>
        <item x="244"/>
        <item x="301"/>
        <item x="302"/>
        <item x="251"/>
        <item x="146"/>
        <item x="514"/>
        <item x="515"/>
        <item x="234"/>
        <item x="252"/>
        <item x="246"/>
        <item x="235"/>
        <item x="236"/>
        <item x="237"/>
        <item x="516"/>
        <item x="517"/>
        <item x="586"/>
        <item x="147"/>
        <item x="148"/>
        <item x="149"/>
        <item x="518"/>
        <item x="519"/>
        <item x="520"/>
        <item x="238"/>
        <item x="239"/>
        <item x="113"/>
        <item x="114"/>
        <item x="156"/>
        <item x="157"/>
        <item x="587"/>
        <item x="152"/>
        <item x="521"/>
        <item x="240"/>
        <item x="264"/>
        <item x="153"/>
        <item x="154"/>
        <item x="115"/>
        <item x="158"/>
        <item x="564"/>
        <item x="565"/>
        <item x="323"/>
        <item x="324"/>
        <item x="325"/>
        <item x="203"/>
        <item x="204"/>
        <item x="327"/>
        <item x="273"/>
        <item x="328"/>
        <item x="329"/>
        <item x="205"/>
        <item x="206"/>
        <item x="189"/>
        <item x="467"/>
        <item x="296"/>
        <item x="568"/>
        <item x="294"/>
        <item x="280"/>
        <item x="279"/>
        <item x="253"/>
        <item x="192"/>
        <item x="295"/>
        <item x="478"/>
        <item x="197"/>
        <item x="198"/>
        <item x="291"/>
        <item x="475"/>
        <item x="201"/>
        <item x="476"/>
        <item x="589"/>
        <item x="523"/>
        <item x="579"/>
        <item x="578"/>
        <item x="116"/>
        <item x="582"/>
        <item x="437"/>
        <item x="438"/>
        <item x="449"/>
        <item x="463"/>
        <item x="530"/>
        <item x="531"/>
        <item x="440"/>
        <item x="274"/>
        <item x="267"/>
        <item x="265"/>
        <item x="570"/>
        <item x="524"/>
        <item x="590"/>
        <item x="577"/>
        <item x="567"/>
        <item x="569"/>
        <item x="529"/>
        <item x="584"/>
        <item x="118"/>
        <item x="430"/>
        <item x="522"/>
        <item x="580"/>
        <item x="448"/>
        <item x="73"/>
        <item x="312"/>
        <item x="550"/>
        <item x="540"/>
        <item x="546"/>
        <item x="541"/>
        <item x="313"/>
        <item x="421"/>
        <item x="45"/>
        <item x="387"/>
        <item x="35"/>
        <item x="50"/>
        <item x="1"/>
        <item x="170"/>
        <item x="562"/>
        <item x="182"/>
        <item x="544"/>
        <item x="493"/>
        <item x="135"/>
        <item x="362"/>
        <item x="363"/>
        <item x="376"/>
        <item x="39"/>
        <item x="38"/>
        <item x="545"/>
        <item x="538"/>
        <item x="332"/>
        <item x="396"/>
        <item x="212"/>
        <item x="498"/>
        <item x="507"/>
        <item x="551"/>
        <item x="549"/>
        <item x="400"/>
        <item x="548"/>
        <item x="547"/>
        <item x="486"/>
        <item x="488"/>
        <item x="62"/>
        <item x="124"/>
        <item x="372"/>
        <item x="61"/>
        <item x="368"/>
        <item x="487"/>
        <item x="489"/>
        <item x="410"/>
        <item x="164"/>
        <item x="82"/>
        <item x="7"/>
        <item x="81"/>
        <item x="32"/>
        <item x="31"/>
        <item x="433"/>
        <item x="123"/>
        <item x="179"/>
        <item x="422"/>
        <item x="10"/>
        <item x="226"/>
        <item x="426"/>
        <item x="592"/>
        <item x="533"/>
        <item x="49"/>
        <item x="413"/>
        <item x="390"/>
        <item x="526"/>
        <item x="29"/>
        <item x="220"/>
        <item x="217"/>
        <item x="222"/>
        <item x="289"/>
        <item x="290"/>
        <item x="287"/>
        <item x="223"/>
        <item x="288"/>
        <item x="216"/>
        <item x="11"/>
        <item x="65"/>
        <item x="64"/>
        <item x="63"/>
        <item x="47"/>
        <item x="48"/>
        <item x="28"/>
        <item x="337"/>
        <item x="447"/>
        <item x="219"/>
        <item x="14"/>
        <item x="423"/>
        <item x="497"/>
        <item x="317"/>
        <item x="159"/>
        <item x="58"/>
        <item x="556"/>
        <item x="358"/>
        <item x="21"/>
        <item x="331"/>
        <item x="9"/>
        <item x="52"/>
        <item x="427"/>
        <item x="51"/>
        <item x="405"/>
        <item x="24"/>
        <item x="16"/>
        <item x="367"/>
        <item x="40"/>
        <item x="183"/>
        <item x="211"/>
        <item x="210"/>
        <item x="209"/>
        <item x="134"/>
        <item x="121"/>
        <item x="120"/>
        <item x="483"/>
        <item x="361"/>
        <item x="56"/>
        <item x="370"/>
        <item x="53"/>
        <item x="185"/>
        <item x="184"/>
        <item x="15"/>
        <item x="230"/>
        <item x="37"/>
        <item x="412"/>
        <item x="351"/>
        <item x="494"/>
        <item x="380"/>
        <item x="25"/>
        <item x="74"/>
        <item x="84"/>
        <item x="425"/>
        <item x="227"/>
        <item x="180"/>
        <item x="505"/>
        <item x="86"/>
        <item x="268"/>
        <item x="299"/>
        <item x="85"/>
        <item x="490"/>
        <item x="318"/>
        <item x="319"/>
        <item x="315"/>
        <item x="228"/>
        <item x="536"/>
        <item x="442"/>
        <item x="458"/>
        <item x="385"/>
        <item x="384"/>
        <item x="383"/>
        <item x="139"/>
        <item x="91"/>
        <item x="92"/>
        <item x="142"/>
        <item x="100"/>
        <item x="145"/>
        <item x="260"/>
        <item x="572"/>
        <item x="107"/>
        <item x="106"/>
        <item x="105"/>
        <item x="108"/>
        <item x="109"/>
        <item x="150"/>
        <item x="151"/>
        <item x="112"/>
        <item x="202"/>
        <item x="450"/>
        <item x="188"/>
        <item x="254"/>
        <item x="275"/>
        <item x="190"/>
        <item x="191"/>
        <item x="196"/>
        <item x="199"/>
        <item x="117"/>
        <item x="3"/>
        <item x="571"/>
        <item x="588"/>
        <item x="591"/>
        <item x="525"/>
        <item x="574"/>
        <item x="581"/>
        <item x="583"/>
        <item x="119"/>
        <item x="532"/>
        <item x="566"/>
        <item x="186"/>
        <item x="83"/>
        <item x="435"/>
        <item x="504"/>
        <item x="399"/>
        <item x="394"/>
        <item x="169"/>
        <item x="434"/>
        <item x="334"/>
        <item x="408"/>
        <item x="355"/>
        <item x="484"/>
        <item x="336"/>
        <item x="354"/>
        <item x="392"/>
        <item x="375"/>
        <item x="535"/>
        <item x="26"/>
        <item x="75"/>
        <item x="561"/>
        <item x="557"/>
        <item x="55"/>
        <item x="54"/>
        <item x="393"/>
        <item x="391"/>
        <item x="466"/>
        <item x="349"/>
        <item x="350"/>
        <item x="98"/>
        <item x="89"/>
        <item x="404"/>
        <item x="424"/>
        <item x="542"/>
        <item x="173"/>
        <item x="126"/>
        <item x="6"/>
        <item x="338"/>
        <item x="340"/>
        <item x="341"/>
        <item x="339"/>
        <item x="342"/>
        <item x="343"/>
        <item x="360"/>
        <item x="543"/>
        <item x="174"/>
        <item x="539"/>
        <item x="128"/>
        <item x="492"/>
        <item x="177"/>
        <item x="127"/>
        <item x="215"/>
        <item x="320"/>
        <item x="303"/>
        <item x="409"/>
        <item x="19"/>
        <item x="491"/>
        <item x="305"/>
        <item x="304"/>
        <item x="309"/>
        <item x="310"/>
        <item x="306"/>
        <item x="12"/>
        <item t="default"/>
      </items>
    </pivotField>
    <pivotField axis="axisRow" showAll="0">
      <items count="45">
        <item x="40"/>
        <item x="3"/>
        <item x="8"/>
        <item x="4"/>
        <item x="22"/>
        <item x="2"/>
        <item x="5"/>
        <item x="23"/>
        <item x="14"/>
        <item x="9"/>
        <item x="7"/>
        <item x="6"/>
        <item x="13"/>
        <item x="12"/>
        <item x="10"/>
        <item x="19"/>
        <item x="11"/>
        <item x="32"/>
        <item x="18"/>
        <item x="1"/>
        <item x="15"/>
        <item x="33"/>
        <item x="35"/>
        <item x="34"/>
        <item x="39"/>
        <item x="16"/>
        <item x="17"/>
        <item x="31"/>
        <item x="24"/>
        <item x="27"/>
        <item x="41"/>
        <item x="25"/>
        <item x="21"/>
        <item x="42"/>
        <item x="20"/>
        <item x="43"/>
        <item x="29"/>
        <item x="30"/>
        <item x="26"/>
        <item x="28"/>
        <item x="38"/>
        <item x="37"/>
        <item x="36"/>
        <item x="0"/>
        <item t="default"/>
      </items>
    </pivotField>
    <pivotField dataField="1" showAll="0"/>
    <pivotField dataField="1" showAll="0"/>
    <pivotField dataField="1" showAll="0"/>
    <pivotField dataField="1" showAll="0"/>
    <pivotField axis="axisRow" showAll="0">
      <items count="132">
        <item x="19"/>
        <item x="81"/>
        <item x="57"/>
        <item x="46"/>
        <item x="56"/>
        <item x="92"/>
        <item x="90"/>
        <item x="18"/>
        <item x="96"/>
        <item x="5"/>
        <item x="112"/>
        <item x="124"/>
        <item x="86"/>
        <item x="39"/>
        <item x="110"/>
        <item x="33"/>
        <item x="94"/>
        <item x="85"/>
        <item x="88"/>
        <item x="83"/>
        <item x="53"/>
        <item x="21"/>
        <item x="45"/>
        <item x="60"/>
        <item x="38"/>
        <item x="75"/>
        <item x="55"/>
        <item x="97"/>
        <item x="30"/>
        <item x="49"/>
        <item x="34"/>
        <item x="127"/>
        <item x="95"/>
        <item x="37"/>
        <item x="74"/>
        <item x="50"/>
        <item x="61"/>
        <item x="58"/>
        <item x="10"/>
        <item x="113"/>
        <item x="109"/>
        <item x="116"/>
        <item x="130"/>
        <item x="101"/>
        <item x="87"/>
        <item x="13"/>
        <item x="28"/>
        <item x="29"/>
        <item x="99"/>
        <item x="103"/>
        <item x="26"/>
        <item x="41"/>
        <item x="27"/>
        <item x="125"/>
        <item x="31"/>
        <item x="54"/>
        <item x="100"/>
        <item x="129"/>
        <item x="51"/>
        <item x="3"/>
        <item x="48"/>
        <item x="43"/>
        <item x="32"/>
        <item x="35"/>
        <item x="42"/>
        <item x="73"/>
        <item x="118"/>
        <item x="40"/>
        <item x="79"/>
        <item x="80"/>
        <item x="59"/>
        <item x="36"/>
        <item x="4"/>
        <item x="114"/>
        <item x="23"/>
        <item x="126"/>
        <item x="52"/>
        <item x="123"/>
        <item x="63"/>
        <item x="104"/>
        <item x="121"/>
        <item x="64"/>
        <item x="72"/>
        <item x="20"/>
        <item x="7"/>
        <item x="120"/>
        <item x="102"/>
        <item x="2"/>
        <item x="44"/>
        <item x="62"/>
        <item x="119"/>
        <item x="108"/>
        <item x="84"/>
        <item x="107"/>
        <item x="98"/>
        <item x="111"/>
        <item x="70"/>
        <item x="71"/>
        <item x="1"/>
        <item x="77"/>
        <item x="106"/>
        <item x="117"/>
        <item x="14"/>
        <item x="93"/>
        <item x="8"/>
        <item x="0"/>
        <item x="91"/>
        <item x="122"/>
        <item x="47"/>
        <item x="66"/>
        <item x="6"/>
        <item x="69"/>
        <item x="11"/>
        <item x="105"/>
        <item x="78"/>
        <item x="65"/>
        <item x="67"/>
        <item x="68"/>
        <item x="89"/>
        <item x="22"/>
        <item x="82"/>
        <item x="115"/>
        <item x="76"/>
        <item x="9"/>
        <item x="25"/>
        <item x="24"/>
        <item x="15"/>
        <item x="17"/>
        <item x="16"/>
        <item x="128"/>
        <item x="12"/>
        <item t="default"/>
      </items>
    </pivotField>
    <pivotField axis="axisRow" showAll="0">
      <items count="119">
        <item x="17"/>
        <item x="117"/>
        <item x="115"/>
        <item x="114"/>
        <item x="116"/>
        <item x="8"/>
        <item x="31"/>
        <item x="38"/>
        <item x="36"/>
        <item x="73"/>
        <item x="102"/>
        <item x="14"/>
        <item x="91"/>
        <item x="96"/>
        <item x="16"/>
        <item x="4"/>
        <item x="41"/>
        <item x="27"/>
        <item x="101"/>
        <item x="34"/>
        <item x="37"/>
        <item x="30"/>
        <item x="83"/>
        <item x="35"/>
        <item x="52"/>
        <item x="89"/>
        <item x="3"/>
        <item x="20"/>
        <item x="84"/>
        <item x="99"/>
        <item x="85"/>
        <item x="95"/>
        <item x="62"/>
        <item x="76"/>
        <item x="2"/>
        <item x="39"/>
        <item x="63"/>
        <item x="75"/>
        <item x="88"/>
        <item x="98"/>
        <item x="12"/>
        <item x="6"/>
        <item x="97"/>
        <item x="9"/>
        <item x="44"/>
        <item x="15"/>
        <item x="46"/>
        <item x="107"/>
        <item x="87"/>
        <item x="11"/>
        <item x="86"/>
        <item x="100"/>
        <item x="48"/>
        <item x="49"/>
        <item x="13"/>
        <item x="40"/>
        <item x="42"/>
        <item x="74"/>
        <item x="10"/>
        <item x="33"/>
        <item x="51"/>
        <item x="90"/>
        <item x="108"/>
        <item x="32"/>
        <item x="29"/>
        <item x="111"/>
        <item x="28"/>
        <item x="5"/>
        <item x="1"/>
        <item x="0"/>
        <item x="43"/>
        <item x="56"/>
        <item x="71"/>
        <item x="54"/>
        <item x="104"/>
        <item x="78"/>
        <item x="23"/>
        <item x="61"/>
        <item x="77"/>
        <item x="103"/>
        <item x="55"/>
        <item x="80"/>
        <item x="53"/>
        <item x="58"/>
        <item x="109"/>
        <item x="92"/>
        <item x="67"/>
        <item x="110"/>
        <item x="60"/>
        <item x="70"/>
        <item x="57"/>
        <item x="59"/>
        <item x="79"/>
        <item x="65"/>
        <item x="68"/>
        <item x="21"/>
        <item x="64"/>
        <item x="69"/>
        <item x="22"/>
        <item x="66"/>
        <item x="72"/>
        <item x="18"/>
        <item x="26"/>
        <item x="81"/>
        <item x="94"/>
        <item x="93"/>
        <item x="19"/>
        <item x="82"/>
        <item x="24"/>
        <item x="25"/>
        <item x="50"/>
        <item x="105"/>
        <item x="47"/>
        <item x="106"/>
        <item x="112"/>
        <item x="113"/>
        <item x="45"/>
        <item x="7"/>
        <item t="default"/>
      </items>
    </pivotField>
    <pivotField axis="axisRow" showAll="0">
      <items count="17">
        <item x="2"/>
        <item x="0"/>
        <item x="9"/>
        <item x="1"/>
        <item x="7"/>
        <item x="11"/>
        <item x="12"/>
        <item x="15"/>
        <item x="14"/>
        <item x="13"/>
        <item x="8"/>
        <item x="3"/>
        <item x="4"/>
        <item x="10"/>
        <item x="5"/>
        <item x="6"/>
        <item t="default"/>
      </items>
    </pivotField>
    <pivotField axis="axisRow" showAll="0">
      <items count="244">
        <item x="189"/>
        <item x="68"/>
        <item x="73"/>
        <item x="150"/>
        <item x="190"/>
        <item x="147"/>
        <item x="160"/>
        <item x="19"/>
        <item x="148"/>
        <item x="27"/>
        <item x="38"/>
        <item x="131"/>
        <item x="222"/>
        <item x="155"/>
        <item x="31"/>
        <item x="144"/>
        <item x="239"/>
        <item x="100"/>
        <item x="177"/>
        <item x="178"/>
        <item x="170"/>
        <item x="174"/>
        <item x="165"/>
        <item x="169"/>
        <item x="172"/>
        <item x="167"/>
        <item x="162"/>
        <item x="61"/>
        <item x="237"/>
        <item x="64"/>
        <item x="25"/>
        <item x="4"/>
        <item x="84"/>
        <item x="49"/>
        <item x="200"/>
        <item x="111"/>
        <item x="26"/>
        <item x="76"/>
        <item x="44"/>
        <item x="240"/>
        <item x="48"/>
        <item x="17"/>
        <item x="72"/>
        <item x="168"/>
        <item x="206"/>
        <item x="203"/>
        <item x="74"/>
        <item x="97"/>
        <item x="205"/>
        <item x="98"/>
        <item x="201"/>
        <item x="195"/>
        <item x="210"/>
        <item x="104"/>
        <item x="119"/>
        <item x="14"/>
        <item x="91"/>
        <item x="234"/>
        <item x="141"/>
        <item x="134"/>
        <item x="202"/>
        <item x="57"/>
        <item x="56"/>
        <item x="241"/>
        <item x="138"/>
        <item x="139"/>
        <item x="137"/>
        <item x="140"/>
        <item x="32"/>
        <item x="22"/>
        <item x="94"/>
        <item x="207"/>
        <item x="21"/>
        <item x="192"/>
        <item x="34"/>
        <item x="63"/>
        <item x="163"/>
        <item x="124"/>
        <item x="58"/>
        <item x="35"/>
        <item x="78"/>
        <item x="36"/>
        <item x="107"/>
        <item x="102"/>
        <item x="105"/>
        <item x="103"/>
        <item x="106"/>
        <item x="112"/>
        <item x="110"/>
        <item x="113"/>
        <item x="115"/>
        <item x="109"/>
        <item x="108"/>
        <item x="114"/>
        <item x="79"/>
        <item x="67"/>
        <item x="18"/>
        <item x="121"/>
        <item x="12"/>
        <item x="75"/>
        <item x="219"/>
        <item x="215"/>
        <item x="54"/>
        <item x="223"/>
        <item x="224"/>
        <item x="216"/>
        <item x="217"/>
        <item x="221"/>
        <item x="218"/>
        <item x="220"/>
        <item x="214"/>
        <item x="213"/>
        <item x="188"/>
        <item x="70"/>
        <item x="117"/>
        <item x="185"/>
        <item x="126"/>
        <item x="129"/>
        <item x="16"/>
        <item x="42"/>
        <item x="211"/>
        <item x="93"/>
        <item x="87"/>
        <item x="183"/>
        <item x="120"/>
        <item x="86"/>
        <item x="71"/>
        <item x="23"/>
        <item x="62"/>
        <item x="89"/>
        <item x="20"/>
        <item x="229"/>
        <item x="151"/>
        <item x="55"/>
        <item x="52"/>
        <item x="39"/>
        <item x="228"/>
        <item x="227"/>
        <item x="173"/>
        <item x="232"/>
        <item x="41"/>
        <item x="37"/>
        <item x="145"/>
        <item x="142"/>
        <item x="8"/>
        <item x="233"/>
        <item x="92"/>
        <item x="90"/>
        <item x="130"/>
        <item x="125"/>
        <item x="65"/>
        <item x="128"/>
        <item x="127"/>
        <item x="180"/>
        <item x="231"/>
        <item x="208"/>
        <item x="80"/>
        <item x="82"/>
        <item x="81"/>
        <item x="149"/>
        <item x="13"/>
        <item x="171"/>
        <item x="99"/>
        <item x="191"/>
        <item x="83"/>
        <item x="242"/>
        <item x="194"/>
        <item x="196"/>
        <item x="235"/>
        <item x="101"/>
        <item x="159"/>
        <item x="158"/>
        <item x="50"/>
        <item x="40"/>
        <item x="46"/>
        <item x="154"/>
        <item x="143"/>
        <item x="136"/>
        <item x="135"/>
        <item x="146"/>
        <item x="53"/>
        <item x="77"/>
        <item x="156"/>
        <item x="157"/>
        <item x="33"/>
        <item x="193"/>
        <item x="161"/>
        <item x="123"/>
        <item x="1"/>
        <item x="60"/>
        <item x="116"/>
        <item x="66"/>
        <item x="122"/>
        <item x="182"/>
        <item x="59"/>
        <item x="225"/>
        <item x="118"/>
        <item x="238"/>
        <item x="69"/>
        <item x="47"/>
        <item x="88"/>
        <item x="199"/>
        <item x="198"/>
        <item x="85"/>
        <item x="45"/>
        <item x="152"/>
        <item x="184"/>
        <item x="236"/>
        <item x="230"/>
        <item x="212"/>
        <item x="30"/>
        <item x="29"/>
        <item x="28"/>
        <item x="24"/>
        <item x="0"/>
        <item x="166"/>
        <item x="164"/>
        <item x="197"/>
        <item x="7"/>
        <item x="2"/>
        <item x="226"/>
        <item x="6"/>
        <item x="179"/>
        <item x="9"/>
        <item x="181"/>
        <item x="15"/>
        <item x="176"/>
        <item x="175"/>
        <item x="10"/>
        <item x="5"/>
        <item x="209"/>
        <item x="3"/>
        <item x="204"/>
        <item x="51"/>
        <item x="186"/>
        <item x="187"/>
        <item x="153"/>
        <item x="133"/>
        <item x="95"/>
        <item x="96"/>
        <item x="132"/>
        <item x="43"/>
        <item x="11"/>
        <item t="default"/>
      </items>
    </pivotField>
  </pivotFields>
  <rowFields count="13">
    <field x="5"/>
    <field x="3"/>
    <field x="16"/>
    <field x="15"/>
    <field x="14"/>
    <field x="13"/>
    <field x="8"/>
    <field x="7"/>
    <field x="6"/>
    <field x="4"/>
    <field x="0"/>
    <field x="1"/>
    <field x="2"/>
  </rowFields>
  <rowItems count="7705">
    <i>
      <x/>
    </i>
    <i r="1">
      <x v="1"/>
    </i>
    <i r="2">
      <x v="83"/>
    </i>
    <i r="3">
      <x v="15"/>
    </i>
    <i r="4">
      <x v="67"/>
    </i>
    <i r="5">
      <x v="130"/>
    </i>
    <i r="6">
      <x v="10"/>
    </i>
    <i r="7">
      <x v="155"/>
    </i>
    <i r="8">
      <x v="127"/>
    </i>
    <i r="9">
      <x v="62"/>
    </i>
    <i r="10">
      <x v="5"/>
    </i>
    <i r="11">
      <x v="8"/>
    </i>
    <i r="12">
      <x v="4"/>
    </i>
    <i>
      <x v="1"/>
    </i>
    <i r="1">
      <x v="14"/>
    </i>
    <i r="2">
      <x v="223"/>
    </i>
    <i r="3">
      <x v="15"/>
    </i>
    <i r="4">
      <x v="12"/>
    </i>
    <i r="5">
      <x v="18"/>
    </i>
    <i r="6">
      <x v="43"/>
    </i>
    <i r="7">
      <x v="3"/>
    </i>
    <i r="8">
      <x v="112"/>
    </i>
    <i r="9">
      <x v="44"/>
    </i>
    <i r="10">
      <x v="3"/>
    </i>
    <i r="11">
      <x v="1"/>
    </i>
    <i r="12">
      <x v="11"/>
    </i>
    <i>
      <x v="2"/>
    </i>
    <i r="1">
      <x v="12"/>
    </i>
    <i r="2">
      <x v="242"/>
    </i>
    <i r="3">
      <x v="15"/>
    </i>
    <i r="4">
      <x v="117"/>
    </i>
    <i r="5">
      <x v="130"/>
    </i>
    <i r="6">
      <x v="43"/>
    </i>
    <i r="7">
      <x v="589"/>
    </i>
    <i r="8">
      <x v="196"/>
    </i>
    <i r="9">
      <x v="9"/>
    </i>
    <i r="10">
      <x v="5"/>
    </i>
    <i r="11">
      <x v="8"/>
    </i>
    <i r="12">
      <x v="14"/>
    </i>
    <i r="7">
      <x v="590"/>
    </i>
    <i r="8">
      <x v="197"/>
    </i>
    <i r="9">
      <x v="9"/>
    </i>
    <i r="10">
      <x v="5"/>
    </i>
    <i r="11">
      <x v="8"/>
    </i>
    <i r="12">
      <x v="14"/>
    </i>
    <i>
      <x v="3"/>
    </i>
    <i r="1">
      <x v="12"/>
    </i>
    <i r="2">
      <x v="223"/>
    </i>
    <i r="3">
      <x v="15"/>
    </i>
    <i r="4">
      <x v="59"/>
    </i>
    <i r="5">
      <x v="130"/>
    </i>
    <i r="6">
      <x v="21"/>
    </i>
    <i r="7">
      <x v="18"/>
    </i>
    <i r="8">
      <x v="7"/>
    </i>
    <i r="9">
      <x v="6"/>
    </i>
    <i r="10">
      <x v="5"/>
    </i>
    <i r="11">
      <x v="44"/>
    </i>
    <i r="12">
      <x v="2"/>
    </i>
    <i>
      <x v="4"/>
    </i>
    <i r="1">
      <x v="2"/>
    </i>
    <i r="2">
      <x v="148"/>
    </i>
    <i r="3">
      <x v="15"/>
    </i>
    <i r="4">
      <x/>
    </i>
    <i r="5">
      <x v="130"/>
    </i>
    <i r="6">
      <x v="23"/>
    </i>
    <i r="7">
      <x v="20"/>
    </i>
    <i r="8">
      <x v="8"/>
    </i>
    <i r="9">
      <x v="8"/>
    </i>
    <i r="10">
      <x v="5"/>
    </i>
    <i r="11">
      <x v="47"/>
    </i>
    <i r="12">
      <x v="2"/>
    </i>
    <i>
      <x v="5"/>
    </i>
    <i r="1">
      <x v="14"/>
    </i>
    <i r="2">
      <x v="242"/>
    </i>
    <i r="3">
      <x v="15"/>
    </i>
    <i r="4">
      <x v="117"/>
    </i>
    <i r="5">
      <x v="130"/>
    </i>
    <i r="6">
      <x v="43"/>
    </i>
    <i r="7">
      <x v="446"/>
    </i>
    <i r="8">
      <x v="319"/>
    </i>
    <i r="9">
      <x v="89"/>
    </i>
    <i r="10">
      <x v="4"/>
    </i>
    <i r="11">
      <x v="15"/>
    </i>
    <i r="12">
      <x v="17"/>
    </i>
    <i>
      <x v="6"/>
    </i>
    <i r="1">
      <x v="11"/>
    </i>
    <i r="2">
      <x v="152"/>
    </i>
    <i r="3">
      <x v="15"/>
    </i>
    <i r="4">
      <x/>
    </i>
    <i r="5">
      <x v="130"/>
    </i>
    <i r="6">
      <x v="43"/>
    </i>
    <i r="7">
      <x v="29"/>
    </i>
    <i r="8">
      <x v="14"/>
    </i>
    <i r="9">
      <x v="11"/>
    </i>
    <i r="10">
      <x v="5"/>
    </i>
    <i r="11">
      <x v="45"/>
    </i>
    <i r="12">
      <x v="2"/>
    </i>
    <i>
      <x v="7"/>
    </i>
    <i r="1">
      <x v="2"/>
    </i>
    <i r="2">
      <x v="242"/>
    </i>
    <i r="3">
      <x v="15"/>
    </i>
    <i r="4">
      <x v="22"/>
    </i>
    <i r="5">
      <x v="130"/>
    </i>
    <i r="6">
      <x v="7"/>
    </i>
    <i r="7">
      <x v="301"/>
    </i>
    <i r="8">
      <x v="319"/>
    </i>
    <i r="9">
      <x v="19"/>
    </i>
    <i r="10">
      <x v="5"/>
    </i>
    <i r="11">
      <x v="26"/>
    </i>
    <i r="12">
      <x v="15"/>
    </i>
    <i>
      <x v="8"/>
    </i>
    <i r="1">
      <x v="14"/>
    </i>
    <i r="2">
      <x v="242"/>
    </i>
    <i r="3">
      <x v="15"/>
    </i>
    <i r="4">
      <x v="68"/>
    </i>
    <i r="5">
      <x v="130"/>
    </i>
    <i r="6">
      <x v="5"/>
    </i>
    <i r="7">
      <x v="517"/>
    </i>
    <i r="8">
      <x v="319"/>
    </i>
    <i r="9">
      <x v="46"/>
    </i>
    <i r="10">
      <x v="5"/>
    </i>
    <i r="11">
      <x v="26"/>
    </i>
    <i r="12">
      <x v="15"/>
    </i>
    <i>
      <x v="9"/>
    </i>
    <i r="1">
      <x v="14"/>
    </i>
    <i r="2">
      <x v="242"/>
    </i>
    <i r="3">
      <x v="15"/>
    </i>
    <i r="4">
      <x v="21"/>
    </i>
    <i r="5">
      <x v="130"/>
    </i>
    <i r="6">
      <x v="17"/>
    </i>
    <i r="7">
      <x v="309"/>
    </i>
    <i r="8">
      <x v="319"/>
    </i>
    <i r="9">
      <x v="40"/>
    </i>
    <i r="10">
      <x v="5"/>
    </i>
    <i r="11">
      <x v="26"/>
    </i>
    <i r="12">
      <x v="15"/>
    </i>
    <i r="4">
      <x v="33"/>
    </i>
    <i r="5">
      <x v="130"/>
    </i>
    <i r="6">
      <x v="13"/>
    </i>
    <i r="7">
      <x v="24"/>
    </i>
    <i r="8">
      <x v="319"/>
    </i>
    <i r="9">
      <x v="40"/>
    </i>
    <i r="10">
      <x v="5"/>
    </i>
    <i r="11">
      <x v="26"/>
    </i>
    <i r="12">
      <x v="15"/>
    </i>
    <i r="4">
      <x v="69"/>
    </i>
    <i r="5">
      <x v="130"/>
    </i>
    <i r="6">
      <x v="13"/>
    </i>
    <i r="7">
      <x v="25"/>
    </i>
    <i r="8">
      <x v="319"/>
    </i>
    <i r="9">
      <x v="40"/>
    </i>
    <i r="10">
      <x v="5"/>
    </i>
    <i r="11">
      <x v="26"/>
    </i>
    <i r="12">
      <x v="15"/>
    </i>
    <i r="4">
      <x v="117"/>
    </i>
    <i r="5">
      <x v="130"/>
    </i>
    <i r="6">
      <x v="43"/>
    </i>
    <i r="7">
      <x v="30"/>
    </i>
    <i r="8">
      <x v="20"/>
    </i>
    <i r="9">
      <x v="12"/>
    </i>
    <i r="10">
      <x v="5"/>
    </i>
    <i r="11">
      <x v="26"/>
    </i>
    <i r="12">
      <x v="2"/>
    </i>
    <i>
      <x v="10"/>
    </i>
    <i r="1">
      <x v="12"/>
    </i>
    <i r="2">
      <x v="242"/>
    </i>
    <i r="3">
      <x v="15"/>
    </i>
    <i r="4">
      <x v="20"/>
    </i>
    <i r="5">
      <x v="130"/>
    </i>
    <i r="6">
      <x v="13"/>
    </i>
    <i r="7">
      <x v="515"/>
    </i>
    <i r="8">
      <x v="319"/>
    </i>
    <i r="9">
      <x v="35"/>
    </i>
    <i r="10">
      <x v="5"/>
    </i>
    <i r="11">
      <x v="26"/>
    </i>
    <i r="12">
      <x v="15"/>
    </i>
    <i>
      <x v="11"/>
    </i>
    <i r="1">
      <x v="16"/>
    </i>
    <i r="2">
      <x v="242"/>
    </i>
    <i r="3">
      <x v="15"/>
    </i>
    <i r="4">
      <x v="28"/>
    </i>
    <i r="5">
      <x v="130"/>
    </i>
    <i r="6">
      <x v="17"/>
    </i>
    <i r="7">
      <x v="518"/>
    </i>
    <i r="8">
      <x v="319"/>
    </i>
    <i r="9">
      <x v="56"/>
    </i>
    <i r="10">
      <x v="5"/>
    </i>
    <i r="11">
      <x v="26"/>
    </i>
    <i r="12">
      <x v="15"/>
    </i>
    <i r="4">
      <x v="41"/>
    </i>
    <i r="5">
      <x v="130"/>
    </i>
    <i r="6">
      <x v="17"/>
    </i>
    <i r="7">
      <x v="27"/>
    </i>
    <i r="8">
      <x v="319"/>
    </i>
    <i r="9">
      <x v="56"/>
    </i>
    <i r="10">
      <x v="5"/>
    </i>
    <i r="11">
      <x v="26"/>
    </i>
    <i r="12">
      <x v="15"/>
    </i>
    <i r="4">
      <x v="63"/>
    </i>
    <i r="5">
      <x v="130"/>
    </i>
    <i r="6">
      <x v="7"/>
    </i>
    <i r="7">
      <x v="312"/>
    </i>
    <i r="8">
      <x v="319"/>
    </i>
    <i r="9">
      <x v="56"/>
    </i>
    <i r="10">
      <x v="5"/>
    </i>
    <i r="11">
      <x v="26"/>
    </i>
    <i r="12">
      <x v="15"/>
    </i>
    <i r="4">
      <x v="67"/>
    </i>
    <i r="5">
      <x v="130"/>
    </i>
    <i r="6">
      <x v="7"/>
    </i>
    <i r="7">
      <x v="313"/>
    </i>
    <i r="8">
      <x v="319"/>
    </i>
    <i r="9">
      <x v="56"/>
    </i>
    <i r="10">
      <x v="5"/>
    </i>
    <i r="11">
      <x v="26"/>
    </i>
    <i r="12">
      <x v="15"/>
    </i>
    <i>
      <x v="12"/>
    </i>
    <i r="1">
      <x v="18"/>
    </i>
    <i r="2">
      <x v="242"/>
    </i>
    <i r="3">
      <x v="15"/>
    </i>
    <i r="4">
      <x v="69"/>
    </i>
    <i r="5">
      <x v="130"/>
    </i>
    <i r="6">
      <x v="11"/>
    </i>
    <i r="7">
      <x v="316"/>
    </i>
    <i r="8">
      <x v="319"/>
    </i>
    <i r="9">
      <x v="52"/>
    </i>
    <i r="10">
      <x v="5"/>
    </i>
    <i r="11">
      <x v="26"/>
    </i>
    <i r="12">
      <x v="15"/>
    </i>
    <i>
      <x v="13"/>
    </i>
    <i r="1">
      <x v="1"/>
    </i>
    <i r="2">
      <x v="242"/>
    </i>
    <i r="3">
      <x v="15"/>
    </i>
    <i r="4">
      <x v="41"/>
    </i>
    <i r="5">
      <x v="130"/>
    </i>
    <i r="6">
      <x v="13"/>
    </i>
    <i r="7">
      <x v="512"/>
    </i>
    <i r="8">
      <x v="319"/>
    </i>
    <i r="9">
      <x v="16"/>
    </i>
    <i r="10">
      <x v="5"/>
    </i>
    <i r="11">
      <x v="26"/>
    </i>
    <i r="12">
      <x v="15"/>
    </i>
    <i>
      <x v="14"/>
    </i>
    <i r="1">
      <x v="2"/>
    </i>
    <i r="2">
      <x v="110"/>
    </i>
    <i r="3">
      <x v="15"/>
    </i>
    <i r="4">
      <x v="68"/>
    </i>
    <i r="5">
      <x v="56"/>
    </i>
    <i r="6">
      <x v="43"/>
    </i>
    <i r="7">
      <x v="215"/>
    </i>
    <i r="8">
      <x v="319"/>
    </i>
    <i r="9">
      <x v="18"/>
    </i>
    <i r="10">
      <x v="6"/>
    </i>
    <i r="11">
      <x v="49"/>
    </i>
    <i r="12">
      <x v="17"/>
    </i>
    <i>
      <x v="15"/>
    </i>
    <i r="1">
      <x v="18"/>
    </i>
    <i r="2">
      <x v="104"/>
    </i>
    <i r="3">
      <x v="15"/>
    </i>
    <i r="4">
      <x v="63"/>
    </i>
    <i r="5">
      <x v="95"/>
    </i>
    <i r="6">
      <x v="43"/>
    </i>
    <i r="7">
      <x v="281"/>
    </i>
    <i r="8">
      <x v="319"/>
    </i>
    <i r="9">
      <x v="50"/>
    </i>
    <i r="10">
      <x v="6"/>
    </i>
    <i r="11">
      <x v="49"/>
    </i>
    <i r="12">
      <x v="17"/>
    </i>
    <i>
      <x v="16"/>
    </i>
    <i r="1">
      <x v="14"/>
    </i>
    <i r="2">
      <x v="42"/>
    </i>
    <i r="3">
      <x v="15"/>
    </i>
    <i r="4">
      <x v="69"/>
    </i>
    <i r="5">
      <x v="93"/>
    </i>
    <i r="6">
      <x v="43"/>
    </i>
    <i r="7">
      <x v="264"/>
    </i>
    <i r="8">
      <x v="319"/>
    </i>
    <i r="9">
      <x v="48"/>
    </i>
    <i r="10">
      <x v="6"/>
    </i>
    <i r="11">
      <x v="49"/>
    </i>
    <i r="12">
      <x v="17"/>
    </i>
    <i r="2">
      <x v="109"/>
    </i>
    <i r="3">
      <x v="15"/>
    </i>
    <i r="4">
      <x v="59"/>
    </i>
    <i r="5">
      <x v="91"/>
    </i>
    <i r="6">
      <x v="43"/>
    </i>
    <i r="7">
      <x v="265"/>
    </i>
    <i r="8">
      <x v="319"/>
    </i>
    <i r="9">
      <x v="48"/>
    </i>
    <i r="10">
      <x v="6"/>
    </i>
    <i r="11">
      <x v="49"/>
    </i>
    <i r="12">
      <x v="17"/>
    </i>
    <i>
      <x v="17"/>
    </i>
    <i r="1">
      <x v="14"/>
    </i>
    <i r="2">
      <x v="100"/>
    </i>
    <i r="3">
      <x v="15"/>
    </i>
    <i r="4">
      <x v="63"/>
    </i>
    <i r="5">
      <x v="100"/>
    </i>
    <i r="6">
      <x v="43"/>
    </i>
    <i r="7">
      <x v="257"/>
    </i>
    <i r="8">
      <x v="319"/>
    </i>
    <i r="9">
      <x v="39"/>
    </i>
    <i r="10">
      <x v="6"/>
    </i>
    <i r="11">
      <x v="49"/>
    </i>
    <i r="12">
      <x v="17"/>
    </i>
    <i r="2">
      <x v="108"/>
    </i>
    <i r="3">
      <x v="15"/>
    </i>
    <i r="4">
      <x v="67"/>
    </i>
    <i r="5">
      <x v="113"/>
    </i>
    <i r="6">
      <x v="43"/>
    </i>
    <i r="7">
      <x v="256"/>
    </i>
    <i r="8">
      <x v="319"/>
    </i>
    <i r="9">
      <x v="39"/>
    </i>
    <i r="10">
      <x v="6"/>
    </i>
    <i r="11">
      <x v="49"/>
    </i>
    <i r="12">
      <x v="17"/>
    </i>
    <i>
      <x v="18"/>
    </i>
    <i r="1">
      <x v="9"/>
    </i>
    <i r="2">
      <x v="79"/>
    </i>
    <i r="3">
      <x v="15"/>
    </i>
    <i r="4">
      <x v="68"/>
    </i>
    <i r="5">
      <x v="86"/>
    </i>
    <i r="6">
      <x v="43"/>
    </i>
    <i r="7">
      <x v="58"/>
    </i>
    <i r="8">
      <x v="319"/>
    </i>
    <i r="9">
      <x v="29"/>
    </i>
    <i r="10">
      <x v="6"/>
    </i>
    <i r="11">
      <x v="49"/>
    </i>
    <i r="12">
      <x v="17"/>
    </i>
    <i>
      <x v="19"/>
    </i>
    <i r="1">
      <x v="7"/>
    </i>
    <i r="2">
      <x v="101"/>
    </i>
    <i r="3">
      <x v="15"/>
    </i>
    <i r="4">
      <x v="49"/>
    </i>
    <i r="5">
      <x v="43"/>
    </i>
    <i r="6">
      <x v="43"/>
    </i>
    <i r="7">
      <x v="222"/>
    </i>
    <i r="8">
      <x v="319"/>
    </i>
    <i r="9">
      <x v="24"/>
    </i>
    <i r="10">
      <x v="6"/>
    </i>
    <i r="11">
      <x v="49"/>
    </i>
    <i r="12">
      <x v="17"/>
    </i>
    <i>
      <x v="20"/>
    </i>
    <i r="1">
      <x v="16"/>
    </i>
    <i r="2">
      <x v="12"/>
    </i>
    <i r="3">
      <x v="15"/>
    </i>
    <i r="4">
      <x v="14"/>
    </i>
    <i r="5">
      <x v="14"/>
    </i>
    <i r="6">
      <x v="43"/>
    </i>
    <i r="7">
      <x v="271"/>
    </i>
    <i r="8">
      <x v="319"/>
    </i>
    <i r="9">
      <x v="55"/>
    </i>
    <i r="10">
      <x v="6"/>
    </i>
    <i r="11">
      <x v="49"/>
    </i>
    <i r="12">
      <x v="17"/>
    </i>
    <i r="2">
      <x v="103"/>
    </i>
    <i r="3">
      <x v="15"/>
    </i>
    <i r="4">
      <x v="8"/>
    </i>
    <i r="5">
      <x/>
    </i>
    <i r="6">
      <x v="43"/>
    </i>
    <i r="7">
      <x v="272"/>
    </i>
    <i r="8">
      <x v="319"/>
    </i>
    <i r="9">
      <x v="55"/>
    </i>
    <i r="10">
      <x v="6"/>
    </i>
    <i r="11">
      <x v="49"/>
    </i>
    <i r="12">
      <x v="17"/>
    </i>
    <i r="2">
      <x v="107"/>
    </i>
    <i r="3">
      <x v="15"/>
    </i>
    <i r="4">
      <x v="58"/>
    </i>
    <i r="5">
      <x v="40"/>
    </i>
    <i r="6">
      <x v="43"/>
    </i>
    <i r="7">
      <x v="270"/>
    </i>
    <i r="8">
      <x v="319"/>
    </i>
    <i r="9">
      <x v="55"/>
    </i>
    <i r="10">
      <x v="6"/>
    </i>
    <i r="11">
      <x v="49"/>
    </i>
    <i r="12">
      <x v="17"/>
    </i>
    <i>
      <x v="21"/>
    </i>
    <i r="1">
      <x v="10"/>
    </i>
    <i r="2">
      <x v="105"/>
    </i>
    <i r="3">
      <x v="15"/>
    </i>
    <i r="4">
      <x v="60"/>
    </i>
    <i r="5">
      <x v="49"/>
    </i>
    <i r="6">
      <x v="43"/>
    </i>
    <i r="7">
      <x v="234"/>
    </i>
    <i r="8">
      <x v="319"/>
    </i>
    <i r="9">
      <x v="30"/>
    </i>
    <i r="10">
      <x v="6"/>
    </i>
    <i r="11">
      <x v="49"/>
    </i>
    <i r="12">
      <x v="17"/>
    </i>
    <i r="2">
      <x v="106"/>
    </i>
    <i r="3">
      <x v="15"/>
    </i>
    <i r="4">
      <x v="59"/>
    </i>
    <i r="5">
      <x v="79"/>
    </i>
    <i r="6">
      <x v="43"/>
    </i>
    <i r="7">
      <x v="235"/>
    </i>
    <i r="8">
      <x v="319"/>
    </i>
    <i r="9">
      <x v="30"/>
    </i>
    <i r="10">
      <x v="6"/>
    </i>
    <i r="11">
      <x v="49"/>
    </i>
    <i r="12">
      <x v="17"/>
    </i>
    <i>
      <x v="22"/>
    </i>
    <i r="1">
      <x v="1"/>
    </i>
    <i r="2">
      <x v="111"/>
    </i>
    <i r="3">
      <x v="15"/>
    </i>
    <i r="4">
      <x v="49"/>
    </i>
    <i r="5">
      <x v="48"/>
    </i>
    <i r="6">
      <x v="43"/>
    </i>
    <i r="7">
      <x v="214"/>
    </i>
    <i r="8">
      <x v="319"/>
    </i>
    <i r="9">
      <x v="15"/>
    </i>
    <i r="10">
      <x v="6"/>
    </i>
    <i r="11">
      <x v="49"/>
    </i>
    <i r="12">
      <x v="17"/>
    </i>
    <i>
      <x v="23"/>
    </i>
    <i r="1">
      <x v="14"/>
    </i>
    <i r="2">
      <x v="242"/>
    </i>
    <i r="3">
      <x v="15"/>
    </i>
    <i r="4">
      <x v="117"/>
    </i>
    <i r="5">
      <x v="130"/>
    </i>
    <i r="6">
      <x v="43"/>
    </i>
    <i r="7">
      <x v="120"/>
    </i>
    <i r="8">
      <x v="250"/>
    </i>
    <i r="9">
      <x v="42"/>
    </i>
    <i r="10">
      <x v="5"/>
    </i>
    <i r="11">
      <x v="31"/>
    </i>
    <i r="12">
      <x v="14"/>
    </i>
    <i r="7">
      <x v="122"/>
    </i>
    <i r="8">
      <x v="201"/>
    </i>
    <i r="9">
      <x v="42"/>
    </i>
    <i r="10">
      <x v="5"/>
    </i>
    <i r="11">
      <x v="31"/>
    </i>
    <i r="12">
      <x v="14"/>
    </i>
    <i r="7">
      <x v="486"/>
    </i>
    <i r="8">
      <x v="249"/>
    </i>
    <i r="9">
      <x v="42"/>
    </i>
    <i r="10">
      <x v="5"/>
    </i>
    <i r="11">
      <x v="31"/>
    </i>
    <i r="12">
      <x v="14"/>
    </i>
    <i>
      <x v="24"/>
    </i>
    <i r="1">
      <x v="18"/>
    </i>
    <i r="2">
      <x v="242"/>
    </i>
    <i r="3">
      <x v="15"/>
    </i>
    <i r="4">
      <x v="117"/>
    </i>
    <i r="5">
      <x v="130"/>
    </i>
    <i r="6">
      <x v="43"/>
    </i>
    <i r="7">
      <x v="435"/>
    </i>
    <i r="8">
      <x v="172"/>
    </i>
    <i r="9">
      <x v="43"/>
    </i>
    <i r="10">
      <x v="5"/>
    </i>
    <i r="11">
      <x v="31"/>
    </i>
    <i r="12">
      <x v="14"/>
    </i>
    <i>
      <x v="25"/>
    </i>
    <i r="1">
      <x v="18"/>
    </i>
    <i r="2">
      <x v="153"/>
    </i>
    <i r="3">
      <x v="15"/>
    </i>
    <i r="4">
      <x v="10"/>
    </i>
    <i r="5">
      <x v="17"/>
    </i>
    <i r="6">
      <x v="43"/>
    </i>
    <i r="7">
      <x v="326"/>
    </i>
    <i r="8">
      <x v="316"/>
    </i>
    <i r="9">
      <x v="51"/>
    </i>
    <i r="10">
      <x v="3"/>
    </i>
    <i r="11">
      <x v="1"/>
    </i>
    <i r="12">
      <x v="1"/>
    </i>
    <i r="2">
      <x v="222"/>
    </i>
    <i r="3">
      <x v="15"/>
    </i>
    <i r="4">
      <x v="69"/>
    </i>
    <i r="5">
      <x v="92"/>
    </i>
    <i r="6">
      <x v="43"/>
    </i>
    <i r="7">
      <x v="346"/>
    </i>
    <i r="8">
      <x v="31"/>
    </i>
    <i r="9">
      <x v="51"/>
    </i>
    <i r="10">
      <x v="3"/>
    </i>
    <i r="11">
      <x v="1"/>
    </i>
    <i r="12">
      <x v="1"/>
    </i>
    <i>
      <x v="26"/>
    </i>
    <i r="1">
      <x v="11"/>
    </i>
    <i r="2">
      <x v="224"/>
    </i>
    <i r="3">
      <x v="15"/>
    </i>
    <i r="4">
      <x v="20"/>
    </i>
    <i r="5">
      <x v="12"/>
    </i>
    <i r="6">
      <x v="43"/>
    </i>
    <i r="7">
      <x v="511"/>
    </i>
    <i r="8">
      <x v="53"/>
    </i>
    <i r="9">
      <x v="33"/>
    </i>
    <i r="10">
      <x v="3"/>
    </i>
    <i r="11">
      <x v="1"/>
    </i>
    <i r="12">
      <x v="10"/>
    </i>
    <i>
      <x v="27"/>
    </i>
    <i r="1">
      <x v="14"/>
    </i>
    <i r="2">
      <x v="21"/>
    </i>
    <i r="3">
      <x v="15"/>
    </i>
    <i r="4">
      <x v="69"/>
    </i>
    <i r="5">
      <x v="114"/>
    </i>
    <i r="6">
      <x v="43"/>
    </i>
    <i r="7">
      <x v="489"/>
    </i>
    <i r="8">
      <x v="243"/>
    </i>
    <i r="9">
      <x v="44"/>
    </i>
    <i r="10">
      <x v="3"/>
    </i>
    <i r="11">
      <x v="1"/>
    </i>
    <i r="12">
      <x v="1"/>
    </i>
    <i>
      <x v="28"/>
    </i>
    <i r="1">
      <x v="14"/>
    </i>
    <i r="2">
      <x v="138"/>
    </i>
    <i r="3">
      <x v="15"/>
    </i>
    <i r="4">
      <x v="63"/>
    </i>
    <i r="5">
      <x v="99"/>
    </i>
    <i r="6">
      <x v="43"/>
    </i>
    <i r="7">
      <x v="103"/>
    </i>
    <i r="8">
      <x v="180"/>
    </i>
    <i r="9">
      <x v="47"/>
    </i>
    <i r="10">
      <x v="3"/>
    </i>
    <i r="11">
      <x v="1"/>
    </i>
    <i r="12">
      <x v="1"/>
    </i>
    <i>
      <x v="29"/>
    </i>
    <i r="1">
      <x v="6"/>
    </i>
    <i r="2">
      <x v="26"/>
    </i>
    <i r="3">
      <x v="15"/>
    </i>
    <i r="4">
      <x v="69"/>
    </i>
    <i r="5">
      <x v="115"/>
    </i>
    <i r="6">
      <x v="43"/>
    </i>
    <i r="7">
      <x v="132"/>
    </i>
    <i r="8">
      <x v="214"/>
    </i>
    <i r="9">
      <x v="23"/>
    </i>
    <i r="10">
      <x v="3"/>
    </i>
    <i r="11">
      <x v="1"/>
    </i>
    <i r="12">
      <x v="1"/>
    </i>
    <i>
      <x v="30"/>
    </i>
    <i r="1">
      <x v="7"/>
    </i>
    <i r="2">
      <x v="215"/>
    </i>
    <i r="3">
      <x v="15"/>
    </i>
    <i r="4">
      <x v="69"/>
    </i>
    <i r="5">
      <x v="97"/>
    </i>
    <i r="6">
      <x v="43"/>
    </i>
    <i r="7">
      <x v="538"/>
    </i>
    <i r="8">
      <x v="245"/>
    </i>
    <i r="9">
      <x v="27"/>
    </i>
    <i r="10">
      <x v="3"/>
    </i>
    <i r="11">
      <x v="1"/>
    </i>
    <i r="12">
      <x v="1"/>
    </i>
    <i>
      <x v="31"/>
    </i>
    <i r="1">
      <x v="7"/>
    </i>
    <i r="2">
      <x v="25"/>
    </i>
    <i r="3">
      <x v="15"/>
    </i>
    <i r="4">
      <x/>
    </i>
    <i r="5">
      <x/>
    </i>
    <i r="6">
      <x v="43"/>
    </i>
    <i r="7">
      <x v="533"/>
    </i>
    <i r="8">
      <x v="241"/>
    </i>
    <i r="9">
      <x v="25"/>
    </i>
    <i r="10">
      <x v="3"/>
    </i>
    <i r="11">
      <x v="1"/>
    </i>
    <i r="12">
      <x v="1"/>
    </i>
    <i r="2">
      <x v="43"/>
    </i>
    <i r="3">
      <x v="15"/>
    </i>
    <i r="4">
      <x v="69"/>
    </i>
    <i r="5">
      <x v="82"/>
    </i>
    <i r="6">
      <x v="43"/>
    </i>
    <i r="7">
      <x v="102"/>
    </i>
    <i r="8">
      <x v="244"/>
    </i>
    <i r="9">
      <x v="25"/>
    </i>
    <i r="10">
      <x v="3"/>
    </i>
    <i r="11">
      <x v="1"/>
    </i>
    <i r="12">
      <x v="1"/>
    </i>
    <i r="2">
      <x v="215"/>
    </i>
    <i r="3">
      <x v="15"/>
    </i>
    <i r="4">
      <x v="69"/>
    </i>
    <i r="5">
      <x v="96"/>
    </i>
    <i r="6">
      <x v="43"/>
    </i>
    <i r="7">
      <x v="399"/>
    </i>
    <i r="8">
      <x v="236"/>
    </i>
    <i r="9">
      <x v="25"/>
    </i>
    <i r="10">
      <x v="3"/>
    </i>
    <i r="11">
      <x v="1"/>
    </i>
    <i r="12">
      <x v="1"/>
    </i>
    <i>
      <x v="32"/>
    </i>
    <i r="1">
      <x v="16"/>
    </i>
    <i r="2">
      <x v="18"/>
    </i>
    <i r="3">
      <x v="15"/>
    </i>
    <i r="4">
      <x/>
    </i>
    <i r="5">
      <x v="1"/>
    </i>
    <i r="6">
      <x v="43"/>
    </i>
    <i r="7">
      <x v="38"/>
    </i>
    <i r="8">
      <x v="199"/>
    </i>
    <i r="9">
      <x v="57"/>
    </i>
    <i r="10">
      <x v="3"/>
    </i>
    <i r="11">
      <x v="1"/>
    </i>
    <i r="12">
      <x v="1"/>
    </i>
    <i r="2">
      <x v="214"/>
    </i>
    <i r="3">
      <x v="15"/>
    </i>
    <i r="4">
      <x v="69"/>
    </i>
    <i r="5">
      <x v="120"/>
    </i>
    <i r="6">
      <x v="43"/>
    </i>
    <i r="7">
      <x v="107"/>
    </i>
    <i r="8">
      <x v="215"/>
    </i>
    <i r="9">
      <x v="57"/>
    </i>
    <i r="10">
      <x v="3"/>
    </i>
    <i r="11">
      <x v="1"/>
    </i>
    <i r="12">
      <x v="1"/>
    </i>
    <i r="2">
      <x v="226"/>
    </i>
    <i r="3">
      <x v="15"/>
    </i>
    <i r="4">
      <x v="63"/>
    </i>
    <i r="5">
      <x v="69"/>
    </i>
    <i r="6">
      <x v="43"/>
    </i>
    <i r="7">
      <x v="145"/>
    </i>
    <i r="8">
      <x v="240"/>
    </i>
    <i r="9">
      <x v="57"/>
    </i>
    <i r="10">
      <x v="3"/>
    </i>
    <i r="11">
      <x v="1"/>
    </i>
    <i r="12">
      <x v="1"/>
    </i>
    <i r="2">
      <x v="227"/>
    </i>
    <i r="3">
      <x v="15"/>
    </i>
    <i r="4">
      <x v="60"/>
    </i>
    <i r="5">
      <x v="68"/>
    </i>
    <i r="6">
      <x v="43"/>
    </i>
    <i r="7">
      <x v="90"/>
    </i>
    <i r="8">
      <x v="216"/>
    </i>
    <i r="9">
      <x v="57"/>
    </i>
    <i r="10">
      <x v="3"/>
    </i>
    <i r="11">
      <x v="1"/>
    </i>
    <i r="12">
      <x v="1"/>
    </i>
    <i>
      <x v="33"/>
    </i>
    <i r="1">
      <x v="10"/>
    </i>
    <i r="2">
      <x v="20"/>
    </i>
    <i r="3">
      <x v="15"/>
    </i>
    <i r="4">
      <x v="30"/>
    </i>
    <i r="5">
      <x v="34"/>
    </i>
    <i r="6">
      <x v="43"/>
    </i>
    <i r="7">
      <x v="325"/>
    </i>
    <i r="8">
      <x v="311"/>
    </i>
    <i r="9">
      <x v="31"/>
    </i>
    <i r="10">
      <x v="3"/>
    </i>
    <i r="11">
      <x v="1"/>
    </i>
    <i r="12">
      <x v="1"/>
    </i>
    <i r="2">
      <x v="23"/>
    </i>
    <i r="3">
      <x v="15"/>
    </i>
    <i r="4">
      <x v="43"/>
    </i>
    <i r="5">
      <x v="65"/>
    </i>
    <i r="6">
      <x v="43"/>
    </i>
    <i r="7">
      <x v="324"/>
    </i>
    <i r="8">
      <x v="310"/>
    </i>
    <i r="9">
      <x v="31"/>
    </i>
    <i r="10">
      <x v="3"/>
    </i>
    <i r="11">
      <x v="1"/>
    </i>
    <i r="12">
      <x v="1"/>
    </i>
    <i r="2">
      <x v="161"/>
    </i>
    <i r="3">
      <x v="15"/>
    </i>
    <i r="4">
      <x v="18"/>
    </i>
    <i r="5">
      <x v="25"/>
    </i>
    <i r="6">
      <x v="43"/>
    </i>
    <i r="7">
      <x v="189"/>
    </i>
    <i r="8">
      <x v="242"/>
    </i>
    <i r="9">
      <x v="31"/>
    </i>
    <i r="10">
      <x v="3"/>
    </i>
    <i r="11">
      <x v="1"/>
    </i>
    <i r="12">
      <x v="1"/>
    </i>
    <i>
      <x v="34"/>
    </i>
    <i r="1">
      <x v="18"/>
    </i>
    <i r="2">
      <x v="193"/>
    </i>
    <i r="3">
      <x v="15"/>
    </i>
    <i r="4">
      <x/>
    </i>
    <i r="5">
      <x/>
    </i>
    <i r="6">
      <x v="43"/>
    </i>
    <i r="7">
      <x v="331"/>
    </i>
    <i r="8">
      <x v="55"/>
    </i>
    <i r="9">
      <x v="53"/>
    </i>
    <i r="10">
      <x v="3"/>
    </i>
    <i r="11">
      <x v="1"/>
    </i>
    <i r="12">
      <x v="11"/>
    </i>
    <i>
      <x v="35"/>
    </i>
    <i r="1">
      <x v="18"/>
    </i>
    <i r="2">
      <x v="19"/>
    </i>
    <i r="3">
      <x v="15"/>
    </i>
    <i r="4">
      <x v="18"/>
    </i>
    <i r="5">
      <x v="19"/>
    </i>
    <i r="6">
      <x v="43"/>
    </i>
    <i r="7">
      <x v="430"/>
    </i>
    <i r="8">
      <x v="239"/>
    </i>
    <i r="9">
      <x v="53"/>
    </i>
    <i r="10">
      <x v="3"/>
    </i>
    <i r="11">
      <x v="1"/>
    </i>
    <i r="12">
      <x v="1"/>
    </i>
    <i>
      <x v="36"/>
    </i>
    <i r="1">
      <x v="12"/>
    </i>
    <i r="2">
      <x v="242"/>
    </i>
    <i r="3">
      <x v="15"/>
    </i>
    <i r="4">
      <x v="63"/>
    </i>
    <i r="5">
      <x v="130"/>
    </i>
    <i r="6">
      <x v="16"/>
    </i>
    <i r="7">
      <x v="516"/>
    </i>
    <i r="8">
      <x v="319"/>
    </i>
    <i r="9">
      <x v="37"/>
    </i>
    <i r="10">
      <x v="5"/>
    </i>
    <i r="11">
      <x v="26"/>
    </i>
    <i r="12">
      <x v="15"/>
    </i>
    <i>
      <x v="37"/>
    </i>
    <i r="1">
      <x v="14"/>
    </i>
    <i r="2">
      <x v="242"/>
    </i>
    <i r="3">
      <x v="15"/>
    </i>
    <i r="4">
      <x v="69"/>
    </i>
    <i r="5">
      <x v="130"/>
    </i>
    <i r="6">
      <x v="6"/>
    </i>
    <i r="7">
      <x v="26"/>
    </i>
    <i r="8">
      <x v="319"/>
    </i>
    <i r="9">
      <x v="40"/>
    </i>
    <i r="10">
      <x v="5"/>
    </i>
    <i r="11">
      <x v="26"/>
    </i>
    <i r="12">
      <x v="15"/>
    </i>
    <i>
      <x v="38"/>
    </i>
    <i r="1">
      <x v="1"/>
    </i>
    <i r="2">
      <x v="242"/>
    </i>
    <i r="3">
      <x v="15"/>
    </i>
    <i r="4">
      <x v="67"/>
    </i>
    <i r="5">
      <x v="130"/>
    </i>
    <i r="6">
      <x v="5"/>
    </i>
    <i r="7">
      <x v="12"/>
    </i>
    <i r="8">
      <x v="319"/>
    </i>
    <i r="9">
      <x v="13"/>
    </i>
    <i r="10">
      <x v="5"/>
    </i>
    <i r="11">
      <x v="26"/>
    </i>
    <i r="12">
      <x v="15"/>
    </i>
    <i>
      <x v="39"/>
    </i>
    <i r="1">
      <x v="12"/>
    </i>
    <i r="2">
      <x v="24"/>
    </i>
    <i r="3">
      <x v="15"/>
    </i>
    <i r="4">
      <x v="69"/>
    </i>
    <i r="5">
      <x v="122"/>
    </i>
    <i r="6">
      <x v="43"/>
    </i>
    <i r="7">
      <x v="330"/>
    </i>
    <i r="8">
      <x v="270"/>
    </i>
    <i r="9">
      <x v="38"/>
    </i>
    <i r="10">
      <x v="3"/>
    </i>
    <i r="11">
      <x v="1"/>
    </i>
    <i r="12">
      <x v="1"/>
    </i>
    <i r="2">
      <x v="223"/>
    </i>
    <i r="3">
      <x v="15"/>
    </i>
    <i r="4">
      <x v="27"/>
    </i>
    <i r="5">
      <x v="44"/>
    </i>
    <i r="6">
      <x v="43"/>
    </i>
    <i r="7">
      <x v="170"/>
    </i>
    <i r="8">
      <x v="108"/>
    </i>
    <i r="9">
      <x v="38"/>
    </i>
    <i r="10">
      <x v="3"/>
    </i>
    <i r="11">
      <x v="1"/>
    </i>
    <i r="12">
      <x v="11"/>
    </i>
    <i>
      <x v="40"/>
    </i>
    <i r="1">
      <x v="6"/>
    </i>
    <i r="2">
      <x v="76"/>
    </i>
    <i r="3">
      <x v="15"/>
    </i>
    <i r="4">
      <x v="69"/>
    </i>
    <i r="5">
      <x v="109"/>
    </i>
    <i r="6">
      <x v="43"/>
    </i>
    <i r="7">
      <x v="153"/>
    </i>
    <i r="8">
      <x v="213"/>
    </i>
    <i r="9">
      <x v="23"/>
    </i>
    <i r="10">
      <x v="3"/>
    </i>
    <i r="11">
      <x v="1"/>
    </i>
    <i r="12">
      <x v="1"/>
    </i>
    <i r="2">
      <x v="216"/>
    </i>
    <i r="3">
      <x v="15"/>
    </i>
    <i r="4">
      <x v="69"/>
    </i>
    <i r="5">
      <x v="116"/>
    </i>
    <i r="6">
      <x v="43"/>
    </i>
    <i r="7">
      <x v="343"/>
    </i>
    <i r="8">
      <x v="57"/>
    </i>
    <i r="9">
      <x v="23"/>
    </i>
    <i r="10">
      <x v="3"/>
    </i>
    <i r="11">
      <x v="1"/>
    </i>
    <i r="12">
      <x v="1"/>
    </i>
    <i>
      <x v="41"/>
    </i>
    <i r="1">
      <x v="11"/>
    </i>
    <i r="2">
      <x v="242"/>
    </i>
    <i r="3">
      <x v="15"/>
    </i>
    <i r="4">
      <x v="117"/>
    </i>
    <i r="5">
      <x v="130"/>
    </i>
    <i r="6">
      <x v="43"/>
    </i>
    <i r="7">
      <x v="31"/>
    </i>
    <i r="8">
      <x v="22"/>
    </i>
    <i r="9">
      <x v="17"/>
    </i>
    <i r="10">
      <x v="5"/>
    </i>
    <i r="11">
      <x v="26"/>
    </i>
    <i r="12">
      <x v="2"/>
    </i>
    <i>
      <x v="42"/>
    </i>
    <i r="1">
      <x v="14"/>
    </i>
    <i r="2">
      <x v="242"/>
    </i>
    <i r="3">
      <x v="15"/>
    </i>
    <i r="4">
      <x v="117"/>
    </i>
    <i r="5">
      <x v="130"/>
    </i>
    <i r="6">
      <x v="43"/>
    </i>
    <i r="7">
      <x v="32"/>
    </i>
    <i r="8">
      <x v="23"/>
    </i>
    <i r="9">
      <x v="20"/>
    </i>
    <i r="10">
      <x v="5"/>
    </i>
    <i r="11">
      <x v="26"/>
    </i>
    <i r="12">
      <x v="2"/>
    </i>
    <i>
      <x v="43"/>
    </i>
    <i r="1">
      <x v="11"/>
    </i>
    <i r="2">
      <x v="242"/>
    </i>
    <i r="3">
      <x v="15"/>
    </i>
    <i r="4">
      <x v="117"/>
    </i>
    <i r="5">
      <x v="130"/>
    </i>
    <i r="6">
      <x v="43"/>
    </i>
    <i r="7">
      <x v="33"/>
    </i>
    <i r="8">
      <x v="25"/>
    </i>
    <i r="9">
      <x v="21"/>
    </i>
    <i r="10">
      <x v="5"/>
    </i>
    <i r="11">
      <x v="26"/>
    </i>
    <i r="12">
      <x v="2"/>
    </i>
    <i>
      <x v="44"/>
    </i>
    <i r="1">
      <x v="6"/>
    </i>
    <i r="2">
      <x v="22"/>
    </i>
    <i r="3">
      <x v="15"/>
    </i>
    <i r="4">
      <x v="69"/>
    </i>
    <i r="5">
      <x v="111"/>
    </i>
    <i r="6">
      <x v="43"/>
    </i>
    <i r="7">
      <x v="152"/>
    </i>
    <i r="8">
      <x v="211"/>
    </i>
    <i r="9">
      <x v="23"/>
    </i>
    <i r="10">
      <x v="3"/>
    </i>
    <i r="11">
      <x v="1"/>
    </i>
    <i r="12">
      <x v="1"/>
    </i>
    <i r="2">
      <x v="76"/>
    </i>
    <i r="3">
      <x v="15"/>
    </i>
    <i r="4">
      <x v="69"/>
    </i>
    <i r="5">
      <x v="117"/>
    </i>
    <i r="6">
      <x v="43"/>
    </i>
    <i r="7">
      <x v="150"/>
    </i>
    <i r="8">
      <x v="212"/>
    </i>
    <i r="9">
      <x v="23"/>
    </i>
    <i r="10">
      <x v="3"/>
    </i>
    <i r="11">
      <x v="1"/>
    </i>
    <i r="12">
      <x v="1"/>
    </i>
    <i>
      <x v="45"/>
    </i>
    <i r="1">
      <x v="18"/>
    </i>
    <i r="2">
      <x v="242"/>
    </i>
    <i r="3">
      <x v="15"/>
    </i>
    <i r="4">
      <x v="117"/>
    </i>
    <i r="5">
      <x v="130"/>
    </i>
    <i r="6">
      <x v="43"/>
    </i>
    <i r="7">
      <x v="34"/>
    </i>
    <i r="8">
      <x v="26"/>
    </i>
    <i r="9">
      <x v="32"/>
    </i>
    <i r="10">
      <x v="5"/>
    </i>
    <i r="11">
      <x v="26"/>
    </i>
    <i r="12">
      <x v="2"/>
    </i>
    <i>
      <x v="46"/>
    </i>
    <i r="1">
      <x v="14"/>
    </i>
    <i r="2">
      <x v="242"/>
    </i>
    <i r="3">
      <x v="15"/>
    </i>
    <i r="4">
      <x v="117"/>
    </i>
    <i r="5">
      <x v="130"/>
    </i>
    <i r="6">
      <x v="43"/>
    </i>
    <i r="7">
      <x v="35"/>
    </i>
    <i r="8">
      <x v="27"/>
    </i>
    <i r="9">
      <x v="40"/>
    </i>
    <i r="10">
      <x v="5"/>
    </i>
    <i r="11">
      <x v="26"/>
    </i>
    <i r="12">
      <x v="2"/>
    </i>
    <i>
      <x v="47"/>
    </i>
    <i r="1">
      <x v="14"/>
    </i>
    <i r="2">
      <x v="242"/>
    </i>
    <i r="3">
      <x v="15"/>
    </i>
    <i r="4">
      <x v="117"/>
    </i>
    <i r="5">
      <x v="130"/>
    </i>
    <i r="6">
      <x v="43"/>
    </i>
    <i r="7">
      <x v="484"/>
    </i>
    <i r="8">
      <x v="68"/>
    </i>
    <i r="9">
      <x/>
    </i>
    <i r="10">
      <x v="5"/>
    </i>
    <i r="11">
      <x v="46"/>
    </i>
    <i r="12">
      <x v="14"/>
    </i>
    <i r="7">
      <x v="485"/>
    </i>
    <i r="8">
      <x v="67"/>
    </i>
    <i r="9">
      <x v="1"/>
    </i>
    <i r="10">
      <x v="5"/>
    </i>
    <i r="11">
      <x v="46"/>
    </i>
    <i r="12">
      <x v="14"/>
    </i>
    <i>
      <x v="48"/>
    </i>
    <i r="1">
      <x v="2"/>
    </i>
    <i r="2">
      <x v="47"/>
    </i>
    <i r="3">
      <x v="15"/>
    </i>
    <i r="4">
      <x v="69"/>
    </i>
    <i r="5">
      <x v="130"/>
    </i>
    <i r="6">
      <x v="27"/>
    </i>
    <i r="7">
      <x v="135"/>
    </i>
    <i r="8">
      <x v="319"/>
    </i>
    <i r="9">
      <x v="61"/>
    </i>
    <i r="10">
      <x v="5"/>
    </i>
    <i r="11">
      <x v="37"/>
    </i>
    <i r="12">
      <x v="15"/>
    </i>
    <i>
      <x v="49"/>
    </i>
    <i r="1">
      <x v="18"/>
    </i>
    <i r="2">
      <x v="79"/>
    </i>
    <i r="3">
      <x v="15"/>
    </i>
    <i r="4">
      <x v="19"/>
    </i>
    <i r="5">
      <x v="130"/>
    </i>
    <i r="6">
      <x v="20"/>
    </i>
    <i r="7">
      <x v="48"/>
    </i>
    <i r="8">
      <x v="168"/>
    </i>
    <i r="9">
      <x v="72"/>
    </i>
    <i r="10">
      <x v="5"/>
    </i>
    <i r="11">
      <x v="8"/>
    </i>
    <i r="12">
      <x v="15"/>
    </i>
    <i r="2">
      <x v="223"/>
    </i>
    <i r="3">
      <x v="15"/>
    </i>
    <i r="4">
      <x v="54"/>
    </i>
    <i r="5">
      <x v="130"/>
    </i>
    <i r="6">
      <x v="20"/>
    </i>
    <i r="7">
      <x v="282"/>
    </i>
    <i r="8">
      <x v="319"/>
    </i>
    <i r="9">
      <x v="72"/>
    </i>
    <i r="10">
      <x v="5"/>
    </i>
    <i r="11">
      <x v="44"/>
    </i>
    <i r="12">
      <x v="15"/>
    </i>
    <i>
      <x v="50"/>
    </i>
    <i r="1">
      <x v="14"/>
    </i>
    <i r="2">
      <x v="81"/>
    </i>
    <i r="3">
      <x v="15"/>
    </i>
    <i r="4">
      <x/>
    </i>
    <i r="5">
      <x v="130"/>
    </i>
    <i r="6">
      <x v="21"/>
    </i>
    <i r="7">
      <x v="43"/>
    </i>
    <i r="8">
      <x v="29"/>
    </i>
    <i r="9">
      <x v="67"/>
    </i>
    <i r="10">
      <x v="5"/>
    </i>
    <i r="11">
      <x v="8"/>
    </i>
    <i r="12">
      <x v="2"/>
    </i>
    <i r="2">
      <x v="143"/>
    </i>
    <i r="3">
      <x v="15"/>
    </i>
    <i r="4">
      <x v="8"/>
    </i>
    <i r="5">
      <x v="130"/>
    </i>
    <i r="6">
      <x v="21"/>
    </i>
    <i r="7">
      <x v="43"/>
    </i>
    <i r="8">
      <x v="29"/>
    </i>
    <i r="9">
      <x v="67"/>
    </i>
    <i r="10">
      <x v="5"/>
    </i>
    <i r="11">
      <x v="8"/>
    </i>
    <i r="12">
      <x v="2"/>
    </i>
    <i>
      <x v="51"/>
    </i>
    <i r="1">
      <x v="14"/>
    </i>
    <i r="2">
      <x v="225"/>
    </i>
    <i r="3">
      <x v="15"/>
    </i>
    <i r="4">
      <x v="21"/>
    </i>
    <i r="5">
      <x v="130"/>
    </i>
    <i r="6">
      <x v="22"/>
    </i>
    <i r="7">
      <x v="44"/>
    </i>
    <i r="8">
      <x v="30"/>
    </i>
    <i r="9">
      <x v="68"/>
    </i>
    <i r="10">
      <x v="5"/>
    </i>
    <i r="11">
      <x v="8"/>
    </i>
    <i r="12">
      <x v="2"/>
    </i>
    <i>
      <x v="52"/>
    </i>
    <i r="1">
      <x v="12"/>
    </i>
    <i r="2">
      <x v="10"/>
    </i>
    <i r="3">
      <x v="15"/>
    </i>
    <i r="4">
      <x v="49"/>
    </i>
    <i r="5">
      <x v="130"/>
    </i>
    <i r="6">
      <x v="21"/>
    </i>
    <i r="7">
      <x v="49"/>
    </i>
    <i r="8">
      <x v="32"/>
    </i>
    <i r="9">
      <x v="70"/>
    </i>
    <i r="10">
      <x v="5"/>
    </i>
    <i r="11">
      <x v="47"/>
    </i>
    <i r="12">
      <x v="2"/>
    </i>
    <i>
      <x v="53"/>
    </i>
    <i r="1">
      <x v="12"/>
    </i>
    <i r="2">
      <x v="223"/>
    </i>
    <i r="3">
      <x v="15"/>
    </i>
    <i r="4">
      <x v="19"/>
    </i>
    <i r="5">
      <x v="130"/>
    </i>
    <i r="6">
      <x v="40"/>
    </i>
    <i r="7">
      <x v="51"/>
    </i>
    <i r="8">
      <x v="33"/>
    </i>
    <i r="9">
      <x v="71"/>
    </i>
    <i r="10">
      <x v="5"/>
    </i>
    <i r="11">
      <x v="43"/>
    </i>
    <i r="12">
      <x v="2"/>
    </i>
    <i>
      <x v="54"/>
    </i>
    <i r="1">
      <x v="12"/>
    </i>
    <i r="2">
      <x v="82"/>
    </i>
    <i r="3">
      <x v="15"/>
    </i>
    <i r="4">
      <x v="20"/>
    </i>
    <i r="5">
      <x v="130"/>
    </i>
    <i r="6">
      <x v="10"/>
    </i>
    <i r="7">
      <x v="127"/>
    </i>
    <i r="8">
      <x v="137"/>
    </i>
    <i r="9">
      <x v="191"/>
    </i>
    <i r="10">
      <x v="5"/>
    </i>
    <i r="11">
      <x v="8"/>
    </i>
    <i r="12">
      <x v="15"/>
    </i>
    <i r="2">
      <x v="92"/>
    </i>
    <i r="3">
      <x v="15"/>
    </i>
    <i r="4">
      <x v="49"/>
    </i>
    <i r="5">
      <x v="130"/>
    </i>
    <i r="6">
      <x v="16"/>
    </i>
    <i r="7">
      <x v="581"/>
    </i>
    <i r="8">
      <x v="290"/>
    </i>
    <i r="9">
      <x v="191"/>
    </i>
    <i r="10">
      <x v="5"/>
    </i>
    <i r="11">
      <x v="8"/>
    </i>
    <i r="12">
      <x v="15"/>
    </i>
    <i r="2">
      <x v="242"/>
    </i>
    <i r="3">
      <x v="15"/>
    </i>
    <i r="4">
      <x v="117"/>
    </i>
    <i r="5">
      <x v="130"/>
    </i>
    <i r="6">
      <x v="43"/>
    </i>
    <i r="7">
      <x v="582"/>
    </i>
    <i r="8">
      <x v="182"/>
    </i>
    <i r="9">
      <x v="191"/>
    </i>
    <i r="10">
      <x v="5"/>
    </i>
    <i r="11">
      <x v="23"/>
    </i>
    <i r="12">
      <x v="14"/>
    </i>
    <i>
      <x v="55"/>
    </i>
    <i r="1">
      <x v="12"/>
    </i>
    <i r="2">
      <x v="242"/>
    </i>
    <i r="3">
      <x v="15"/>
    </i>
    <i r="4">
      <x v="117"/>
    </i>
    <i r="5">
      <x v="130"/>
    </i>
    <i r="6">
      <x v="43"/>
    </i>
    <i r="7">
      <x v="583"/>
    </i>
    <i r="8">
      <x v="224"/>
    </i>
    <i r="9">
      <x v="192"/>
    </i>
    <i r="10">
      <x v="5"/>
    </i>
    <i r="11">
      <x v="37"/>
    </i>
    <i r="12">
      <x v="14"/>
    </i>
    <i r="7">
      <x v="587"/>
    </i>
    <i r="8">
      <x v="225"/>
    </i>
    <i r="9">
      <x v="192"/>
    </i>
    <i r="10">
      <x v="5"/>
    </i>
    <i r="11">
      <x v="37"/>
    </i>
    <i r="12">
      <x v="14"/>
    </i>
    <i r="7">
      <x v="588"/>
    </i>
    <i r="8">
      <x v="226"/>
    </i>
    <i r="9">
      <x v="192"/>
    </i>
    <i r="10">
      <x v="5"/>
    </i>
    <i r="11">
      <x v="37"/>
    </i>
    <i r="12">
      <x v="14"/>
    </i>
    <i r="7">
      <x v="591"/>
    </i>
    <i r="8">
      <x v="183"/>
    </i>
    <i r="9">
      <x v="192"/>
    </i>
    <i r="10">
      <x v="5"/>
    </i>
    <i r="11">
      <x v="37"/>
    </i>
    <i r="12">
      <x v="14"/>
    </i>
    <i>
      <x v="56"/>
    </i>
    <i r="1">
      <x v="12"/>
    </i>
    <i r="2">
      <x v="47"/>
    </i>
    <i r="3">
      <x v="15"/>
    </i>
    <i r="4">
      <x v="69"/>
    </i>
    <i r="5">
      <x v="130"/>
    </i>
    <i r="6">
      <x v="28"/>
    </i>
    <i r="7">
      <x v="575"/>
    </i>
    <i r="8">
      <x v="319"/>
    </i>
    <i r="9">
      <x v="192"/>
    </i>
    <i r="10">
      <x v="5"/>
    </i>
    <i r="11">
      <x v="37"/>
    </i>
    <i r="12">
      <x v="15"/>
    </i>
    <i r="6">
      <x v="32"/>
    </i>
    <i r="7">
      <x v="168"/>
    </i>
    <i r="8">
      <x v="319"/>
    </i>
    <i r="9">
      <x v="192"/>
    </i>
    <i r="10">
      <x v="5"/>
    </i>
    <i r="11">
      <x v="37"/>
    </i>
    <i r="12">
      <x v="15"/>
    </i>
    <i r="2">
      <x v="79"/>
    </i>
    <i r="3">
      <x v="15"/>
    </i>
    <i r="4">
      <x v="19"/>
    </i>
    <i r="5">
      <x v="130"/>
    </i>
    <i r="6">
      <x v="39"/>
    </i>
    <i r="7">
      <x v="564"/>
    </i>
    <i r="8">
      <x v="319"/>
    </i>
    <i r="9">
      <x v="192"/>
    </i>
    <i r="10">
      <x v="5"/>
    </i>
    <i r="11">
      <x v="37"/>
    </i>
    <i r="12">
      <x v="15"/>
    </i>
    <i r="4">
      <x v="41"/>
    </i>
    <i r="5">
      <x v="130"/>
    </i>
    <i r="6">
      <x v="32"/>
    </i>
    <i r="7">
      <x v="110"/>
    </i>
    <i r="8">
      <x v="319"/>
    </i>
    <i r="9">
      <x v="192"/>
    </i>
    <i r="10">
      <x v="5"/>
    </i>
    <i r="11">
      <x v="37"/>
    </i>
    <i r="12">
      <x v="15"/>
    </i>
    <i r="6">
      <x v="36"/>
    </i>
    <i r="7">
      <x v="579"/>
    </i>
    <i r="8">
      <x v="319"/>
    </i>
    <i r="9">
      <x v="192"/>
    </i>
    <i r="10">
      <x v="5"/>
    </i>
    <i r="11">
      <x v="37"/>
    </i>
    <i r="12">
      <x v="15"/>
    </i>
    <i r="4">
      <x v="59"/>
    </i>
    <i r="5">
      <x v="130"/>
    </i>
    <i r="6">
      <x v="28"/>
    </i>
    <i r="7">
      <x v="192"/>
    </i>
    <i r="8">
      <x v="319"/>
    </i>
    <i r="9">
      <x v="192"/>
    </i>
    <i r="10">
      <x v="5"/>
    </i>
    <i r="11">
      <x v="37"/>
    </i>
    <i r="12">
      <x v="15"/>
    </i>
    <i r="6">
      <x v="37"/>
    </i>
    <i r="7">
      <x v="169"/>
    </i>
    <i r="8">
      <x v="319"/>
    </i>
    <i r="9">
      <x v="192"/>
    </i>
    <i r="10">
      <x v="5"/>
    </i>
    <i r="11">
      <x v="37"/>
    </i>
    <i r="12">
      <x v="15"/>
    </i>
    <i>
      <x v="57"/>
    </i>
    <i r="1">
      <x v="14"/>
    </i>
    <i r="2">
      <x v="10"/>
    </i>
    <i r="3">
      <x v="15"/>
    </i>
    <i r="4">
      <x v="35"/>
    </i>
    <i r="5">
      <x v="130"/>
    </i>
    <i r="6">
      <x v="21"/>
    </i>
    <i r="7">
      <x v="69"/>
    </i>
    <i r="8">
      <x v="40"/>
    </i>
    <i r="9">
      <x v="76"/>
    </i>
    <i r="10">
      <x v="5"/>
    </i>
    <i r="11">
      <x v="47"/>
    </i>
    <i r="12">
      <x v="2"/>
    </i>
    <i>
      <x v="58"/>
    </i>
    <i r="1">
      <x v="14"/>
    </i>
    <i r="2">
      <x v="79"/>
    </i>
    <i r="3">
      <x v="15"/>
    </i>
    <i r="4">
      <x v="30"/>
    </i>
    <i r="5">
      <x v="130"/>
    </i>
    <i r="6">
      <x v="41"/>
    </i>
    <i r="7">
      <x v="70"/>
    </i>
    <i r="8">
      <x v="41"/>
    </i>
    <i r="9">
      <x v="77"/>
    </i>
    <i r="10">
      <x v="5"/>
    </i>
    <i r="11">
      <x v="37"/>
    </i>
    <i r="12">
      <x v="2"/>
    </i>
    <i>
      <x v="59"/>
    </i>
    <i r="1">
      <x v="14"/>
    </i>
    <i r="2">
      <x v="10"/>
    </i>
    <i r="3">
      <x v="15"/>
    </i>
    <i r="4">
      <x v="30"/>
    </i>
    <i r="5">
      <x v="130"/>
    </i>
    <i r="6">
      <x v="22"/>
    </i>
    <i r="7">
      <x v="76"/>
    </i>
    <i r="8">
      <x v="42"/>
    </i>
    <i r="9">
      <x v="78"/>
    </i>
    <i r="10">
      <x v="5"/>
    </i>
    <i r="11">
      <x v="47"/>
    </i>
    <i r="12">
      <x v="2"/>
    </i>
    <i>
      <x v="60"/>
    </i>
    <i r="1">
      <x v="14"/>
    </i>
    <i r="2">
      <x v="97"/>
    </i>
    <i r="3">
      <x v="15"/>
    </i>
    <i r="4">
      <x v="17"/>
    </i>
    <i r="5">
      <x v="130"/>
    </i>
    <i r="6">
      <x v="20"/>
    </i>
    <i r="7">
      <x v="263"/>
    </i>
    <i r="8">
      <x v="319"/>
    </i>
    <i r="9">
      <x v="4"/>
    </i>
    <i r="10">
      <x v="5"/>
    </i>
    <i r="11">
      <x v="44"/>
    </i>
    <i r="12">
      <x v="15"/>
    </i>
    <i r="4">
      <x v="30"/>
    </i>
    <i r="5">
      <x v="130"/>
    </i>
    <i r="6">
      <x v="20"/>
    </i>
    <i r="7">
      <x v="262"/>
    </i>
    <i r="8">
      <x v="319"/>
    </i>
    <i r="9">
      <x v="4"/>
    </i>
    <i r="10">
      <x v="5"/>
    </i>
    <i r="11">
      <x v="44"/>
    </i>
    <i r="12">
      <x v="15"/>
    </i>
    <i r="4">
      <x v="49"/>
    </i>
    <i r="5">
      <x v="130"/>
    </i>
    <i r="6">
      <x v="20"/>
    </i>
    <i r="7">
      <x v="261"/>
    </i>
    <i r="8">
      <x v="319"/>
    </i>
    <i r="9">
      <x v="4"/>
    </i>
    <i r="10">
      <x v="5"/>
    </i>
    <i r="11">
      <x v="44"/>
    </i>
    <i r="12">
      <x v="15"/>
    </i>
    <i>
      <x v="61"/>
    </i>
    <i r="1">
      <x v="14"/>
    </i>
    <i r="2">
      <x v="47"/>
    </i>
    <i r="3">
      <x v="15"/>
    </i>
    <i r="4">
      <x v="69"/>
    </i>
    <i r="5">
      <x v="130"/>
    </i>
    <i r="6">
      <x v="32"/>
    </i>
    <i r="7">
      <x v="71"/>
    </i>
    <i r="8">
      <x v="319"/>
    </i>
    <i r="9">
      <x v="93"/>
    </i>
    <i r="10">
      <x v="5"/>
    </i>
    <i r="11">
      <x v="37"/>
    </i>
    <i r="12">
      <x v="15"/>
    </i>
    <i r="2">
      <x v="79"/>
    </i>
    <i r="3">
      <x v="15"/>
    </i>
    <i r="4">
      <x v="63"/>
    </i>
    <i r="5">
      <x v="130"/>
    </i>
    <i r="6">
      <x v="31"/>
    </i>
    <i r="7">
      <x v="68"/>
    </i>
    <i r="8">
      <x v="319"/>
    </i>
    <i r="9">
      <x v="93"/>
    </i>
    <i r="10">
      <x v="5"/>
    </i>
    <i r="11">
      <x v="37"/>
    </i>
    <i r="12">
      <x v="15"/>
    </i>
    <i r="6">
      <x v="38"/>
    </i>
    <i r="7">
      <x v="67"/>
    </i>
    <i r="8">
      <x v="319"/>
    </i>
    <i r="9">
      <x v="93"/>
    </i>
    <i r="10">
      <x v="5"/>
    </i>
    <i r="11">
      <x v="37"/>
    </i>
    <i r="12">
      <x v="15"/>
    </i>
    <i>
      <x v="62"/>
    </i>
    <i r="1">
      <x v="14"/>
    </i>
    <i r="2">
      <x v="35"/>
    </i>
    <i r="3">
      <x v="15"/>
    </i>
    <i r="4">
      <x v="69"/>
    </i>
    <i r="5">
      <x v="130"/>
    </i>
    <i r="6">
      <x v="10"/>
    </i>
    <i r="7">
      <x v="431"/>
    </i>
    <i r="8">
      <x v="144"/>
    </i>
    <i r="9">
      <x v="92"/>
    </i>
    <i r="10">
      <x v="5"/>
    </i>
    <i r="11">
      <x v="8"/>
    </i>
    <i r="12">
      <x v="15"/>
    </i>
    <i r="2">
      <x v="79"/>
    </i>
    <i r="3">
      <x v="15"/>
    </i>
    <i r="4">
      <x v="25"/>
    </i>
    <i r="5">
      <x v="130"/>
    </i>
    <i r="6">
      <x v="19"/>
    </i>
    <i r="7">
      <x v="124"/>
    </i>
    <i r="8">
      <x v="162"/>
    </i>
    <i r="9">
      <x v="92"/>
    </i>
    <i r="10">
      <x v="5"/>
    </i>
    <i r="11">
      <x v="8"/>
    </i>
    <i r="12">
      <x v="15"/>
    </i>
    <i r="4">
      <x v="38"/>
    </i>
    <i r="5">
      <x v="130"/>
    </i>
    <i r="6">
      <x v="19"/>
    </i>
    <i r="7">
      <x v="415"/>
    </i>
    <i r="8">
      <x v="154"/>
    </i>
    <i r="9">
      <x v="92"/>
    </i>
    <i r="10">
      <x v="5"/>
    </i>
    <i r="11">
      <x v="8"/>
    </i>
    <i r="12">
      <x v="15"/>
    </i>
    <i r="4">
      <x v="48"/>
    </i>
    <i r="5">
      <x v="130"/>
    </i>
    <i r="6">
      <x v="16"/>
    </i>
    <i r="7">
      <x v="195"/>
    </i>
    <i r="8">
      <x v="153"/>
    </i>
    <i r="9">
      <x v="92"/>
    </i>
    <i r="10">
      <x v="5"/>
    </i>
    <i r="11">
      <x v="8"/>
    </i>
    <i r="12">
      <x v="15"/>
    </i>
    <i r="4">
      <x v="49"/>
    </i>
    <i r="5">
      <x v="130"/>
    </i>
    <i r="6">
      <x v="13"/>
    </i>
    <i r="7">
      <x v="419"/>
    </i>
    <i r="8">
      <x v="148"/>
    </i>
    <i r="9">
      <x v="92"/>
    </i>
    <i r="10">
      <x v="5"/>
    </i>
    <i r="11">
      <x v="8"/>
    </i>
    <i r="12">
      <x v="15"/>
    </i>
    <i r="4">
      <x v="61"/>
    </i>
    <i r="5">
      <x v="130"/>
    </i>
    <i r="6">
      <x v="13"/>
    </i>
    <i r="7">
      <x v="121"/>
    </i>
    <i r="8">
      <x v="147"/>
    </i>
    <i r="9">
      <x v="92"/>
    </i>
    <i r="10">
      <x v="5"/>
    </i>
    <i r="11">
      <x v="8"/>
    </i>
    <i r="12">
      <x v="15"/>
    </i>
    <i r="4">
      <x v="63"/>
    </i>
    <i r="5">
      <x v="130"/>
    </i>
    <i r="6">
      <x v="16"/>
    </i>
    <i r="7">
      <x v="196"/>
    </i>
    <i r="8">
      <x v="152"/>
    </i>
    <i r="9">
      <x v="92"/>
    </i>
    <i r="10">
      <x v="5"/>
    </i>
    <i r="11">
      <x v="8"/>
    </i>
    <i r="12">
      <x v="15"/>
    </i>
    <i r="4">
      <x v="67"/>
    </i>
    <i r="5">
      <x v="130"/>
    </i>
    <i r="6">
      <x v="20"/>
    </i>
    <i r="7">
      <x v="258"/>
    </i>
    <i r="8">
      <x v="319"/>
    </i>
    <i r="9">
      <x v="91"/>
    </i>
    <i r="10">
      <x v="5"/>
    </i>
    <i r="11">
      <x v="44"/>
    </i>
    <i r="12">
      <x v="15"/>
    </i>
    <i r="2">
      <x v="87"/>
    </i>
    <i r="3">
      <x v="15"/>
    </i>
    <i r="4">
      <x v="66"/>
    </i>
    <i r="5">
      <x v="130"/>
    </i>
    <i r="6">
      <x v="15"/>
    </i>
    <i r="7">
      <x v="413"/>
    </i>
    <i r="8">
      <x v="149"/>
    </i>
    <i r="9">
      <x v="92"/>
    </i>
    <i r="10">
      <x v="5"/>
    </i>
    <i r="11">
      <x v="8"/>
    </i>
    <i r="12">
      <x v="15"/>
    </i>
    <i r="2">
      <x v="88"/>
    </i>
    <i r="3">
      <x v="15"/>
    </i>
    <i r="4">
      <x v="50"/>
    </i>
    <i r="5">
      <x v="130"/>
    </i>
    <i r="6">
      <x v="12"/>
    </i>
    <i r="7">
      <x v="414"/>
    </i>
    <i r="8">
      <x v="145"/>
    </i>
    <i r="9">
      <x v="92"/>
    </i>
    <i r="10">
      <x v="5"/>
    </i>
    <i r="11">
      <x v="8"/>
    </i>
    <i r="12">
      <x v="15"/>
    </i>
    <i r="2">
      <x v="89"/>
    </i>
    <i r="3">
      <x v="15"/>
    </i>
    <i r="4">
      <x v="67"/>
    </i>
    <i r="5">
      <x v="130"/>
    </i>
    <i r="6">
      <x v="13"/>
    </i>
    <i r="7">
      <x v="404"/>
    </i>
    <i r="8">
      <x v="146"/>
    </i>
    <i r="9">
      <x v="92"/>
    </i>
    <i r="10">
      <x v="5"/>
    </i>
    <i r="11">
      <x v="8"/>
    </i>
    <i r="12">
      <x v="15"/>
    </i>
    <i r="2">
      <x v="90"/>
    </i>
    <i r="3">
      <x v="15"/>
    </i>
    <i r="4">
      <x v="69"/>
    </i>
    <i r="5">
      <x v="130"/>
    </i>
    <i r="6">
      <x v="10"/>
    </i>
    <i r="7">
      <x v="487"/>
    </i>
    <i r="8">
      <x v="161"/>
    </i>
    <i r="9">
      <x v="92"/>
    </i>
    <i r="10">
      <x v="5"/>
    </i>
    <i r="11">
      <x v="8"/>
    </i>
    <i r="12">
      <x v="15"/>
    </i>
    <i r="2">
      <x v="91"/>
    </i>
    <i r="3">
      <x v="15"/>
    </i>
    <i r="4">
      <x v="67"/>
    </i>
    <i r="5">
      <x v="130"/>
    </i>
    <i r="6">
      <x v="16"/>
    </i>
    <i r="7">
      <x v="421"/>
    </i>
    <i r="8">
      <x v="150"/>
    </i>
    <i r="9">
      <x v="92"/>
    </i>
    <i r="10">
      <x v="5"/>
    </i>
    <i r="11">
      <x v="8"/>
    </i>
    <i r="12">
      <x v="15"/>
    </i>
    <i r="2">
      <x v="93"/>
    </i>
    <i r="3">
      <x v="15"/>
    </i>
    <i r="4">
      <x v="12"/>
    </i>
    <i r="5">
      <x v="130"/>
    </i>
    <i r="6">
      <x v="16"/>
    </i>
    <i r="7">
      <x v="476"/>
    </i>
    <i r="8">
      <x v="151"/>
    </i>
    <i r="9">
      <x v="92"/>
    </i>
    <i r="10">
      <x v="5"/>
    </i>
    <i r="11">
      <x v="8"/>
    </i>
    <i r="12">
      <x v="15"/>
    </i>
    <i>
      <x v="63"/>
    </i>
    <i r="1">
      <x v="14"/>
    </i>
    <i r="2">
      <x v="242"/>
    </i>
    <i r="3">
      <x v="15"/>
    </i>
    <i r="4">
      <x v="117"/>
    </i>
    <i r="5">
      <x v="130"/>
    </i>
    <i r="6">
      <x v="43"/>
    </i>
    <i r="7">
      <x v="4"/>
    </i>
    <i r="8">
      <x v="200"/>
    </i>
    <i r="9">
      <x v="92"/>
    </i>
    <i r="10">
      <x v="5"/>
    </i>
    <i r="11">
      <x v="23"/>
    </i>
    <i r="12">
      <x v="14"/>
    </i>
    <i r="7">
      <x v="133"/>
    </i>
    <i r="8">
      <x v="248"/>
    </i>
    <i r="9">
      <x v="92"/>
    </i>
    <i r="10">
      <x v="5"/>
    </i>
    <i r="11">
      <x v="23"/>
    </i>
    <i r="12">
      <x v="14"/>
    </i>
    <i>
      <x v="64"/>
    </i>
    <i r="1">
      <x v="14"/>
    </i>
    <i r="2">
      <x v="242"/>
    </i>
    <i r="3">
      <x v="15"/>
    </i>
    <i r="4">
      <x v="117"/>
    </i>
    <i r="5">
      <x v="130"/>
    </i>
    <i r="6">
      <x v="43"/>
    </i>
    <i r="7">
      <x v="161"/>
    </i>
    <i r="8">
      <x v="192"/>
    </i>
    <i r="9">
      <x v="90"/>
    </i>
    <i r="10">
      <x v="5"/>
    </i>
    <i r="11">
      <x v="8"/>
    </i>
    <i r="12">
      <x v="14"/>
    </i>
    <i r="7">
      <x v="197"/>
    </i>
    <i r="8">
      <x v="193"/>
    </i>
    <i r="9">
      <x v="90"/>
    </i>
    <i r="10">
      <x v="5"/>
    </i>
    <i r="11">
      <x v="8"/>
    </i>
    <i r="12">
      <x v="14"/>
    </i>
    <i>
      <x v="65"/>
    </i>
    <i r="1">
      <x v="11"/>
    </i>
    <i r="2">
      <x v="176"/>
    </i>
    <i r="3">
      <x v="15"/>
    </i>
    <i r="4">
      <x/>
    </i>
    <i r="5">
      <x v="130"/>
    </i>
    <i r="6">
      <x v="42"/>
    </i>
    <i r="7">
      <x v="79"/>
    </i>
    <i r="8">
      <x v="43"/>
    </i>
    <i r="9">
      <x v="80"/>
    </i>
    <i r="10">
      <x v="5"/>
    </i>
    <i r="11">
      <x v="43"/>
    </i>
    <i r="12">
      <x v="2"/>
    </i>
    <i>
      <x v="66"/>
    </i>
    <i r="1">
      <x v="11"/>
    </i>
    <i r="2">
      <x v="178"/>
    </i>
    <i r="3">
      <x v="15"/>
    </i>
    <i r="4">
      <x/>
    </i>
    <i r="5">
      <x v="130"/>
    </i>
    <i r="6">
      <x v="42"/>
    </i>
    <i r="7">
      <x v="81"/>
    </i>
    <i r="8">
      <x v="44"/>
    </i>
    <i r="9">
      <x v="81"/>
    </i>
    <i r="10">
      <x v="5"/>
    </i>
    <i r="11">
      <x v="37"/>
    </i>
    <i r="12">
      <x v="2"/>
    </i>
    <i>
      <x v="67"/>
    </i>
    <i r="1">
      <x v="11"/>
    </i>
    <i r="2">
      <x v="177"/>
    </i>
    <i r="3">
      <x v="15"/>
    </i>
    <i r="4">
      <x/>
    </i>
    <i r="5">
      <x v="130"/>
    </i>
    <i r="6">
      <x v="23"/>
    </i>
    <i r="7">
      <x v="83"/>
    </i>
    <i r="8">
      <x v="45"/>
    </i>
    <i r="9">
      <x v="82"/>
    </i>
    <i r="10">
      <x v="5"/>
    </i>
    <i r="11">
      <x v="26"/>
    </i>
    <i r="12">
      <x v="2"/>
    </i>
    <i>
      <x v="68"/>
    </i>
    <i r="1">
      <x v="11"/>
    </i>
    <i r="2">
      <x v="77"/>
    </i>
    <i r="3">
      <x v="15"/>
    </i>
    <i r="4">
      <x/>
    </i>
    <i r="5">
      <x v="130"/>
    </i>
    <i r="6">
      <x v="23"/>
    </i>
    <i r="7">
      <x v="85"/>
    </i>
    <i r="8">
      <x v="46"/>
    </i>
    <i r="9">
      <x v="83"/>
    </i>
    <i r="10">
      <x v="5"/>
    </i>
    <i r="11">
      <x v="23"/>
    </i>
    <i r="12">
      <x v="2"/>
    </i>
    <i>
      <x v="69"/>
    </i>
    <i r="1">
      <x v="14"/>
    </i>
    <i r="2">
      <x v="149"/>
    </i>
    <i r="3">
      <x v="15"/>
    </i>
    <i r="4">
      <x/>
    </i>
    <i r="5">
      <x v="130"/>
    </i>
    <i r="6">
      <x v="23"/>
    </i>
    <i r="7">
      <x v="87"/>
    </i>
    <i r="8">
      <x v="50"/>
    </i>
    <i r="9">
      <x v="85"/>
    </i>
    <i r="10">
      <x v="5"/>
    </i>
    <i r="11">
      <x v="23"/>
    </i>
    <i r="12">
      <x v="2"/>
    </i>
    <i>
      <x v="70"/>
    </i>
    <i r="1">
      <x v="14"/>
    </i>
    <i r="2">
      <x v="242"/>
    </i>
    <i r="3">
      <x v="15"/>
    </i>
    <i r="4">
      <x v="117"/>
    </i>
    <i r="5">
      <x v="130"/>
    </i>
    <i r="6">
      <x v="43"/>
    </i>
    <i r="7">
      <x v="194"/>
    </i>
    <i r="8">
      <x v="194"/>
    </i>
    <i r="9">
      <x v="92"/>
    </i>
    <i r="10">
      <x v="5"/>
    </i>
    <i r="11">
      <x v="48"/>
    </i>
    <i r="12">
      <x v="14"/>
    </i>
    <i r="7">
      <x v="348"/>
    </i>
    <i r="8">
      <x v="251"/>
    </i>
    <i r="9">
      <x v="92"/>
    </i>
    <i r="10">
      <x v="5"/>
    </i>
    <i r="11">
      <x v="48"/>
    </i>
    <i r="12">
      <x v="14"/>
    </i>
    <i>
      <x v="71"/>
    </i>
    <i r="1">
      <x v="14"/>
    </i>
    <i r="2">
      <x v="150"/>
    </i>
    <i r="3">
      <x v="15"/>
    </i>
    <i r="4">
      <x v="100"/>
    </i>
    <i r="5">
      <x v="130"/>
    </i>
    <i r="6">
      <x v="43"/>
    </i>
    <i r="7">
      <x v="479"/>
    </i>
    <i r="8">
      <x v="252"/>
    </i>
    <i r="9">
      <x v="171"/>
    </i>
    <i r="10">
      <x v="2"/>
    </i>
    <i r="11">
      <x v="42"/>
    </i>
    <i r="12">
      <x v="17"/>
    </i>
    <i>
      <x v="72"/>
    </i>
    <i r="1">
      <x v="11"/>
    </i>
    <i r="2">
      <x v="11"/>
    </i>
    <i r="3">
      <x v="15"/>
    </i>
    <i r="4">
      <x v="23"/>
    </i>
    <i r="5">
      <x v="130"/>
    </i>
    <i r="6">
      <x v="21"/>
    </i>
    <i r="7">
      <x v="96"/>
    </i>
    <i r="8">
      <x v="51"/>
    </i>
    <i r="9">
      <x v="86"/>
    </i>
    <i r="10">
      <x v="5"/>
    </i>
    <i r="11">
      <x v="47"/>
    </i>
    <i r="12">
      <x v="2"/>
    </i>
    <i>
      <x v="73"/>
    </i>
    <i r="1">
      <x v="11"/>
    </i>
    <i r="2">
      <x v="79"/>
    </i>
    <i r="3">
      <x v="15"/>
    </i>
    <i r="4">
      <x v="23"/>
    </i>
    <i r="5">
      <x v="130"/>
    </i>
    <i r="6">
      <x v="40"/>
    </i>
    <i r="7">
      <x v="97"/>
    </i>
    <i r="8">
      <x v="52"/>
    </i>
    <i r="9">
      <x v="87"/>
    </i>
    <i r="10">
      <x v="5"/>
    </i>
    <i r="11">
      <x v="37"/>
    </i>
    <i r="12">
      <x v="2"/>
    </i>
    <i>
      <x v="74"/>
    </i>
    <i r="1">
      <x v="12"/>
    </i>
    <i r="2">
      <x v="79"/>
    </i>
    <i r="3">
      <x v="15"/>
    </i>
    <i r="4">
      <x v="35"/>
    </i>
    <i r="5">
      <x v="130"/>
    </i>
    <i r="6">
      <x v="41"/>
    </i>
    <i r="7">
      <x v="171"/>
    </i>
    <i r="8">
      <x v="62"/>
    </i>
    <i r="9">
      <x v="88"/>
    </i>
    <i r="10">
      <x v="5"/>
    </i>
    <i r="11">
      <x v="37"/>
    </i>
    <i r="12">
      <x v="2"/>
    </i>
    <i>
      <x v="75"/>
    </i>
    <i r="1">
      <x v="12"/>
    </i>
    <i r="2">
      <x v="79"/>
    </i>
    <i r="3">
      <x v="15"/>
    </i>
    <i r="4">
      <x v="54"/>
    </i>
    <i r="5">
      <x v="130"/>
    </i>
    <i r="6">
      <x v="32"/>
    </i>
    <i r="7">
      <x v="401"/>
    </i>
    <i r="8">
      <x v="319"/>
    </i>
    <i r="9">
      <x v="94"/>
    </i>
    <i r="10">
      <x v="5"/>
    </i>
    <i r="11">
      <x v="37"/>
    </i>
    <i r="12">
      <x v="15"/>
    </i>
    <i>
      <x v="76"/>
    </i>
    <i r="1">
      <x v="12"/>
    </i>
    <i r="2">
      <x v="162"/>
    </i>
    <i r="3">
      <x v="15"/>
    </i>
    <i r="4">
      <x v="41"/>
    </i>
    <i r="5">
      <x v="130"/>
    </i>
    <i r="6">
      <x v="21"/>
    </i>
    <i r="7">
      <x v="206"/>
    </i>
    <i r="8">
      <x v="66"/>
    </i>
    <i r="9">
      <x v="95"/>
    </i>
    <i r="10">
      <x v="5"/>
    </i>
    <i r="11">
      <x v="46"/>
    </i>
    <i r="12">
      <x v="2"/>
    </i>
    <i>
      <x v="77"/>
    </i>
    <i r="1">
      <x v="14"/>
    </i>
    <i r="2">
      <x v="162"/>
    </i>
    <i r="3">
      <x v="15"/>
    </i>
    <i r="4">
      <x/>
    </i>
    <i r="5">
      <x v="130"/>
    </i>
    <i r="6">
      <x v="21"/>
    </i>
    <i r="7">
      <x v="208"/>
    </i>
    <i r="8">
      <x v="69"/>
    </i>
    <i r="9">
      <x v="96"/>
    </i>
    <i r="10">
      <x v="5"/>
    </i>
    <i r="11">
      <x v="46"/>
    </i>
    <i r="12">
      <x v="2"/>
    </i>
    <i>
      <x v="78"/>
    </i>
    <i r="1">
      <x v="2"/>
    </i>
    <i r="2">
      <x v="116"/>
    </i>
    <i r="3">
      <x v="15"/>
    </i>
    <i r="4">
      <x/>
    </i>
    <i r="5">
      <x v="130"/>
    </i>
    <i r="6">
      <x v="43"/>
    </i>
    <i r="7">
      <x v="216"/>
    </i>
    <i r="8">
      <x v="70"/>
    </i>
    <i r="9">
      <x v="97"/>
    </i>
    <i r="10">
      <x v="5"/>
    </i>
    <i r="11">
      <x v="45"/>
    </i>
    <i r="12">
      <x v="2"/>
    </i>
    <i>
      <x v="79"/>
    </i>
    <i r="1">
      <x v="7"/>
    </i>
    <i r="2">
      <x v="192"/>
    </i>
    <i r="3">
      <x v="15"/>
    </i>
    <i r="4">
      <x/>
    </i>
    <i r="5">
      <x v="130"/>
    </i>
    <i r="6">
      <x v="21"/>
    </i>
    <i r="7">
      <x v="220"/>
    </i>
    <i r="8">
      <x v="71"/>
    </i>
    <i r="9">
      <x v="98"/>
    </i>
    <i r="10">
      <x v="5"/>
    </i>
    <i r="11">
      <x v="23"/>
    </i>
    <i r="12">
      <x v="2"/>
    </i>
    <i>
      <x v="80"/>
    </i>
    <i r="1">
      <x v="11"/>
    </i>
    <i r="2">
      <x v="187"/>
    </i>
    <i r="3">
      <x v="15"/>
    </i>
    <i r="4">
      <x v="23"/>
    </i>
    <i r="5">
      <x v="130"/>
    </i>
    <i r="6">
      <x v="21"/>
    </i>
    <i r="7">
      <x v="239"/>
    </i>
    <i r="8">
      <x v="73"/>
    </i>
    <i r="9">
      <x v="99"/>
    </i>
    <i r="10">
      <x v="5"/>
    </i>
    <i r="11">
      <x v="23"/>
    </i>
    <i r="12">
      <x v="2"/>
    </i>
    <i>
      <x v="81"/>
    </i>
    <i r="1">
      <x v="12"/>
    </i>
    <i r="2">
      <x v="238"/>
    </i>
    <i r="3">
      <x v="15"/>
    </i>
    <i r="4">
      <x v="30"/>
    </i>
    <i r="5">
      <x v="130"/>
    </i>
    <i r="6">
      <x v="21"/>
    </i>
    <i r="7">
      <x v="240"/>
    </i>
    <i r="8">
      <x v="75"/>
    </i>
    <i r="9">
      <x v="100"/>
    </i>
    <i r="10">
      <x v="5"/>
    </i>
    <i r="11">
      <x v="41"/>
    </i>
    <i r="12">
      <x v="2"/>
    </i>
    <i>
      <x v="82"/>
    </i>
    <i r="1">
      <x v="12"/>
    </i>
    <i r="2">
      <x v="242"/>
    </i>
    <i r="3">
      <x v="15"/>
    </i>
    <i r="4">
      <x v="80"/>
    </i>
    <i r="5">
      <x v="130"/>
    </i>
    <i r="6">
      <x v="43"/>
    </i>
    <i r="7">
      <x v="241"/>
    </i>
    <i r="8">
      <x v="76"/>
    </i>
    <i r="9">
      <x v="101"/>
    </i>
    <i r="10">
      <x v="5"/>
    </i>
    <i r="11">
      <x v="45"/>
    </i>
    <i r="12">
      <x v="2"/>
    </i>
    <i>
      <x v="83"/>
    </i>
    <i r="1">
      <x v="12"/>
    </i>
    <i r="2">
      <x v="242"/>
    </i>
    <i r="3">
      <x v="15"/>
    </i>
    <i r="4">
      <x v="85"/>
    </i>
    <i r="5">
      <x v="130"/>
    </i>
    <i r="6">
      <x v="43"/>
    </i>
    <i r="7">
      <x v="242"/>
    </i>
    <i r="8">
      <x v="77"/>
    </i>
    <i r="9">
      <x v="102"/>
    </i>
    <i r="10">
      <x v="5"/>
    </i>
    <i r="11">
      <x v="45"/>
    </i>
    <i r="12">
      <x v="2"/>
    </i>
    <i>
      <x v="84"/>
    </i>
    <i r="1">
      <x v="14"/>
    </i>
    <i r="2">
      <x v="242"/>
    </i>
    <i r="3">
      <x v="15"/>
    </i>
    <i r="4">
      <x v="104"/>
    </i>
    <i r="5">
      <x v="130"/>
    </i>
    <i r="6">
      <x v="22"/>
    </i>
    <i r="7">
      <x v="247"/>
    </i>
    <i r="8">
      <x v="79"/>
    </i>
    <i r="9">
      <x v="103"/>
    </i>
    <i r="10">
      <x v="5"/>
    </i>
    <i r="11">
      <x v="4"/>
    </i>
    <i r="12">
      <x v="2"/>
    </i>
    <i>
      <x v="85"/>
    </i>
    <i r="1">
      <x v="14"/>
    </i>
    <i r="2">
      <x v="242"/>
    </i>
    <i r="3">
      <x v="15"/>
    </i>
    <i r="4">
      <x v="104"/>
    </i>
    <i r="5">
      <x v="130"/>
    </i>
    <i r="6">
      <x v="22"/>
    </i>
    <i r="7">
      <x v="248"/>
    </i>
    <i r="8">
      <x v="80"/>
    </i>
    <i r="9">
      <x v="104"/>
    </i>
    <i r="10">
      <x v="5"/>
    </i>
    <i r="11">
      <x v="4"/>
    </i>
    <i r="12">
      <x v="2"/>
    </i>
    <i>
      <x v="86"/>
    </i>
    <i r="1">
      <x v="14"/>
    </i>
    <i r="2">
      <x v="242"/>
    </i>
    <i r="3">
      <x v="15"/>
    </i>
    <i r="4">
      <x v="105"/>
    </i>
    <i r="5">
      <x v="130"/>
    </i>
    <i r="6">
      <x v="22"/>
    </i>
    <i r="7">
      <x v="249"/>
    </i>
    <i r="8">
      <x v="81"/>
    </i>
    <i r="9">
      <x v="105"/>
    </i>
    <i r="10">
      <x v="5"/>
    </i>
    <i r="11">
      <x v="4"/>
    </i>
    <i r="12">
      <x v="2"/>
    </i>
    <i>
      <x v="87"/>
    </i>
    <i r="1">
      <x v="14"/>
    </i>
    <i r="2">
      <x v="79"/>
    </i>
    <i r="3">
      <x v="15"/>
    </i>
    <i r="4">
      <x v="12"/>
    </i>
    <i r="5">
      <x v="130"/>
    </i>
    <i r="6">
      <x v="22"/>
    </i>
    <i r="7">
      <x v="251"/>
    </i>
    <i r="8">
      <x v="82"/>
    </i>
    <i r="9">
      <x v="106"/>
    </i>
    <i r="10">
      <x v="5"/>
    </i>
    <i r="11">
      <x v="23"/>
    </i>
    <i r="12">
      <x v="2"/>
    </i>
    <i>
      <x v="88"/>
    </i>
    <i r="1">
      <x v="14"/>
    </i>
    <i r="2">
      <x v="79"/>
    </i>
    <i r="3">
      <x v="15"/>
    </i>
    <i r="4">
      <x v="8"/>
    </i>
    <i r="5">
      <x v="130"/>
    </i>
    <i r="6">
      <x v="21"/>
    </i>
    <i r="7">
      <x v="252"/>
    </i>
    <i r="8">
      <x v="84"/>
    </i>
    <i r="9">
      <x v="107"/>
    </i>
    <i r="10">
      <x v="5"/>
    </i>
    <i r="11">
      <x v="44"/>
    </i>
    <i r="12">
      <x v="2"/>
    </i>
    <i>
      <x v="89"/>
    </i>
    <i r="1">
      <x v="14"/>
    </i>
    <i r="2">
      <x v="79"/>
    </i>
    <i r="3">
      <x v="15"/>
    </i>
    <i r="4">
      <x v="8"/>
    </i>
    <i r="5">
      <x v="130"/>
    </i>
    <i r="6">
      <x v="22"/>
    </i>
    <i r="7">
      <x v="253"/>
    </i>
    <i r="8">
      <x v="85"/>
    </i>
    <i r="9">
      <x v="108"/>
    </i>
    <i r="10">
      <x v="5"/>
    </i>
    <i r="11">
      <x v="44"/>
    </i>
    <i r="12">
      <x v="2"/>
    </i>
    <i>
      <x v="90"/>
    </i>
    <i r="1">
      <x v="14"/>
    </i>
    <i r="2">
      <x v="242"/>
    </i>
    <i r="3">
      <x v="15"/>
    </i>
    <i r="4">
      <x v="80"/>
    </i>
    <i r="5">
      <x v="130"/>
    </i>
    <i r="6">
      <x v="43"/>
    </i>
    <i r="7">
      <x v="254"/>
    </i>
    <i r="8">
      <x v="86"/>
    </i>
    <i r="9">
      <x v="109"/>
    </i>
    <i r="10">
      <x v="5"/>
    </i>
    <i r="11">
      <x v="45"/>
    </i>
    <i r="12">
      <x v="2"/>
    </i>
    <i>
      <x v="91"/>
    </i>
    <i r="1">
      <x v="14"/>
    </i>
    <i r="2">
      <x v="151"/>
    </i>
    <i r="3">
      <x v="15"/>
    </i>
    <i r="4">
      <x/>
    </i>
    <i r="5">
      <x v="130"/>
    </i>
    <i r="6">
      <x v="43"/>
    </i>
    <i r="7">
      <x v="259"/>
    </i>
    <i r="8">
      <x v="88"/>
    </i>
    <i r="9">
      <x v="110"/>
    </i>
    <i r="10">
      <x v="5"/>
    </i>
    <i r="11">
      <x v="45"/>
    </i>
    <i r="12">
      <x v="2"/>
    </i>
    <i>
      <x v="92"/>
    </i>
    <i r="1">
      <x v="14"/>
    </i>
    <i r="2">
      <x v="149"/>
    </i>
    <i r="3">
      <x v="15"/>
    </i>
    <i r="4">
      <x/>
    </i>
    <i r="5">
      <x v="130"/>
    </i>
    <i r="6">
      <x v="22"/>
    </i>
    <i r="7">
      <x v="260"/>
    </i>
    <i r="8">
      <x v="89"/>
    </i>
    <i r="9">
      <x v="111"/>
    </i>
    <i r="10">
      <x v="5"/>
    </i>
    <i r="11">
      <x v="23"/>
    </i>
    <i r="12">
      <x v="2"/>
    </i>
    <i>
      <x v="93"/>
    </i>
    <i r="1">
      <x v="18"/>
    </i>
    <i r="2">
      <x v="242"/>
    </i>
    <i r="3">
      <x v="15"/>
    </i>
    <i r="4">
      <x v="104"/>
    </i>
    <i r="5">
      <x v="130"/>
    </i>
    <i r="6">
      <x v="22"/>
    </i>
    <i r="7">
      <x v="283"/>
    </i>
    <i r="8">
      <x v="90"/>
    </i>
    <i r="9">
      <x v="112"/>
    </i>
    <i r="10">
      <x v="5"/>
    </i>
    <i r="11">
      <x v="4"/>
    </i>
    <i r="12">
      <x v="2"/>
    </i>
    <i>
      <x v="94"/>
    </i>
    <i r="1">
      <x v="2"/>
    </i>
    <i r="2">
      <x v="242"/>
    </i>
    <i r="3">
      <x v="15"/>
    </i>
    <i r="4">
      <x/>
    </i>
    <i r="5">
      <x v="130"/>
    </i>
    <i r="6">
      <x v="23"/>
    </i>
    <i r="7">
      <x v="296"/>
    </i>
    <i r="8">
      <x v="113"/>
    </i>
    <i r="9">
      <x v="113"/>
    </i>
    <i r="10">
      <x v="5"/>
    </i>
    <i r="11">
      <x v="48"/>
    </i>
    <i r="12">
      <x v="2"/>
    </i>
    <i r="1">
      <x v="14"/>
    </i>
    <i r="2">
      <x v="242"/>
    </i>
    <i r="3">
      <x v="15"/>
    </i>
    <i r="4">
      <x v="17"/>
    </i>
    <i r="5">
      <x v="130"/>
    </i>
    <i r="6">
      <x v="22"/>
    </i>
    <i r="7">
      <x v="296"/>
    </i>
    <i r="8">
      <x v="113"/>
    </i>
    <i r="9">
      <x v="113"/>
    </i>
    <i r="10">
      <x v="5"/>
    </i>
    <i r="11">
      <x v="48"/>
    </i>
    <i r="12">
      <x v="2"/>
    </i>
    <i>
      <x v="95"/>
    </i>
    <i r="1">
      <x v="18"/>
    </i>
    <i r="2">
      <x v="79"/>
    </i>
    <i r="3">
      <x v="15"/>
    </i>
    <i r="4">
      <x v="35"/>
    </i>
    <i r="5">
      <x v="130"/>
    </i>
    <i r="6">
      <x v="22"/>
    </i>
    <i r="7">
      <x v="303"/>
    </i>
    <i r="8">
      <x v="131"/>
    </i>
    <i r="9">
      <x v="114"/>
    </i>
    <i r="10">
      <x v="5"/>
    </i>
    <i r="11">
      <x v="8"/>
    </i>
    <i r="12">
      <x v="2"/>
    </i>
    <i>
      <x v="96"/>
    </i>
    <i r="1">
      <x v="14"/>
    </i>
    <i r="2">
      <x v="81"/>
    </i>
    <i r="3">
      <x v="15"/>
    </i>
    <i r="4">
      <x/>
    </i>
    <i r="5">
      <x v="130"/>
    </i>
    <i r="6">
      <x v="21"/>
    </i>
    <i r="7">
      <x v="305"/>
    </i>
    <i r="8">
      <x v="139"/>
    </i>
    <i r="9">
      <x v="115"/>
    </i>
    <i r="10">
      <x v="5"/>
    </i>
    <i r="11">
      <x v="8"/>
    </i>
    <i r="12">
      <x v="2"/>
    </i>
    <i>
      <x v="97"/>
    </i>
    <i r="1">
      <x v="12"/>
    </i>
    <i r="2">
      <x v="242"/>
    </i>
    <i r="3">
      <x v="15"/>
    </i>
    <i r="4">
      <x v="11"/>
    </i>
    <i r="5">
      <x v="130"/>
    </i>
    <i r="6">
      <x v="21"/>
    </i>
    <i r="7">
      <x v="306"/>
    </i>
    <i r="8">
      <x v="141"/>
    </i>
    <i r="9">
      <x v="116"/>
    </i>
    <i r="10">
      <x v="5"/>
    </i>
    <i r="11">
      <x v="26"/>
    </i>
    <i r="12">
      <x v="2"/>
    </i>
    <i>
      <x v="98"/>
    </i>
    <i r="1">
      <x v="14"/>
    </i>
    <i r="2">
      <x v="242"/>
    </i>
    <i r="3">
      <x v="15"/>
    </i>
    <i r="4">
      <x v="14"/>
    </i>
    <i r="5">
      <x v="130"/>
    </i>
    <i r="6">
      <x v="22"/>
    </i>
    <i r="7">
      <x v="307"/>
    </i>
    <i r="8">
      <x v="142"/>
    </i>
    <i r="9">
      <x v="117"/>
    </i>
    <i r="10">
      <x v="5"/>
    </i>
    <i r="11">
      <x v="26"/>
    </i>
    <i r="12">
      <x v="2"/>
    </i>
    <i>
      <x v="99"/>
    </i>
    <i r="1">
      <x v="14"/>
    </i>
    <i r="2">
      <x v="79"/>
    </i>
    <i r="3">
      <x v="15"/>
    </i>
    <i r="4">
      <x v="14"/>
    </i>
    <i r="5">
      <x v="130"/>
    </i>
    <i r="6">
      <x v="22"/>
    </i>
    <i r="7">
      <x v="308"/>
    </i>
    <i r="8">
      <x v="143"/>
    </i>
    <i r="9">
      <x v="118"/>
    </i>
    <i r="10">
      <x v="5"/>
    </i>
    <i r="11">
      <x v="31"/>
    </i>
    <i r="12">
      <x v="2"/>
    </i>
    <i>
      <x v="100"/>
    </i>
    <i r="1">
      <x v="14"/>
    </i>
    <i r="2">
      <x v="223"/>
    </i>
    <i r="3">
      <x v="15"/>
    </i>
    <i r="4">
      <x v="38"/>
    </i>
    <i r="5">
      <x v="130"/>
    </i>
    <i r="6">
      <x v="22"/>
    </i>
    <i r="7">
      <x v="310"/>
    </i>
    <i r="8">
      <x v="160"/>
    </i>
    <i r="9">
      <x v="119"/>
    </i>
    <i r="10">
      <x v="5"/>
    </i>
    <i r="11">
      <x v="8"/>
    </i>
    <i r="12">
      <x v="2"/>
    </i>
    <i>
      <x v="101"/>
    </i>
    <i r="1">
      <x v="7"/>
    </i>
    <i r="2">
      <x v="58"/>
    </i>
    <i r="3">
      <x v="15"/>
    </i>
    <i r="4">
      <x/>
    </i>
    <i r="5">
      <x v="130"/>
    </i>
    <i r="6">
      <x v="21"/>
    </i>
    <i r="7">
      <x v="314"/>
    </i>
    <i r="8">
      <x v="167"/>
    </i>
    <i r="9">
      <x v="120"/>
    </i>
    <i r="10">
      <x v="5"/>
    </i>
    <i r="11">
      <x v="8"/>
    </i>
    <i r="12">
      <x v="2"/>
    </i>
    <i>
      <x v="102"/>
    </i>
    <i r="1">
      <x v="4"/>
    </i>
    <i r="2">
      <x v="242"/>
    </i>
    <i r="3">
      <x v="15"/>
    </i>
    <i r="4">
      <x v="116"/>
    </i>
    <i r="5">
      <x v="130"/>
    </i>
    <i r="6">
      <x v="43"/>
    </i>
    <i r="7">
      <x v="190"/>
    </i>
    <i r="8">
      <x v="179"/>
    </i>
    <i r="9">
      <x v="121"/>
    </i>
    <i r="10">
      <x v="2"/>
    </i>
    <i r="11">
      <x v="39"/>
    </i>
    <i r="12">
      <x v="17"/>
    </i>
    <i>
      <x v="103"/>
    </i>
    <i r="1">
      <x v="14"/>
    </i>
    <i r="2">
      <x v="242"/>
    </i>
    <i r="3">
      <x v="15"/>
    </i>
    <i r="4">
      <x/>
    </i>
    <i r="5">
      <x v="130"/>
    </i>
    <i r="6">
      <x v="23"/>
    </i>
    <i r="7">
      <x v="331"/>
    </i>
    <i r="8">
      <x v="217"/>
    </i>
    <i r="9">
      <x v="122"/>
    </i>
    <i r="10">
      <x v="5"/>
    </i>
    <i r="11">
      <x v="48"/>
    </i>
    <i r="12">
      <x v="2"/>
    </i>
    <i>
      <x v="104"/>
    </i>
    <i r="1">
      <x v="18"/>
    </i>
    <i r="2">
      <x v="237"/>
    </i>
    <i r="3">
      <x v="15"/>
    </i>
    <i r="4">
      <x/>
    </i>
    <i r="5">
      <x v="130"/>
    </i>
    <i r="6">
      <x v="23"/>
    </i>
    <i r="7">
      <x v="332"/>
    </i>
    <i r="8">
      <x v="219"/>
    </i>
    <i r="9">
      <x v="123"/>
    </i>
    <i r="10">
      <x v="5"/>
    </i>
    <i r="11">
      <x v="41"/>
    </i>
    <i r="12">
      <x v="2"/>
    </i>
    <i>
      <x v="105"/>
    </i>
    <i r="1">
      <x v="2"/>
    </i>
    <i r="2">
      <x v="240"/>
    </i>
    <i r="3">
      <x v="15"/>
    </i>
    <i r="4">
      <x/>
    </i>
    <i r="5">
      <x v="130"/>
    </i>
    <i r="6">
      <x v="23"/>
    </i>
    <i r="7">
      <x v="333"/>
    </i>
    <i r="8">
      <x v="220"/>
    </i>
    <i r="9">
      <x v="124"/>
    </i>
    <i r="10">
      <x v="5"/>
    </i>
    <i r="11">
      <x v="41"/>
    </i>
    <i r="12">
      <x v="2"/>
    </i>
    <i>
      <x v="106"/>
    </i>
    <i r="1">
      <x v="7"/>
    </i>
    <i r="2">
      <x v="86"/>
    </i>
    <i r="3">
      <x v="15"/>
    </i>
    <i r="4">
      <x v="54"/>
    </i>
    <i r="5">
      <x v="130"/>
    </i>
    <i r="6">
      <x v="18"/>
    </i>
    <i r="7">
      <x v="375"/>
    </i>
    <i r="8">
      <x v="133"/>
    </i>
    <i r="9">
      <x v="193"/>
    </i>
    <i r="10">
      <x v="5"/>
    </i>
    <i r="11">
      <x v="8"/>
    </i>
    <i r="12">
      <x v="15"/>
    </i>
    <i>
      <x v="107"/>
    </i>
    <i r="1">
      <x v="7"/>
    </i>
    <i r="2">
      <x v="79"/>
    </i>
    <i r="3">
      <x v="15"/>
    </i>
    <i r="4">
      <x v="49"/>
    </i>
    <i r="5">
      <x v="130"/>
    </i>
    <i r="6">
      <x v="11"/>
    </i>
    <i r="7">
      <x v="537"/>
    </i>
    <i r="8">
      <x v="319"/>
    </i>
    <i r="9">
      <x v="194"/>
    </i>
    <i r="10">
      <x v="5"/>
    </i>
    <i r="11">
      <x v="37"/>
    </i>
    <i r="12">
      <x v="15"/>
    </i>
    <i r="2">
      <x v="126"/>
    </i>
    <i r="3">
      <x v="15"/>
    </i>
    <i r="4">
      <x/>
    </i>
    <i r="5">
      <x v="130"/>
    </i>
    <i r="6">
      <x v="10"/>
    </i>
    <i r="7">
      <x v="360"/>
    </i>
    <i r="8">
      <x v="319"/>
    </i>
    <i r="9">
      <x v="194"/>
    </i>
    <i r="10">
      <x v="5"/>
    </i>
    <i r="11">
      <x v="37"/>
    </i>
    <i r="12">
      <x v="15"/>
    </i>
    <i>
      <x v="108"/>
    </i>
    <i r="1">
      <x v="16"/>
    </i>
    <i r="2">
      <x v="79"/>
    </i>
    <i r="3">
      <x v="15"/>
    </i>
    <i r="4">
      <x v="27"/>
    </i>
    <i r="5">
      <x v="130"/>
    </i>
    <i r="6">
      <x v="20"/>
    </i>
    <i r="7">
      <x v="274"/>
    </i>
    <i r="8">
      <x v="319"/>
    </i>
    <i r="9">
      <x v="125"/>
    </i>
    <i r="10">
      <x v="5"/>
    </i>
    <i r="11">
      <x v="44"/>
    </i>
    <i r="12">
      <x v="15"/>
    </i>
    <i r="4">
      <x v="56"/>
    </i>
    <i r="5">
      <x v="130"/>
    </i>
    <i r="6">
      <x v="20"/>
    </i>
    <i r="7">
      <x v="273"/>
    </i>
    <i r="8">
      <x v="319"/>
    </i>
    <i r="9">
      <x v="125"/>
    </i>
    <i r="10">
      <x v="5"/>
    </i>
    <i r="11">
      <x v="44"/>
    </i>
    <i r="12">
      <x v="15"/>
    </i>
    <i r="2">
      <x v="114"/>
    </i>
    <i r="3">
      <x v="15"/>
    </i>
    <i r="4">
      <x v="66"/>
    </i>
    <i r="5">
      <x v="130"/>
    </i>
    <i r="6">
      <x v="5"/>
    </i>
    <i r="7">
      <x v="466"/>
    </i>
    <i r="8">
      <x v="164"/>
    </i>
    <i r="9">
      <x v="125"/>
    </i>
    <i r="10">
      <x v="5"/>
    </i>
    <i r="11">
      <x v="8"/>
    </i>
    <i r="12">
      <x v="15"/>
    </i>
    <i r="2">
      <x v="190"/>
    </i>
    <i r="3">
      <x v="15"/>
    </i>
    <i r="4">
      <x v="68"/>
    </i>
    <i r="5">
      <x v="130"/>
    </i>
    <i r="6">
      <x v="13"/>
    </i>
    <i r="7">
      <x v="143"/>
    </i>
    <i r="8">
      <x v="296"/>
    </i>
    <i r="9">
      <x v="125"/>
    </i>
    <i r="10">
      <x v="5"/>
    </i>
    <i r="11">
      <x v="8"/>
    </i>
    <i r="12">
      <x v="15"/>
    </i>
    <i>
      <x v="109"/>
    </i>
    <i r="1">
      <x v="16"/>
    </i>
    <i r="2">
      <x v="49"/>
    </i>
    <i r="3">
      <x v="15"/>
    </i>
    <i r="4">
      <x v="67"/>
    </i>
    <i r="5">
      <x v="130"/>
    </i>
    <i r="6">
      <x v="32"/>
    </i>
    <i r="7">
      <x v="531"/>
    </i>
    <i r="8">
      <x v="319"/>
    </i>
    <i r="9">
      <x v="125"/>
    </i>
    <i r="10">
      <x v="5"/>
    </i>
    <i r="11">
      <x v="37"/>
    </i>
    <i r="12">
      <x v="15"/>
    </i>
    <i r="2">
      <x v="79"/>
    </i>
    <i r="3">
      <x v="15"/>
    </i>
    <i r="4">
      <x v="63"/>
    </i>
    <i r="5">
      <x v="130"/>
    </i>
    <i r="6">
      <x v="26"/>
    </i>
    <i r="7">
      <x v="451"/>
    </i>
    <i r="8">
      <x v="319"/>
    </i>
    <i r="9">
      <x v="125"/>
    </i>
    <i r="10">
      <x v="5"/>
    </i>
    <i r="11">
      <x v="37"/>
    </i>
    <i r="12">
      <x v="15"/>
    </i>
    <i r="7">
      <x v="463"/>
    </i>
    <i r="8">
      <x v="319"/>
    </i>
    <i r="9">
      <x v="125"/>
    </i>
    <i r="10">
      <x v="5"/>
    </i>
    <i r="11">
      <x v="37"/>
    </i>
    <i r="12">
      <x v="15"/>
    </i>
    <i r="4">
      <x v="67"/>
    </i>
    <i r="5">
      <x v="130"/>
    </i>
    <i r="6">
      <x v="25"/>
    </i>
    <i r="7">
      <x v="464"/>
    </i>
    <i r="8">
      <x v="319"/>
    </i>
    <i r="9">
      <x v="125"/>
    </i>
    <i r="10">
      <x v="5"/>
    </i>
    <i r="11">
      <x v="37"/>
    </i>
    <i r="12">
      <x v="15"/>
    </i>
    <i>
      <x v="110"/>
    </i>
    <i r="1">
      <x v="9"/>
    </i>
    <i r="2">
      <x v="41"/>
    </i>
    <i r="3">
      <x v="15"/>
    </i>
    <i r="4">
      <x v="69"/>
    </i>
    <i r="5">
      <x v="130"/>
    </i>
    <i r="6">
      <x v="10"/>
    </i>
    <i r="7">
      <x v="151"/>
    </i>
    <i r="8">
      <x v="319"/>
    </i>
    <i r="9">
      <x v="182"/>
    </i>
    <i r="10">
      <x v="5"/>
    </i>
    <i r="11">
      <x v="8"/>
    </i>
    <i r="12">
      <x v="15"/>
    </i>
    <i>
      <x v="111"/>
    </i>
    <i r="1">
      <x v="14"/>
    </i>
    <i r="2">
      <x v="65"/>
    </i>
    <i r="3">
      <x v="15"/>
    </i>
    <i r="4">
      <x/>
    </i>
    <i r="5">
      <x v="130"/>
    </i>
    <i r="6">
      <x v="22"/>
    </i>
    <i r="7">
      <x v="416"/>
    </i>
    <i r="8">
      <x v="258"/>
    </i>
    <i r="9">
      <x v="173"/>
    </i>
    <i r="10">
      <x v="5"/>
    </i>
    <i r="11">
      <x v="46"/>
    </i>
    <i r="12">
      <x v="2"/>
    </i>
    <i>
      <x v="112"/>
    </i>
    <i r="1">
      <x v="14"/>
    </i>
    <i r="2">
      <x v="67"/>
    </i>
    <i r="3">
      <x v="15"/>
    </i>
    <i r="4">
      <x v="117"/>
    </i>
    <i r="5">
      <x v="130"/>
    </i>
    <i r="6">
      <x v="22"/>
    </i>
    <i r="7">
      <x v="417"/>
    </i>
    <i r="8">
      <x v="259"/>
    </i>
    <i r="9">
      <x v="174"/>
    </i>
    <i r="10">
      <x v="5"/>
    </i>
    <i r="11">
      <x v="46"/>
    </i>
    <i r="12">
      <x v="2"/>
    </i>
    <i>
      <x v="113"/>
    </i>
    <i r="1">
      <x v="14"/>
    </i>
    <i r="2">
      <x v="66"/>
    </i>
    <i r="3">
      <x v="15"/>
    </i>
    <i r="4">
      <x/>
    </i>
    <i r="5">
      <x v="130"/>
    </i>
    <i r="6">
      <x v="22"/>
    </i>
    <i r="7">
      <x v="418"/>
    </i>
    <i r="8">
      <x v="260"/>
    </i>
    <i r="9">
      <x v="175"/>
    </i>
    <i r="10">
      <x v="5"/>
    </i>
    <i r="11">
      <x v="46"/>
    </i>
    <i r="12">
      <x v="2"/>
    </i>
    <i>
      <x v="114"/>
    </i>
    <i r="1">
      <x v="14"/>
    </i>
    <i r="2">
      <x v="64"/>
    </i>
    <i r="3">
      <x v="15"/>
    </i>
    <i r="4">
      <x/>
    </i>
    <i r="5">
      <x v="130"/>
    </i>
    <i r="6">
      <x v="22"/>
    </i>
    <i r="7">
      <x v="420"/>
    </i>
    <i r="8">
      <x v="261"/>
    </i>
    <i r="9">
      <x v="176"/>
    </i>
    <i r="10">
      <x v="5"/>
    </i>
    <i r="11">
      <x v="46"/>
    </i>
    <i r="12">
      <x v="2"/>
    </i>
    <i>
      <x v="115"/>
    </i>
    <i r="1">
      <x v="14"/>
    </i>
    <i r="2">
      <x v="59"/>
    </i>
    <i r="3">
      <x v="15"/>
    </i>
    <i r="4">
      <x/>
    </i>
    <i r="5">
      <x v="130"/>
    </i>
    <i r="6">
      <x v="42"/>
    </i>
    <i r="7">
      <x v="480"/>
    </i>
    <i r="8">
      <x v="267"/>
    </i>
    <i r="9">
      <x v="177"/>
    </i>
    <i r="10">
      <x v="5"/>
    </i>
    <i r="11">
      <x v="37"/>
    </i>
    <i r="12">
      <x v="2"/>
    </i>
    <i>
      <x v="116"/>
    </i>
    <i r="1">
      <x v="14"/>
    </i>
    <i r="2">
      <x v="176"/>
    </i>
    <i r="3">
      <x v="15"/>
    </i>
    <i r="4">
      <x/>
    </i>
    <i r="5">
      <x v="130"/>
    </i>
    <i r="6">
      <x v="42"/>
    </i>
    <i r="7">
      <x v="481"/>
    </i>
    <i r="8">
      <x v="268"/>
    </i>
    <i r="9">
      <x v="178"/>
    </i>
    <i r="10">
      <x v="5"/>
    </i>
    <i r="11">
      <x v="43"/>
    </i>
    <i r="12">
      <x v="2"/>
    </i>
    <i>
      <x v="117"/>
    </i>
    <i r="1">
      <x v="18"/>
    </i>
    <i r="2">
      <x v="47"/>
    </i>
    <i r="3">
      <x v="15"/>
    </i>
    <i r="4">
      <x v="69"/>
    </i>
    <i r="5">
      <x v="130"/>
    </i>
    <i r="6">
      <x v="25"/>
    </i>
    <i r="7">
      <x v="57"/>
    </i>
    <i r="8">
      <x v="319"/>
    </i>
    <i r="9">
      <x v="75"/>
    </i>
    <i r="10">
      <x v="5"/>
    </i>
    <i r="11">
      <x v="37"/>
    </i>
    <i r="12">
      <x v="15"/>
    </i>
    <i r="2">
      <x v="79"/>
    </i>
    <i r="3">
      <x v="15"/>
    </i>
    <i r="4">
      <x v="8"/>
    </i>
    <i r="5">
      <x v="130"/>
    </i>
    <i r="6">
      <x v="20"/>
    </i>
    <i r="7">
      <x v="77"/>
    </i>
    <i r="8">
      <x v="319"/>
    </i>
    <i r="9">
      <x v="75"/>
    </i>
    <i r="10">
      <x v="5"/>
    </i>
    <i r="11">
      <x v="37"/>
    </i>
    <i r="12">
      <x v="15"/>
    </i>
    <i r="4">
      <x v="11"/>
    </i>
    <i r="5">
      <x v="130"/>
    </i>
    <i r="6">
      <x v="20"/>
    </i>
    <i r="7">
      <x v="393"/>
    </i>
    <i r="8">
      <x v="319"/>
    </i>
    <i r="9">
      <x v="75"/>
    </i>
    <i r="10">
      <x v="5"/>
    </i>
    <i r="11">
      <x v="37"/>
    </i>
    <i r="12">
      <x v="15"/>
    </i>
    <i r="4">
      <x v="35"/>
    </i>
    <i r="5">
      <x v="130"/>
    </i>
    <i r="6">
      <x v="20"/>
    </i>
    <i r="7">
      <x v="436"/>
    </i>
    <i r="8">
      <x v="319"/>
    </i>
    <i r="9">
      <x v="75"/>
    </i>
    <i r="10">
      <x v="5"/>
    </i>
    <i r="11">
      <x v="37"/>
    </i>
    <i r="12">
      <x v="15"/>
    </i>
    <i r="2">
      <x v="242"/>
    </i>
    <i r="3">
      <x v="15"/>
    </i>
    <i r="4">
      <x v="117"/>
    </i>
    <i r="5">
      <x v="130"/>
    </i>
    <i r="6">
      <x v="43"/>
    </i>
    <i r="7">
      <x v="42"/>
    </i>
    <i r="8">
      <x v="319"/>
    </i>
    <i r="9">
      <x v="75"/>
    </i>
    <i r="10">
      <x v="5"/>
    </i>
    <i r="11">
      <x v="37"/>
    </i>
    <i r="12">
      <x v="15"/>
    </i>
    <i r="7">
      <x v="56"/>
    </i>
    <i r="8">
      <x v="319"/>
    </i>
    <i r="9">
      <x v="75"/>
    </i>
    <i r="10">
      <x v="5"/>
    </i>
    <i r="11">
      <x v="37"/>
    </i>
    <i r="12">
      <x v="15"/>
    </i>
    <i>
      <x v="118"/>
    </i>
    <i r="1">
      <x v="11"/>
    </i>
    <i r="2">
      <x v="242"/>
    </i>
    <i r="3">
      <x v="15"/>
    </i>
    <i r="4">
      <x v="106"/>
    </i>
    <i r="5">
      <x v="130"/>
    </i>
    <i r="6">
      <x v="21"/>
    </i>
    <i r="7">
      <x v="500"/>
    </i>
    <i r="8">
      <x v="272"/>
    </i>
    <i r="9">
      <x v="179"/>
    </i>
    <i r="10">
      <x v="5"/>
    </i>
    <i r="11">
      <x v="4"/>
    </i>
    <i r="12">
      <x v="2"/>
    </i>
    <i>
      <x v="119"/>
    </i>
    <i r="1">
      <x v="16"/>
    </i>
    <i r="2">
      <x v="157"/>
    </i>
    <i r="3">
      <x v="15"/>
    </i>
    <i r="4">
      <x v="96"/>
    </i>
    <i r="5">
      <x v="130"/>
    </i>
    <i r="6">
      <x v="43"/>
    </i>
    <i r="7">
      <x v="528"/>
    </i>
    <i r="8">
      <x v="319"/>
    </i>
    <i r="9">
      <x v="144"/>
    </i>
    <i r="10">
      <x v="5"/>
    </i>
    <i r="11">
      <x v="45"/>
    </i>
    <i r="12">
      <x v="15"/>
    </i>
    <i r="2">
      <x v="158"/>
    </i>
    <i r="3">
      <x v="15"/>
    </i>
    <i r="4">
      <x v="76"/>
    </i>
    <i r="5">
      <x v="130"/>
    </i>
    <i r="6">
      <x v="43"/>
    </i>
    <i r="7">
      <x v="342"/>
    </i>
    <i r="8">
      <x v="319"/>
    </i>
    <i r="9">
      <x v="144"/>
    </i>
    <i r="10">
      <x v="5"/>
    </i>
    <i r="11">
      <x v="45"/>
    </i>
    <i r="12">
      <x v="15"/>
    </i>
    <i>
      <x v="120"/>
    </i>
    <i r="1">
      <x v="12"/>
    </i>
    <i r="2">
      <x v="156"/>
    </i>
    <i r="3">
      <x v="15"/>
    </i>
    <i r="4">
      <x/>
    </i>
    <i r="5">
      <x v="130"/>
    </i>
    <i r="6">
      <x v="43"/>
    </i>
    <i r="7">
      <x v="519"/>
    </i>
    <i r="8">
      <x v="319"/>
    </i>
    <i r="9">
      <x v="145"/>
    </i>
    <i r="10">
      <x v="5"/>
    </i>
    <i r="11">
      <x v="45"/>
    </i>
    <i r="12">
      <x v="15"/>
    </i>
    <i r="2">
      <x v="242"/>
    </i>
    <i r="3">
      <x v="15"/>
    </i>
    <i r="4">
      <x v="88"/>
    </i>
    <i r="5">
      <x v="130"/>
    </i>
    <i r="6">
      <x v="43"/>
    </i>
    <i r="7">
      <x v="322"/>
    </i>
    <i r="8">
      <x v="319"/>
    </i>
    <i r="9">
      <x v="145"/>
    </i>
    <i r="10">
      <x v="5"/>
    </i>
    <i r="11">
      <x v="45"/>
    </i>
    <i r="12">
      <x v="15"/>
    </i>
    <i>
      <x v="121"/>
    </i>
    <i r="1">
      <x v="11"/>
    </i>
    <i r="2">
      <x v="117"/>
    </i>
    <i r="3">
      <x v="15"/>
    </i>
    <i r="4">
      <x v="20"/>
    </i>
    <i r="5">
      <x v="130"/>
    </i>
    <i r="6">
      <x v="21"/>
    </i>
    <i r="7">
      <x v="513"/>
    </i>
    <i r="8">
      <x v="285"/>
    </i>
    <i r="9">
      <x v="180"/>
    </i>
    <i r="10">
      <x v="5"/>
    </i>
    <i r="11">
      <x v="31"/>
    </i>
    <i r="12">
      <x v="2"/>
    </i>
    <i r="2">
      <x v="242"/>
    </i>
    <i r="3">
      <x v="15"/>
    </i>
    <i r="4">
      <x/>
    </i>
    <i r="5">
      <x v="130"/>
    </i>
    <i r="6">
      <x v="23"/>
    </i>
    <i r="7">
      <x v="513"/>
    </i>
    <i r="8">
      <x v="285"/>
    </i>
    <i r="9">
      <x v="180"/>
    </i>
    <i r="10">
      <x v="5"/>
    </i>
    <i r="11">
      <x v="48"/>
    </i>
    <i r="12">
      <x v="2"/>
    </i>
    <i>
      <x v="122"/>
    </i>
    <i r="1">
      <x v="11"/>
    </i>
    <i r="2">
      <x v="242"/>
    </i>
    <i r="3">
      <x v="15"/>
    </i>
    <i r="4">
      <x v="20"/>
    </i>
    <i r="5">
      <x v="130"/>
    </i>
    <i r="6">
      <x v="23"/>
    </i>
    <i r="7">
      <x v="514"/>
    </i>
    <i r="8">
      <x v="286"/>
    </i>
    <i r="9">
      <x v="181"/>
    </i>
    <i r="10">
      <x v="5"/>
    </i>
    <i r="11">
      <x v="48"/>
    </i>
    <i r="12">
      <x v="2"/>
    </i>
    <i>
      <x v="123"/>
    </i>
    <i r="1">
      <x v="1"/>
    </i>
    <i r="2">
      <x v="124"/>
    </i>
    <i r="3">
      <x v="15"/>
    </i>
    <i r="4">
      <x v="8"/>
    </i>
    <i r="5">
      <x v="130"/>
    </i>
    <i r="6">
      <x v="20"/>
    </i>
    <i r="7">
      <x v="211"/>
    </i>
    <i r="8">
      <x v="319"/>
    </i>
    <i r="9">
      <x v="183"/>
    </i>
    <i r="10">
      <x v="5"/>
    </i>
    <i r="11">
      <x v="44"/>
    </i>
    <i r="12">
      <x v="15"/>
    </i>
    <i r="6">
      <x v="43"/>
    </i>
    <i r="7">
      <x v="211"/>
    </i>
    <i r="8">
      <x v="319"/>
    </i>
    <i r="9">
      <x v="183"/>
    </i>
    <i r="10">
      <x v="5"/>
    </i>
    <i r="11">
      <x v="44"/>
    </i>
    <i r="12">
      <x v="15"/>
    </i>
    <i>
      <x v="124"/>
    </i>
    <i r="1">
      <x v="1"/>
    </i>
    <i r="2">
      <x v="85"/>
    </i>
    <i r="3">
      <x v="15"/>
    </i>
    <i r="4">
      <x v="30"/>
    </i>
    <i r="5">
      <x v="130"/>
    </i>
    <i r="6">
      <x v="6"/>
    </i>
    <i r="7">
      <x v="108"/>
    </i>
    <i r="8">
      <x v="124"/>
    </i>
    <i r="9">
      <x v="184"/>
    </i>
    <i r="10">
      <x v="5"/>
    </i>
    <i r="11">
      <x v="8"/>
    </i>
    <i r="12">
      <x v="15"/>
    </i>
    <i>
      <x v="125"/>
    </i>
    <i r="1">
      <x v="1"/>
    </i>
    <i r="2">
      <x v="79"/>
    </i>
    <i r="3">
      <x v="15"/>
    </i>
    <i r="4">
      <x v="63"/>
    </i>
    <i r="5">
      <x v="130"/>
    </i>
    <i r="6">
      <x v="29"/>
    </i>
    <i r="7">
      <x v="101"/>
    </i>
    <i r="8">
      <x v="319"/>
    </i>
    <i r="9">
      <x v="183"/>
    </i>
    <i r="10">
      <x v="5"/>
    </i>
    <i r="11">
      <x v="37"/>
    </i>
    <i r="12">
      <x v="15"/>
    </i>
    <i>
      <x v="126"/>
    </i>
    <i r="1">
      <x v="2"/>
    </i>
    <i r="2">
      <x v="242"/>
    </i>
    <i r="3">
      <x v="15"/>
    </i>
    <i r="4">
      <x v="117"/>
    </i>
    <i r="5">
      <x v="130"/>
    </i>
    <i r="6">
      <x v="43"/>
    </i>
    <i r="7">
      <x v="549"/>
    </i>
    <i r="8">
      <x v="173"/>
    </i>
    <i r="9">
      <x v="2"/>
    </i>
    <i r="10">
      <x v="2"/>
    </i>
    <i r="11">
      <x v="39"/>
    </i>
    <i r="12">
      <x v="17"/>
    </i>
    <i>
      <x v="127"/>
    </i>
    <i r="1">
      <x v="16"/>
    </i>
    <i r="2">
      <x v="54"/>
    </i>
    <i r="3">
      <x v="15"/>
    </i>
    <i r="4">
      <x v="63"/>
    </i>
    <i r="5">
      <x v="130"/>
    </i>
    <i r="6">
      <x v="20"/>
    </i>
    <i r="7">
      <x v="187"/>
    </i>
    <i r="8">
      <x v="319"/>
    </i>
    <i r="9">
      <x v="139"/>
    </i>
    <i r="10">
      <x v="5"/>
    </i>
    <i r="11">
      <x v="43"/>
    </i>
    <i r="12">
      <x v="15"/>
    </i>
    <i>
      <x v="128"/>
    </i>
    <i r="1">
      <x v="1"/>
    </i>
    <i r="2">
      <x v="196"/>
    </i>
    <i r="3">
      <x v="15"/>
    </i>
    <i r="4">
      <x/>
    </i>
    <i r="5">
      <x v="130"/>
    </i>
    <i r="6">
      <x v="20"/>
    </i>
    <i r="7">
      <x v="592"/>
    </i>
    <i r="8">
      <x v="125"/>
    </i>
    <i r="9">
      <x v="129"/>
    </i>
    <i r="10">
      <x v="5"/>
    </i>
    <i r="11">
      <x v="43"/>
    </i>
    <i r="12">
      <x v="15"/>
    </i>
    <i>
      <x v="129"/>
    </i>
    <i r="1">
      <x v="14"/>
    </i>
    <i r="2">
      <x v="79"/>
    </i>
    <i r="3">
      <x v="15"/>
    </i>
    <i r="4">
      <x v="63"/>
    </i>
    <i r="5">
      <x v="130"/>
    </i>
    <i r="6">
      <x v="20"/>
    </i>
    <i r="7">
      <x v="66"/>
    </i>
    <i r="8">
      <x v="39"/>
    </i>
    <i r="9">
      <x v="131"/>
    </i>
    <i r="10">
      <x v="5"/>
    </i>
    <i r="11">
      <x v="47"/>
    </i>
    <i r="12">
      <x v="15"/>
    </i>
    <i>
      <x v="130"/>
    </i>
    <i r="1">
      <x v="16"/>
    </i>
    <i r="2">
      <x v="79"/>
    </i>
    <i r="3">
      <x v="15"/>
    </i>
    <i r="4">
      <x v="59"/>
    </i>
    <i r="5">
      <x v="130"/>
    </i>
    <i r="6">
      <x v="20"/>
    </i>
    <i r="7">
      <x v="141"/>
    </i>
    <i r="8">
      <x v="59"/>
    </i>
    <i r="9">
      <x v="132"/>
    </i>
    <i r="10">
      <x v="5"/>
    </i>
    <i r="11">
      <x v="47"/>
    </i>
    <i r="12">
      <x v="15"/>
    </i>
    <i>
      <x v="131"/>
    </i>
    <i r="1">
      <x v="2"/>
    </i>
    <i r="2">
      <x v="79"/>
    </i>
    <i r="3">
      <x v="15"/>
    </i>
    <i r="4">
      <x/>
    </i>
    <i r="5">
      <x v="130"/>
    </i>
    <i r="6">
      <x v="20"/>
    </i>
    <i r="7">
      <x v="365"/>
    </i>
    <i r="8">
      <x v="255"/>
    </i>
    <i r="9">
      <x v="130"/>
    </i>
    <i r="10">
      <x v="5"/>
    </i>
    <i r="11">
      <x v="47"/>
    </i>
    <i r="12">
      <x v="15"/>
    </i>
    <i r="4">
      <x v="32"/>
    </i>
    <i r="5">
      <x v="130"/>
    </i>
    <i r="6">
      <x v="20"/>
    </i>
    <i r="7">
      <x v="455"/>
    </i>
    <i r="8">
      <x v="264"/>
    </i>
    <i r="9">
      <x v="130"/>
    </i>
    <i r="10">
      <x v="5"/>
    </i>
    <i r="11">
      <x v="47"/>
    </i>
    <i r="12">
      <x v="15"/>
    </i>
    <i>
      <x v="132"/>
    </i>
    <i r="1">
      <x v="16"/>
    </i>
    <i r="2">
      <x v="239"/>
    </i>
    <i r="3">
      <x v="15"/>
    </i>
    <i r="4">
      <x v="103"/>
    </i>
    <i r="5">
      <x v="130"/>
    </i>
    <i r="6">
      <x v="20"/>
    </i>
    <i r="7">
      <x v="277"/>
    </i>
    <i r="8">
      <x v="319"/>
    </i>
    <i r="9">
      <x v="143"/>
    </i>
    <i r="10">
      <x v="5"/>
    </i>
    <i r="11">
      <x v="41"/>
    </i>
    <i r="12">
      <x v="15"/>
    </i>
    <i r="4">
      <x v="107"/>
    </i>
    <i r="5">
      <x v="130"/>
    </i>
    <i r="6">
      <x v="20"/>
    </i>
    <i r="7">
      <x v="278"/>
    </i>
    <i r="8">
      <x v="319"/>
    </i>
    <i r="9">
      <x v="143"/>
    </i>
    <i r="10">
      <x v="5"/>
    </i>
    <i r="11">
      <x v="41"/>
    </i>
    <i r="12">
      <x v="15"/>
    </i>
    <i>
      <x v="133"/>
    </i>
    <i r="1">
      <x v="18"/>
    </i>
    <i r="2">
      <x v="238"/>
    </i>
    <i r="3">
      <x v="15"/>
    </i>
    <i r="4">
      <x v="8"/>
    </i>
    <i r="5">
      <x v="130"/>
    </i>
    <i r="6">
      <x v="20"/>
    </i>
    <i r="7">
      <x v="287"/>
    </i>
    <i r="8">
      <x v="319"/>
    </i>
    <i r="9">
      <x v="142"/>
    </i>
    <i r="10">
      <x v="5"/>
    </i>
    <i r="11">
      <x v="41"/>
    </i>
    <i r="12">
      <x v="15"/>
    </i>
    <i>
      <x v="134"/>
    </i>
    <i r="1">
      <x v="12"/>
    </i>
    <i r="2">
      <x v="238"/>
    </i>
    <i r="3">
      <x v="15"/>
    </i>
    <i r="4">
      <x v="49"/>
    </i>
    <i r="5">
      <x v="130"/>
    </i>
    <i r="6">
      <x v="20"/>
    </i>
    <i r="7">
      <x v="246"/>
    </i>
    <i r="8">
      <x v="319"/>
    </i>
    <i r="9">
      <x v="141"/>
    </i>
    <i r="10">
      <x v="5"/>
    </i>
    <i r="11">
      <x v="41"/>
    </i>
    <i r="12">
      <x v="15"/>
    </i>
    <i>
      <x v="135"/>
    </i>
    <i r="1">
      <x v="11"/>
    </i>
    <i r="2">
      <x v="242"/>
    </i>
    <i r="3">
      <x v="15"/>
    </i>
    <i r="4">
      <x v="116"/>
    </i>
    <i r="5">
      <x v="130"/>
    </i>
    <i r="6">
      <x v="43"/>
    </i>
    <i r="7">
      <x v="98"/>
    </i>
    <i r="8">
      <x v="299"/>
    </i>
    <i r="9">
      <x v="69"/>
    </i>
    <i r="10">
      <x v="2"/>
    </i>
    <i r="11">
      <x v="39"/>
    </i>
    <i r="12">
      <x v="17"/>
    </i>
    <i>
      <x v="136"/>
    </i>
    <i r="1">
      <x v="14"/>
    </i>
    <i r="2">
      <x v="242"/>
    </i>
    <i r="3">
      <x v="15"/>
    </i>
    <i r="4">
      <x v="117"/>
    </i>
    <i r="5">
      <x v="130"/>
    </i>
    <i r="6">
      <x v="43"/>
    </i>
    <i r="7">
      <x v="473"/>
    </i>
    <i r="8">
      <x v="177"/>
    </i>
    <i r="9">
      <x v="5"/>
    </i>
    <i r="10">
      <x v="2"/>
    </i>
    <i r="11">
      <x v="39"/>
    </i>
    <i r="12">
      <x v="17"/>
    </i>
    <i>
      <x v="137"/>
    </i>
    <i r="1">
      <x v="7"/>
    </i>
    <i r="2">
      <x v="32"/>
    </i>
    <i r="3">
      <x v="15"/>
    </i>
    <i r="4">
      <x v="96"/>
    </i>
    <i r="5">
      <x v="130"/>
    </i>
    <i r="6">
      <x v="10"/>
    </i>
    <i r="7">
      <x v="221"/>
    </i>
    <i r="8">
      <x v="319"/>
    </i>
    <i r="9">
      <x v="147"/>
    </i>
    <i r="10">
      <x v="5"/>
    </i>
    <i r="11">
      <x v="4"/>
    </i>
    <i r="12">
      <x v="15"/>
    </i>
    <i>
      <x v="138"/>
    </i>
    <i r="1">
      <x v="16"/>
    </i>
    <i r="2">
      <x v="242"/>
    </i>
    <i r="3">
      <x v="15"/>
    </i>
    <i r="4">
      <x v="92"/>
    </i>
    <i r="5">
      <x v="130"/>
    </i>
    <i r="6">
      <x v="15"/>
    </i>
    <i r="7">
      <x v="280"/>
    </i>
    <i r="8">
      <x v="319"/>
    </i>
    <i r="9">
      <x v="156"/>
    </i>
    <i r="10">
      <x v="5"/>
    </i>
    <i r="11">
      <x v="4"/>
    </i>
    <i r="12">
      <x v="15"/>
    </i>
    <i>
      <x v="139"/>
    </i>
    <i r="1">
      <x v="14"/>
    </i>
    <i r="2">
      <x v="200"/>
    </i>
    <i r="3">
      <x v="15"/>
    </i>
    <i r="4">
      <x v="98"/>
    </i>
    <i r="5">
      <x v="130"/>
    </i>
    <i r="6">
      <x v="19"/>
    </i>
    <i r="7">
      <x v="255"/>
    </i>
    <i r="8">
      <x v="319"/>
    </i>
    <i r="9">
      <x v="154"/>
    </i>
    <i r="10">
      <x v="5"/>
    </i>
    <i r="11">
      <x v="4"/>
    </i>
    <i r="12">
      <x v="15"/>
    </i>
    <i>
      <x v="140"/>
    </i>
    <i r="1">
      <x v="9"/>
    </i>
    <i r="2">
      <x v="203"/>
    </i>
    <i r="3">
      <x v="15"/>
    </i>
    <i r="4">
      <x v="98"/>
    </i>
    <i r="5">
      <x v="130"/>
    </i>
    <i r="6">
      <x v="5"/>
    </i>
    <i r="7">
      <x v="228"/>
    </i>
    <i r="8">
      <x v="319"/>
    </i>
    <i r="9">
      <x v="150"/>
    </i>
    <i r="10">
      <x v="5"/>
    </i>
    <i r="11">
      <x v="4"/>
    </i>
    <i r="12">
      <x v="15"/>
    </i>
    <i>
      <x v="141"/>
    </i>
    <i r="1">
      <x v="7"/>
    </i>
    <i r="2">
      <x v="203"/>
    </i>
    <i r="3">
      <x v="15"/>
    </i>
    <i r="4">
      <x v="98"/>
    </i>
    <i r="5">
      <x v="130"/>
    </i>
    <i r="6">
      <x v="10"/>
    </i>
    <i r="7">
      <x v="225"/>
    </i>
    <i r="8">
      <x v="319"/>
    </i>
    <i r="9">
      <x v="148"/>
    </i>
    <i r="10">
      <x v="5"/>
    </i>
    <i r="11">
      <x v="4"/>
    </i>
    <i r="12">
      <x v="15"/>
    </i>
    <i>
      <x v="142"/>
    </i>
    <i r="1">
      <x v="16"/>
    </i>
    <i r="2">
      <x v="56"/>
    </i>
    <i r="3">
      <x v="15"/>
    </i>
    <i r="4">
      <x/>
    </i>
    <i r="5">
      <x v="130"/>
    </i>
    <i r="6">
      <x v="13"/>
    </i>
    <i r="7">
      <x v="269"/>
    </i>
    <i r="8">
      <x v="319"/>
    </i>
    <i r="9">
      <x v="162"/>
    </i>
    <i r="10">
      <x v="5"/>
    </i>
    <i r="11">
      <x v="4"/>
    </i>
    <i r="12">
      <x v="15"/>
    </i>
    <i r="2">
      <x v="121"/>
    </i>
    <i r="3">
      <x v="15"/>
    </i>
    <i r="4">
      <x v="75"/>
    </i>
    <i r="5">
      <x v="130"/>
    </i>
    <i r="6">
      <x v="13"/>
    </i>
    <i r="7">
      <x v="508"/>
    </i>
    <i r="8">
      <x v="319"/>
    </i>
    <i r="9">
      <x v="162"/>
    </i>
    <i r="10">
      <x v="5"/>
    </i>
    <i r="11">
      <x v="4"/>
    </i>
    <i r="12">
      <x v="15"/>
    </i>
    <i r="2">
      <x v="129"/>
    </i>
    <i r="3">
      <x v="15"/>
    </i>
    <i r="4">
      <x v="94"/>
    </i>
    <i r="5">
      <x v="130"/>
    </i>
    <i r="6">
      <x v="5"/>
    </i>
    <i r="7">
      <x v="267"/>
    </i>
    <i r="8">
      <x v="319"/>
    </i>
    <i r="9">
      <x v="162"/>
    </i>
    <i r="10">
      <x v="5"/>
    </i>
    <i r="11">
      <x v="4"/>
    </i>
    <i r="12">
      <x v="15"/>
    </i>
    <i r="2">
      <x v="146"/>
    </i>
    <i r="3">
      <x v="15"/>
    </i>
    <i r="4">
      <x v="78"/>
    </i>
    <i r="5">
      <x v="130"/>
    </i>
    <i r="6">
      <x v="13"/>
    </i>
    <i r="7">
      <x v="507"/>
    </i>
    <i r="8">
      <x v="319"/>
    </i>
    <i r="9">
      <x v="162"/>
    </i>
    <i r="10">
      <x v="5"/>
    </i>
    <i r="11">
      <x v="4"/>
    </i>
    <i r="12">
      <x v="15"/>
    </i>
    <i r="2">
      <x v="147"/>
    </i>
    <i r="3">
      <x v="15"/>
    </i>
    <i r="4">
      <x v="82"/>
    </i>
    <i r="5">
      <x v="130"/>
    </i>
    <i r="6">
      <x v="7"/>
    </i>
    <i r="7">
      <x v="268"/>
    </i>
    <i r="8">
      <x v="319"/>
    </i>
    <i r="9">
      <x v="162"/>
    </i>
    <i r="10">
      <x v="5"/>
    </i>
    <i r="11">
      <x v="4"/>
    </i>
    <i r="12">
      <x v="15"/>
    </i>
    <i>
      <x v="143"/>
    </i>
    <i r="1">
      <x v="10"/>
    </i>
    <i r="2">
      <x v="122"/>
    </i>
    <i r="3">
      <x v="15"/>
    </i>
    <i r="4">
      <x/>
    </i>
    <i r="5">
      <x v="130"/>
    </i>
    <i r="6">
      <x v="13"/>
    </i>
    <i r="7">
      <x v="499"/>
    </i>
    <i r="8">
      <x v="319"/>
    </i>
    <i r="9">
      <x v="152"/>
    </i>
    <i r="10">
      <x v="5"/>
    </i>
    <i r="11">
      <x v="4"/>
    </i>
    <i r="12">
      <x v="15"/>
    </i>
    <i r="2">
      <x v="242"/>
    </i>
    <i r="3">
      <x v="15"/>
    </i>
    <i r="4">
      <x v="78"/>
    </i>
    <i r="5">
      <x v="130"/>
    </i>
    <i r="6">
      <x v="16"/>
    </i>
    <i r="7">
      <x v="233"/>
    </i>
    <i r="8">
      <x v="319"/>
    </i>
    <i r="9">
      <x v="152"/>
    </i>
    <i r="10">
      <x v="5"/>
    </i>
    <i r="11">
      <x v="4"/>
    </i>
    <i r="12">
      <x v="15"/>
    </i>
    <i>
      <x v="144"/>
    </i>
    <i r="1">
      <x v="8"/>
    </i>
    <i r="2">
      <x v="125"/>
    </i>
    <i r="3">
      <x v="15"/>
    </i>
    <i r="4">
      <x/>
    </i>
    <i r="5">
      <x v="130"/>
    </i>
    <i r="6">
      <x v="13"/>
    </i>
    <i r="7">
      <x v="497"/>
    </i>
    <i r="8">
      <x v="319"/>
    </i>
    <i r="9">
      <x v="149"/>
    </i>
    <i r="10">
      <x v="5"/>
    </i>
    <i r="11">
      <x v="4"/>
    </i>
    <i r="12">
      <x v="15"/>
    </i>
    <i>
      <x v="145"/>
    </i>
    <i r="1">
      <x v="18"/>
    </i>
    <i r="2">
      <x v="70"/>
    </i>
    <i r="3">
      <x v="15"/>
    </i>
    <i r="4">
      <x v="98"/>
    </i>
    <i r="5">
      <x v="130"/>
    </i>
    <i r="6">
      <x v="11"/>
    </i>
    <i r="7">
      <x v="285"/>
    </i>
    <i r="8">
      <x v="319"/>
    </i>
    <i r="9">
      <x v="159"/>
    </i>
    <i r="10">
      <x v="5"/>
    </i>
    <i r="11">
      <x v="4"/>
    </i>
    <i r="12">
      <x v="15"/>
    </i>
    <i r="2">
      <x v="242"/>
    </i>
    <i r="3">
      <x v="15"/>
    </i>
    <i r="4">
      <x v="81"/>
    </i>
    <i r="5">
      <x v="130"/>
    </i>
    <i r="6">
      <x v="5"/>
    </i>
    <i r="7">
      <x v="284"/>
    </i>
    <i r="8">
      <x v="319"/>
    </i>
    <i r="9">
      <x v="159"/>
    </i>
    <i r="10">
      <x v="5"/>
    </i>
    <i r="11">
      <x v="4"/>
    </i>
    <i r="12">
      <x v="15"/>
    </i>
    <i>
      <x v="146"/>
    </i>
    <i r="1">
      <x v="11"/>
    </i>
    <i r="2">
      <x v="242"/>
    </i>
    <i r="3">
      <x v="15"/>
    </i>
    <i r="4">
      <x v="117"/>
    </i>
    <i r="5">
      <x v="130"/>
    </i>
    <i r="6">
      <x v="43"/>
    </i>
    <i r="7">
      <x v="82"/>
    </i>
    <i r="8">
      <x v="217"/>
    </i>
    <i r="9">
      <x v="69"/>
    </i>
    <i r="10">
      <x v="2"/>
    </i>
    <i r="11">
      <x v="39"/>
    </i>
    <i r="12">
      <x v="17"/>
    </i>
    <i r="7">
      <x v="347"/>
    </i>
    <i r="8">
      <x v="217"/>
    </i>
    <i r="9">
      <x v="3"/>
    </i>
    <i r="10">
      <x v="2"/>
    </i>
    <i r="11">
      <x v="39"/>
    </i>
    <i r="12">
      <x v="17"/>
    </i>
    <i>
      <x v="147"/>
    </i>
    <i r="1">
      <x v="2"/>
    </i>
    <i r="2">
      <x v="126"/>
    </i>
    <i r="3">
      <x v="15"/>
    </i>
    <i r="4">
      <x/>
    </i>
    <i r="5">
      <x v="130"/>
    </i>
    <i r="6">
      <x v="6"/>
    </i>
    <i r="7">
      <x v="494"/>
    </i>
    <i r="8">
      <x v="319"/>
    </i>
    <i r="9">
      <x v="146"/>
    </i>
    <i r="10">
      <x v="5"/>
    </i>
    <i r="11">
      <x v="4"/>
    </i>
    <i r="12">
      <x v="15"/>
    </i>
    <i r="2">
      <x v="242"/>
    </i>
    <i r="3">
      <x v="15"/>
    </i>
    <i r="4">
      <x v="96"/>
    </i>
    <i r="5">
      <x v="130"/>
    </i>
    <i r="6">
      <x v="4"/>
    </i>
    <i r="7">
      <x v="218"/>
    </i>
    <i r="8">
      <x v="319"/>
    </i>
    <i r="9">
      <x v="146"/>
    </i>
    <i r="10">
      <x v="5"/>
    </i>
    <i r="11">
      <x v="4"/>
    </i>
    <i r="12">
      <x v="15"/>
    </i>
    <i>
      <x v="148"/>
    </i>
    <i r="1">
      <x v="16"/>
    </i>
    <i r="2">
      <x v="162"/>
    </i>
    <i r="3">
      <x v="15"/>
    </i>
    <i r="4">
      <x v="14"/>
    </i>
    <i r="5">
      <x v="130"/>
    </i>
    <i r="6">
      <x v="17"/>
    </i>
    <i r="7">
      <x v="299"/>
    </i>
    <i r="8">
      <x v="319"/>
    </i>
    <i r="9">
      <x v="160"/>
    </i>
    <i r="10">
      <x v="5"/>
    </i>
    <i r="11">
      <x v="46"/>
    </i>
    <i r="12">
      <x v="15"/>
    </i>
    <i>
      <x v="149"/>
    </i>
    <i r="1">
      <x v="12"/>
    </i>
    <i r="2">
      <x v="17"/>
    </i>
    <i r="3">
      <x v="15"/>
    </i>
    <i r="4">
      <x/>
    </i>
    <i r="5">
      <x v="130"/>
    </i>
    <i r="6">
      <x v="13"/>
    </i>
    <i r="7">
      <x v="293"/>
    </i>
    <i r="8">
      <x v="319"/>
    </i>
    <i r="9">
      <x v="127"/>
    </i>
    <i r="10">
      <x v="5"/>
    </i>
    <i r="11">
      <x v="46"/>
    </i>
    <i r="12">
      <x v="15"/>
    </i>
    <i>
      <x v="150"/>
    </i>
    <i r="1">
      <x v="12"/>
    </i>
    <i r="2">
      <x v="162"/>
    </i>
    <i r="3">
      <x v="15"/>
    </i>
    <i r="4">
      <x v="8"/>
    </i>
    <i r="5">
      <x v="130"/>
    </i>
    <i r="6">
      <x v="11"/>
    </i>
    <i r="7">
      <x v="294"/>
    </i>
    <i r="8">
      <x v="319"/>
    </i>
    <i r="9">
      <x v="128"/>
    </i>
    <i r="10">
      <x v="5"/>
    </i>
    <i r="11">
      <x v="46"/>
    </i>
    <i r="12">
      <x v="15"/>
    </i>
    <i>
      <x v="151"/>
    </i>
    <i r="1">
      <x v="18"/>
    </i>
    <i r="2">
      <x v="169"/>
    </i>
    <i r="3">
      <x v="15"/>
    </i>
    <i r="4">
      <x/>
    </i>
    <i r="5">
      <x v="130"/>
    </i>
    <i r="6">
      <x v="17"/>
    </i>
    <i r="7">
      <x v="300"/>
    </i>
    <i r="8">
      <x v="319"/>
    </i>
    <i r="9">
      <x v="157"/>
    </i>
    <i r="10">
      <x v="5"/>
    </i>
    <i r="11">
      <x v="46"/>
    </i>
    <i r="12">
      <x v="15"/>
    </i>
    <i>
      <x v="152"/>
    </i>
    <i r="1">
      <x v="2"/>
    </i>
    <i r="2">
      <x v="162"/>
    </i>
    <i r="3">
      <x v="15"/>
    </i>
    <i r="4">
      <x v="54"/>
    </i>
    <i r="5">
      <x v="130"/>
    </i>
    <i r="6">
      <x v="6"/>
    </i>
    <i r="7">
      <x v="510"/>
    </i>
    <i r="8">
      <x v="319"/>
    </i>
    <i r="9">
      <x v="126"/>
    </i>
    <i r="10">
      <x v="5"/>
    </i>
    <i r="11">
      <x v="46"/>
    </i>
    <i r="12">
      <x v="15"/>
    </i>
    <i>
      <x v="153"/>
    </i>
    <i r="1">
      <x v="12"/>
    </i>
    <i r="2">
      <x v="242"/>
    </i>
    <i r="3">
      <x v="15"/>
    </i>
    <i r="4">
      <x v="117"/>
    </i>
    <i r="5">
      <x v="130"/>
    </i>
    <i r="6">
      <x v="43"/>
    </i>
    <i r="7">
      <x v="50"/>
    </i>
    <i r="8">
      <x v="174"/>
    </i>
    <i r="9">
      <x v="10"/>
    </i>
    <i r="10">
      <x v="2"/>
    </i>
    <i r="11">
      <x v="39"/>
    </i>
    <i r="12">
      <x v="17"/>
    </i>
    <i>
      <x v="154"/>
    </i>
    <i r="1">
      <x v="16"/>
    </i>
    <i r="2">
      <x v="242"/>
    </i>
    <i r="3">
      <x v="15"/>
    </i>
    <i r="4">
      <x v="117"/>
    </i>
    <i r="5">
      <x v="130"/>
    </i>
    <i r="6">
      <x v="43"/>
    </i>
    <i r="7">
      <x v="129"/>
    </i>
    <i r="8">
      <x v="300"/>
    </i>
    <i r="9">
      <x v="7"/>
    </i>
    <i r="10">
      <x v="2"/>
    </i>
    <i r="11">
      <x v="39"/>
    </i>
    <i r="12">
      <x v="17"/>
    </i>
    <i>
      <x v="155"/>
    </i>
    <i r="1">
      <x v="12"/>
    </i>
    <i r="2">
      <x v="79"/>
    </i>
    <i r="3">
      <x v="15"/>
    </i>
    <i r="4">
      <x v="19"/>
    </i>
    <i r="5">
      <x v="130"/>
    </i>
    <i r="6">
      <x v="20"/>
    </i>
    <i r="7">
      <x v="565"/>
    </i>
    <i r="8">
      <x v="138"/>
    </i>
    <i r="9">
      <x v="140"/>
    </i>
    <i r="10">
      <x v="5"/>
    </i>
    <i r="11">
      <x v="31"/>
    </i>
    <i r="12">
      <x v="15"/>
    </i>
    <i r="4">
      <x v="37"/>
    </i>
    <i r="5">
      <x v="130"/>
    </i>
    <i r="6">
      <x v="18"/>
    </i>
    <i r="7">
      <x v="172"/>
    </i>
    <i r="8">
      <x v="37"/>
    </i>
    <i r="9">
      <x v="140"/>
    </i>
    <i r="10">
      <x v="5"/>
    </i>
    <i r="11">
      <x v="31"/>
    </i>
    <i r="12">
      <x v="15"/>
    </i>
    <i r="2">
      <x v="81"/>
    </i>
    <i r="3">
      <x v="15"/>
    </i>
    <i r="4">
      <x v="33"/>
    </i>
    <i r="5">
      <x v="130"/>
    </i>
    <i r="6">
      <x v="16"/>
    </i>
    <i r="7">
      <x v="577"/>
    </i>
    <i r="8">
      <x v="36"/>
    </i>
    <i r="9">
      <x v="140"/>
    </i>
    <i r="10">
      <x v="5"/>
    </i>
    <i r="11">
      <x v="31"/>
    </i>
    <i r="12">
      <x v="15"/>
    </i>
    <i r="4">
      <x v="49"/>
    </i>
    <i r="5">
      <x v="130"/>
    </i>
    <i r="6">
      <x v="16"/>
    </i>
    <i r="7">
      <x v="580"/>
    </i>
    <i r="8">
      <x v="35"/>
    </i>
    <i r="9">
      <x v="140"/>
    </i>
    <i r="10">
      <x v="5"/>
    </i>
    <i r="11">
      <x v="31"/>
    </i>
    <i r="12">
      <x v="15"/>
    </i>
    <i>
      <x v="156"/>
    </i>
    <i r="1">
      <x v="14"/>
    </i>
    <i r="2">
      <x v="81"/>
    </i>
    <i r="3">
      <x v="15"/>
    </i>
    <i r="4">
      <x v="63"/>
    </i>
    <i r="5">
      <x v="130"/>
    </i>
    <i r="6">
      <x v="15"/>
    </i>
    <i r="7">
      <x v="75"/>
    </i>
    <i r="8">
      <x v="157"/>
    </i>
    <i r="9">
      <x v="137"/>
    </i>
    <i r="10">
      <x v="5"/>
    </i>
    <i r="11">
      <x v="31"/>
    </i>
    <i r="12">
      <x v="15"/>
    </i>
    <i>
      <x v="157"/>
    </i>
    <i r="1">
      <x v="6"/>
    </i>
    <i r="2">
      <x v="41"/>
    </i>
    <i r="3">
      <x v="15"/>
    </i>
    <i r="4">
      <x v="69"/>
    </i>
    <i r="5">
      <x v="130"/>
    </i>
    <i r="6">
      <x v="9"/>
    </i>
    <i r="7">
      <x v="131"/>
    </i>
    <i r="8">
      <x v="130"/>
    </i>
    <i r="9">
      <x v="135"/>
    </i>
    <i r="10">
      <x v="5"/>
    </i>
    <i r="11">
      <x v="31"/>
    </i>
    <i r="12">
      <x v="15"/>
    </i>
    <i>
      <x v="158"/>
    </i>
    <i r="1">
      <x v="12"/>
    </i>
    <i r="2">
      <x v="41"/>
    </i>
    <i r="3">
      <x v="15"/>
    </i>
    <i r="4">
      <x v="69"/>
    </i>
    <i r="5">
      <x v="130"/>
    </i>
    <i r="6">
      <x v="13"/>
    </i>
    <i r="7">
      <x v="115"/>
    </i>
    <i r="8">
      <x v="34"/>
    </i>
    <i r="9">
      <x v="138"/>
    </i>
    <i r="10">
      <x v="5"/>
    </i>
    <i r="11">
      <x v="31"/>
    </i>
    <i r="12">
      <x v="15"/>
    </i>
    <i>
      <x v="159"/>
    </i>
    <i r="1">
      <x v="7"/>
    </i>
    <i r="2">
      <x v="41"/>
    </i>
    <i r="3">
      <x v="15"/>
    </i>
    <i r="4">
      <x v="69"/>
    </i>
    <i r="5">
      <x v="130"/>
    </i>
    <i r="6">
      <x v="10"/>
    </i>
    <i r="7">
      <x v="400"/>
    </i>
    <i r="8">
      <x v="132"/>
    </i>
    <i r="9">
      <x v="136"/>
    </i>
    <i r="10">
      <x v="5"/>
    </i>
    <i r="11">
      <x v="31"/>
    </i>
    <i r="12">
      <x v="15"/>
    </i>
    <i>
      <x v="160"/>
    </i>
    <i r="1">
      <x v="16"/>
    </i>
    <i r="2">
      <x v="41"/>
    </i>
    <i r="3">
      <x v="15"/>
    </i>
    <i r="4">
      <x v="69"/>
    </i>
    <i r="5">
      <x v="130"/>
    </i>
    <i r="6">
      <x v="32"/>
    </i>
    <i r="7">
      <x v="144"/>
    </i>
    <i r="8">
      <x v="38"/>
    </i>
    <i r="9">
      <x v="139"/>
    </i>
    <i r="10">
      <x v="5"/>
    </i>
    <i r="11">
      <x v="31"/>
    </i>
    <i r="12">
      <x v="15"/>
    </i>
    <i r="2">
      <x v="79"/>
    </i>
    <i r="3">
      <x v="15"/>
    </i>
    <i r="4">
      <x v="8"/>
    </i>
    <i r="5">
      <x v="130"/>
    </i>
    <i r="6">
      <x v="25"/>
    </i>
    <i r="7">
      <x v="164"/>
    </i>
    <i r="8">
      <x v="165"/>
    </i>
    <i r="9">
      <x v="139"/>
    </i>
    <i r="10">
      <x v="5"/>
    </i>
    <i r="11">
      <x v="31"/>
    </i>
    <i r="12">
      <x v="15"/>
    </i>
    <i r="2">
      <x v="81"/>
    </i>
    <i r="3">
      <x v="15"/>
    </i>
    <i r="4">
      <x v="59"/>
    </i>
    <i r="5">
      <x v="130"/>
    </i>
    <i r="6">
      <x v="34"/>
    </i>
    <i r="7">
      <x v="39"/>
    </i>
    <i r="8">
      <x v="166"/>
    </i>
    <i r="9">
      <x v="139"/>
    </i>
    <i r="10">
      <x v="5"/>
    </i>
    <i r="11">
      <x v="31"/>
    </i>
    <i r="12">
      <x v="15"/>
    </i>
    <i>
      <x v="161"/>
    </i>
    <i r="1">
      <x v="10"/>
    </i>
    <i r="2">
      <x v="81"/>
    </i>
    <i r="3">
      <x v="15"/>
    </i>
    <i r="4">
      <x v="35"/>
    </i>
    <i r="5">
      <x v="130"/>
    </i>
    <i r="6">
      <x v="16"/>
    </i>
    <i r="7">
      <x v="386"/>
    </i>
    <i r="8">
      <x v="135"/>
    </i>
    <i r="9">
      <x v="134"/>
    </i>
    <i r="10">
      <x v="5"/>
    </i>
    <i r="11">
      <x v="31"/>
    </i>
    <i r="12">
      <x v="15"/>
    </i>
    <i>
      <x v="162"/>
    </i>
    <i r="1">
      <x v="2"/>
    </i>
    <i r="2">
      <x v="164"/>
    </i>
    <i r="3">
      <x v="15"/>
    </i>
    <i r="4">
      <x/>
    </i>
    <i r="5">
      <x v="130"/>
    </i>
    <i r="6">
      <x v="25"/>
    </i>
    <i r="7">
      <x v="457"/>
    </i>
    <i r="8">
      <x v="283"/>
    </i>
    <i r="9">
      <x v="133"/>
    </i>
    <i r="10">
      <x v="5"/>
    </i>
    <i r="11">
      <x v="31"/>
    </i>
    <i r="12">
      <x v="15"/>
    </i>
    <i r="6">
      <x v="26"/>
    </i>
    <i r="7">
      <x v="456"/>
    </i>
    <i r="8">
      <x v="284"/>
    </i>
    <i r="9">
      <x v="133"/>
    </i>
    <i r="10">
      <x v="5"/>
    </i>
    <i r="11">
      <x v="31"/>
    </i>
    <i r="12">
      <x v="15"/>
    </i>
    <i>
      <x v="163"/>
    </i>
    <i r="1">
      <x v="2"/>
    </i>
    <i r="2">
      <x v="198"/>
    </i>
    <i r="3">
      <x v="15"/>
    </i>
    <i r="4">
      <x v="67"/>
    </i>
    <i r="5">
      <x v="130"/>
    </i>
    <i r="6">
      <x v="3"/>
    </i>
    <i r="7">
      <x v="217"/>
    </i>
    <i r="8">
      <x v="319"/>
    </i>
    <i r="9">
      <x v="165"/>
    </i>
    <i r="10">
      <x v="5"/>
    </i>
    <i r="11">
      <x v="23"/>
    </i>
    <i r="12">
      <x v="15"/>
    </i>
    <i>
      <x v="164"/>
    </i>
    <i r="1">
      <x v="2"/>
    </i>
    <i r="2">
      <x v="53"/>
    </i>
    <i r="3">
      <x v="15"/>
    </i>
    <i r="4">
      <x v="67"/>
    </i>
    <i r="5">
      <x v="130"/>
    </i>
    <i r="6">
      <x v="6"/>
    </i>
    <i r="7">
      <x v="454"/>
    </i>
    <i r="8">
      <x v="282"/>
    </i>
    <i r="9">
      <x v="63"/>
    </i>
    <i r="10">
      <x v="5"/>
    </i>
    <i r="11">
      <x v="8"/>
    </i>
    <i r="12">
      <x v="15"/>
    </i>
    <i r="2">
      <x v="84"/>
    </i>
    <i r="3">
      <x v="15"/>
    </i>
    <i r="4">
      <x v="49"/>
    </i>
    <i r="5">
      <x v="130"/>
    </i>
    <i r="6">
      <x v="5"/>
    </i>
    <i r="7">
      <x v="452"/>
    </i>
    <i r="8">
      <x v="281"/>
    </i>
    <i r="9">
      <x v="63"/>
    </i>
    <i r="10">
      <x v="5"/>
    </i>
    <i r="11">
      <x v="8"/>
    </i>
    <i r="12">
      <x v="15"/>
    </i>
    <i r="4">
      <x v="63"/>
    </i>
    <i r="5">
      <x v="130"/>
    </i>
    <i r="6">
      <x v="5"/>
    </i>
    <i r="7">
      <x v="453"/>
    </i>
    <i r="8">
      <x v="280"/>
    </i>
    <i r="9">
      <x v="63"/>
    </i>
    <i r="10">
      <x v="5"/>
    </i>
    <i r="11">
      <x v="8"/>
    </i>
    <i r="12">
      <x v="15"/>
    </i>
    <i>
      <x v="165"/>
    </i>
    <i r="1">
      <x v="13"/>
    </i>
    <i r="2">
      <x v="126"/>
    </i>
    <i r="3">
      <x v="15"/>
    </i>
    <i r="4">
      <x/>
    </i>
    <i r="5">
      <x v="130"/>
    </i>
    <i r="6">
      <x v="28"/>
    </i>
    <i r="7">
      <x v="147"/>
    </i>
    <i r="8">
      <x v="319"/>
    </i>
    <i r="9">
      <x v="66"/>
    </i>
    <i r="10">
      <x v="5"/>
    </i>
    <i r="11">
      <x v="37"/>
    </i>
    <i r="12">
      <x v="15"/>
    </i>
    <i>
      <x v="166"/>
    </i>
    <i r="1">
      <x v="2"/>
    </i>
    <i r="2">
      <x v="47"/>
    </i>
    <i r="3">
      <x v="15"/>
    </i>
    <i r="4">
      <x v="69"/>
    </i>
    <i r="5">
      <x v="130"/>
    </i>
    <i r="6">
      <x v="26"/>
    </i>
    <i r="7">
      <x v="362"/>
    </i>
    <i r="8">
      <x v="319"/>
    </i>
    <i r="9">
      <x v="64"/>
    </i>
    <i r="10">
      <x v="5"/>
    </i>
    <i r="11">
      <x v="37"/>
    </i>
    <i r="12">
      <x v="15"/>
    </i>
    <i>
      <x v="167"/>
    </i>
    <i r="1">
      <x v="14"/>
    </i>
    <i r="2">
      <x v="242"/>
    </i>
    <i r="3">
      <x v="3"/>
    </i>
    <i r="4">
      <x v="2"/>
    </i>
    <i r="5">
      <x v="130"/>
    </i>
    <i r="6">
      <x v="22"/>
    </i>
    <i r="7">
      <x v="250"/>
    </i>
    <i r="8">
      <x v="319"/>
    </i>
    <i r="9">
      <x v="190"/>
    </i>
    <i r="10">
      <x v="6"/>
    </i>
    <i r="11">
      <x v="53"/>
    </i>
    <i r="12">
      <x v="7"/>
    </i>
    <i r="4">
      <x v="4"/>
    </i>
    <i r="5">
      <x v="130"/>
    </i>
    <i r="6">
      <x v="21"/>
    </i>
    <i r="7">
      <x v="17"/>
    </i>
    <i r="8">
      <x v="319"/>
    </i>
    <i r="9">
      <x v="190"/>
    </i>
    <i r="10">
      <x v="6"/>
    </i>
    <i r="11">
      <x v="53"/>
    </i>
    <i r="12">
      <x v="6"/>
    </i>
    <i>
      <x v="168"/>
    </i>
    <i r="1">
      <x v="7"/>
    </i>
    <i r="2">
      <x v="242"/>
    </i>
    <i r="3">
      <x v="6"/>
    </i>
    <i r="4">
      <x/>
    </i>
    <i r="5">
      <x v="130"/>
    </i>
    <i r="6">
      <x v="30"/>
    </i>
    <i r="7">
      <x v="338"/>
    </i>
    <i r="8">
      <x v="319"/>
    </i>
    <i r="9">
      <x v="186"/>
    </i>
    <i r="10">
      <x v="6"/>
    </i>
    <i r="11">
      <x v="53"/>
    </i>
    <i r="12">
      <x v="15"/>
    </i>
    <i r="3">
      <x v="8"/>
    </i>
    <i r="4">
      <x/>
    </i>
    <i r="5">
      <x v="130"/>
    </i>
    <i r="6">
      <x v="22"/>
    </i>
    <i r="7">
      <x v="304"/>
    </i>
    <i r="8">
      <x v="319"/>
    </i>
    <i r="9">
      <x v="186"/>
    </i>
    <i r="10">
      <x v="6"/>
    </i>
    <i r="11">
      <x v="53"/>
    </i>
    <i r="12">
      <x v="7"/>
    </i>
    <i>
      <x v="169"/>
    </i>
    <i r="1">
      <x v="10"/>
    </i>
    <i r="2">
      <x v="242"/>
    </i>
    <i r="3">
      <x v="3"/>
    </i>
    <i r="4">
      <x v="32"/>
    </i>
    <i r="5">
      <x v="130"/>
    </i>
    <i r="6">
      <x v="30"/>
    </i>
    <i r="7">
      <x v="334"/>
    </i>
    <i r="8">
      <x v="319"/>
    </i>
    <i r="9">
      <x v="188"/>
    </i>
    <i r="10">
      <x v="6"/>
    </i>
    <i r="11">
      <x v="53"/>
    </i>
    <i r="12">
      <x v="15"/>
    </i>
    <i r="4">
      <x v="59"/>
    </i>
    <i r="5">
      <x v="130"/>
    </i>
    <i r="6">
      <x v="32"/>
    </i>
    <i r="7">
      <x v="521"/>
    </i>
    <i r="8">
      <x v="319"/>
    </i>
    <i r="9">
      <x v="188"/>
    </i>
    <i r="10">
      <x v="6"/>
    </i>
    <i r="11">
      <x v="53"/>
    </i>
    <i r="12">
      <x v="15"/>
    </i>
    <i>
      <x v="170"/>
    </i>
    <i r="1">
      <x v="11"/>
    </i>
    <i r="2">
      <x v="242"/>
    </i>
    <i r="3">
      <x v="3"/>
    </i>
    <i r="4">
      <x v="3"/>
    </i>
    <i r="5">
      <x v="130"/>
    </i>
    <i r="6">
      <x v="21"/>
    </i>
    <i r="7">
      <x v="501"/>
    </i>
    <i r="8">
      <x v="319"/>
    </i>
    <i r="9">
      <x v="163"/>
    </i>
    <i r="10">
      <x v="6"/>
    </i>
    <i r="11">
      <x v="53"/>
    </i>
    <i r="12">
      <x v="6"/>
    </i>
    <i>
      <x v="171"/>
    </i>
    <i r="1">
      <x v="12"/>
    </i>
    <i r="2">
      <x v="242"/>
    </i>
    <i r="3">
      <x v="3"/>
    </i>
    <i r="4">
      <x v="30"/>
    </i>
    <i r="5">
      <x v="130"/>
    </i>
    <i r="6">
      <x v="36"/>
    </i>
    <i r="7">
      <x v="525"/>
    </i>
    <i r="8">
      <x v="319"/>
    </i>
    <i r="9">
      <x v="189"/>
    </i>
    <i r="10">
      <x v="6"/>
    </i>
    <i r="11">
      <x v="53"/>
    </i>
    <i r="12">
      <x v="15"/>
    </i>
    <i>
      <x v="172"/>
    </i>
    <i r="1">
      <x v="9"/>
    </i>
    <i r="2">
      <x v="242"/>
    </i>
    <i r="3">
      <x v="3"/>
    </i>
    <i r="4">
      <x v="49"/>
    </i>
    <i r="5">
      <x v="130"/>
    </i>
    <i r="6">
      <x v="32"/>
    </i>
    <i r="7">
      <x v="339"/>
    </i>
    <i r="8">
      <x v="319"/>
    </i>
    <i r="9">
      <x v="187"/>
    </i>
    <i r="10">
      <x v="6"/>
    </i>
    <i r="11">
      <x v="53"/>
    </i>
    <i r="12">
      <x v="15"/>
    </i>
    <i>
      <x v="173"/>
    </i>
    <i r="1">
      <x v="11"/>
    </i>
    <i r="2">
      <x v="242"/>
    </i>
    <i r="3">
      <x v="7"/>
    </i>
    <i r="4">
      <x/>
    </i>
    <i r="5">
      <x v="130"/>
    </i>
    <i r="6">
      <x v="23"/>
    </i>
    <i r="7">
      <x v="193"/>
    </i>
    <i r="8">
      <x v="319"/>
    </i>
    <i r="9">
      <x v="164"/>
    </i>
    <i r="10">
      <x v="6"/>
    </i>
    <i r="11">
      <x v="53"/>
    </i>
    <i r="12">
      <x v="8"/>
    </i>
    <i>
      <x v="174"/>
    </i>
    <i r="1">
      <x v="2"/>
    </i>
    <i r="2">
      <x v="242"/>
    </i>
    <i r="3">
      <x v="3"/>
    </i>
    <i r="4">
      <x v="63"/>
    </i>
    <i r="5">
      <x v="130"/>
    </i>
    <i r="6">
      <x v="26"/>
    </i>
    <i r="7">
      <x v="530"/>
    </i>
    <i r="8">
      <x v="319"/>
    </i>
    <i r="9">
      <x v="185"/>
    </i>
    <i r="10">
      <x v="6"/>
    </i>
    <i r="11">
      <x v="53"/>
    </i>
    <i r="12">
      <x v="15"/>
    </i>
    <i>
      <x v="175"/>
    </i>
    <i r="1">
      <x v="12"/>
    </i>
    <i r="2">
      <x v="242"/>
    </i>
    <i r="3">
      <x v="15"/>
    </i>
    <i r="4">
      <x v="117"/>
    </i>
    <i r="5">
      <x v="130"/>
    </i>
    <i r="6">
      <x v="43"/>
    </i>
    <i r="7">
      <x v="353"/>
    </i>
    <i r="8">
      <x v="111"/>
    </i>
    <i r="9">
      <x v="195"/>
    </i>
    <i r="10">
      <x v="5"/>
    </i>
    <i r="11">
      <x v="48"/>
    </i>
    <i r="12">
      <x v="14"/>
    </i>
    <i>
      <x v="176"/>
    </i>
    <i r="1">
      <x v="1"/>
    </i>
    <i r="2">
      <x v="1"/>
    </i>
    <i r="3">
      <x v="15"/>
    </i>
    <i r="4">
      <x v="117"/>
    </i>
    <i r="5">
      <x v="130"/>
    </i>
    <i r="6">
      <x v="1"/>
    </i>
    <i r="7">
      <x v="560"/>
    </i>
    <i r="8">
      <x v="319"/>
    </i>
    <i r="9">
      <x v="196"/>
    </i>
    <i r="10">
      <x v="5"/>
    </i>
    <i r="11">
      <x v="23"/>
    </i>
    <i r="12">
      <x v="15"/>
    </i>
    <i r="2">
      <x v="51"/>
    </i>
    <i r="3">
      <x v="15"/>
    </i>
    <i r="4">
      <x v="69"/>
    </i>
    <i r="5">
      <x v="130"/>
    </i>
    <i r="6">
      <x v="43"/>
    </i>
    <i r="7">
      <x v="178"/>
    </i>
    <i r="8">
      <x v="203"/>
    </i>
    <i r="9">
      <x v="196"/>
    </i>
    <i r="10">
      <x v="3"/>
    </i>
    <i r="11">
      <x v="11"/>
    </i>
    <i r="12">
      <x v="17"/>
    </i>
    <i r="2">
      <x v="79"/>
    </i>
    <i r="3">
      <x v="15"/>
    </i>
    <i r="4">
      <x v="37"/>
    </i>
    <i r="5">
      <x v="50"/>
    </i>
    <i r="6">
      <x v="43"/>
    </i>
    <i r="7">
      <x v="290"/>
    </i>
    <i r="8">
      <x v="319"/>
    </i>
    <i r="9">
      <x v="196"/>
    </i>
    <i r="10">
      <x v="1"/>
    </i>
    <i r="11">
      <x v="18"/>
    </i>
    <i r="12">
      <x v="15"/>
    </i>
    <i r="4">
      <x v="49"/>
    </i>
    <i r="5">
      <x v="52"/>
    </i>
    <i r="6">
      <x v="43"/>
    </i>
    <i r="7">
      <x v="291"/>
    </i>
    <i r="8">
      <x v="319"/>
    </i>
    <i r="9">
      <x v="196"/>
    </i>
    <i r="10">
      <x v="1"/>
    </i>
    <i r="11">
      <x v="18"/>
    </i>
    <i r="12">
      <x v="15"/>
    </i>
    <i r="4">
      <x v="67"/>
    </i>
    <i r="5">
      <x v="20"/>
    </i>
    <i r="6">
      <x v="43"/>
    </i>
    <i r="7">
      <x v="104"/>
    </i>
    <i r="8">
      <x v="319"/>
    </i>
    <i r="9">
      <x v="196"/>
    </i>
    <i r="10">
      <x v="1"/>
    </i>
    <i r="11">
      <x v="33"/>
    </i>
    <i r="12">
      <x v="15"/>
    </i>
    <i r="4">
      <x v="90"/>
    </i>
    <i r="5">
      <x v="130"/>
    </i>
    <i r="6">
      <x v="43"/>
    </i>
    <i r="7">
      <x v="592"/>
    </i>
    <i r="8">
      <x v="97"/>
    </i>
    <i r="9">
      <x v="196"/>
    </i>
    <i r="10">
      <x v="2"/>
    </i>
    <i r="11">
      <x/>
    </i>
    <i r="12">
      <x v="17"/>
    </i>
    <i r="2">
      <x v="95"/>
    </i>
    <i r="3">
      <x v="15"/>
    </i>
    <i r="4">
      <x v="9"/>
    </i>
    <i r="5">
      <x v="130"/>
    </i>
    <i r="6">
      <x v="5"/>
    </i>
    <i r="7">
      <x v="213"/>
    </i>
    <i r="8">
      <x v="319"/>
    </i>
    <i r="9">
      <x v="172"/>
    </i>
    <i r="10">
      <x v="5"/>
    </i>
    <i r="11">
      <x v="23"/>
    </i>
    <i r="12">
      <x v="15"/>
    </i>
    <i r="2">
      <x v="124"/>
    </i>
    <i r="3">
      <x v="15"/>
    </i>
    <i r="4">
      <x/>
    </i>
    <i r="5">
      <x v="5"/>
    </i>
    <i r="6">
      <x v="43"/>
    </i>
    <i r="7">
      <x v="200"/>
    </i>
    <i r="8">
      <x v="319"/>
    </i>
    <i r="9">
      <x v="196"/>
    </i>
    <i r="10">
      <x v="3"/>
    </i>
    <i r="11">
      <x v="35"/>
    </i>
    <i r="12">
      <x v="17"/>
    </i>
    <i r="2">
      <x v="167"/>
    </i>
    <i r="3">
      <x v="15"/>
    </i>
    <i r="4">
      <x/>
    </i>
    <i r="5">
      <x v="130"/>
    </i>
    <i r="6">
      <x v="43"/>
    </i>
    <i r="7">
      <x v="8"/>
    </i>
    <i r="8">
      <x v="218"/>
    </i>
    <i r="9">
      <x v="196"/>
    </i>
    <i r="10">
      <x v="3"/>
    </i>
    <i r="11">
      <x v="11"/>
    </i>
    <i r="12">
      <x v="17"/>
    </i>
    <i r="2">
      <x v="185"/>
    </i>
    <i r="3">
      <x v="15"/>
    </i>
    <i r="4">
      <x v="113"/>
    </i>
    <i r="5">
      <x v="130"/>
    </i>
    <i r="6">
      <x v="43"/>
    </i>
    <i r="7">
      <x v="592"/>
    </i>
    <i r="8">
      <x v="60"/>
    </i>
    <i r="9">
      <x v="196"/>
    </i>
    <i r="10">
      <x v="3"/>
    </i>
    <i r="11">
      <x v="30"/>
    </i>
    <i r="12">
      <x v="3"/>
    </i>
    <i r="2">
      <x v="191"/>
    </i>
    <i r="3">
      <x v="15"/>
    </i>
    <i r="4">
      <x v="59"/>
    </i>
    <i r="5">
      <x v="130"/>
    </i>
    <i r="6">
      <x v="19"/>
    </i>
    <i r="7">
      <x v="212"/>
    </i>
    <i r="8">
      <x v="319"/>
    </i>
    <i r="9">
      <x v="196"/>
    </i>
    <i r="10">
      <x v="5"/>
    </i>
    <i r="11">
      <x v="23"/>
    </i>
    <i r="12">
      <x v="15"/>
    </i>
    <i r="2">
      <x v="204"/>
    </i>
    <i r="3">
      <x v="15"/>
    </i>
    <i r="4">
      <x v="63"/>
    </i>
    <i r="5">
      <x v="130"/>
    </i>
    <i r="6">
      <x v="43"/>
    </i>
    <i r="7">
      <x v="592"/>
    </i>
    <i r="8">
      <x v="208"/>
    </i>
    <i r="9">
      <x v="196"/>
    </i>
    <i r="10">
      <x v="2"/>
    </i>
    <i r="11">
      <x v="25"/>
    </i>
    <i r="12">
      <x/>
    </i>
    <i r="2">
      <x v="231"/>
    </i>
    <i r="3">
      <x v="3"/>
    </i>
    <i r="4">
      <x v="34"/>
    </i>
    <i r="5">
      <x v="59"/>
    </i>
    <i r="6">
      <x v="43"/>
    </i>
    <i r="7">
      <x v="520"/>
    </i>
    <i r="8">
      <x v="319"/>
    </i>
    <i r="9">
      <x v="14"/>
    </i>
    <i r="10">
      <x/>
    </i>
    <i r="11">
      <x v="13"/>
    </i>
    <i r="12">
      <x v="17"/>
    </i>
    <i r="2">
      <x v="236"/>
    </i>
    <i r="3">
      <x v="15"/>
    </i>
    <i r="4">
      <x v="29"/>
    </i>
    <i r="5">
      <x v="55"/>
    </i>
    <i r="6">
      <x v="43"/>
    </i>
    <i r="7">
      <x v="113"/>
    </i>
    <i r="8">
      <x v="319"/>
    </i>
    <i r="9">
      <x v="196"/>
    </i>
    <i r="10">
      <x v="1"/>
    </i>
    <i r="11">
      <x v="33"/>
    </i>
    <i r="12">
      <x v="15"/>
    </i>
    <i r="2">
      <x v="242"/>
    </i>
    <i r="3">
      <x v="15"/>
    </i>
    <i r="4">
      <x v="35"/>
    </i>
    <i r="5">
      <x v="130"/>
    </i>
    <i r="6">
      <x v="43"/>
    </i>
    <i r="7">
      <x v="592"/>
    </i>
    <i r="8">
      <x v="126"/>
    </i>
    <i r="9">
      <x v="196"/>
    </i>
    <i r="10">
      <x v="2"/>
    </i>
    <i r="11">
      <x v="25"/>
    </i>
    <i r="12">
      <x/>
    </i>
    <i r="4">
      <x v="69"/>
    </i>
    <i r="5">
      <x v="130"/>
    </i>
    <i r="6">
      <x v="43"/>
    </i>
    <i r="7">
      <x v="592"/>
    </i>
    <i r="8">
      <x v="61"/>
    </i>
    <i r="9">
      <x v="196"/>
    </i>
    <i r="10">
      <x v="3"/>
    </i>
    <i r="11">
      <x v="30"/>
    </i>
    <i r="12">
      <x v="3"/>
    </i>
    <i r="4">
      <x v="117"/>
    </i>
    <i r="5">
      <x v="130"/>
    </i>
    <i r="6">
      <x v="43"/>
    </i>
    <i r="7">
      <x v="592"/>
    </i>
    <i r="8">
      <x v="1"/>
    </i>
    <i r="9">
      <x v="196"/>
    </i>
    <i r="10">
      <x v="2"/>
    </i>
    <i r="11">
      <x v="25"/>
    </i>
    <i r="12">
      <x/>
    </i>
    <i r="1">
      <x v="2"/>
    </i>
    <i r="2">
      <x v="28"/>
    </i>
    <i r="3">
      <x v="15"/>
    </i>
    <i r="4">
      <x/>
    </i>
    <i r="5">
      <x/>
    </i>
    <i r="6">
      <x v="13"/>
    </i>
    <i r="7">
      <x v="551"/>
    </i>
    <i r="8">
      <x v="319"/>
    </i>
    <i r="9">
      <x v="196"/>
    </i>
    <i r="10">
      <x v="6"/>
    </i>
    <i r="11">
      <x v="51"/>
    </i>
    <i r="12">
      <x v="17"/>
    </i>
    <i r="2">
      <x v="41"/>
    </i>
    <i r="3">
      <x v="15"/>
    </i>
    <i r="4">
      <x v="69"/>
    </i>
    <i r="5">
      <x v="130"/>
    </i>
    <i r="6">
      <x v="5"/>
    </i>
    <i r="7">
      <x v="495"/>
    </i>
    <i r="8">
      <x v="319"/>
    </i>
    <i r="9">
      <x v="196"/>
    </i>
    <i r="10">
      <x v="5"/>
    </i>
    <i r="11">
      <x v="23"/>
    </i>
    <i r="12">
      <x v="15"/>
    </i>
    <i r="2">
      <x v="79"/>
    </i>
    <i r="3">
      <x v="15"/>
    </i>
    <i r="4">
      <x v="45"/>
    </i>
    <i r="5">
      <x v="130"/>
    </i>
    <i r="6">
      <x v="43"/>
    </i>
    <i r="7">
      <x v="592"/>
    </i>
    <i r="8">
      <x v="128"/>
    </i>
    <i r="9">
      <x v="196"/>
    </i>
    <i r="10">
      <x v="2"/>
    </i>
    <i r="11">
      <x v="29"/>
    </i>
    <i r="12">
      <x v="15"/>
    </i>
    <i r="4">
      <x v="49"/>
    </i>
    <i r="5">
      <x/>
    </i>
    <i r="6">
      <x v="43"/>
    </i>
    <i r="7">
      <x v="292"/>
    </i>
    <i r="8">
      <x v="319"/>
    </i>
    <i r="9">
      <x v="196"/>
    </i>
    <i r="10">
      <x v="1"/>
    </i>
    <i r="11">
      <x v="18"/>
    </i>
    <i r="12">
      <x v="15"/>
    </i>
    <i r="4">
      <x v="74"/>
    </i>
    <i r="5">
      <x v="32"/>
    </i>
    <i r="6">
      <x v="43"/>
    </i>
    <i r="7">
      <x v="201"/>
    </i>
    <i r="8">
      <x v="319"/>
    </i>
    <i r="9">
      <x v="196"/>
    </i>
    <i r="10">
      <x v="3"/>
    </i>
    <i r="11">
      <x v="35"/>
    </i>
    <i r="12">
      <x v="17"/>
    </i>
    <i r="2">
      <x v="112"/>
    </i>
    <i r="3">
      <x v="15"/>
    </i>
    <i r="4">
      <x v="94"/>
    </i>
    <i r="5">
      <x v="130"/>
    </i>
    <i r="6">
      <x v="43"/>
    </i>
    <i r="7">
      <x v="302"/>
    </i>
    <i r="8">
      <x v="254"/>
    </i>
    <i r="9">
      <x v="196"/>
    </i>
    <i r="10">
      <x v="3"/>
    </i>
    <i r="11">
      <x v="34"/>
    </i>
    <i r="12">
      <x v="15"/>
    </i>
    <i r="2">
      <x v="113"/>
    </i>
    <i r="3">
      <x v="15"/>
    </i>
    <i r="4">
      <x v="69"/>
    </i>
    <i r="5">
      <x v="130"/>
    </i>
    <i r="6">
      <x v="6"/>
    </i>
    <i r="7">
      <x v="496"/>
    </i>
    <i r="8">
      <x v="319"/>
    </i>
    <i r="9">
      <x v="196"/>
    </i>
    <i r="10">
      <x v="5"/>
    </i>
    <i r="11">
      <x v="23"/>
    </i>
    <i r="12">
      <x v="15"/>
    </i>
    <i r="2">
      <x v="201"/>
    </i>
    <i r="3">
      <x v="15"/>
    </i>
    <i r="4">
      <x v="68"/>
    </i>
    <i r="5">
      <x v="130"/>
    </i>
    <i r="6">
      <x v="43"/>
    </i>
    <i r="7">
      <x v="458"/>
    </i>
    <i r="8">
      <x v="308"/>
    </i>
    <i r="9">
      <x v="196"/>
    </i>
    <i r="10">
      <x v="3"/>
    </i>
    <i r="11">
      <x v="11"/>
    </i>
    <i r="12">
      <x v="17"/>
    </i>
    <i r="2">
      <x v="202"/>
    </i>
    <i r="3">
      <x v="15"/>
    </i>
    <i r="4">
      <x v="68"/>
    </i>
    <i r="5">
      <x v="130"/>
    </i>
    <i r="6">
      <x v="43"/>
    </i>
    <i r="7">
      <x v="139"/>
    </i>
    <i r="8">
      <x v="210"/>
    </i>
    <i r="9">
      <x v="196"/>
    </i>
    <i r="10">
      <x v="3"/>
    </i>
    <i r="11">
      <x v="11"/>
    </i>
    <i r="12">
      <x v="17"/>
    </i>
    <i r="2">
      <x v="213"/>
    </i>
    <i r="3">
      <x/>
    </i>
    <i r="4">
      <x v="27"/>
    </i>
    <i r="5">
      <x v="130"/>
    </i>
    <i r="6">
      <x v="43"/>
    </i>
    <i r="7">
      <x v="138"/>
    </i>
    <i r="8">
      <x v="319"/>
    </i>
    <i r="9">
      <x v="65"/>
    </i>
    <i r="10">
      <x/>
    </i>
    <i r="11">
      <x v="27"/>
    </i>
    <i r="12">
      <x v="17"/>
    </i>
    <i r="2">
      <x v="217"/>
    </i>
    <i r="3">
      <x v="15"/>
    </i>
    <i r="4">
      <x v="69"/>
    </i>
    <i r="5">
      <x v="130"/>
    </i>
    <i r="6">
      <x v="43"/>
    </i>
    <i r="7">
      <x v="146"/>
    </i>
    <i r="8">
      <x v="209"/>
    </i>
    <i r="9">
      <x v="196"/>
    </i>
    <i r="10">
      <x v="3"/>
    </i>
    <i r="11">
      <x v="11"/>
    </i>
    <i r="12">
      <x v="17"/>
    </i>
    <i r="2">
      <x v="242"/>
    </i>
    <i r="3">
      <x v="15"/>
    </i>
    <i r="4">
      <x/>
    </i>
    <i r="5">
      <x v="130"/>
    </i>
    <i r="6">
      <x v="43"/>
    </i>
    <i r="7">
      <x v="532"/>
    </i>
    <i r="8">
      <x v="319"/>
    </i>
    <i r="9">
      <x v="196"/>
    </i>
    <i r="10">
      <x v="2"/>
    </i>
    <i r="11">
      <x v="36"/>
    </i>
    <i r="12">
      <x v="5"/>
    </i>
    <i r="4">
      <x v="41"/>
    </i>
    <i r="5">
      <x v="130"/>
    </i>
    <i r="6">
      <x v="43"/>
    </i>
    <i r="7">
      <x v="592"/>
    </i>
    <i r="8">
      <x v="56"/>
    </i>
    <i r="9">
      <x v="196"/>
    </i>
    <i r="10">
      <x v="3"/>
    </i>
    <i r="11">
      <x v="30"/>
    </i>
    <i r="12">
      <x v="3"/>
    </i>
    <i r="4">
      <x v="59"/>
    </i>
    <i r="5">
      <x v="130"/>
    </i>
    <i r="6">
      <x v="43"/>
    </i>
    <i r="7">
      <x v="592"/>
    </i>
    <i r="8">
      <x v="58"/>
    </i>
    <i r="9">
      <x v="196"/>
    </i>
    <i r="10">
      <x v="3"/>
    </i>
    <i r="11">
      <x v="30"/>
    </i>
    <i r="12">
      <x v="3"/>
    </i>
    <i r="4">
      <x v="94"/>
    </i>
    <i r="5">
      <x v="130"/>
    </i>
    <i r="6">
      <x v="43"/>
    </i>
    <i r="7">
      <x v="592"/>
    </i>
    <i r="8">
      <x v="98"/>
    </i>
    <i r="9">
      <x v="196"/>
    </i>
    <i r="10">
      <x v="2"/>
    </i>
    <i r="11">
      <x v="36"/>
    </i>
    <i r="12">
      <x v="15"/>
    </i>
    <i r="4">
      <x v="98"/>
    </i>
    <i r="5">
      <x v="130"/>
    </i>
    <i r="6">
      <x v="43"/>
    </i>
    <i r="7">
      <x v="592"/>
    </i>
    <i r="8">
      <x v="99"/>
    </i>
    <i r="9">
      <x v="196"/>
    </i>
    <i r="10">
      <x v="2"/>
    </i>
    <i r="11">
      <x v="36"/>
    </i>
    <i r="12">
      <x v="15"/>
    </i>
    <i r="8">
      <x v="279"/>
    </i>
    <i r="9">
      <x v="196"/>
    </i>
    <i r="10">
      <x v="2"/>
    </i>
    <i r="11">
      <x v="36"/>
    </i>
    <i r="12">
      <x v="15"/>
    </i>
    <i r="4">
      <x v="117"/>
    </i>
    <i r="5">
      <x v="130"/>
    </i>
    <i r="6">
      <x v="43"/>
    </i>
    <i r="7">
      <x v="140"/>
    </i>
    <i r="8">
      <x v="319"/>
    </i>
    <i r="9">
      <x v="196"/>
    </i>
    <i r="10">
      <x v="4"/>
    </i>
    <i r="11">
      <x v="17"/>
    </i>
    <i r="12">
      <x v="17"/>
    </i>
    <i r="7">
      <x v="592"/>
    </i>
    <i r="8">
      <x v="1"/>
    </i>
    <i r="9">
      <x v="196"/>
    </i>
    <i r="10">
      <x v="2"/>
    </i>
    <i r="11">
      <x v="36"/>
    </i>
    <i r="12">
      <x v="15"/>
    </i>
    <i r="1">
      <x v="3"/>
    </i>
    <i r="2">
      <x v="242"/>
    </i>
    <i r="3">
      <x v="15"/>
    </i>
    <i r="4">
      <x v="68"/>
    </i>
    <i r="5">
      <x v="130"/>
    </i>
    <i r="6">
      <x v="43"/>
    </i>
    <i r="7">
      <x v="148"/>
    </i>
    <i r="8">
      <x v="129"/>
    </i>
    <i r="9">
      <x v="196"/>
    </i>
    <i r="10">
      <x v="3"/>
    </i>
    <i r="11">
      <x v="34"/>
    </i>
    <i r="12">
      <x v="15"/>
    </i>
    <i r="1">
      <x v="4"/>
    </i>
    <i r="2">
      <x v="172"/>
    </i>
    <i r="3">
      <x v="15"/>
    </i>
    <i r="4">
      <x v="117"/>
    </i>
    <i r="5">
      <x v="130"/>
    </i>
    <i r="6">
      <x v="43"/>
    </i>
    <i r="7">
      <x v="592"/>
    </i>
    <i r="8">
      <x v="319"/>
    </i>
    <i r="9">
      <x v="196"/>
    </i>
    <i r="10">
      <x v="2"/>
    </i>
    <i r="11">
      <x v="25"/>
    </i>
    <i r="12">
      <x v="12"/>
    </i>
    <i r="2">
      <x v="186"/>
    </i>
    <i r="3">
      <x v="15"/>
    </i>
    <i r="4">
      <x v="51"/>
    </i>
    <i r="5">
      <x v="130"/>
    </i>
    <i r="6">
      <x v="43"/>
    </i>
    <i r="7">
      <x v="78"/>
    </i>
    <i r="8">
      <x v="319"/>
    </i>
    <i r="9">
      <x v="196"/>
    </i>
    <i r="10">
      <x v="1"/>
    </i>
    <i r="11">
      <x v="9"/>
    </i>
    <i r="12">
      <x v="14"/>
    </i>
    <i r="4">
      <x v="64"/>
    </i>
    <i r="5">
      <x v="130"/>
    </i>
    <i r="6">
      <x v="43"/>
    </i>
    <i r="7">
      <x v="188"/>
    </i>
    <i r="8">
      <x v="319"/>
    </i>
    <i r="9">
      <x v="196"/>
    </i>
    <i r="10">
      <x v="1"/>
    </i>
    <i r="11">
      <x v="9"/>
    </i>
    <i r="12">
      <x v="14"/>
    </i>
    <i r="4">
      <x v="67"/>
    </i>
    <i r="5">
      <x v="130"/>
    </i>
    <i r="6">
      <x v="43"/>
    </i>
    <i r="7">
      <x v="86"/>
    </i>
    <i r="8">
      <x v="319"/>
    </i>
    <i r="9">
      <x v="196"/>
    </i>
    <i r="10">
      <x v="1"/>
    </i>
    <i r="11">
      <x v="9"/>
    </i>
    <i r="12">
      <x v="14"/>
    </i>
    <i r="7">
      <x v="356"/>
    </i>
    <i r="8">
      <x v="319"/>
    </i>
    <i r="9">
      <x v="196"/>
    </i>
    <i r="10">
      <x v="1"/>
    </i>
    <i r="11">
      <x v="9"/>
    </i>
    <i r="12">
      <x v="14"/>
    </i>
    <i r="2">
      <x v="225"/>
    </i>
    <i r="3">
      <x v="15"/>
    </i>
    <i r="4">
      <x v="37"/>
    </i>
    <i r="5">
      <x v="102"/>
    </i>
    <i r="6">
      <x v="19"/>
    </i>
    <i r="7">
      <x v="351"/>
    </i>
    <i r="8">
      <x v="319"/>
    </i>
    <i r="9">
      <x v="196"/>
    </i>
    <i r="10">
      <x v="6"/>
    </i>
    <i r="11">
      <x v="51"/>
    </i>
    <i r="12">
      <x v="17"/>
    </i>
    <i r="2">
      <x v="233"/>
    </i>
    <i r="3">
      <x v="15"/>
    </i>
    <i r="4">
      <x v="24"/>
    </i>
    <i r="5">
      <x v="130"/>
    </i>
    <i r="6">
      <x v="43"/>
    </i>
    <i r="7">
      <x v="592"/>
    </i>
    <i r="8">
      <x v="319"/>
    </i>
    <i r="9">
      <x v="196"/>
    </i>
    <i r="10">
      <x v="2"/>
    </i>
    <i r="11">
      <x v="25"/>
    </i>
    <i r="12">
      <x v="12"/>
    </i>
    <i r="2">
      <x v="242"/>
    </i>
    <i r="3">
      <x v="15"/>
    </i>
    <i r="4">
      <x v="60"/>
    </i>
    <i r="5">
      <x v="130"/>
    </i>
    <i r="6">
      <x v="43"/>
    </i>
    <i r="7">
      <x v="59"/>
    </i>
    <i r="8">
      <x v="319"/>
    </i>
    <i r="9">
      <x v="196"/>
    </i>
    <i r="10">
      <x v="1"/>
    </i>
    <i r="11">
      <x v="32"/>
    </i>
    <i r="12">
      <x v="14"/>
    </i>
    <i r="7">
      <x v="592"/>
    </i>
    <i r="8">
      <x v="319"/>
    </i>
    <i r="9">
      <x v="196"/>
    </i>
    <i r="10">
      <x v="2"/>
    </i>
    <i r="11">
      <x v="25"/>
    </i>
    <i r="12">
      <x v="12"/>
    </i>
    <i r="4">
      <x v="63"/>
    </i>
    <i r="5">
      <x v="130"/>
    </i>
    <i r="6">
      <x v="43"/>
    </i>
    <i r="7">
      <x v="592"/>
    </i>
    <i r="8">
      <x v="319"/>
    </i>
    <i r="9">
      <x v="196"/>
    </i>
    <i r="10">
      <x v="2"/>
    </i>
    <i r="11">
      <x v="25"/>
    </i>
    <i r="12">
      <x v="12"/>
    </i>
    <i r="4">
      <x v="117"/>
    </i>
    <i r="5">
      <x v="130"/>
    </i>
    <i r="6">
      <x v="43"/>
    </i>
    <i r="7">
      <x v="592"/>
    </i>
    <i r="8">
      <x v="3"/>
    </i>
    <i r="9">
      <x v="196"/>
    </i>
    <i r="10">
      <x v="2"/>
    </i>
    <i r="11">
      <x v="25"/>
    </i>
    <i r="12">
      <x v="12"/>
    </i>
    <i r="1">
      <x v="5"/>
    </i>
    <i r="2">
      <x v="79"/>
    </i>
    <i r="3">
      <x v="15"/>
    </i>
    <i r="4">
      <x v="41"/>
    </i>
    <i r="5">
      <x v="130"/>
    </i>
    <i r="6">
      <x v="43"/>
    </i>
    <i r="7">
      <x v="592"/>
    </i>
    <i r="8">
      <x v="100"/>
    </i>
    <i r="9">
      <x v="196"/>
    </i>
    <i r="10">
      <x v="2"/>
    </i>
    <i r="11">
      <x v="5"/>
    </i>
    <i r="12">
      <x v="15"/>
    </i>
    <i r="2">
      <x v="98"/>
    </i>
    <i r="3">
      <x v="4"/>
    </i>
    <i r="4">
      <x v="43"/>
    </i>
    <i r="5">
      <x v="102"/>
    </i>
    <i r="6">
      <x v="43"/>
    </i>
    <i r="7">
      <x v="432"/>
    </i>
    <i r="8">
      <x v="319"/>
    </i>
    <i r="9">
      <x v="196"/>
    </i>
    <i r="10">
      <x/>
    </i>
    <i r="11">
      <x v="2"/>
    </i>
    <i r="12">
      <x v="17"/>
    </i>
    <i r="2">
      <x v="165"/>
    </i>
    <i r="3">
      <x v="15"/>
    </i>
    <i r="4">
      <x/>
    </i>
    <i r="5">
      <x/>
    </i>
    <i r="6">
      <x v="13"/>
    </i>
    <i r="7">
      <x v="180"/>
    </i>
    <i r="8">
      <x v="319"/>
    </i>
    <i r="9">
      <x v="196"/>
    </i>
    <i r="10">
      <x v="6"/>
    </i>
    <i r="11">
      <x v="51"/>
    </i>
    <i r="12">
      <x v="17"/>
    </i>
    <i r="2">
      <x v="235"/>
    </i>
    <i r="3">
      <x v="15"/>
    </i>
    <i r="4">
      <x v="57"/>
    </i>
    <i r="5">
      <x v="130"/>
    </i>
    <i r="6">
      <x v="43"/>
    </i>
    <i r="7">
      <x v="556"/>
    </i>
    <i r="8">
      <x v="227"/>
    </i>
    <i r="9">
      <x v="196"/>
    </i>
    <i r="10">
      <x v="3"/>
    </i>
    <i r="11">
      <x v="38"/>
    </i>
    <i r="12">
      <x v="15"/>
    </i>
    <i r="2">
      <x v="242"/>
    </i>
    <i r="3">
      <x v="15"/>
    </i>
    <i r="4">
      <x v="21"/>
    </i>
    <i r="5">
      <x v="130"/>
    </i>
    <i r="6">
      <x v="43"/>
    </i>
    <i r="7">
      <x v="1"/>
    </i>
    <i r="8">
      <x v="319"/>
    </i>
    <i r="9">
      <x v="22"/>
    </i>
    <i r="10">
      <x/>
    </i>
    <i r="11">
      <x v="6"/>
    </i>
    <i r="12">
      <x v="17"/>
    </i>
    <i r="4">
      <x v="94"/>
    </i>
    <i r="5">
      <x v="130"/>
    </i>
    <i r="6">
      <x v="43"/>
    </i>
    <i r="7">
      <x v="219"/>
    </i>
    <i r="8">
      <x v="12"/>
    </i>
    <i r="9">
      <x v="196"/>
    </i>
    <i r="10">
      <x v="3"/>
    </i>
    <i r="11">
      <x v="34"/>
    </i>
    <i r="12">
      <x v="15"/>
    </i>
    <i r="4">
      <x v="117"/>
    </i>
    <i r="5">
      <x v="130"/>
    </i>
    <i r="6">
      <x v="43"/>
    </i>
    <i r="7">
      <x v="555"/>
    </i>
    <i r="8">
      <x v="319"/>
    </i>
    <i r="9">
      <x v="196"/>
    </i>
    <i r="10">
      <x v="4"/>
    </i>
    <i r="11">
      <x v="22"/>
    </i>
    <i r="12">
      <x v="15"/>
    </i>
    <i r="1">
      <x v="6"/>
    </i>
    <i r="2">
      <x v="242"/>
    </i>
    <i r="3">
      <x v="15"/>
    </i>
    <i r="4">
      <x v="117"/>
    </i>
    <i r="5">
      <x v="130"/>
    </i>
    <i r="6">
      <x v="43"/>
    </i>
    <i r="7">
      <x v="149"/>
    </i>
    <i r="8">
      <x v="319"/>
    </i>
    <i r="9">
      <x v="196"/>
    </i>
    <i r="10">
      <x v="4"/>
    </i>
    <i r="11">
      <x v="22"/>
    </i>
    <i r="12">
      <x v="17"/>
    </i>
    <i r="7">
      <x v="154"/>
    </i>
    <i r="8">
      <x v="319"/>
    </i>
    <i r="9">
      <x v="196"/>
    </i>
    <i r="10">
      <x v="4"/>
    </i>
    <i r="11">
      <x v="22"/>
    </i>
    <i r="12">
      <x v="17"/>
    </i>
    <i r="7">
      <x v="540"/>
    </i>
    <i r="8">
      <x v="319"/>
    </i>
    <i r="9">
      <x v="196"/>
    </i>
    <i r="10">
      <x v="4"/>
    </i>
    <i r="11">
      <x v="22"/>
    </i>
    <i r="12">
      <x v="17"/>
    </i>
    <i r="7">
      <x v="584"/>
    </i>
    <i r="8">
      <x v="319"/>
    </i>
    <i r="9">
      <x v="196"/>
    </i>
    <i r="10">
      <x v="4"/>
    </i>
    <i r="11">
      <x v="22"/>
    </i>
    <i r="12">
      <x v="17"/>
    </i>
    <i r="1">
      <x v="7"/>
    </i>
    <i r="2">
      <x v="2"/>
    </i>
    <i r="3">
      <x v="15"/>
    </i>
    <i r="4">
      <x v="117"/>
    </i>
    <i r="5">
      <x v="130"/>
    </i>
    <i r="6">
      <x v="2"/>
    </i>
    <i r="7">
      <x v="559"/>
    </i>
    <i r="8">
      <x v="319"/>
    </i>
    <i r="9">
      <x v="196"/>
    </i>
    <i r="10">
      <x v="5"/>
    </i>
    <i r="11">
      <x v="23"/>
    </i>
    <i r="12">
      <x v="15"/>
    </i>
    <i r="2">
      <x v="34"/>
    </i>
    <i r="3">
      <x v="15"/>
    </i>
    <i r="4">
      <x v="69"/>
    </i>
    <i r="5">
      <x v="130"/>
    </i>
    <i r="6">
      <x v="43"/>
    </i>
    <i r="7">
      <x v="546"/>
    </i>
    <i r="8">
      <x v="233"/>
    </i>
    <i r="9">
      <x v="196"/>
    </i>
    <i r="10">
      <x v="3"/>
    </i>
    <i r="11">
      <x v="11"/>
    </i>
    <i r="12">
      <x v="17"/>
    </i>
    <i r="2">
      <x v="41"/>
    </i>
    <i r="3">
      <x v="1"/>
    </i>
    <i r="4">
      <x v="69"/>
    </i>
    <i r="5">
      <x v="130"/>
    </i>
    <i r="6">
      <x v="43"/>
    </i>
    <i r="7">
      <x v="585"/>
    </i>
    <i r="8">
      <x v="319"/>
    </i>
    <i r="9">
      <x v="168"/>
    </i>
    <i r="10">
      <x/>
    </i>
    <i r="11">
      <x v="20"/>
    </i>
    <i r="12">
      <x v="17"/>
    </i>
    <i r="3">
      <x v="15"/>
    </i>
    <i r="4">
      <x v="98"/>
    </i>
    <i r="5">
      <x v="94"/>
    </i>
    <i r="6">
      <x v="43"/>
    </i>
    <i r="7">
      <x v="204"/>
    </i>
    <i r="8">
      <x v="319"/>
    </i>
    <i r="9">
      <x v="196"/>
    </i>
    <i r="10">
      <x v="3"/>
    </i>
    <i r="11">
      <x v="35"/>
    </i>
    <i r="12">
      <x v="17"/>
    </i>
    <i r="2">
      <x v="42"/>
    </i>
    <i r="3">
      <x v="15"/>
    </i>
    <i r="4">
      <x v="66"/>
    </i>
    <i r="5">
      <x v="130"/>
    </i>
    <i r="6">
      <x v="11"/>
    </i>
    <i r="7">
      <x v="227"/>
    </i>
    <i r="8">
      <x v="319"/>
    </i>
    <i r="9">
      <x v="196"/>
    </i>
    <i r="10">
      <x v="5"/>
    </i>
    <i r="11">
      <x v="23"/>
    </i>
    <i r="12">
      <x v="15"/>
    </i>
    <i r="2">
      <x v="50"/>
    </i>
    <i r="3">
      <x v="15"/>
    </i>
    <i r="4">
      <x v="69"/>
    </i>
    <i r="5">
      <x v="130"/>
    </i>
    <i r="6">
      <x v="43"/>
    </i>
    <i r="7">
      <x v="542"/>
    </i>
    <i r="8">
      <x v="232"/>
    </i>
    <i r="9">
      <x v="196"/>
    </i>
    <i r="10">
      <x v="3"/>
    </i>
    <i r="11">
      <x v="11"/>
    </i>
    <i r="12">
      <x v="17"/>
    </i>
    <i r="2">
      <x v="79"/>
    </i>
    <i r="3">
      <x v="15"/>
    </i>
    <i r="4">
      <x v="41"/>
    </i>
    <i r="5">
      <x v="130"/>
    </i>
    <i r="6">
      <x v="10"/>
    </i>
    <i r="7">
      <x v="223"/>
    </i>
    <i r="8">
      <x v="319"/>
    </i>
    <i r="9">
      <x v="196"/>
    </i>
    <i r="10">
      <x v="5"/>
    </i>
    <i r="11">
      <x v="23"/>
    </i>
    <i r="12">
      <x v="15"/>
    </i>
    <i r="4">
      <x v="54"/>
    </i>
    <i r="5">
      <x v="62"/>
    </i>
    <i r="6">
      <x v="43"/>
    </i>
    <i r="7">
      <x v="539"/>
    </i>
    <i r="8">
      <x v="319"/>
    </i>
    <i r="9">
      <x v="196"/>
    </i>
    <i r="10">
      <x v="1"/>
    </i>
    <i r="11">
      <x v="28"/>
    </i>
    <i r="12">
      <x v="15"/>
    </i>
    <i r="4">
      <x v="60"/>
    </i>
    <i r="5">
      <x v="130"/>
    </i>
    <i r="6">
      <x v="43"/>
    </i>
    <i r="7">
      <x v="592"/>
    </i>
    <i r="8">
      <x v="102"/>
    </i>
    <i r="9">
      <x v="196"/>
    </i>
    <i r="10">
      <x v="2"/>
    </i>
    <i r="11">
      <x v="5"/>
    </i>
    <i r="12">
      <x v="15"/>
    </i>
    <i r="4">
      <x v="67"/>
    </i>
    <i r="5">
      <x v="26"/>
    </i>
    <i r="6">
      <x v="43"/>
    </i>
    <i r="7">
      <x v="546"/>
    </i>
    <i r="8">
      <x v="319"/>
    </i>
    <i r="9">
      <x v="196"/>
    </i>
    <i r="10">
      <x v="1"/>
    </i>
    <i r="11">
      <x v="33"/>
    </i>
    <i r="12">
      <x v="15"/>
    </i>
    <i r="4">
      <x v="74"/>
    </i>
    <i r="5">
      <x v="8"/>
    </i>
    <i r="6">
      <x v="43"/>
    </i>
    <i r="7">
      <x v="203"/>
    </i>
    <i r="8">
      <x v="319"/>
    </i>
    <i r="9">
      <x v="196"/>
    </i>
    <i r="10">
      <x v="3"/>
    </i>
    <i r="11">
      <x v="35"/>
    </i>
    <i r="12">
      <x v="17"/>
    </i>
    <i r="4">
      <x v="82"/>
    </i>
    <i r="5">
      <x v="27"/>
    </i>
    <i r="6">
      <x v="43"/>
    </i>
    <i r="7">
      <x v="202"/>
    </i>
    <i r="8">
      <x v="319"/>
    </i>
    <i r="9">
      <x v="196"/>
    </i>
    <i r="10">
      <x v="3"/>
    </i>
    <i r="11">
      <x v="35"/>
    </i>
    <i r="12">
      <x v="17"/>
    </i>
    <i r="2">
      <x v="126"/>
    </i>
    <i r="3">
      <x v="15"/>
    </i>
    <i r="4">
      <x/>
    </i>
    <i r="5">
      <x v="130"/>
    </i>
    <i r="6">
      <x v="10"/>
    </i>
    <i r="7">
      <x v="226"/>
    </i>
    <i r="8">
      <x v="319"/>
    </i>
    <i r="9">
      <x v="196"/>
    </i>
    <i r="10">
      <x v="5"/>
    </i>
    <i r="11">
      <x v="23"/>
    </i>
    <i r="12">
      <x v="15"/>
    </i>
    <i r="6">
      <x v="11"/>
    </i>
    <i r="7">
      <x v="224"/>
    </i>
    <i r="8">
      <x v="319"/>
    </i>
    <i r="9">
      <x v="196"/>
    </i>
    <i r="10">
      <x v="5"/>
    </i>
    <i r="11">
      <x v="23"/>
    </i>
    <i r="12">
      <x v="15"/>
    </i>
    <i r="2">
      <x v="127"/>
    </i>
    <i r="3">
      <x v="6"/>
    </i>
    <i r="4">
      <x v="101"/>
    </i>
    <i r="5">
      <x v="130"/>
    </i>
    <i r="6">
      <x v="43"/>
    </i>
    <i r="7">
      <x v="398"/>
    </i>
    <i r="8">
      <x v="319"/>
    </i>
    <i r="9">
      <x v="84"/>
    </i>
    <i r="10">
      <x/>
    </i>
    <i r="11">
      <x v="27"/>
    </i>
    <i r="12">
      <x v="17"/>
    </i>
    <i r="2">
      <x v="166"/>
    </i>
    <i r="3">
      <x v="15"/>
    </i>
    <i r="4">
      <x/>
    </i>
    <i r="5">
      <x v="130"/>
    </i>
    <i r="6">
      <x v="43"/>
    </i>
    <i r="7">
      <x v="592"/>
    </i>
    <i r="8">
      <x v="312"/>
    </i>
    <i r="9">
      <x v="196"/>
    </i>
    <i r="10">
      <x v="3"/>
    </i>
    <i r="11">
      <x v="30"/>
    </i>
    <i r="12">
      <x v="3"/>
    </i>
    <i r="2">
      <x v="179"/>
    </i>
    <i r="3">
      <x v="15"/>
    </i>
    <i r="4">
      <x/>
    </i>
    <i r="5">
      <x v="30"/>
    </i>
    <i r="6">
      <x v="43"/>
    </i>
    <i r="7">
      <x v="543"/>
    </i>
    <i r="8">
      <x v="319"/>
    </i>
    <i r="9">
      <x v="196"/>
    </i>
    <i r="10">
      <x v="1"/>
    </i>
    <i r="11">
      <x v="28"/>
    </i>
    <i r="12">
      <x v="15"/>
    </i>
    <i r="4">
      <x v="14"/>
    </i>
    <i r="5">
      <x v="15"/>
    </i>
    <i r="6">
      <x v="43"/>
    </i>
    <i r="7">
      <x v="116"/>
    </i>
    <i r="8">
      <x v="319"/>
    </i>
    <i r="9">
      <x v="196"/>
    </i>
    <i r="10">
      <x v="1"/>
    </i>
    <i r="11">
      <x v="28"/>
    </i>
    <i r="12">
      <x v="15"/>
    </i>
    <i r="4">
      <x v="20"/>
    </i>
    <i r="5">
      <x v="54"/>
    </i>
    <i r="6">
      <x v="43"/>
    </i>
    <i r="7">
      <x v="117"/>
    </i>
    <i r="8">
      <x v="319"/>
    </i>
    <i r="9">
      <x v="196"/>
    </i>
    <i r="10">
      <x v="1"/>
    </i>
    <i r="11">
      <x v="28"/>
    </i>
    <i r="12">
      <x v="15"/>
    </i>
    <i r="2">
      <x v="199"/>
    </i>
    <i r="3">
      <x v="15"/>
    </i>
    <i r="4">
      <x v="63"/>
    </i>
    <i r="5">
      <x v="130"/>
    </i>
    <i r="6">
      <x v="43"/>
    </i>
    <i r="7">
      <x v="592"/>
    </i>
    <i r="8">
      <x/>
    </i>
    <i r="9">
      <x v="196"/>
    </i>
    <i r="10">
      <x v="2"/>
    </i>
    <i r="11">
      <x v="25"/>
    </i>
    <i r="12">
      <x/>
    </i>
    <i r="2">
      <x v="214"/>
    </i>
    <i r="3">
      <x v="1"/>
    </i>
    <i r="4">
      <x v="69"/>
    </i>
    <i r="5">
      <x v="105"/>
    </i>
    <i r="6">
      <x v="43"/>
    </i>
    <i r="7">
      <x v="123"/>
    </i>
    <i r="8">
      <x v="319"/>
    </i>
    <i r="9">
      <x v="28"/>
    </i>
    <i r="10">
      <x/>
    </i>
    <i r="11">
      <x v="13"/>
    </i>
    <i r="12">
      <x v="17"/>
    </i>
    <i r="2">
      <x v="218"/>
    </i>
    <i r="3">
      <x v="1"/>
    </i>
    <i r="4">
      <x v="69"/>
    </i>
    <i r="5">
      <x v="84"/>
    </i>
    <i r="6">
      <x v="43"/>
    </i>
    <i r="7">
      <x v="395"/>
    </i>
    <i r="8">
      <x v="319"/>
    </i>
    <i r="9">
      <x v="26"/>
    </i>
    <i r="10">
      <x/>
    </i>
    <i r="11">
      <x v="13"/>
    </i>
    <i r="12">
      <x v="17"/>
    </i>
    <i r="2">
      <x v="219"/>
    </i>
    <i r="3">
      <x v="1"/>
    </i>
    <i r="4">
      <x v="69"/>
    </i>
    <i r="5">
      <x v="87"/>
    </i>
    <i r="6">
      <x v="43"/>
    </i>
    <i r="7">
      <x v="125"/>
    </i>
    <i r="8">
      <x v="319"/>
    </i>
    <i r="9">
      <x v="28"/>
    </i>
    <i r="10">
      <x/>
    </i>
    <i r="11">
      <x v="13"/>
    </i>
    <i r="12">
      <x v="17"/>
    </i>
    <i r="2">
      <x v="223"/>
    </i>
    <i r="3">
      <x v="3"/>
    </i>
    <i r="4">
      <x v="106"/>
    </i>
    <i r="5">
      <x v="130"/>
    </i>
    <i r="6">
      <x v="43"/>
    </i>
    <i r="7">
      <x v="397"/>
    </i>
    <i r="8">
      <x v="319"/>
    </i>
    <i r="9">
      <x v="84"/>
    </i>
    <i r="10">
      <x/>
    </i>
    <i r="11">
      <x v="27"/>
    </i>
    <i r="12">
      <x v="17"/>
    </i>
    <i r="2">
      <x v="242"/>
    </i>
    <i r="3">
      <x v="15"/>
    </i>
    <i r="4">
      <x v="54"/>
    </i>
    <i r="5">
      <x v="130"/>
    </i>
    <i r="6">
      <x v="43"/>
    </i>
    <i r="7">
      <x v="541"/>
    </i>
    <i r="8">
      <x v="319"/>
    </i>
    <i r="9">
      <x v="196"/>
    </i>
    <i r="10">
      <x v="1"/>
    </i>
    <i r="11">
      <x v="32"/>
    </i>
    <i r="12">
      <x v="15"/>
    </i>
    <i r="4">
      <x v="59"/>
    </i>
    <i r="5">
      <x v="130"/>
    </i>
    <i r="6">
      <x v="43"/>
    </i>
    <i r="7">
      <x v="544"/>
    </i>
    <i r="8">
      <x v="319"/>
    </i>
    <i r="9">
      <x v="196"/>
    </i>
    <i r="10">
      <x v="1"/>
    </i>
    <i r="11">
      <x v="32"/>
    </i>
    <i r="12">
      <x v="15"/>
    </i>
    <i r="4">
      <x v="67"/>
    </i>
    <i r="5">
      <x v="130"/>
    </i>
    <i r="6">
      <x v="43"/>
    </i>
    <i r="7">
      <x v="592"/>
    </i>
    <i r="8">
      <x v="314"/>
    </i>
    <i r="9">
      <x v="196"/>
    </i>
    <i r="10">
      <x v="3"/>
    </i>
    <i r="11">
      <x v="30"/>
    </i>
    <i r="12">
      <x v="3"/>
    </i>
    <i r="4">
      <x v="69"/>
    </i>
    <i r="5">
      <x v="130"/>
    </i>
    <i r="6">
      <x v="43"/>
    </i>
    <i r="7">
      <x v="592"/>
    </i>
    <i r="8">
      <x v="101"/>
    </i>
    <i r="9">
      <x v="196"/>
    </i>
    <i r="10">
      <x v="2"/>
    </i>
    <i r="11">
      <x v="36"/>
    </i>
    <i r="12">
      <x v="15"/>
    </i>
    <i r="8">
      <x v="313"/>
    </i>
    <i r="9">
      <x v="196"/>
    </i>
    <i r="10">
      <x v="3"/>
    </i>
    <i r="11">
      <x v="30"/>
    </i>
    <i r="12">
      <x v="3"/>
    </i>
    <i r="4">
      <x v="71"/>
    </i>
    <i r="5">
      <x v="130"/>
    </i>
    <i r="6">
      <x v="43"/>
    </i>
    <i r="7">
      <x v="394"/>
    </i>
    <i r="8">
      <x v="319"/>
    </i>
    <i r="9">
      <x v="196"/>
    </i>
    <i r="10">
      <x v="2"/>
    </i>
    <i r="11">
      <x v="36"/>
    </i>
    <i r="12">
      <x v="5"/>
    </i>
    <i r="4">
      <x v="72"/>
    </i>
    <i r="5">
      <x v="130"/>
    </i>
    <i r="6">
      <x v="43"/>
    </i>
    <i r="7">
      <x v="396"/>
    </i>
    <i r="8">
      <x v="319"/>
    </i>
    <i r="9">
      <x v="196"/>
    </i>
    <i r="10">
      <x v="2"/>
    </i>
    <i r="11">
      <x v="36"/>
    </i>
    <i r="12">
      <x v="5"/>
    </i>
    <i r="4">
      <x v="98"/>
    </i>
    <i r="5">
      <x v="130"/>
    </i>
    <i r="6">
      <x v="43"/>
    </i>
    <i r="7">
      <x v="592"/>
    </i>
    <i r="8">
      <x v="103"/>
    </i>
    <i r="9">
      <x v="196"/>
    </i>
    <i r="10">
      <x v="2"/>
    </i>
    <i r="11">
      <x v="36"/>
    </i>
    <i r="12">
      <x v="15"/>
    </i>
    <i r="4">
      <x v="117"/>
    </i>
    <i r="5">
      <x v="130"/>
    </i>
    <i r="6">
      <x v="43"/>
    </i>
    <i r="7">
      <x v="19"/>
    </i>
    <i r="8">
      <x v="319"/>
    </i>
    <i r="9">
      <x v="196"/>
    </i>
    <i r="10">
      <x v="5"/>
    </i>
    <i r="11">
      <x v="23"/>
    </i>
    <i r="12">
      <x v="15"/>
    </i>
    <i r="7">
      <x v="119"/>
    </i>
    <i r="8">
      <x v="319"/>
    </i>
    <i r="9">
      <x v="196"/>
    </i>
    <i r="10">
      <x v="4"/>
    </i>
    <i r="11">
      <x v="24"/>
    </i>
    <i r="12">
      <x v="17"/>
    </i>
    <i r="7">
      <x v="545"/>
    </i>
    <i r="8">
      <x v="319"/>
    </i>
    <i r="9">
      <x v="196"/>
    </i>
    <i r="10">
      <x v="4"/>
    </i>
    <i r="11">
      <x v="22"/>
    </i>
    <i r="12">
      <x v="15"/>
    </i>
    <i r="7">
      <x v="592"/>
    </i>
    <i r="8">
      <x v="1"/>
    </i>
    <i r="9">
      <x v="196"/>
    </i>
    <i r="10">
      <x v="2"/>
    </i>
    <i r="11">
      <x v="36"/>
    </i>
    <i r="12">
      <x v="15"/>
    </i>
    <i r="1">
      <x v="8"/>
    </i>
    <i r="2">
      <x v="229"/>
    </i>
    <i r="3">
      <x v="3"/>
    </i>
    <i r="4">
      <x v="15"/>
    </i>
    <i r="5">
      <x v="9"/>
    </i>
    <i r="6">
      <x v="43"/>
    </i>
    <i r="7">
      <x v="174"/>
    </i>
    <i r="8">
      <x v="319"/>
    </i>
    <i r="9">
      <x v="58"/>
    </i>
    <i r="10">
      <x/>
    </i>
    <i r="11">
      <x v="13"/>
    </i>
    <i r="12">
      <x v="17"/>
    </i>
    <i r="1">
      <x v="9"/>
    </i>
    <i r="2">
      <x/>
    </i>
    <i r="3">
      <x v="15"/>
    </i>
    <i r="4">
      <x v="90"/>
    </i>
    <i r="5">
      <x v="130"/>
    </i>
    <i r="6">
      <x v="43"/>
    </i>
    <i r="7">
      <x v="230"/>
    </i>
    <i r="8">
      <x v="13"/>
    </i>
    <i r="9">
      <x v="196"/>
    </i>
    <i r="10">
      <x v="3"/>
    </i>
    <i r="11">
      <x v="34"/>
    </i>
    <i r="12">
      <x v="15"/>
    </i>
    <i r="4">
      <x v="92"/>
    </i>
    <i r="5">
      <x v="130"/>
    </i>
    <i r="6">
      <x v="43"/>
    </i>
    <i r="7">
      <x v="16"/>
    </i>
    <i r="8">
      <x v="72"/>
    </i>
    <i r="9">
      <x v="196"/>
    </i>
    <i r="10">
      <x v="3"/>
    </i>
    <i r="11">
      <x v="34"/>
    </i>
    <i r="12">
      <x v="15"/>
    </i>
    <i r="2">
      <x v="46"/>
    </i>
    <i r="3">
      <x v="15"/>
    </i>
    <i r="4">
      <x v="67"/>
    </i>
    <i r="5">
      <x v="130"/>
    </i>
    <i r="6">
      <x v="9"/>
    </i>
    <i r="7">
      <x v="231"/>
    </i>
    <i r="8">
      <x v="319"/>
    </i>
    <i r="9">
      <x v="196"/>
    </i>
    <i r="10">
      <x v="5"/>
    </i>
    <i r="11">
      <x v="23"/>
    </i>
    <i r="12">
      <x v="15"/>
    </i>
    <i r="2">
      <x v="79"/>
    </i>
    <i r="3">
      <x v="15"/>
    </i>
    <i r="4">
      <x v="57"/>
    </i>
    <i r="5">
      <x v="130"/>
    </i>
    <i r="6">
      <x v="5"/>
    </i>
    <i r="7">
      <x v="498"/>
    </i>
    <i r="8">
      <x v="319"/>
    </i>
    <i r="9">
      <x v="196"/>
    </i>
    <i r="10">
      <x v="5"/>
    </i>
    <i r="11">
      <x v="23"/>
    </i>
    <i r="12">
      <x v="15"/>
    </i>
    <i r="2">
      <x v="99"/>
    </i>
    <i r="3">
      <x v="15"/>
    </i>
    <i r="4">
      <x v="67"/>
    </i>
    <i r="5">
      <x v="130"/>
    </i>
    <i r="6">
      <x v="9"/>
    </i>
    <i r="7">
      <x v="232"/>
    </i>
    <i r="8">
      <x v="319"/>
    </i>
    <i r="9">
      <x v="196"/>
    </i>
    <i r="10">
      <x v="5"/>
    </i>
    <i r="11">
      <x v="23"/>
    </i>
    <i r="12">
      <x v="15"/>
    </i>
    <i r="2">
      <x v="123"/>
    </i>
    <i r="3">
      <x v="15"/>
    </i>
    <i r="4">
      <x/>
    </i>
    <i r="5">
      <x v="6"/>
    </i>
    <i r="6">
      <x v="43"/>
    </i>
    <i r="7">
      <x v="205"/>
    </i>
    <i r="8">
      <x v="238"/>
    </i>
    <i r="9">
      <x v="196"/>
    </i>
    <i r="10">
      <x v="3"/>
    </i>
    <i r="11">
      <x v="35"/>
    </i>
    <i r="12">
      <x v="17"/>
    </i>
    <i r="2">
      <x v="185"/>
    </i>
    <i r="3">
      <x v="15"/>
    </i>
    <i r="4">
      <x v="6"/>
    </i>
    <i r="5">
      <x v="130"/>
    </i>
    <i r="6">
      <x v="43"/>
    </i>
    <i r="7">
      <x v="592"/>
    </i>
    <i r="8">
      <x v="63"/>
    </i>
    <i r="9">
      <x v="196"/>
    </i>
    <i r="10">
      <x v="3"/>
    </i>
    <i r="11">
      <x v="30"/>
    </i>
    <i r="12">
      <x v="3"/>
    </i>
    <i r="2">
      <x v="242"/>
    </i>
    <i r="3">
      <x v="15"/>
    </i>
    <i r="4">
      <x v="41"/>
    </i>
    <i r="5">
      <x v="29"/>
    </i>
    <i r="6">
      <x v="43"/>
    </i>
    <i r="7">
      <x v="449"/>
    </i>
    <i r="8">
      <x v="319"/>
    </i>
    <i r="9">
      <x v="196"/>
    </i>
    <i r="10">
      <x v="1"/>
    </i>
    <i r="11">
      <x v="3"/>
    </i>
    <i r="12">
      <x v="15"/>
    </i>
    <i r="5">
      <x v="130"/>
    </i>
    <i r="6">
      <x v="43"/>
    </i>
    <i r="7">
      <x v="130"/>
    </i>
    <i r="8">
      <x v="319"/>
    </i>
    <i r="9">
      <x v="196"/>
    </i>
    <i r="10">
      <x v="1"/>
    </i>
    <i r="11">
      <x v="32"/>
    </i>
    <i r="12">
      <x v="15"/>
    </i>
    <i r="4">
      <x v="94"/>
    </i>
    <i r="5">
      <x v="130"/>
    </i>
    <i r="6">
      <x v="43"/>
    </i>
    <i r="7">
      <x v="229"/>
    </i>
    <i r="8">
      <x v="11"/>
    </i>
    <i r="9">
      <x v="196"/>
    </i>
    <i r="10">
      <x v="3"/>
    </i>
    <i r="11">
      <x v="34"/>
    </i>
    <i r="12">
      <x v="15"/>
    </i>
    <i r="4">
      <x v="117"/>
    </i>
    <i r="5">
      <x v="130"/>
    </i>
    <i r="6">
      <x v="43"/>
    </i>
    <i r="7">
      <x v="137"/>
    </i>
    <i r="8">
      <x v="319"/>
    </i>
    <i r="9">
      <x v="196"/>
    </i>
    <i r="10">
      <x v="4"/>
    </i>
    <i r="11">
      <x v="17"/>
    </i>
    <i r="12">
      <x v="17"/>
    </i>
    <i r="7">
      <x v="468"/>
    </i>
    <i r="8">
      <x v="319"/>
    </i>
    <i r="9">
      <x v="196"/>
    </i>
    <i r="10">
      <x v="4"/>
    </i>
    <i r="11">
      <x v="24"/>
    </i>
    <i r="12">
      <x v="17"/>
    </i>
    <i r="7">
      <x v="554"/>
    </i>
    <i r="8">
      <x v="319"/>
    </i>
    <i r="9">
      <x v="196"/>
    </i>
    <i r="10">
      <x v="4"/>
    </i>
    <i r="11">
      <x v="22"/>
    </i>
    <i r="12">
      <x v="15"/>
    </i>
    <i r="1">
      <x v="10"/>
    </i>
    <i r="2">
      <x v="60"/>
    </i>
    <i r="3">
      <x v="15"/>
    </i>
    <i r="4">
      <x v="62"/>
    </i>
    <i r="5">
      <x v="130"/>
    </i>
    <i r="6">
      <x v="43"/>
    </i>
    <i r="7">
      <x v="179"/>
    </i>
    <i r="8">
      <x v="301"/>
    </i>
    <i r="9">
      <x v="196"/>
    </i>
    <i r="10">
      <x v="3"/>
    </i>
    <i r="11">
      <x v="11"/>
    </i>
    <i r="12">
      <x v="17"/>
    </i>
    <i r="2">
      <x v="75"/>
    </i>
    <i r="3">
      <x v="15"/>
    </i>
    <i r="4">
      <x v="63"/>
    </i>
    <i r="5">
      <x v="124"/>
    </i>
    <i r="6">
      <x v="43"/>
    </i>
    <i r="7">
      <x v="592"/>
    </i>
    <i r="8">
      <x v="106"/>
    </i>
    <i r="9">
      <x v="196"/>
    </i>
    <i r="10">
      <x v="2"/>
    </i>
    <i r="11">
      <x v="36"/>
    </i>
    <i r="12">
      <x v="15"/>
    </i>
    <i r="2">
      <x v="79"/>
    </i>
    <i r="3">
      <x v="15"/>
    </i>
    <i r="4">
      <x v="14"/>
    </i>
    <i r="5">
      <x v="130"/>
    </i>
    <i r="6">
      <x v="43"/>
    </i>
    <i r="7">
      <x v="592"/>
    </i>
    <i r="8">
      <x v="105"/>
    </i>
    <i r="9">
      <x v="196"/>
    </i>
    <i r="10">
      <x v="2"/>
    </i>
    <i r="11">
      <x v="5"/>
    </i>
    <i r="12">
      <x v="15"/>
    </i>
    <i r="4">
      <x v="63"/>
    </i>
    <i r="5">
      <x v="130"/>
    </i>
    <i r="6">
      <x v="16"/>
    </i>
    <i r="7">
      <x v="237"/>
    </i>
    <i r="8">
      <x v="319"/>
    </i>
    <i r="9">
      <x v="196"/>
    </i>
    <i r="10">
      <x v="5"/>
    </i>
    <i r="11">
      <x v="23"/>
    </i>
    <i r="12">
      <x v="15"/>
    </i>
    <i r="7">
      <x v="238"/>
    </i>
    <i r="8">
      <x v="319"/>
    </i>
    <i r="9">
      <x v="196"/>
    </i>
    <i r="10">
      <x v="5"/>
    </i>
    <i r="11">
      <x v="23"/>
    </i>
    <i r="12">
      <x v="15"/>
    </i>
    <i r="6">
      <x v="43"/>
    </i>
    <i r="7">
      <x v="383"/>
    </i>
    <i r="8">
      <x v="186"/>
    </i>
    <i r="9">
      <x v="196"/>
    </i>
    <i r="10">
      <x v="3"/>
    </i>
    <i r="11">
      <x v="11"/>
    </i>
    <i r="12">
      <x v="17"/>
    </i>
    <i r="4">
      <x v="64"/>
    </i>
    <i r="5">
      <x v="130"/>
    </i>
    <i r="6">
      <x v="43"/>
    </i>
    <i r="7">
      <x v="384"/>
    </i>
    <i r="8">
      <x v="188"/>
    </i>
    <i r="9">
      <x v="196"/>
    </i>
    <i r="10">
      <x v="3"/>
    </i>
    <i r="11">
      <x v="11"/>
    </i>
    <i r="12">
      <x v="17"/>
    </i>
    <i r="4">
      <x v="68"/>
    </i>
    <i r="5">
      <x v="130"/>
    </i>
    <i r="6">
      <x v="43"/>
    </i>
    <i r="7">
      <x v="390"/>
    </i>
    <i r="8">
      <x v="185"/>
    </i>
    <i r="9">
      <x v="196"/>
    </i>
    <i r="10">
      <x v="3"/>
    </i>
    <i r="11">
      <x v="11"/>
    </i>
    <i r="12">
      <x v="17"/>
    </i>
    <i r="7">
      <x v="391"/>
    </i>
    <i r="8">
      <x v="187"/>
    </i>
    <i r="9">
      <x v="196"/>
    </i>
    <i r="10">
      <x v="3"/>
    </i>
    <i r="11">
      <x v="11"/>
    </i>
    <i r="12">
      <x v="17"/>
    </i>
    <i r="7">
      <x v="592"/>
    </i>
    <i r="8">
      <x v="104"/>
    </i>
    <i r="9">
      <x v="196"/>
    </i>
    <i r="10">
      <x v="2"/>
    </i>
    <i r="11">
      <x v="5"/>
    </i>
    <i r="12">
      <x v="15"/>
    </i>
    <i r="4">
      <x v="76"/>
    </i>
    <i r="5">
      <x v="130"/>
    </i>
    <i r="6">
      <x v="43"/>
    </i>
    <i r="7">
      <x v="592"/>
    </i>
    <i r="8">
      <x v="17"/>
    </i>
    <i r="9">
      <x v="196"/>
    </i>
    <i r="10">
      <x v="2"/>
    </i>
    <i r="11">
      <x/>
    </i>
    <i r="12">
      <x v="17"/>
    </i>
    <i r="4">
      <x v="88"/>
    </i>
    <i r="5">
      <x v="130"/>
    </i>
    <i r="6">
      <x v="43"/>
    </i>
    <i r="7">
      <x v="592"/>
    </i>
    <i r="8">
      <x v="92"/>
    </i>
    <i r="9">
      <x v="196"/>
    </i>
    <i r="10">
      <x v="2"/>
    </i>
    <i r="11">
      <x/>
    </i>
    <i r="12">
      <x v="17"/>
    </i>
    <i r="4">
      <x v="90"/>
    </i>
    <i r="5">
      <x v="130"/>
    </i>
    <i r="6">
      <x v="43"/>
    </i>
    <i r="7">
      <x v="592"/>
    </i>
    <i r="8">
      <x v="91"/>
    </i>
    <i r="9">
      <x v="196"/>
    </i>
    <i r="10">
      <x v="2"/>
    </i>
    <i r="11">
      <x/>
    </i>
    <i r="12">
      <x v="17"/>
    </i>
    <i r="2">
      <x v="126"/>
    </i>
    <i r="3">
      <x v="15"/>
    </i>
    <i r="4">
      <x/>
    </i>
    <i r="5">
      <x v="130"/>
    </i>
    <i r="6">
      <x v="14"/>
    </i>
    <i r="7">
      <x v="236"/>
    </i>
    <i r="8">
      <x v="319"/>
    </i>
    <i r="9">
      <x v="196"/>
    </i>
    <i r="10">
      <x v="5"/>
    </i>
    <i r="11">
      <x v="23"/>
    </i>
    <i r="12">
      <x v="15"/>
    </i>
    <i r="2">
      <x v="164"/>
    </i>
    <i r="3">
      <x v="15"/>
    </i>
    <i r="4">
      <x/>
    </i>
    <i r="5">
      <x/>
    </i>
    <i r="6">
      <x v="17"/>
    </i>
    <i r="7">
      <x v="547"/>
    </i>
    <i r="8">
      <x v="319"/>
    </i>
    <i r="9">
      <x v="196"/>
    </i>
    <i r="10">
      <x v="6"/>
    </i>
    <i r="11">
      <x v="51"/>
    </i>
    <i r="12">
      <x v="17"/>
    </i>
    <i r="2">
      <x v="174"/>
    </i>
    <i r="3">
      <x v="15"/>
    </i>
    <i r="4">
      <x v="54"/>
    </i>
    <i r="5">
      <x v="130"/>
    </i>
    <i r="6">
      <x v="43"/>
    </i>
    <i r="7">
      <x v="592"/>
    </i>
    <i r="8">
      <x v="189"/>
    </i>
    <i r="9">
      <x v="196"/>
    </i>
    <i r="10">
      <x v="2"/>
    </i>
    <i r="11">
      <x v="25"/>
    </i>
    <i r="12">
      <x/>
    </i>
    <i r="2">
      <x v="205"/>
    </i>
    <i r="3">
      <x v="15"/>
    </i>
    <i r="4">
      <x v="49"/>
    </i>
    <i r="5">
      <x v="76"/>
    </i>
    <i r="6">
      <x v="43"/>
    </i>
    <i r="7">
      <x v="387"/>
    </i>
    <i r="8">
      <x v="319"/>
    </i>
    <i r="9">
      <x v="196"/>
    </i>
    <i r="10">
      <x v="1"/>
    </i>
    <i r="11">
      <x v="33"/>
    </i>
    <i r="12">
      <x v="15"/>
    </i>
    <i r="2">
      <x v="220"/>
    </i>
    <i r="3">
      <x v="15"/>
    </i>
    <i r="4">
      <x v="68"/>
    </i>
    <i r="5">
      <x v="77"/>
    </i>
    <i r="6">
      <x v="10"/>
    </i>
    <i r="7">
      <x v="54"/>
    </i>
    <i r="8">
      <x v="319"/>
    </i>
    <i r="9">
      <x v="196"/>
    </i>
    <i r="10">
      <x v="6"/>
    </i>
    <i r="11">
      <x v="51"/>
    </i>
    <i r="12">
      <x v="17"/>
    </i>
    <i r="2">
      <x v="223"/>
    </i>
    <i r="3">
      <x v="15"/>
    </i>
    <i r="4">
      <x v="17"/>
    </i>
    <i r="5">
      <x v="130"/>
    </i>
    <i r="6">
      <x v="43"/>
    </i>
    <i r="7">
      <x v="592"/>
    </i>
    <i r="8">
      <x v="134"/>
    </i>
    <i r="9">
      <x v="196"/>
    </i>
    <i r="10">
      <x v="2"/>
    </i>
    <i r="11">
      <x v="29"/>
    </i>
    <i r="12">
      <x v="15"/>
    </i>
    <i r="2">
      <x v="242"/>
    </i>
    <i r="3">
      <x v="15"/>
    </i>
    <i r="4">
      <x v="23"/>
    </i>
    <i r="5">
      <x v="35"/>
    </i>
    <i r="6">
      <x v="43"/>
    </i>
    <i r="7">
      <x v="389"/>
    </i>
    <i r="8">
      <x v="319"/>
    </i>
    <i r="9">
      <x v="196"/>
    </i>
    <i r="10">
      <x v="1"/>
    </i>
    <i r="11">
      <x v="3"/>
    </i>
    <i r="12">
      <x v="15"/>
    </i>
    <i r="4">
      <x v="27"/>
    </i>
    <i r="5">
      <x v="130"/>
    </i>
    <i r="6">
      <x v="43"/>
    </i>
    <i r="7">
      <x v="89"/>
    </i>
    <i r="8">
      <x v="319"/>
    </i>
    <i r="9">
      <x v="196"/>
    </i>
    <i r="10">
      <x v="1"/>
    </i>
    <i r="11">
      <x v="32"/>
    </i>
    <i r="12">
      <x v="15"/>
    </i>
    <i r="4">
      <x v="37"/>
    </i>
    <i r="5">
      <x v="130"/>
    </i>
    <i r="6">
      <x v="43"/>
    </i>
    <i r="7">
      <x v="128"/>
    </i>
    <i r="8">
      <x v="319"/>
    </i>
    <i r="9">
      <x v="196"/>
    </i>
    <i r="10">
      <x v="1"/>
    </i>
    <i r="11">
      <x v="32"/>
    </i>
    <i r="12">
      <x v="15"/>
    </i>
    <i r="4">
      <x v="39"/>
    </i>
    <i r="5">
      <x v="71"/>
    </i>
    <i r="6">
      <x v="43"/>
    </i>
    <i r="7">
      <x v="159"/>
    </i>
    <i r="8">
      <x v="319"/>
    </i>
    <i r="9">
      <x v="196"/>
    </i>
    <i r="10">
      <x v="1"/>
    </i>
    <i r="11">
      <x v="3"/>
    </i>
    <i r="12">
      <x v="15"/>
    </i>
    <i r="4">
      <x v="45"/>
    </i>
    <i r="5">
      <x v="130"/>
    </i>
    <i r="6">
      <x v="43"/>
    </i>
    <i r="7">
      <x v="160"/>
    </i>
    <i r="8">
      <x v="319"/>
    </i>
    <i r="9">
      <x v="196"/>
    </i>
    <i r="10">
      <x v="1"/>
    </i>
    <i r="11">
      <x v="3"/>
    </i>
    <i r="12">
      <x v="15"/>
    </i>
    <i r="4">
      <x v="49"/>
    </i>
    <i r="5">
      <x v="130"/>
    </i>
    <i r="6">
      <x v="43"/>
    </i>
    <i r="7">
      <x v="592"/>
    </i>
    <i r="8">
      <x v="190"/>
    </i>
    <i r="9">
      <x v="196"/>
    </i>
    <i r="10">
      <x v="2"/>
    </i>
    <i r="11">
      <x v="25"/>
    </i>
    <i r="12">
      <x/>
    </i>
    <i r="4">
      <x v="59"/>
    </i>
    <i r="5">
      <x v="130"/>
    </i>
    <i r="6">
      <x v="43"/>
    </i>
    <i r="7">
      <x v="385"/>
    </i>
    <i r="8">
      <x v="319"/>
    </i>
    <i r="9">
      <x v="151"/>
    </i>
    <i r="10">
      <x/>
    </i>
    <i r="11">
      <x v="7"/>
    </i>
    <i r="12">
      <x v="17"/>
    </i>
    <i r="4">
      <x v="69"/>
    </i>
    <i r="5">
      <x v="130"/>
    </i>
    <i r="6">
      <x v="43"/>
    </i>
    <i r="7">
      <x v="388"/>
    </i>
    <i r="8">
      <x v="319"/>
    </i>
    <i r="9">
      <x v="151"/>
    </i>
    <i r="10">
      <x/>
    </i>
    <i r="11">
      <x v="7"/>
    </i>
    <i r="12">
      <x v="17"/>
    </i>
    <i r="4">
      <x v="98"/>
    </i>
    <i r="5">
      <x v="130"/>
    </i>
    <i r="6">
      <x v="43"/>
    </i>
    <i r="7">
      <x v="592"/>
    </i>
    <i r="8">
      <x v="107"/>
    </i>
    <i r="9">
      <x v="196"/>
    </i>
    <i r="10">
      <x v="2"/>
    </i>
    <i r="11">
      <x v="36"/>
    </i>
    <i r="12">
      <x v="15"/>
    </i>
    <i r="4">
      <x v="117"/>
    </i>
    <i r="5">
      <x v="130"/>
    </i>
    <i r="6">
      <x v="43"/>
    </i>
    <i r="7">
      <x v="65"/>
    </i>
    <i r="8">
      <x v="319"/>
    </i>
    <i r="9">
      <x v="196"/>
    </i>
    <i r="10">
      <x v="4"/>
    </i>
    <i r="11">
      <x v="17"/>
    </i>
    <i r="12">
      <x v="17"/>
    </i>
    <i r="7">
      <x v="536"/>
    </i>
    <i r="8">
      <x v="319"/>
    </i>
    <i r="9">
      <x v="196"/>
    </i>
    <i r="10">
      <x v="4"/>
    </i>
    <i r="11">
      <x v="22"/>
    </i>
    <i r="12">
      <x v="15"/>
    </i>
    <i r="7">
      <x v="592"/>
    </i>
    <i r="8">
      <x v="1"/>
    </i>
    <i r="9">
      <x v="196"/>
    </i>
    <i r="10">
      <x v="2"/>
    </i>
    <i r="11">
      <x v="25"/>
    </i>
    <i r="12">
      <x/>
    </i>
    <i r="1">
      <x v="11"/>
    </i>
    <i r="2">
      <x v="8"/>
    </i>
    <i r="3">
      <x v="15"/>
    </i>
    <i r="4">
      <x v="53"/>
    </i>
    <i r="5">
      <x v="61"/>
    </i>
    <i r="6">
      <x v="43"/>
    </i>
    <i r="7">
      <x v="573"/>
    </i>
    <i r="8">
      <x v="319"/>
    </i>
    <i r="9">
      <x v="196"/>
    </i>
    <i r="10">
      <x v="1"/>
    </i>
    <i r="11">
      <x v="3"/>
    </i>
    <i r="12">
      <x v="14"/>
    </i>
    <i r="2">
      <x v="27"/>
    </i>
    <i r="3">
      <x v="15"/>
    </i>
    <i r="4">
      <x v="8"/>
    </i>
    <i r="5">
      <x v="130"/>
    </i>
    <i r="6">
      <x v="43"/>
    </i>
    <i r="7">
      <x v="592"/>
    </i>
    <i r="8">
      <x v="14"/>
    </i>
    <i r="9">
      <x v="196"/>
    </i>
    <i r="10">
      <x v="2"/>
    </i>
    <i r="11">
      <x v="5"/>
    </i>
    <i r="12">
      <x v="14"/>
    </i>
    <i r="2">
      <x v="29"/>
    </i>
    <i r="3">
      <x v="15"/>
    </i>
    <i r="4">
      <x v="73"/>
    </i>
    <i r="5">
      <x v="130"/>
    </i>
    <i r="6">
      <x v="43"/>
    </i>
    <i r="7">
      <x/>
    </i>
    <i r="8">
      <x v="319"/>
    </i>
    <i r="9">
      <x v="196"/>
    </i>
    <i r="10">
      <x v="2"/>
    </i>
    <i r="11">
      <x v="36"/>
    </i>
    <i r="12">
      <x v="5"/>
    </i>
    <i r="2">
      <x v="33"/>
    </i>
    <i r="3">
      <x v="15"/>
    </i>
    <i r="4">
      <x v="19"/>
    </i>
    <i r="5">
      <x v="130"/>
    </i>
    <i r="6">
      <x v="43"/>
    </i>
    <i r="7">
      <x v="592"/>
    </i>
    <i r="8">
      <x v="274"/>
    </i>
    <i r="9">
      <x v="196"/>
    </i>
    <i r="10">
      <x v="2"/>
    </i>
    <i r="11">
      <x v="25"/>
    </i>
    <i r="12">
      <x/>
    </i>
    <i r="2">
      <x v="37"/>
    </i>
    <i r="3">
      <x v="15"/>
    </i>
    <i r="4">
      <x v="45"/>
    </i>
    <i r="5">
      <x v="130"/>
    </i>
    <i r="6">
      <x v="8"/>
    </i>
    <i r="7">
      <x v="505"/>
    </i>
    <i r="8">
      <x v="319"/>
    </i>
    <i r="9">
      <x v="196"/>
    </i>
    <i r="10">
      <x v="5"/>
    </i>
    <i r="11">
      <x v="23"/>
    </i>
    <i r="12">
      <x v="15"/>
    </i>
    <i r="2">
      <x v="40"/>
    </i>
    <i r="3">
      <x v="15"/>
    </i>
    <i r="4">
      <x/>
    </i>
    <i r="5">
      <x v="130"/>
    </i>
    <i r="6">
      <x v="43"/>
    </i>
    <i r="7">
      <x v="592"/>
    </i>
    <i r="8">
      <x v="252"/>
    </i>
    <i r="9">
      <x v="196"/>
    </i>
    <i r="10">
      <x v="2"/>
    </i>
    <i r="11">
      <x v="25"/>
    </i>
    <i r="12">
      <x/>
    </i>
    <i r="2">
      <x v="73"/>
    </i>
    <i r="3">
      <x v="15"/>
    </i>
    <i r="4">
      <x v="111"/>
    </i>
    <i r="5">
      <x v="130"/>
    </i>
    <i r="6">
      <x v="43"/>
    </i>
    <i r="7">
      <x v="592"/>
    </i>
    <i r="8">
      <x v="136"/>
    </i>
    <i r="9">
      <x v="196"/>
    </i>
    <i r="10">
      <x v="3"/>
    </i>
    <i r="11">
      <x v="30"/>
    </i>
    <i r="12">
      <x v="5"/>
    </i>
    <i r="2">
      <x v="79"/>
    </i>
    <i r="3">
      <x v="15"/>
    </i>
    <i r="4">
      <x v="14"/>
    </i>
    <i r="5">
      <x v="130"/>
    </i>
    <i r="6">
      <x v="20"/>
    </i>
    <i r="7">
      <x v="244"/>
    </i>
    <i r="8">
      <x v="319"/>
    </i>
    <i r="9">
      <x v="196"/>
    </i>
    <i r="10">
      <x v="5"/>
    </i>
    <i r="11">
      <x v="23"/>
    </i>
    <i r="12">
      <x v="15"/>
    </i>
    <i r="4">
      <x v="20"/>
    </i>
    <i r="5">
      <x v="130"/>
    </i>
    <i r="6">
      <x v="20"/>
    </i>
    <i r="7">
      <x v="245"/>
    </i>
    <i r="8">
      <x v="319"/>
    </i>
    <i r="9">
      <x v="196"/>
    </i>
    <i r="10">
      <x v="5"/>
    </i>
    <i r="11">
      <x v="23"/>
    </i>
    <i r="12">
      <x v="15"/>
    </i>
    <i r="4">
      <x v="45"/>
    </i>
    <i r="5">
      <x v="130"/>
    </i>
    <i r="6">
      <x v="16"/>
    </i>
    <i r="7">
      <x v="506"/>
    </i>
    <i r="8">
      <x v="319"/>
    </i>
    <i r="9">
      <x v="196"/>
    </i>
    <i r="10">
      <x v="5"/>
    </i>
    <i r="11">
      <x v="23"/>
    </i>
    <i r="12">
      <x v="15"/>
    </i>
    <i r="4">
      <x v="57"/>
    </i>
    <i r="5">
      <x v="130"/>
    </i>
    <i r="6">
      <x v="11"/>
    </i>
    <i r="7">
      <x v="502"/>
    </i>
    <i r="8">
      <x v="319"/>
    </i>
    <i r="9">
      <x v="196"/>
    </i>
    <i r="10">
      <x v="5"/>
    </i>
    <i r="11">
      <x v="23"/>
    </i>
    <i r="12">
      <x v="15"/>
    </i>
    <i r="4">
      <x v="58"/>
    </i>
    <i r="5">
      <x v="130"/>
    </i>
    <i r="6">
      <x v="13"/>
    </i>
    <i r="7">
      <x v="504"/>
    </i>
    <i r="8">
      <x v="319"/>
    </i>
    <i r="9">
      <x v="196"/>
    </i>
    <i r="10">
      <x v="5"/>
    </i>
    <i r="11">
      <x v="23"/>
    </i>
    <i r="12">
      <x v="15"/>
    </i>
    <i r="4">
      <x v="59"/>
    </i>
    <i r="5">
      <x v="130"/>
    </i>
    <i r="6">
      <x v="12"/>
    </i>
    <i r="7">
      <x v="503"/>
    </i>
    <i r="8">
      <x v="319"/>
    </i>
    <i r="9">
      <x v="196"/>
    </i>
    <i r="10">
      <x v="5"/>
    </i>
    <i r="11">
      <x v="23"/>
    </i>
    <i r="12">
      <x v="15"/>
    </i>
    <i r="4">
      <x v="79"/>
    </i>
    <i r="5">
      <x v="16"/>
    </i>
    <i r="6">
      <x v="43"/>
    </i>
    <i r="7">
      <x v="490"/>
    </i>
    <i r="8">
      <x v="319"/>
    </i>
    <i r="9">
      <x v="196"/>
    </i>
    <i r="10">
      <x v="3"/>
    </i>
    <i r="11">
      <x v="35"/>
    </i>
    <i r="12">
      <x v="17"/>
    </i>
    <i r="2">
      <x v="102"/>
    </i>
    <i r="3">
      <x v="15"/>
    </i>
    <i r="4">
      <x v="82"/>
    </i>
    <i r="5">
      <x v="130"/>
    </i>
    <i r="6">
      <x v="43"/>
    </i>
    <i r="7">
      <x v="592"/>
    </i>
    <i r="8">
      <x v="298"/>
    </i>
    <i r="9">
      <x v="196"/>
    </i>
    <i r="10">
      <x v="2"/>
    </i>
    <i r="11">
      <x/>
    </i>
    <i r="12">
      <x v="17"/>
    </i>
    <i r="2">
      <x v="134"/>
    </i>
    <i r="3">
      <x v="15"/>
    </i>
    <i r="4">
      <x/>
    </i>
    <i r="5">
      <x v="130"/>
    </i>
    <i r="6">
      <x v="43"/>
    </i>
    <i r="7">
      <x v="592"/>
    </i>
    <i r="8">
      <x v="221"/>
    </i>
    <i r="9">
      <x v="196"/>
    </i>
    <i r="10">
      <x v="2"/>
    </i>
    <i r="11">
      <x/>
    </i>
    <i r="12">
      <x v="17"/>
    </i>
    <i r="2">
      <x v="175"/>
    </i>
    <i r="3">
      <x v="15"/>
    </i>
    <i r="4">
      <x v="12"/>
    </i>
    <i r="5">
      <x/>
    </i>
    <i r="6">
      <x v="43"/>
    </i>
    <i r="7">
      <x v="91"/>
    </i>
    <i r="8">
      <x v="319"/>
    </i>
    <i r="9">
      <x v="196"/>
    </i>
    <i r="10">
      <x v="1"/>
    </i>
    <i r="11">
      <x v="9"/>
    </i>
    <i r="12">
      <x v="15"/>
    </i>
    <i r="2">
      <x v="180"/>
    </i>
    <i r="3">
      <x v="15"/>
    </i>
    <i r="4">
      <x/>
    </i>
    <i r="5">
      <x v="130"/>
    </i>
    <i r="6">
      <x v="43"/>
    </i>
    <i r="7">
      <x v="592"/>
    </i>
    <i r="8">
      <x v="221"/>
    </i>
    <i r="9">
      <x v="196"/>
    </i>
    <i r="10">
      <x v="2"/>
    </i>
    <i r="11">
      <x/>
    </i>
    <i r="12">
      <x v="17"/>
    </i>
    <i r="2">
      <x v="242"/>
    </i>
    <i r="3">
      <x v="3"/>
    </i>
    <i r="4">
      <x v="21"/>
    </i>
    <i r="5">
      <x v="130"/>
    </i>
    <i r="6">
      <x v="43"/>
    </i>
    <i r="7">
      <x v="92"/>
    </i>
    <i r="8">
      <x v="319"/>
    </i>
    <i r="9">
      <x v="79"/>
    </i>
    <i r="10">
      <x/>
    </i>
    <i r="11">
      <x v="7"/>
    </i>
    <i r="12">
      <x v="17"/>
    </i>
    <i r="4">
      <x v="40"/>
    </i>
    <i r="5">
      <x v="130"/>
    </i>
    <i r="6">
      <x v="43"/>
    </i>
    <i r="7">
      <x v="181"/>
    </i>
    <i r="8">
      <x v="319"/>
    </i>
    <i r="9">
      <x v="166"/>
    </i>
    <i r="10">
      <x/>
    </i>
    <i r="11">
      <x v="20"/>
    </i>
    <i r="12">
      <x v="17"/>
    </i>
    <i r="3">
      <x v="15"/>
    </i>
    <i r="4">
      <x/>
    </i>
    <i r="5">
      <x v="130"/>
    </i>
    <i r="6">
      <x v="43"/>
    </i>
    <i r="7">
      <x v="84"/>
    </i>
    <i r="8">
      <x v="319"/>
    </i>
    <i r="9">
      <x v="196"/>
    </i>
    <i r="10">
      <x v="2"/>
    </i>
    <i r="11">
      <x v="36"/>
    </i>
    <i r="12">
      <x v="5"/>
    </i>
    <i r="4">
      <x v="5"/>
    </i>
    <i r="5">
      <x v="45"/>
    </i>
    <i r="6">
      <x v="43"/>
    </i>
    <i r="7">
      <x v="15"/>
    </i>
    <i r="8">
      <x v="319"/>
    </i>
    <i r="9">
      <x v="196"/>
    </i>
    <i r="10">
      <x/>
    </i>
    <i r="11">
      <x v="2"/>
    </i>
    <i r="12">
      <x v="17"/>
    </i>
    <i r="4">
      <x v="40"/>
    </i>
    <i r="5">
      <x v="130"/>
    </i>
    <i r="6">
      <x v="43"/>
    </i>
    <i r="7">
      <x v="175"/>
    </i>
    <i r="8">
      <x v="319"/>
    </i>
    <i r="9">
      <x v="196"/>
    </i>
    <i r="10">
      <x v="1"/>
    </i>
    <i r="11">
      <x v="32"/>
    </i>
    <i r="12">
      <x v="15"/>
    </i>
    <i r="4">
      <x v="49"/>
    </i>
    <i r="5">
      <x v="130"/>
    </i>
    <i r="6">
      <x v="43"/>
    </i>
    <i r="7">
      <x v="114"/>
    </i>
    <i r="8">
      <x v="319"/>
    </i>
    <i r="9">
      <x v="196"/>
    </i>
    <i r="10">
      <x v="1"/>
    </i>
    <i r="11">
      <x v="32"/>
    </i>
    <i r="12">
      <x v="15"/>
    </i>
    <i r="4">
      <x v="54"/>
    </i>
    <i r="5">
      <x v="130"/>
    </i>
    <i r="6">
      <x v="43"/>
    </i>
    <i r="7">
      <x v="10"/>
    </i>
    <i r="8">
      <x v="319"/>
    </i>
    <i r="9">
      <x v="34"/>
    </i>
    <i r="10">
      <x/>
    </i>
    <i r="11">
      <x v="6"/>
    </i>
    <i r="12">
      <x v="17"/>
    </i>
    <i r="4">
      <x v="59"/>
    </i>
    <i r="5">
      <x v="130"/>
    </i>
    <i r="6">
      <x v="43"/>
    </i>
    <i r="7">
      <x v="592"/>
    </i>
    <i r="8">
      <x v="319"/>
    </i>
    <i r="9">
      <x v="196"/>
    </i>
    <i r="10">
      <x v="2"/>
    </i>
    <i r="11">
      <x v="25"/>
    </i>
    <i r="12">
      <x v="12"/>
    </i>
    <i r="4">
      <x v="67"/>
    </i>
    <i r="5">
      <x v="130"/>
    </i>
    <i r="6">
      <x v="43"/>
    </i>
    <i r="7">
      <x v="80"/>
    </i>
    <i r="8">
      <x v="319"/>
    </i>
    <i r="9">
      <x v="196"/>
    </i>
    <i r="10">
      <x v="1"/>
    </i>
    <i r="11">
      <x v="32"/>
    </i>
    <i r="12">
      <x v="15"/>
    </i>
    <i r="7">
      <x v="114"/>
    </i>
    <i r="8">
      <x v="319"/>
    </i>
    <i r="9">
      <x v="196"/>
    </i>
    <i r="10">
      <x v="1"/>
    </i>
    <i r="11">
      <x v="32"/>
    </i>
    <i r="12">
      <x v="15"/>
    </i>
    <i r="4">
      <x v="110"/>
    </i>
    <i r="5">
      <x v="130"/>
    </i>
    <i r="6">
      <x v="43"/>
    </i>
    <i r="7">
      <x v="592"/>
    </i>
    <i r="8">
      <x v="319"/>
    </i>
    <i r="9">
      <x v="196"/>
    </i>
    <i r="10">
      <x v="2"/>
    </i>
    <i r="11">
      <x v="25"/>
    </i>
    <i r="12">
      <x v="12"/>
    </i>
    <i r="4">
      <x v="117"/>
    </i>
    <i r="5">
      <x v="130"/>
    </i>
    <i r="6">
      <x v="43"/>
    </i>
    <i r="7">
      <x v="93"/>
    </i>
    <i r="8">
      <x v="319"/>
    </i>
    <i r="9">
      <x v="196"/>
    </i>
    <i r="10">
      <x v="4"/>
    </i>
    <i r="11">
      <x v="22"/>
    </i>
    <i r="12">
      <x v="16"/>
    </i>
    <i r="7">
      <x v="136"/>
    </i>
    <i r="8">
      <x v="319"/>
    </i>
    <i r="9">
      <x v="196"/>
    </i>
    <i r="10">
      <x v="4"/>
    </i>
    <i r="11">
      <x v="17"/>
    </i>
    <i r="12">
      <x v="17"/>
    </i>
    <i r="7">
      <x v="392"/>
    </i>
    <i r="8">
      <x v="319"/>
    </i>
    <i r="9">
      <x v="196"/>
    </i>
    <i r="10">
      <x v="4"/>
    </i>
    <i r="11">
      <x v="22"/>
    </i>
    <i r="12">
      <x v="17"/>
    </i>
    <i r="7">
      <x v="592"/>
    </i>
    <i r="8">
      <x v="1"/>
    </i>
    <i r="9">
      <x v="196"/>
    </i>
    <i r="10">
      <x v="2"/>
    </i>
    <i r="11">
      <x v="25"/>
    </i>
    <i r="12">
      <x/>
    </i>
    <i r="12">
      <x v="12"/>
    </i>
    <i r="1">
      <x v="12"/>
    </i>
    <i r="2">
      <x v="6"/>
    </i>
    <i r="3">
      <x v="15"/>
    </i>
    <i r="4">
      <x v="63"/>
    </i>
    <i r="5">
      <x v="81"/>
    </i>
    <i r="6">
      <x v="43"/>
    </i>
    <i r="7">
      <x v="491"/>
    </i>
    <i r="8">
      <x v="319"/>
    </i>
    <i r="9">
      <x v="196"/>
    </i>
    <i r="10">
      <x v="1"/>
    </i>
    <i r="11">
      <x v="9"/>
    </i>
    <i r="12">
      <x v="15"/>
    </i>
    <i r="2">
      <x v="10"/>
    </i>
    <i r="3">
      <x v="15"/>
    </i>
    <i r="4">
      <x v="7"/>
    </i>
    <i r="5">
      <x v="130"/>
    </i>
    <i r="6">
      <x v="43"/>
    </i>
    <i r="7">
      <x v="592"/>
    </i>
    <i r="8">
      <x v="289"/>
    </i>
    <i r="9">
      <x v="196"/>
    </i>
    <i r="10">
      <x v="2"/>
    </i>
    <i r="11">
      <x v="29"/>
    </i>
    <i r="12">
      <x v="13"/>
    </i>
    <i r="4">
      <x v="8"/>
    </i>
    <i r="5">
      <x v="130"/>
    </i>
    <i r="6">
      <x v="43"/>
    </i>
    <i r="7">
      <x v="592"/>
    </i>
    <i r="8">
      <x v="287"/>
    </i>
    <i r="9">
      <x v="196"/>
    </i>
    <i r="10">
      <x v="2"/>
    </i>
    <i r="11">
      <x v="29"/>
    </i>
    <i r="12">
      <x v="13"/>
    </i>
    <i r="4">
      <x v="20"/>
    </i>
    <i r="5">
      <x v="130"/>
    </i>
    <i r="6">
      <x v="43"/>
    </i>
    <i r="7">
      <x v="592"/>
    </i>
    <i r="8">
      <x v="288"/>
    </i>
    <i r="9">
      <x v="196"/>
    </i>
    <i r="10">
      <x v="2"/>
    </i>
    <i r="11">
      <x v="29"/>
    </i>
    <i r="12">
      <x v="13"/>
    </i>
    <i r="2">
      <x v="31"/>
    </i>
    <i r="3">
      <x/>
    </i>
    <i r="4">
      <x v="26"/>
    </i>
    <i r="5">
      <x v="72"/>
    </i>
    <i r="6">
      <x v="43"/>
    </i>
    <i r="7">
      <x v="118"/>
    </i>
    <i r="8">
      <x v="319"/>
    </i>
    <i r="9">
      <x v="36"/>
    </i>
    <i r="10">
      <x/>
    </i>
    <i r="11">
      <x v="13"/>
    </i>
    <i r="12">
      <x v="17"/>
    </i>
    <i r="2">
      <x v="45"/>
    </i>
    <i r="3">
      <x v="15"/>
    </i>
    <i r="4">
      <x v="69"/>
    </i>
    <i r="5">
      <x v="130"/>
    </i>
    <i r="6">
      <x v="43"/>
    </i>
    <i r="7">
      <x v="483"/>
    </i>
    <i r="8">
      <x v="204"/>
    </i>
    <i r="9">
      <x v="196"/>
    </i>
    <i r="10">
      <x v="3"/>
    </i>
    <i r="11">
      <x v="11"/>
    </i>
    <i r="12">
      <x v="17"/>
    </i>
    <i r="2">
      <x v="79"/>
    </i>
    <i r="3">
      <x v="15"/>
    </i>
    <i r="4">
      <x v="44"/>
    </i>
    <i r="5">
      <x v="130"/>
    </i>
    <i r="6">
      <x v="43"/>
    </i>
    <i r="7">
      <x v="592"/>
    </i>
    <i r="8">
      <x/>
    </i>
    <i r="9">
      <x v="196"/>
    </i>
    <i r="10">
      <x v="2"/>
    </i>
    <i r="11">
      <x v="40"/>
    </i>
    <i r="12">
      <x v="17"/>
    </i>
    <i r="4">
      <x v="59"/>
    </i>
    <i r="5">
      <x v="130"/>
    </i>
    <i r="6">
      <x v="32"/>
    </i>
    <i r="7">
      <x v="477"/>
    </i>
    <i r="8">
      <x v="319"/>
    </i>
    <i r="9">
      <x v="196"/>
    </i>
    <i r="10">
      <x v="5"/>
    </i>
    <i r="11">
      <x v="37"/>
    </i>
    <i r="12">
      <x v="15"/>
    </i>
    <i r="4">
      <x v="77"/>
    </i>
    <i r="5">
      <x v="130"/>
    </i>
    <i r="6">
      <x v="43"/>
    </i>
    <i r="7">
      <x v="592"/>
    </i>
    <i r="8">
      <x v="24"/>
    </i>
    <i r="9">
      <x v="196"/>
    </i>
    <i r="10">
      <x v="2"/>
    </i>
    <i r="11">
      <x/>
    </i>
    <i r="12">
      <x v="17"/>
    </i>
    <i r="4">
      <x v="88"/>
    </i>
    <i r="5">
      <x v="130"/>
    </i>
    <i r="6">
      <x v="43"/>
    </i>
    <i r="7">
      <x v="592"/>
    </i>
    <i r="8">
      <x v="18"/>
    </i>
    <i r="9">
      <x v="196"/>
    </i>
    <i r="10">
      <x v="2"/>
    </i>
    <i r="11">
      <x/>
    </i>
    <i r="12">
      <x v="17"/>
    </i>
    <i r="8">
      <x v="19"/>
    </i>
    <i r="9">
      <x v="196"/>
    </i>
    <i r="10">
      <x v="2"/>
    </i>
    <i r="11">
      <x/>
    </i>
    <i r="12">
      <x v="17"/>
    </i>
    <i r="4">
      <x v="92"/>
    </i>
    <i r="5">
      <x v="118"/>
    </i>
    <i r="6">
      <x v="43"/>
    </i>
    <i r="7">
      <x v="207"/>
    </i>
    <i r="8">
      <x v="246"/>
    </i>
    <i r="9">
      <x v="196"/>
    </i>
    <i r="10">
      <x v="3"/>
    </i>
    <i r="11">
      <x v="35"/>
    </i>
    <i r="12">
      <x v="17"/>
    </i>
    <i r="2">
      <x v="128"/>
    </i>
    <i r="3">
      <x v="15"/>
    </i>
    <i r="4">
      <x v="11"/>
    </i>
    <i r="5">
      <x v="130"/>
    </i>
    <i r="6">
      <x v="43"/>
    </i>
    <i r="7">
      <x v="592"/>
    </i>
    <i r="8">
      <x v="14"/>
    </i>
    <i r="9">
      <x v="196"/>
    </i>
    <i r="10">
      <x v="2"/>
    </i>
    <i r="11">
      <x v="5"/>
    </i>
    <i r="12">
      <x v="14"/>
    </i>
    <i r="2">
      <x v="170"/>
    </i>
    <i r="3">
      <x v="15"/>
    </i>
    <i r="4">
      <x v="63"/>
    </i>
    <i r="5">
      <x v="78"/>
    </i>
    <i r="6">
      <x v="43"/>
    </i>
    <i r="7">
      <x v="492"/>
    </i>
    <i r="8">
      <x v="319"/>
    </i>
    <i r="9">
      <x v="196"/>
    </i>
    <i r="10">
      <x v="1"/>
    </i>
    <i r="11">
      <x v="9"/>
    </i>
    <i r="12">
      <x v="15"/>
    </i>
    <i r="2">
      <x v="171"/>
    </i>
    <i r="3">
      <x v="15"/>
    </i>
    <i r="4">
      <x v="30"/>
    </i>
    <i r="5">
      <x v="89"/>
    </i>
    <i r="6">
      <x v="43"/>
    </i>
    <i r="7">
      <x v="493"/>
    </i>
    <i r="8">
      <x v="319"/>
    </i>
    <i r="9">
      <x v="196"/>
    </i>
    <i r="10">
      <x v="1"/>
    </i>
    <i r="11">
      <x v="9"/>
    </i>
    <i r="12">
      <x v="15"/>
    </i>
    <i r="2">
      <x v="183"/>
    </i>
    <i r="3">
      <x v="15"/>
    </i>
    <i r="4">
      <x v="21"/>
    </i>
    <i r="5">
      <x v="36"/>
    </i>
    <i r="6">
      <x v="43"/>
    </i>
    <i r="7">
      <x v="173"/>
    </i>
    <i r="8">
      <x v="319"/>
    </i>
    <i r="9">
      <x v="196"/>
    </i>
    <i r="10">
      <x v="1"/>
    </i>
    <i r="11">
      <x v="9"/>
    </i>
    <i r="12">
      <x v="15"/>
    </i>
    <i r="2">
      <x v="223"/>
    </i>
    <i r="3">
      <x v="15"/>
    </i>
    <i r="4">
      <x v="23"/>
    </i>
    <i r="5">
      <x v="130"/>
    </i>
    <i r="6">
      <x v="43"/>
    </i>
    <i r="7">
      <x v="592"/>
    </i>
    <i r="8">
      <x v="291"/>
    </i>
    <i r="9">
      <x v="196"/>
    </i>
    <i r="10">
      <x v="2"/>
    </i>
    <i r="11">
      <x v="29"/>
    </i>
    <i r="12">
      <x v="15"/>
    </i>
    <i r="4">
      <x v="54"/>
    </i>
    <i r="5">
      <x v="130"/>
    </i>
    <i r="6">
      <x v="43"/>
    </i>
    <i r="7">
      <x v="578"/>
    </i>
    <i r="8">
      <x v="305"/>
    </i>
    <i r="9">
      <x v="196"/>
    </i>
    <i r="10">
      <x v="3"/>
    </i>
    <i r="11">
      <x v="11"/>
    </i>
    <i r="12">
      <x v="17"/>
    </i>
    <i r="2">
      <x v="232"/>
    </i>
    <i r="3">
      <x v="15"/>
    </i>
    <i r="4">
      <x v="63"/>
    </i>
    <i r="5">
      <x v="130"/>
    </i>
    <i r="6">
      <x v="43"/>
    </i>
    <i r="7">
      <x v="586"/>
    </i>
    <i r="8">
      <x v="205"/>
    </i>
    <i r="9">
      <x v="196"/>
    </i>
    <i r="10">
      <x v="3"/>
    </i>
    <i r="11">
      <x v="11"/>
    </i>
    <i r="12">
      <x v="17"/>
    </i>
    <i r="2">
      <x v="242"/>
    </i>
    <i r="3">
      <x v="15"/>
    </i>
    <i r="4">
      <x/>
    </i>
    <i r="5">
      <x v="130"/>
    </i>
    <i r="6">
      <x v="43"/>
    </i>
    <i r="7">
      <x v="592"/>
    </i>
    <i r="8">
      <x v="318"/>
    </i>
    <i r="9">
      <x v="196"/>
    </i>
    <i r="10">
      <x v="3"/>
    </i>
    <i r="11">
      <x v="30"/>
    </i>
    <i r="12">
      <x v="3"/>
    </i>
    <i r="4">
      <x v="42"/>
    </i>
    <i r="5">
      <x v="130"/>
    </i>
    <i r="6">
      <x v="43"/>
    </i>
    <i r="7">
      <x v="36"/>
    </i>
    <i r="8">
      <x v="319"/>
    </i>
    <i r="9">
      <x v="196"/>
    </i>
    <i r="10">
      <x v="1"/>
    </i>
    <i r="11">
      <x v="32"/>
    </i>
    <i r="12">
      <x v="15"/>
    </i>
    <i r="4">
      <x v="53"/>
    </i>
    <i r="5">
      <x v="130"/>
    </i>
    <i r="6">
      <x v="43"/>
    </i>
    <i r="7">
      <x v="592"/>
    </i>
    <i r="8">
      <x/>
    </i>
    <i r="9">
      <x v="196"/>
    </i>
    <i r="10">
      <x v="2"/>
    </i>
    <i r="11">
      <x v="25"/>
    </i>
    <i r="12">
      <x/>
    </i>
    <i r="4">
      <x v="59"/>
    </i>
    <i r="5">
      <x v="130"/>
    </i>
    <i r="6">
      <x v="43"/>
    </i>
    <i r="7">
      <x v="592"/>
    </i>
    <i r="8">
      <x v="317"/>
    </i>
    <i r="9">
      <x v="196"/>
    </i>
    <i r="10">
      <x v="3"/>
    </i>
    <i r="11">
      <x v="30"/>
    </i>
    <i r="12">
      <x v="3"/>
    </i>
    <i r="4">
      <x v="88"/>
    </i>
    <i r="5">
      <x v="130"/>
    </i>
    <i r="6">
      <x v="43"/>
    </i>
    <i r="7">
      <x v="243"/>
    </i>
    <i r="8">
      <x v="266"/>
    </i>
    <i r="9">
      <x v="196"/>
    </i>
    <i r="10">
      <x v="3"/>
    </i>
    <i r="11">
      <x v="34"/>
    </i>
    <i r="12">
      <x v="15"/>
    </i>
    <i r="4">
      <x v="89"/>
    </i>
    <i r="5">
      <x v="130"/>
    </i>
    <i r="6">
      <x v="43"/>
    </i>
    <i r="7">
      <x v="592"/>
    </i>
    <i r="8">
      <x v="181"/>
    </i>
    <i r="9">
      <x v="196"/>
    </i>
    <i r="10">
      <x v="2"/>
    </i>
    <i r="11">
      <x v="36"/>
    </i>
    <i r="12">
      <x v="14"/>
    </i>
    <i r="4">
      <x v="93"/>
    </i>
    <i r="5">
      <x v="130"/>
    </i>
    <i r="6">
      <x v="43"/>
    </i>
    <i r="7">
      <x v="592"/>
    </i>
    <i r="8">
      <x v="277"/>
    </i>
    <i r="9">
      <x v="196"/>
    </i>
    <i r="10">
      <x v="2"/>
    </i>
    <i r="11">
      <x v="36"/>
    </i>
    <i r="12">
      <x v="15"/>
    </i>
    <i r="4">
      <x v="96"/>
    </i>
    <i r="5">
      <x v="130"/>
    </i>
    <i r="6">
      <x v="43"/>
    </i>
    <i r="7">
      <x v="592"/>
    </i>
    <i r="8">
      <x v="276"/>
    </i>
    <i r="9">
      <x v="196"/>
    </i>
    <i r="10">
      <x v="2"/>
    </i>
    <i r="11">
      <x v="36"/>
    </i>
    <i r="12">
      <x v="15"/>
    </i>
    <i r="4">
      <x v="97"/>
    </i>
    <i r="5">
      <x v="130"/>
    </i>
    <i r="6">
      <x v="43"/>
    </i>
    <i r="7">
      <x v="13"/>
    </i>
    <i r="8">
      <x v="78"/>
    </i>
    <i r="9">
      <x v="196"/>
    </i>
    <i r="10">
      <x v="3"/>
    </i>
    <i r="11">
      <x v="34"/>
    </i>
    <i r="12">
      <x v="15"/>
    </i>
    <i r="4">
      <x v="98"/>
    </i>
    <i r="5">
      <x v="130"/>
    </i>
    <i r="6">
      <x v="43"/>
    </i>
    <i r="7">
      <x v="592"/>
    </i>
    <i r="8">
      <x v="109"/>
    </i>
    <i r="9">
      <x v="196"/>
    </i>
    <i r="10">
      <x v="2"/>
    </i>
    <i r="11">
      <x v="36"/>
    </i>
    <i r="12">
      <x v="15"/>
    </i>
    <i r="8">
      <x v="110"/>
    </i>
    <i r="9">
      <x v="196"/>
    </i>
    <i r="10">
      <x v="2"/>
    </i>
    <i r="11">
      <x v="36"/>
    </i>
    <i r="12">
      <x v="15"/>
    </i>
    <i r="8">
      <x v="275"/>
    </i>
    <i r="9">
      <x v="196"/>
    </i>
    <i r="10">
      <x v="2"/>
    </i>
    <i r="11">
      <x v="36"/>
    </i>
    <i r="12">
      <x v="15"/>
    </i>
    <i r="4">
      <x v="117"/>
    </i>
    <i r="5">
      <x v="130"/>
    </i>
    <i r="6">
      <x v="43"/>
    </i>
    <i r="7">
      <x v="592"/>
    </i>
    <i r="8">
      <x v="74"/>
    </i>
    <i r="9">
      <x v="196"/>
    </i>
    <i r="10">
      <x v="3"/>
    </i>
    <i r="11">
      <x v="30"/>
    </i>
    <i r="12">
      <x v="5"/>
    </i>
    <i r="1">
      <x v="13"/>
    </i>
    <i r="2">
      <x v="48"/>
    </i>
    <i r="3">
      <x v="15"/>
    </i>
    <i r="4">
      <x v="69"/>
    </i>
    <i r="5">
      <x v="130"/>
    </i>
    <i r="6">
      <x v="43"/>
    </i>
    <i r="7">
      <x v="364"/>
    </i>
    <i r="8">
      <x v="304"/>
    </i>
    <i r="9">
      <x v="196"/>
    </i>
    <i r="10">
      <x v="3"/>
    </i>
    <i r="11">
      <x v="11"/>
    </i>
    <i r="12">
      <x v="17"/>
    </i>
    <i r="1">
      <x v="14"/>
    </i>
    <i r="2">
      <x v="15"/>
    </i>
    <i r="3">
      <x v="15"/>
    </i>
    <i r="4">
      <x v="31"/>
    </i>
    <i r="5">
      <x v="47"/>
    </i>
    <i r="6">
      <x v="43"/>
    </i>
    <i r="7">
      <x v="441"/>
    </i>
    <i r="8">
      <x v="319"/>
    </i>
    <i r="9">
      <x v="196"/>
    </i>
    <i r="10">
      <x v="1"/>
    </i>
    <i r="11">
      <x v="19"/>
    </i>
    <i r="12">
      <x v="14"/>
    </i>
    <i r="2">
      <x v="27"/>
    </i>
    <i r="3">
      <x v="15"/>
    </i>
    <i r="4">
      <x v="23"/>
    </i>
    <i r="5">
      <x v="130"/>
    </i>
    <i r="6">
      <x v="43"/>
    </i>
    <i r="7">
      <x v="297"/>
    </i>
    <i r="8">
      <x v="319"/>
    </i>
    <i r="9">
      <x v="196"/>
    </i>
    <i r="10">
      <x v="1"/>
    </i>
    <i r="11">
      <x v="18"/>
    </i>
    <i r="12">
      <x v="15"/>
    </i>
    <i r="4">
      <x v="36"/>
    </i>
    <i r="5">
      <x v="130"/>
    </i>
    <i r="6">
      <x v="43"/>
    </i>
    <i r="7">
      <x v="592"/>
    </i>
    <i r="8">
      <x v="14"/>
    </i>
    <i r="9">
      <x v="196"/>
    </i>
    <i r="10">
      <x v="2"/>
    </i>
    <i r="11">
      <x v="5"/>
    </i>
    <i r="12">
      <x v="14"/>
    </i>
    <i r="4">
      <x v="69"/>
    </i>
    <i r="5">
      <x v="130"/>
    </i>
    <i r="6">
      <x v="43"/>
    </i>
    <i r="7">
      <x v="298"/>
    </i>
    <i r="8">
      <x v="319"/>
    </i>
    <i r="9">
      <x v="196"/>
    </i>
    <i r="10">
      <x v="1"/>
    </i>
    <i r="11">
      <x v="18"/>
    </i>
    <i r="12">
      <x v="15"/>
    </i>
    <i r="4">
      <x v="87"/>
    </i>
    <i r="5">
      <x v="41"/>
    </i>
    <i r="6">
      <x v="43"/>
    </i>
    <i r="7">
      <x v="411"/>
    </i>
    <i r="8">
      <x v="319"/>
    </i>
    <i r="9">
      <x v="196"/>
    </i>
    <i r="10">
      <x v="6"/>
    </i>
    <i r="11">
      <x v="50"/>
    </i>
    <i r="12">
      <x v="14"/>
    </i>
    <i r="4">
      <x v="90"/>
    </i>
    <i r="5">
      <x v="80"/>
    </i>
    <i r="6">
      <x v="43"/>
    </i>
    <i r="7">
      <x v="329"/>
    </i>
    <i r="8">
      <x v="319"/>
    </i>
    <i r="9">
      <x v="196"/>
    </i>
    <i r="10">
      <x v="6"/>
    </i>
    <i r="11">
      <x v="50"/>
    </i>
    <i r="12">
      <x v="15"/>
    </i>
    <i r="4">
      <x v="94"/>
    </i>
    <i r="5">
      <x v="101"/>
    </i>
    <i r="6">
      <x v="43"/>
    </i>
    <i r="7">
      <x v="60"/>
    </i>
    <i r="8">
      <x v="319"/>
    </i>
    <i r="9">
      <x v="196"/>
    </i>
    <i r="10">
      <x v="6"/>
    </i>
    <i r="11">
      <x v="50"/>
    </i>
    <i r="12">
      <x v="15"/>
    </i>
    <i r="5">
      <x v="107"/>
    </i>
    <i r="6">
      <x v="43"/>
    </i>
    <i r="7">
      <x v="529"/>
    </i>
    <i r="8">
      <x v="319"/>
    </i>
    <i r="9">
      <x v="196"/>
    </i>
    <i r="10">
      <x v="6"/>
    </i>
    <i r="11">
      <x v="50"/>
    </i>
    <i r="12">
      <x v="15"/>
    </i>
    <i r="4">
      <x v="96"/>
    </i>
    <i r="5">
      <x v="90"/>
    </i>
    <i r="6">
      <x v="43"/>
    </i>
    <i r="7">
      <x v="340"/>
    </i>
    <i r="8">
      <x v="319"/>
    </i>
    <i r="9">
      <x v="196"/>
    </i>
    <i r="10">
      <x v="6"/>
    </i>
    <i r="11">
      <x v="50"/>
    </i>
    <i r="12">
      <x v="15"/>
    </i>
    <i r="4">
      <x v="98"/>
    </i>
    <i r="5">
      <x v="85"/>
    </i>
    <i r="6">
      <x v="43"/>
    </i>
    <i r="7">
      <x v="328"/>
    </i>
    <i r="8">
      <x v="319"/>
    </i>
    <i r="9">
      <x v="196"/>
    </i>
    <i r="10">
      <x v="6"/>
    </i>
    <i r="11">
      <x v="50"/>
    </i>
    <i r="12">
      <x v="15"/>
    </i>
    <i r="5">
      <x v="121"/>
    </i>
    <i r="6">
      <x v="43"/>
    </i>
    <i r="7">
      <x v="524"/>
    </i>
    <i r="8">
      <x v="319"/>
    </i>
    <i r="9">
      <x v="196"/>
    </i>
    <i r="10">
      <x v="6"/>
    </i>
    <i r="11">
      <x v="50"/>
    </i>
    <i r="12">
      <x v="15"/>
    </i>
    <i r="2">
      <x v="36"/>
    </i>
    <i r="3">
      <x v="1"/>
    </i>
    <i r="4">
      <x v="102"/>
    </i>
    <i r="5">
      <x v="130"/>
    </i>
    <i r="6">
      <x v="43"/>
    </i>
    <i r="7">
      <x v="73"/>
    </i>
    <i r="8">
      <x v="319"/>
    </i>
    <i r="9">
      <x v="92"/>
    </i>
    <i r="10">
      <x/>
    </i>
    <i r="11">
      <x v="27"/>
    </i>
    <i r="12">
      <x v="17"/>
    </i>
    <i r="7">
      <x v="183"/>
    </i>
    <i r="8">
      <x v="319"/>
    </i>
    <i r="9">
      <x v="92"/>
    </i>
    <i r="10">
      <x/>
    </i>
    <i r="11">
      <x v="27"/>
    </i>
    <i r="12">
      <x v="17"/>
    </i>
    <i r="2">
      <x v="44"/>
    </i>
    <i r="3">
      <x v="15"/>
    </i>
    <i r="4">
      <x v="69"/>
    </i>
    <i r="5">
      <x v="130"/>
    </i>
    <i r="6">
      <x v="43"/>
    </i>
    <i r="7">
      <x v="199"/>
    </i>
    <i r="8">
      <x v="230"/>
    </i>
    <i r="9">
      <x v="196"/>
    </i>
    <i r="10">
      <x v="3"/>
    </i>
    <i r="11">
      <x v="11"/>
    </i>
    <i r="12">
      <x v="17"/>
    </i>
    <i r="7">
      <x v="470"/>
    </i>
    <i r="8">
      <x v="202"/>
    </i>
    <i r="9">
      <x v="196"/>
    </i>
    <i r="10">
      <x v="3"/>
    </i>
    <i r="11">
      <x v="11"/>
    </i>
    <i r="12">
      <x v="17"/>
    </i>
    <i r="2">
      <x v="61"/>
    </i>
    <i r="3">
      <x v="15"/>
    </i>
    <i r="4">
      <x/>
    </i>
    <i r="5">
      <x v="130"/>
    </i>
    <i r="6">
      <x v="43"/>
    </i>
    <i r="7">
      <x v="592"/>
    </i>
    <i r="8">
      <x v="14"/>
    </i>
    <i r="9">
      <x v="196"/>
    </i>
    <i r="10">
      <x v="2"/>
    </i>
    <i r="11">
      <x v="5"/>
    </i>
    <i r="12">
      <x v="9"/>
    </i>
    <i r="2">
      <x v="71"/>
    </i>
    <i r="3">
      <x v="15"/>
    </i>
    <i r="4">
      <x v="69"/>
    </i>
    <i r="5">
      <x v="130"/>
    </i>
    <i r="6">
      <x v="43"/>
    </i>
    <i r="7">
      <x v="185"/>
    </i>
    <i r="8">
      <x v="303"/>
    </i>
    <i r="9">
      <x v="196"/>
    </i>
    <i r="10">
      <x v="3"/>
    </i>
    <i r="11">
      <x v="11"/>
    </i>
    <i r="12">
      <x v="17"/>
    </i>
    <i r="2">
      <x v="72"/>
    </i>
    <i r="3">
      <x v="15"/>
    </i>
    <i r="4">
      <x v="117"/>
    </i>
    <i r="5">
      <x v="130"/>
    </i>
    <i r="6">
      <x v="43"/>
    </i>
    <i r="7">
      <x v="412"/>
    </i>
    <i r="8">
      <x v="319"/>
    </i>
    <i r="9">
      <x v="196"/>
    </i>
    <i r="10">
      <x/>
    </i>
    <i r="11">
      <x v="12"/>
    </i>
    <i r="12">
      <x v="17"/>
    </i>
    <i r="2">
      <x v="79"/>
    </i>
    <i r="3">
      <x v="15"/>
    </i>
    <i r="4">
      <x/>
    </i>
    <i r="5">
      <x v="130"/>
    </i>
    <i r="6">
      <x v="43"/>
    </i>
    <i r="7">
      <x v="592"/>
    </i>
    <i r="8">
      <x v="163"/>
    </i>
    <i r="9">
      <x v="196"/>
    </i>
    <i r="10">
      <x v="2"/>
    </i>
    <i r="11">
      <x v="29"/>
    </i>
    <i r="12">
      <x v="15"/>
    </i>
    <i r="4">
      <x v="8"/>
    </i>
    <i r="5">
      <x v="130"/>
    </i>
    <i r="6">
      <x v="43"/>
    </i>
    <i r="7">
      <x v="592"/>
    </i>
    <i r="8">
      <x v="156"/>
    </i>
    <i r="9">
      <x v="196"/>
    </i>
    <i r="10">
      <x v="2"/>
    </i>
    <i r="11">
      <x v="29"/>
    </i>
    <i r="12">
      <x v="15"/>
    </i>
    <i r="4">
      <x v="16"/>
    </i>
    <i r="5">
      <x v="130"/>
    </i>
    <i r="6">
      <x v="43"/>
    </i>
    <i r="7">
      <x v="592"/>
    </i>
    <i r="8">
      <x v="159"/>
    </i>
    <i r="9">
      <x v="196"/>
    </i>
    <i r="10">
      <x v="2"/>
    </i>
    <i r="11">
      <x v="40"/>
    </i>
    <i r="12">
      <x v="17"/>
    </i>
    <i r="4">
      <x v="21"/>
    </i>
    <i r="5">
      <x v="130"/>
    </i>
    <i r="6">
      <x v="43"/>
    </i>
    <i r="7">
      <x v="592"/>
    </i>
    <i r="8">
      <x v="273"/>
    </i>
    <i r="9">
      <x v="196"/>
    </i>
    <i r="10">
      <x v="2"/>
    </i>
    <i r="11">
      <x v="40"/>
    </i>
    <i r="12">
      <x v="17"/>
    </i>
    <i r="4">
      <x v="49"/>
    </i>
    <i r="5">
      <x v="130"/>
    </i>
    <i r="6">
      <x v="43"/>
    </i>
    <i r="7">
      <x v="376"/>
    </i>
    <i r="8">
      <x v="195"/>
    </i>
    <i r="9">
      <x v="196"/>
    </i>
    <i r="10">
      <x v="3"/>
    </i>
    <i r="11">
      <x v="11"/>
    </i>
    <i r="12">
      <x v="17"/>
    </i>
    <i r="4">
      <x v="55"/>
    </i>
    <i r="5">
      <x v="130"/>
    </i>
    <i r="6">
      <x v="43"/>
    </i>
    <i r="7">
      <x v="592"/>
    </i>
    <i r="8">
      <x v="292"/>
    </i>
    <i r="9">
      <x v="196"/>
    </i>
    <i r="10">
      <x v="2"/>
    </i>
    <i r="11">
      <x v="40"/>
    </i>
    <i r="12">
      <x v="17"/>
    </i>
    <i r="4">
      <x v="71"/>
    </i>
    <i r="5">
      <x v="130"/>
    </i>
    <i r="6">
      <x v="43"/>
    </i>
    <i r="7">
      <x v="592"/>
    </i>
    <i r="8">
      <x v="16"/>
    </i>
    <i r="9">
      <x v="196"/>
    </i>
    <i r="10">
      <x v="2"/>
    </i>
    <i r="11">
      <x/>
    </i>
    <i r="12">
      <x v="17"/>
    </i>
    <i r="4">
      <x v="73"/>
    </i>
    <i r="5">
      <x v="130"/>
    </i>
    <i r="6">
      <x v="43"/>
    </i>
    <i r="7">
      <x v="592"/>
    </i>
    <i r="8">
      <x v="175"/>
    </i>
    <i r="9">
      <x v="196"/>
    </i>
    <i r="10">
      <x v="2"/>
    </i>
    <i r="11">
      <x/>
    </i>
    <i r="12">
      <x v="17"/>
    </i>
    <i r="4">
      <x v="80"/>
    </i>
    <i r="5">
      <x v="130"/>
    </i>
    <i r="6">
      <x v="43"/>
    </i>
    <i r="7">
      <x v="592"/>
    </i>
    <i r="8">
      <x v="15"/>
    </i>
    <i r="9">
      <x v="196"/>
    </i>
    <i r="10">
      <x v="2"/>
    </i>
    <i r="11">
      <x/>
    </i>
    <i r="12">
      <x v="17"/>
    </i>
    <i r="4">
      <x v="83"/>
    </i>
    <i r="5">
      <x v="130"/>
    </i>
    <i r="6">
      <x v="43"/>
    </i>
    <i r="7">
      <x v="592"/>
    </i>
    <i r="8">
      <x v="95"/>
    </i>
    <i r="9">
      <x v="196"/>
    </i>
    <i r="10">
      <x v="2"/>
    </i>
    <i r="11">
      <x/>
    </i>
    <i r="12">
      <x v="17"/>
    </i>
    <i r="4">
      <x v="90"/>
    </i>
    <i r="5">
      <x v="130"/>
    </i>
    <i r="6">
      <x v="43"/>
    </i>
    <i r="7">
      <x v="592"/>
    </i>
    <i r="8">
      <x v="94"/>
    </i>
    <i r="9">
      <x v="196"/>
    </i>
    <i r="10">
      <x v="2"/>
    </i>
    <i r="11">
      <x/>
    </i>
    <i r="12">
      <x v="17"/>
    </i>
    <i r="4">
      <x v="91"/>
    </i>
    <i r="5">
      <x v="130"/>
    </i>
    <i r="6">
      <x v="43"/>
    </i>
    <i r="7">
      <x v="592"/>
    </i>
    <i r="8">
      <x v="96"/>
    </i>
    <i r="9">
      <x v="196"/>
    </i>
    <i r="10">
      <x v="2"/>
    </i>
    <i r="11">
      <x/>
    </i>
    <i r="12">
      <x v="17"/>
    </i>
    <i r="2">
      <x v="81"/>
    </i>
    <i r="3">
      <x v="15"/>
    </i>
    <i r="4">
      <x v="45"/>
    </i>
    <i r="5">
      <x v="130"/>
    </i>
    <i r="6">
      <x v="43"/>
    </i>
    <i r="7">
      <x v="592"/>
    </i>
    <i r="8">
      <x v="155"/>
    </i>
    <i r="9">
      <x v="196"/>
    </i>
    <i r="10">
      <x v="2"/>
    </i>
    <i r="11">
      <x v="29"/>
    </i>
    <i r="12">
      <x v="15"/>
    </i>
    <i r="2">
      <x v="96"/>
    </i>
    <i r="3">
      <x v="15"/>
    </i>
    <i r="4">
      <x/>
    </i>
    <i r="5">
      <x/>
    </i>
    <i r="6">
      <x v="43"/>
    </i>
    <i r="7">
      <x v="548"/>
    </i>
    <i r="8">
      <x v="319"/>
    </i>
    <i r="9">
      <x v="92"/>
    </i>
    <i r="10">
      <x/>
    </i>
    <i r="11">
      <x v="14"/>
    </i>
    <i r="12">
      <x v="17"/>
    </i>
    <i r="2">
      <x v="119"/>
    </i>
    <i r="3">
      <x v="15"/>
    </i>
    <i r="4">
      <x/>
    </i>
    <i r="5">
      <x v="130"/>
    </i>
    <i r="6">
      <x v="43"/>
    </i>
    <i r="7">
      <x v="592"/>
    </i>
    <i r="8">
      <x v="65"/>
    </i>
    <i r="9">
      <x v="196"/>
    </i>
    <i r="10">
      <x v="2"/>
    </i>
    <i r="11">
      <x v="40"/>
    </i>
    <i r="12">
      <x v="17"/>
    </i>
    <i r="2">
      <x v="133"/>
    </i>
    <i r="3">
      <x v="15"/>
    </i>
    <i r="4">
      <x v="117"/>
    </i>
    <i r="5">
      <x v="130"/>
    </i>
    <i r="6">
      <x v="43"/>
    </i>
    <i r="7">
      <x v="592"/>
    </i>
    <i r="8">
      <x v="176"/>
    </i>
    <i r="9">
      <x v="196"/>
    </i>
    <i r="10">
      <x v="2"/>
    </i>
    <i r="11">
      <x/>
    </i>
    <i r="12">
      <x v="17"/>
    </i>
    <i r="2">
      <x v="135"/>
    </i>
    <i r="3">
      <x v="15"/>
    </i>
    <i r="4">
      <x v="56"/>
    </i>
    <i r="5">
      <x v="130"/>
    </i>
    <i r="6">
      <x v="43"/>
    </i>
    <i r="7">
      <x v="592"/>
    </i>
    <i r="8">
      <x v="87"/>
    </i>
    <i r="9">
      <x v="196"/>
    </i>
    <i r="10">
      <x v="2"/>
    </i>
    <i r="11">
      <x v="40"/>
    </i>
    <i r="12">
      <x v="17"/>
    </i>
    <i r="2">
      <x v="136"/>
    </i>
    <i r="3">
      <x v="15"/>
    </i>
    <i r="4">
      <x v="67"/>
    </i>
    <i r="5">
      <x v="112"/>
    </i>
    <i r="6">
      <x v="10"/>
    </i>
    <i r="7">
      <x v="363"/>
    </i>
    <i r="8">
      <x v="319"/>
    </i>
    <i r="9">
      <x v="196"/>
    </i>
    <i r="10">
      <x v="6"/>
    </i>
    <i r="11">
      <x v="51"/>
    </i>
    <i r="12">
      <x v="17"/>
    </i>
    <i r="2">
      <x v="137"/>
    </i>
    <i r="3">
      <x v="15"/>
    </i>
    <i r="4">
      <x v="54"/>
    </i>
    <i r="5">
      <x v="53"/>
    </i>
    <i r="6">
      <x v="19"/>
    </i>
    <i r="7">
      <x v="576"/>
    </i>
    <i r="8">
      <x v="319"/>
    </i>
    <i r="9">
      <x v="196"/>
    </i>
    <i r="10">
      <x v="6"/>
    </i>
    <i r="11">
      <x v="51"/>
    </i>
    <i r="12">
      <x v="17"/>
    </i>
    <i r="2">
      <x v="140"/>
    </i>
    <i r="3">
      <x v="15"/>
    </i>
    <i r="4">
      <x/>
    </i>
    <i r="5">
      <x v="130"/>
    </i>
    <i r="6">
      <x v="43"/>
    </i>
    <i r="7">
      <x v="592"/>
    </i>
    <i r="8">
      <x v="65"/>
    </i>
    <i r="9">
      <x v="196"/>
    </i>
    <i r="10">
      <x v="2"/>
    </i>
    <i r="11">
      <x v="40"/>
    </i>
    <i r="12">
      <x v="17"/>
    </i>
    <i r="2">
      <x v="142"/>
    </i>
    <i r="3">
      <x v="15"/>
    </i>
    <i r="4">
      <x v="100"/>
    </i>
    <i r="5">
      <x v="28"/>
    </i>
    <i r="6">
      <x v="43"/>
    </i>
    <i r="7">
      <x v="373"/>
    </i>
    <i r="8">
      <x v="319"/>
    </i>
    <i r="9">
      <x v="196"/>
    </i>
    <i r="10">
      <x v="1"/>
    </i>
    <i r="11">
      <x v="19"/>
    </i>
    <i r="12">
      <x v="14"/>
    </i>
    <i r="2">
      <x v="155"/>
    </i>
    <i r="3">
      <x v="15"/>
    </i>
    <i r="4">
      <x/>
    </i>
    <i r="5">
      <x v="130"/>
    </i>
    <i r="6">
      <x v="43"/>
    </i>
    <i r="7">
      <x v="434"/>
    </i>
    <i r="8">
      <x v="218"/>
    </i>
    <i r="9">
      <x v="196"/>
    </i>
    <i r="10">
      <x v="3"/>
    </i>
    <i r="11">
      <x v="11"/>
    </i>
    <i r="12">
      <x v="17"/>
    </i>
    <i r="2">
      <x v="173"/>
    </i>
    <i r="3">
      <x v="15"/>
    </i>
    <i r="4">
      <x/>
    </i>
    <i r="5">
      <x v="130"/>
    </i>
    <i r="6">
      <x v="43"/>
    </i>
    <i r="7">
      <x v="592"/>
    </i>
    <i r="8">
      <x v="65"/>
    </i>
    <i r="9">
      <x v="196"/>
    </i>
    <i r="10">
      <x v="2"/>
    </i>
    <i r="11">
      <x v="40"/>
    </i>
    <i r="12">
      <x v="17"/>
    </i>
    <i r="2">
      <x v="182"/>
    </i>
    <i r="3">
      <x v="15"/>
    </i>
    <i r="4">
      <x v="49"/>
    </i>
    <i r="5">
      <x v="23"/>
    </i>
    <i r="6">
      <x v="43"/>
    </i>
    <i r="7">
      <x v="198"/>
    </i>
    <i r="8">
      <x v="319"/>
    </i>
    <i r="9">
      <x v="196"/>
    </i>
    <i r="10">
      <x v="1"/>
    </i>
    <i r="11">
      <x v="9"/>
    </i>
    <i r="12">
      <x v="15"/>
    </i>
    <i r="2">
      <x v="185"/>
    </i>
    <i r="3">
      <x v="15"/>
    </i>
    <i r="4">
      <x v="49"/>
    </i>
    <i r="5">
      <x v="130"/>
    </i>
    <i r="6">
      <x v="43"/>
    </i>
    <i r="7">
      <x v="592"/>
    </i>
    <i r="8">
      <x v="49"/>
    </i>
    <i r="9">
      <x v="196"/>
    </i>
    <i r="10">
      <x v="3"/>
    </i>
    <i r="11">
      <x v="30"/>
    </i>
    <i r="12">
      <x v="3"/>
    </i>
    <i r="4">
      <x v="59"/>
    </i>
    <i r="5">
      <x v="130"/>
    </i>
    <i r="6">
      <x v="43"/>
    </i>
    <i r="7">
      <x v="592"/>
    </i>
    <i r="8">
      <x v="47"/>
    </i>
    <i r="9">
      <x v="196"/>
    </i>
    <i r="10">
      <x v="3"/>
    </i>
    <i r="11">
      <x v="30"/>
    </i>
    <i r="12">
      <x v="3"/>
    </i>
    <i r="4">
      <x v="66"/>
    </i>
    <i r="5">
      <x v="130"/>
    </i>
    <i r="6">
      <x v="43"/>
    </i>
    <i r="7">
      <x v="592"/>
    </i>
    <i r="8">
      <x v="263"/>
    </i>
    <i r="9">
      <x v="196"/>
    </i>
    <i r="10">
      <x v="3"/>
    </i>
    <i r="11">
      <x v="30"/>
    </i>
    <i r="12">
      <x v="3"/>
    </i>
    <i r="4">
      <x v="69"/>
    </i>
    <i r="5">
      <x v="130"/>
    </i>
    <i r="6">
      <x v="43"/>
    </i>
    <i r="7">
      <x v="592"/>
    </i>
    <i r="8">
      <x v="315"/>
    </i>
    <i r="9">
      <x v="196"/>
    </i>
    <i r="10">
      <x v="3"/>
    </i>
    <i r="11">
      <x v="30"/>
    </i>
    <i r="12">
      <x v="3"/>
    </i>
    <i r="2">
      <x v="188"/>
    </i>
    <i r="3">
      <x v="3"/>
    </i>
    <i r="4">
      <x v="68"/>
    </i>
    <i r="5">
      <x v="98"/>
    </i>
    <i r="6">
      <x v="43"/>
    </i>
    <i r="7">
      <x v="359"/>
    </i>
    <i r="8">
      <x v="319"/>
    </i>
    <i r="9">
      <x v="45"/>
    </i>
    <i r="10">
      <x/>
    </i>
    <i r="11">
      <x v="13"/>
    </i>
    <i r="12">
      <x v="17"/>
    </i>
    <i r="2">
      <x v="195"/>
    </i>
    <i r="3">
      <x v="15"/>
    </i>
    <i r="4">
      <x v="89"/>
    </i>
    <i r="5">
      <x v="66"/>
    </i>
    <i r="6">
      <x v="43"/>
    </i>
    <i r="7">
      <x v="61"/>
    </i>
    <i r="8">
      <x v="319"/>
    </i>
    <i r="9">
      <x v="196"/>
    </i>
    <i r="10">
      <x v="6"/>
    </i>
    <i r="11">
      <x v="50"/>
    </i>
    <i r="12">
      <x v="15"/>
    </i>
    <i r="2">
      <x v="206"/>
    </i>
    <i r="3">
      <x v="15"/>
    </i>
    <i r="4">
      <x v="96"/>
    </i>
    <i r="5">
      <x v="106"/>
    </i>
    <i r="6">
      <x v="43"/>
    </i>
    <i r="7">
      <x v="209"/>
    </i>
    <i r="8">
      <x v="319"/>
    </i>
    <i r="9">
      <x v="196"/>
    </i>
    <i r="10">
      <x v="3"/>
    </i>
    <i r="11">
      <x v="35"/>
    </i>
    <i r="12">
      <x v="17"/>
    </i>
    <i r="2">
      <x v="214"/>
    </i>
    <i r="3">
      <x v="11"/>
    </i>
    <i r="4">
      <x v="69"/>
    </i>
    <i r="5">
      <x v="123"/>
    </i>
    <i r="6">
      <x v="43"/>
    </i>
    <i r="7">
      <x v="442"/>
    </i>
    <i r="8">
      <x v="319"/>
    </i>
    <i r="9">
      <x v="196"/>
    </i>
    <i r="10">
      <x/>
    </i>
    <i r="11">
      <x v="2"/>
    </i>
    <i r="12">
      <x v="17"/>
    </i>
    <i r="2">
      <x v="221"/>
    </i>
    <i r="3">
      <x v="1"/>
    </i>
    <i r="4">
      <x v="69"/>
    </i>
    <i r="5">
      <x v="110"/>
    </i>
    <i r="6">
      <x v="43"/>
    </i>
    <i r="7">
      <x v="566"/>
    </i>
    <i r="8">
      <x v="319"/>
    </i>
    <i r="9">
      <x v="49"/>
    </i>
    <i r="10">
      <x/>
    </i>
    <i r="11">
      <x v="13"/>
    </i>
    <i r="12">
      <x v="17"/>
    </i>
    <i r="2">
      <x v="223"/>
    </i>
    <i r="3">
      <x v="3"/>
    </i>
    <i r="4">
      <x v="109"/>
    </i>
    <i r="5">
      <x v="130"/>
    </i>
    <i r="6">
      <x v="43"/>
    </i>
    <i r="7">
      <x v="182"/>
    </i>
    <i r="8">
      <x v="319"/>
    </i>
    <i r="9">
      <x v="92"/>
    </i>
    <i r="10">
      <x/>
    </i>
    <i r="11">
      <x v="27"/>
    </i>
    <i r="12">
      <x v="17"/>
    </i>
    <i r="3">
      <x v="12"/>
    </i>
    <i r="4">
      <x v="15"/>
    </i>
    <i r="5">
      <x v="38"/>
    </i>
    <i r="6">
      <x v="43"/>
    </i>
    <i r="7">
      <x v="403"/>
    </i>
    <i r="8">
      <x v="319"/>
    </i>
    <i r="9">
      <x v="196"/>
    </i>
    <i r="10">
      <x/>
    </i>
    <i r="11">
      <x v="2"/>
    </i>
    <i r="12">
      <x v="17"/>
    </i>
    <i r="3">
      <x v="15"/>
    </i>
    <i r="4">
      <x v="8"/>
    </i>
    <i r="5">
      <x v="130"/>
    </i>
    <i r="6">
      <x v="43"/>
    </i>
    <i r="7">
      <x v="592"/>
    </i>
    <i r="8">
      <x v="83"/>
    </i>
    <i r="9">
      <x v="196"/>
    </i>
    <i r="10">
      <x v="2"/>
    </i>
    <i r="11">
      <x v="40"/>
    </i>
    <i r="12">
      <x v="17"/>
    </i>
    <i r="4">
      <x v="45"/>
    </i>
    <i r="5">
      <x v="31"/>
    </i>
    <i r="6">
      <x v="21"/>
    </i>
    <i r="7">
      <x v="563"/>
    </i>
    <i r="8">
      <x v="319"/>
    </i>
    <i r="9">
      <x v="196"/>
    </i>
    <i r="10">
      <x v="6"/>
    </i>
    <i r="11">
      <x v="51"/>
    </i>
    <i r="12">
      <x v="17"/>
    </i>
    <i r="4">
      <x v="55"/>
    </i>
    <i r="5">
      <x v="75"/>
    </i>
    <i r="6">
      <x v="43"/>
    </i>
    <i r="7">
      <x v="350"/>
    </i>
    <i r="8">
      <x v="319"/>
    </i>
    <i r="9">
      <x v="196"/>
    </i>
    <i r="10">
      <x v="6"/>
    </i>
    <i r="11">
      <x v="51"/>
    </i>
    <i r="12">
      <x v="17"/>
    </i>
    <i r="4">
      <x v="65"/>
    </i>
    <i r="5">
      <x v="45"/>
    </i>
    <i r="6">
      <x v="5"/>
    </i>
    <i r="7">
      <x v="371"/>
    </i>
    <i r="8">
      <x v="319"/>
    </i>
    <i r="9">
      <x v="196"/>
    </i>
    <i r="10">
      <x v="6"/>
    </i>
    <i r="11">
      <x v="51"/>
    </i>
    <i r="12">
      <x v="17"/>
    </i>
    <i r="2">
      <x v="225"/>
    </i>
    <i r="3">
      <x v="15"/>
    </i>
    <i r="4">
      <x v="8"/>
    </i>
    <i r="5">
      <x v="11"/>
    </i>
    <i r="6">
      <x v="19"/>
    </i>
    <i r="7">
      <x v="28"/>
    </i>
    <i r="8">
      <x v="319"/>
    </i>
    <i r="9">
      <x v="196"/>
    </i>
    <i r="10">
      <x v="6"/>
    </i>
    <i r="11">
      <x v="51"/>
    </i>
    <i r="12">
      <x v="17"/>
    </i>
    <i r="4">
      <x v="14"/>
    </i>
    <i r="5">
      <x/>
    </i>
    <i r="6">
      <x v="22"/>
    </i>
    <i r="7">
      <x v="574"/>
    </i>
    <i r="8">
      <x v="319"/>
    </i>
    <i r="9">
      <x v="196"/>
    </i>
    <i r="10">
      <x v="6"/>
    </i>
    <i r="11">
      <x v="51"/>
    </i>
    <i r="12">
      <x v="17"/>
    </i>
    <i r="4">
      <x v="35"/>
    </i>
    <i r="5">
      <x v="53"/>
    </i>
    <i r="6">
      <x v="19"/>
    </i>
    <i r="7">
      <x v="372"/>
    </i>
    <i r="8">
      <x v="319"/>
    </i>
    <i r="9">
      <x v="196"/>
    </i>
    <i r="10">
      <x v="6"/>
    </i>
    <i r="11">
      <x v="51"/>
    </i>
    <i r="12">
      <x v="17"/>
    </i>
    <i r="4">
      <x v="54"/>
    </i>
    <i r="5">
      <x v="102"/>
    </i>
    <i r="6">
      <x v="11"/>
    </i>
    <i r="7">
      <x v="488"/>
    </i>
    <i r="8">
      <x v="319"/>
    </i>
    <i r="9">
      <x v="196"/>
    </i>
    <i r="10">
      <x v="6"/>
    </i>
    <i r="11">
      <x v="51"/>
    </i>
    <i r="12">
      <x v="17"/>
    </i>
    <i r="4">
      <x v="57"/>
    </i>
    <i r="5">
      <x v="83"/>
    </i>
    <i r="6">
      <x v="43"/>
    </i>
    <i r="7">
      <x v="352"/>
    </i>
    <i r="8">
      <x v="319"/>
    </i>
    <i r="9">
      <x v="196"/>
    </i>
    <i r="10">
      <x v="6"/>
    </i>
    <i r="11">
      <x v="51"/>
    </i>
    <i r="12">
      <x v="17"/>
    </i>
    <i r="2">
      <x v="241"/>
    </i>
    <i r="3">
      <x v="15"/>
    </i>
    <i r="4">
      <x v="70"/>
    </i>
    <i r="5">
      <x v="130"/>
    </i>
    <i r="6">
      <x v="43"/>
    </i>
    <i r="7">
      <x v="592"/>
    </i>
    <i r="8">
      <x v="6"/>
    </i>
    <i r="9">
      <x v="196"/>
    </i>
    <i r="10">
      <x v="2"/>
    </i>
    <i r="11">
      <x v="40"/>
    </i>
    <i r="12">
      <x v="17"/>
    </i>
    <i r="2">
      <x v="242"/>
    </i>
    <i r="3">
      <x v="1"/>
    </i>
    <i r="4">
      <x v="54"/>
    </i>
    <i r="5">
      <x v="130"/>
    </i>
    <i r="6">
      <x v="36"/>
    </i>
    <i r="7">
      <x v="337"/>
    </i>
    <i r="8">
      <x v="319"/>
    </i>
    <i r="9">
      <x v="190"/>
    </i>
    <i r="10">
      <x v="6"/>
    </i>
    <i r="11">
      <x v="53"/>
    </i>
    <i r="12">
      <x v="15"/>
    </i>
    <i r="4">
      <x v="69"/>
    </i>
    <i r="5">
      <x v="130"/>
    </i>
    <i r="6">
      <x v="36"/>
    </i>
    <i r="7">
      <x v="320"/>
    </i>
    <i r="8">
      <x v="319"/>
    </i>
    <i r="9">
      <x v="190"/>
    </i>
    <i r="10">
      <x v="6"/>
    </i>
    <i r="11">
      <x v="53"/>
    </i>
    <i r="12">
      <x v="15"/>
    </i>
    <i r="3">
      <x v="3"/>
    </i>
    <i r="4">
      <x v="21"/>
    </i>
    <i r="5">
      <x v="130"/>
    </i>
    <i r="6">
      <x v="43"/>
    </i>
    <i r="7">
      <x v="443"/>
    </i>
    <i r="8">
      <x v="319"/>
    </i>
    <i r="9">
      <x v="153"/>
    </i>
    <i r="10">
      <x/>
    </i>
    <i r="11">
      <x v="7"/>
    </i>
    <i r="12">
      <x v="17"/>
    </i>
    <i r="4">
      <x v="40"/>
    </i>
    <i r="5">
      <x v="130"/>
    </i>
    <i r="6">
      <x v="43"/>
    </i>
    <i r="7">
      <x v="72"/>
    </i>
    <i r="8">
      <x v="319"/>
    </i>
    <i r="9">
      <x v="170"/>
    </i>
    <i r="10">
      <x/>
    </i>
    <i r="11">
      <x v="20"/>
    </i>
    <i r="12">
      <x v="17"/>
    </i>
    <i r="4">
      <x v="54"/>
    </i>
    <i r="5">
      <x v="130"/>
    </i>
    <i r="6">
      <x v="43"/>
    </i>
    <i r="7">
      <x v="440"/>
    </i>
    <i r="8">
      <x v="319"/>
    </i>
    <i r="9">
      <x v="170"/>
    </i>
    <i r="10">
      <x/>
    </i>
    <i r="11">
      <x v="20"/>
    </i>
    <i r="12">
      <x v="17"/>
    </i>
    <i r="4">
      <x v="55"/>
    </i>
    <i r="5">
      <x v="130"/>
    </i>
    <i r="6">
      <x v="33"/>
    </i>
    <i r="7">
      <x v="345"/>
    </i>
    <i r="8">
      <x v="319"/>
    </i>
    <i r="9">
      <x v="196"/>
    </i>
    <i r="10">
      <x v="6"/>
    </i>
    <i r="11">
      <x v="53"/>
    </i>
    <i r="12">
      <x v="15"/>
    </i>
    <i r="4">
      <x v="64"/>
    </i>
    <i r="5">
      <x v="130"/>
    </i>
    <i r="6">
      <x v="43"/>
    </i>
    <i r="7">
      <x v="445"/>
    </i>
    <i r="8">
      <x v="319"/>
    </i>
    <i r="9">
      <x v="153"/>
    </i>
    <i r="10">
      <x/>
    </i>
    <i r="11">
      <x v="7"/>
    </i>
    <i r="12">
      <x v="17"/>
    </i>
    <i r="4">
      <x v="66"/>
    </i>
    <i r="5">
      <x v="130"/>
    </i>
    <i r="6">
      <x v="43"/>
    </i>
    <i r="7">
      <x v="358"/>
    </i>
    <i r="8">
      <x v="319"/>
    </i>
    <i r="9">
      <x v="153"/>
    </i>
    <i r="10">
      <x/>
    </i>
    <i r="11">
      <x v="7"/>
    </i>
    <i r="12">
      <x v="17"/>
    </i>
    <i r="4">
      <x v="67"/>
    </i>
    <i r="5">
      <x v="130"/>
    </i>
    <i r="6">
      <x v="38"/>
    </i>
    <i r="7">
      <x v="321"/>
    </i>
    <i r="8">
      <x v="319"/>
    </i>
    <i r="9">
      <x v="190"/>
    </i>
    <i r="10">
      <x v="6"/>
    </i>
    <i r="11">
      <x v="53"/>
    </i>
    <i r="12">
      <x v="15"/>
    </i>
    <i r="4">
      <x v="117"/>
    </i>
    <i r="5">
      <x v="119"/>
    </i>
    <i r="6">
      <x v="43"/>
    </i>
    <i r="7">
      <x v="408"/>
    </i>
    <i r="8">
      <x v="319"/>
    </i>
    <i r="9">
      <x v="153"/>
    </i>
    <i r="10">
      <x/>
    </i>
    <i r="11">
      <x v="7"/>
    </i>
    <i r="12">
      <x v="17"/>
    </i>
    <i r="3">
      <x v="15"/>
    </i>
    <i r="4">
      <x/>
    </i>
    <i r="5">
      <x v="130"/>
    </i>
    <i r="6">
      <x v="43"/>
    </i>
    <i r="7">
      <x v="474"/>
    </i>
    <i r="8">
      <x v="319"/>
    </i>
    <i r="9">
      <x v="196"/>
    </i>
    <i r="10">
      <x v="2"/>
    </i>
    <i r="11">
      <x v="36"/>
    </i>
    <i r="12">
      <x v="5"/>
    </i>
    <i r="7">
      <x v="482"/>
    </i>
    <i r="8">
      <x v="319"/>
    </i>
    <i r="9">
      <x v="196"/>
    </i>
    <i r="10">
      <x v="2"/>
    </i>
    <i r="11">
      <x v="36"/>
    </i>
    <i r="12">
      <x v="5"/>
    </i>
    <i r="7">
      <x v="592"/>
    </i>
    <i r="8">
      <x v="252"/>
    </i>
    <i r="9">
      <x v="196"/>
    </i>
    <i r="10">
      <x v="2"/>
    </i>
    <i r="11">
      <x v="25"/>
    </i>
    <i r="12">
      <x/>
    </i>
    <i r="4">
      <x v="8"/>
    </i>
    <i r="5">
      <x v="130"/>
    </i>
    <i r="6">
      <x v="43"/>
    </i>
    <i r="7">
      <x v="295"/>
    </i>
    <i r="8">
      <x v="319"/>
    </i>
    <i r="9">
      <x v="196"/>
    </i>
    <i r="10">
      <x v="1"/>
    </i>
    <i r="11">
      <x v="18"/>
    </i>
    <i r="12">
      <x v="15"/>
    </i>
    <i r="7">
      <x v="592"/>
    </i>
    <i r="8">
      <x v="140"/>
    </i>
    <i r="9">
      <x v="196"/>
    </i>
    <i r="10">
      <x v="2"/>
    </i>
    <i r="11">
      <x v="25"/>
    </i>
    <i r="12">
      <x/>
    </i>
    <i r="4">
      <x v="19"/>
    </i>
    <i r="5">
      <x v="130"/>
    </i>
    <i r="6">
      <x v="43"/>
    </i>
    <i r="7">
      <x v="14"/>
    </i>
    <i r="8">
      <x v="319"/>
    </i>
    <i r="9">
      <x v="59"/>
    </i>
    <i r="10">
      <x/>
    </i>
    <i r="11">
      <x v="6"/>
    </i>
    <i r="12">
      <x v="17"/>
    </i>
    <i r="4">
      <x v="23"/>
    </i>
    <i r="5">
      <x v="46"/>
    </i>
    <i r="6">
      <x v="43"/>
    </i>
    <i r="7">
      <x v="592"/>
    </i>
    <i r="8">
      <x v="319"/>
    </i>
    <i r="9">
      <x v="196"/>
    </i>
    <i r="10">
      <x v="1"/>
    </i>
    <i r="11">
      <x v="18"/>
    </i>
    <i r="12">
      <x v="15"/>
    </i>
    <i r="4">
      <x v="30"/>
    </i>
    <i r="5">
      <x v="130"/>
    </i>
    <i r="6">
      <x v="43"/>
    </i>
    <i r="7">
      <x v="592"/>
    </i>
    <i r="8">
      <x v="257"/>
    </i>
    <i r="9">
      <x v="196"/>
    </i>
    <i r="10">
      <x v="3"/>
    </i>
    <i r="11">
      <x v="30"/>
    </i>
    <i r="12">
      <x v="3"/>
    </i>
    <i r="4">
      <x v="45"/>
    </i>
    <i r="5">
      <x v="130"/>
    </i>
    <i r="6">
      <x v="43"/>
    </i>
    <i r="7">
      <x v="184"/>
    </i>
    <i r="8">
      <x v="158"/>
    </i>
    <i r="9">
      <x v="196"/>
    </i>
    <i r="10">
      <x v="3"/>
    </i>
    <i r="11">
      <x v="34"/>
    </i>
    <i r="12">
      <x v="15"/>
    </i>
    <i r="4">
      <x v="59"/>
    </i>
    <i r="5">
      <x v="130"/>
    </i>
    <i r="6">
      <x v="43"/>
    </i>
    <i r="7">
      <x v="469"/>
    </i>
    <i r="8">
      <x v="319"/>
    </i>
    <i r="9">
      <x v="196"/>
    </i>
    <i r="10">
      <x v="1"/>
    </i>
    <i r="11">
      <x v="32"/>
    </i>
    <i r="12">
      <x v="15"/>
    </i>
    <i r="7">
      <x v="592"/>
    </i>
    <i r="8">
      <x v="48"/>
    </i>
    <i r="9">
      <x v="196"/>
    </i>
    <i r="10">
      <x v="3"/>
    </i>
    <i r="11">
      <x v="30"/>
    </i>
    <i r="12">
      <x v="3"/>
    </i>
    <i r="4">
      <x v="63"/>
    </i>
    <i r="5">
      <x v="130"/>
    </i>
    <i r="6">
      <x v="43"/>
    </i>
    <i r="7">
      <x v="11"/>
    </i>
    <i r="8">
      <x v="319"/>
    </i>
    <i r="9">
      <x v="60"/>
    </i>
    <i r="10">
      <x/>
    </i>
    <i r="11">
      <x v="6"/>
    </i>
    <i r="12">
      <x v="17"/>
    </i>
    <i r="7">
      <x v="592"/>
    </i>
    <i r="8">
      <x v="191"/>
    </i>
    <i r="9">
      <x v="196"/>
    </i>
    <i r="10">
      <x v="2"/>
    </i>
    <i r="11">
      <x v="25"/>
    </i>
    <i r="12">
      <x/>
    </i>
    <i r="8">
      <x v="229"/>
    </i>
    <i r="9">
      <x v="196"/>
    </i>
    <i r="10">
      <x v="2"/>
    </i>
    <i r="11">
      <x v="25"/>
    </i>
    <i r="12">
      <x/>
    </i>
    <i r="4">
      <x v="64"/>
    </i>
    <i r="5">
      <x v="130"/>
    </i>
    <i r="6">
      <x v="43"/>
    </i>
    <i r="7">
      <x v="592"/>
    </i>
    <i r="8">
      <x v="117"/>
    </i>
    <i r="9">
      <x v="196"/>
    </i>
    <i r="10">
      <x v="2"/>
    </i>
    <i r="11">
      <x v="25"/>
    </i>
    <i r="12">
      <x v="12"/>
    </i>
    <i r="8">
      <x v="265"/>
    </i>
    <i r="9">
      <x v="196"/>
    </i>
    <i r="10">
      <x v="3"/>
    </i>
    <i r="11">
      <x v="30"/>
    </i>
    <i r="12">
      <x v="3"/>
    </i>
    <i r="4">
      <x v="66"/>
    </i>
    <i r="5">
      <x v="130"/>
    </i>
    <i r="6">
      <x v="43"/>
    </i>
    <i r="7">
      <x v="592"/>
    </i>
    <i r="8">
      <x v="118"/>
    </i>
    <i r="9">
      <x v="196"/>
    </i>
    <i r="10">
      <x v="2"/>
    </i>
    <i r="11">
      <x v="25"/>
    </i>
    <i r="12">
      <x v="12"/>
    </i>
    <i r="4">
      <x v="67"/>
    </i>
    <i r="5">
      <x v="130"/>
    </i>
    <i r="6">
      <x v="43"/>
    </i>
    <i r="7">
      <x v="311"/>
    </i>
    <i r="8">
      <x v="10"/>
    </i>
    <i r="9">
      <x v="196"/>
    </i>
    <i r="10">
      <x v="3"/>
    </i>
    <i r="11">
      <x v="34"/>
    </i>
    <i r="12">
      <x v="15"/>
    </i>
    <i r="4">
      <x v="68"/>
    </i>
    <i r="5">
      <x v="130"/>
    </i>
    <i r="6">
      <x v="43"/>
    </i>
    <i r="7">
      <x v="2"/>
    </i>
    <i r="8">
      <x v="319"/>
    </i>
    <i r="9">
      <x v="41"/>
    </i>
    <i r="10">
      <x/>
    </i>
    <i r="11">
      <x v="6"/>
    </i>
    <i r="12">
      <x v="17"/>
    </i>
    <i r="4">
      <x v="69"/>
    </i>
    <i r="5">
      <x v="130"/>
    </i>
    <i r="6">
      <x v="43"/>
    </i>
    <i r="7">
      <x v="592"/>
    </i>
    <i r="8">
      <x v="269"/>
    </i>
    <i r="9">
      <x v="196"/>
    </i>
    <i r="10">
      <x v="3"/>
    </i>
    <i r="11">
      <x v="30"/>
    </i>
    <i r="12">
      <x v="3"/>
    </i>
    <i r="8">
      <x v="271"/>
    </i>
    <i r="9">
      <x v="196"/>
    </i>
    <i r="10">
      <x v="3"/>
    </i>
    <i r="11">
      <x v="30"/>
    </i>
    <i r="12">
      <x v="3"/>
    </i>
    <i r="4">
      <x v="90"/>
    </i>
    <i r="5">
      <x v="130"/>
    </i>
    <i r="6">
      <x v="43"/>
    </i>
    <i r="7">
      <x v="592"/>
    </i>
    <i r="8">
      <x v="116"/>
    </i>
    <i r="9">
      <x v="196"/>
    </i>
    <i r="10">
      <x v="2"/>
    </i>
    <i r="11">
      <x v="36"/>
    </i>
    <i r="12">
      <x v="15"/>
    </i>
    <i r="8">
      <x v="184"/>
    </i>
    <i r="9">
      <x v="196"/>
    </i>
    <i r="10">
      <x v="2"/>
    </i>
    <i r="11">
      <x v="36"/>
    </i>
    <i r="12">
      <x v="14"/>
    </i>
    <i r="4">
      <x v="97"/>
    </i>
    <i r="5">
      <x v="130"/>
    </i>
    <i r="6">
      <x v="43"/>
    </i>
    <i r="7">
      <x v="592"/>
    </i>
    <i r="8">
      <x v="114"/>
    </i>
    <i r="9">
      <x v="196"/>
    </i>
    <i r="10">
      <x v="2"/>
    </i>
    <i r="11">
      <x v="36"/>
    </i>
    <i r="12">
      <x v="15"/>
    </i>
    <i r="4">
      <x v="98"/>
    </i>
    <i r="5">
      <x v="130"/>
    </i>
    <i r="6">
      <x v="43"/>
    </i>
    <i r="7">
      <x v="592"/>
    </i>
    <i r="8">
      <x v="115"/>
    </i>
    <i r="9">
      <x v="196"/>
    </i>
    <i r="10">
      <x v="2"/>
    </i>
    <i r="11">
      <x v="36"/>
    </i>
    <i r="12">
      <x v="15"/>
    </i>
    <i r="4">
      <x v="117"/>
    </i>
    <i r="5">
      <x/>
    </i>
    <i r="6">
      <x v="43"/>
    </i>
    <i r="7">
      <x v="592"/>
    </i>
    <i r="8">
      <x v="319"/>
    </i>
    <i r="9">
      <x v="196"/>
    </i>
    <i r="10">
      <x v="1"/>
    </i>
    <i r="11">
      <x v="18"/>
    </i>
    <i r="12">
      <x v="15"/>
    </i>
    <i r="5">
      <x v="60"/>
    </i>
    <i r="6">
      <x v="43"/>
    </i>
    <i r="7">
      <x v="592"/>
    </i>
    <i r="8">
      <x v="319"/>
    </i>
    <i r="9">
      <x v="196"/>
    </i>
    <i r="10">
      <x v="1"/>
    </i>
    <i r="11">
      <x v="3"/>
    </i>
    <i r="12">
      <x v="15"/>
    </i>
    <i r="5">
      <x v="130"/>
    </i>
    <i r="6">
      <x v="43"/>
    </i>
    <i r="7">
      <x v="55"/>
    </i>
    <i r="8">
      <x v="319"/>
    </i>
    <i r="9">
      <x v="196"/>
    </i>
    <i r="10">
      <x v="4"/>
    </i>
    <i r="11">
      <x v="17"/>
    </i>
    <i r="12">
      <x v="17"/>
    </i>
    <i r="7">
      <x v="74"/>
    </i>
    <i r="8">
      <x v="319"/>
    </i>
    <i r="9">
      <x v="196"/>
    </i>
    <i r="10">
      <x v="4"/>
    </i>
    <i r="11">
      <x v="22"/>
    </i>
    <i r="12">
      <x v="15"/>
    </i>
    <i r="7">
      <x v="109"/>
    </i>
    <i r="8">
      <x v="319"/>
    </i>
    <i r="9">
      <x v="196"/>
    </i>
    <i r="10">
      <x v="1"/>
    </i>
    <i r="11">
      <x v="18"/>
    </i>
    <i r="12">
      <x v="15"/>
    </i>
    <i r="7">
      <x v="186"/>
    </i>
    <i r="8">
      <x v="319"/>
    </i>
    <i r="9">
      <x v="196"/>
    </i>
    <i r="10">
      <x v="4"/>
    </i>
    <i r="11">
      <x v="24"/>
    </i>
    <i r="12">
      <x v="17"/>
    </i>
    <i r="7">
      <x v="374"/>
    </i>
    <i r="8">
      <x v="319"/>
    </i>
    <i r="9">
      <x v="196"/>
    </i>
    <i r="10">
      <x v="4"/>
    </i>
    <i r="11">
      <x v="22"/>
    </i>
    <i r="12">
      <x v="15"/>
    </i>
    <i r="7">
      <x v="407"/>
    </i>
    <i r="8">
      <x v="319"/>
    </i>
    <i r="9">
      <x v="196"/>
    </i>
    <i r="10">
      <x v="6"/>
    </i>
    <i r="11">
      <x v="50"/>
    </i>
    <i r="12">
      <x v="14"/>
    </i>
    <i r="7">
      <x v="409"/>
    </i>
    <i r="8">
      <x v="319"/>
    </i>
    <i r="9">
      <x v="196"/>
    </i>
    <i r="10">
      <x v="4"/>
    </i>
    <i r="11">
      <x v="24"/>
    </i>
    <i r="12">
      <x v="17"/>
    </i>
    <i r="7">
      <x v="410"/>
    </i>
    <i r="8">
      <x v="231"/>
    </i>
    <i r="9">
      <x v="196"/>
    </i>
    <i r="10">
      <x v="4"/>
    </i>
    <i r="11">
      <x v="21"/>
    </i>
    <i r="12">
      <x v="15"/>
    </i>
    <i r="7">
      <x v="444"/>
    </i>
    <i r="8">
      <x v="319"/>
    </i>
    <i r="9">
      <x v="196"/>
    </i>
    <i r="10">
      <x v="4"/>
    </i>
    <i r="11">
      <x v="10"/>
    </i>
    <i r="12">
      <x v="17"/>
    </i>
    <i r="7">
      <x v="592"/>
    </i>
    <i r="8">
      <x v="1"/>
    </i>
    <i r="9">
      <x v="196"/>
    </i>
    <i r="10">
      <x v="2"/>
    </i>
    <i r="11">
      <x v="25"/>
    </i>
    <i r="12">
      <x v="12"/>
    </i>
    <i r="8">
      <x v="3"/>
    </i>
    <i r="9">
      <x v="196"/>
    </i>
    <i r="10">
      <x v="2"/>
    </i>
    <i r="11">
      <x v="25"/>
    </i>
    <i r="12">
      <x/>
    </i>
    <i r="8">
      <x v="319"/>
    </i>
    <i r="9">
      <x v="196"/>
    </i>
    <i r="10">
      <x v="2"/>
    </i>
    <i r="11">
      <x v="5"/>
    </i>
    <i r="12">
      <x v="9"/>
    </i>
    <i r="1">
      <x v="15"/>
    </i>
    <i r="2">
      <x v="168"/>
    </i>
    <i r="3">
      <x v="15"/>
    </i>
    <i r="4">
      <x/>
    </i>
    <i r="5">
      <x/>
    </i>
    <i r="6">
      <x v="43"/>
    </i>
    <i r="7">
      <x v="99"/>
    </i>
    <i r="8">
      <x v="319"/>
    </i>
    <i r="9">
      <x v="196"/>
    </i>
    <i r="10">
      <x v="6"/>
    </i>
    <i r="11">
      <x v="51"/>
    </i>
    <i r="12">
      <x v="17"/>
    </i>
    <i r="2">
      <x v="207"/>
    </i>
    <i r="3">
      <x v="15"/>
    </i>
    <i r="4">
      <x v="19"/>
    </i>
    <i r="5">
      <x v="130"/>
    </i>
    <i r="6">
      <x v="11"/>
    </i>
    <i r="7">
      <x v="438"/>
    </i>
    <i r="8">
      <x v="319"/>
    </i>
    <i r="9">
      <x v="196"/>
    </i>
    <i r="10">
      <x v="6"/>
    </i>
    <i r="11">
      <x v="51"/>
    </i>
    <i r="12">
      <x v="17"/>
    </i>
    <i r="2">
      <x v="242"/>
    </i>
    <i r="3">
      <x v="15"/>
    </i>
    <i r="4">
      <x v="46"/>
    </i>
    <i r="5">
      <x v="74"/>
    </i>
    <i r="6">
      <x v="43"/>
    </i>
    <i r="7">
      <x v="592"/>
    </i>
    <i r="8">
      <x/>
    </i>
    <i r="9">
      <x v="196"/>
    </i>
    <i r="10">
      <x v="2"/>
    </i>
    <i r="11">
      <x v="25"/>
    </i>
    <i r="12">
      <x v="12"/>
    </i>
    <i r="1">
      <x v="16"/>
    </i>
    <i r="2">
      <x v="3"/>
    </i>
    <i r="3">
      <x v="15"/>
    </i>
    <i r="4">
      <x/>
    </i>
    <i r="5">
      <x/>
    </i>
    <i r="6">
      <x v="43"/>
    </i>
    <i r="7">
      <x v="461"/>
    </i>
    <i r="8">
      <x v="319"/>
    </i>
    <i r="9">
      <x v="196"/>
    </i>
    <i r="10">
      <x v="1"/>
    </i>
    <i r="11">
      <x v="16"/>
    </i>
    <i r="12">
      <x v="15"/>
    </i>
    <i r="2">
      <x v="9"/>
    </i>
    <i r="3">
      <x v="8"/>
    </i>
    <i r="4">
      <x v="101"/>
    </i>
    <i r="5">
      <x v="130"/>
    </i>
    <i r="6">
      <x v="43"/>
    </i>
    <i r="7">
      <x v="450"/>
    </i>
    <i r="8">
      <x v="319"/>
    </i>
    <i r="9">
      <x v="125"/>
    </i>
    <i r="10">
      <x/>
    </i>
    <i r="11">
      <x v="27"/>
    </i>
    <i r="12">
      <x v="17"/>
    </i>
    <i r="3">
      <x v="9"/>
    </i>
    <i r="4">
      <x/>
    </i>
    <i r="5">
      <x v="130"/>
    </i>
    <i r="6">
      <x v="43"/>
    </i>
    <i r="7">
      <x v="167"/>
    </i>
    <i r="8">
      <x v="319"/>
    </i>
    <i r="9">
      <x v="125"/>
    </i>
    <i r="10">
      <x/>
    </i>
    <i r="11">
      <x v="27"/>
    </i>
    <i r="12">
      <x v="17"/>
    </i>
    <i r="4">
      <x v="101"/>
    </i>
    <i r="5">
      <x v="130"/>
    </i>
    <i r="6">
      <x v="43"/>
    </i>
    <i r="7">
      <x v="165"/>
    </i>
    <i r="8">
      <x v="319"/>
    </i>
    <i r="9">
      <x v="125"/>
    </i>
    <i r="10">
      <x/>
    </i>
    <i r="11">
      <x v="27"/>
    </i>
    <i r="12">
      <x v="17"/>
    </i>
    <i r="2">
      <x v="13"/>
    </i>
    <i r="3">
      <x v="15"/>
    </i>
    <i r="4">
      <x/>
    </i>
    <i r="5">
      <x v="70"/>
    </i>
    <i r="6">
      <x v="43"/>
    </i>
    <i r="7">
      <x v="471"/>
    </i>
    <i r="8">
      <x v="319"/>
    </i>
    <i r="9">
      <x v="196"/>
    </i>
    <i r="10">
      <x v="1"/>
    </i>
    <i r="11">
      <x v="9"/>
    </i>
    <i r="12">
      <x v="15"/>
    </i>
    <i r="2">
      <x v="16"/>
    </i>
    <i r="3">
      <x v="15"/>
    </i>
    <i r="4">
      <x v="44"/>
    </i>
    <i r="5">
      <x v="42"/>
    </i>
    <i r="6">
      <x v="7"/>
    </i>
    <i r="7">
      <x v="23"/>
    </i>
    <i r="8">
      <x v="319"/>
    </i>
    <i r="9">
      <x v="196"/>
    </i>
    <i r="10">
      <x v="6"/>
    </i>
    <i r="11">
      <x v="51"/>
    </i>
    <i r="12">
      <x v="17"/>
    </i>
    <i r="2">
      <x v="38"/>
    </i>
    <i r="3">
      <x v="15"/>
    </i>
    <i r="4">
      <x v="8"/>
    </i>
    <i r="5">
      <x v="130"/>
    </i>
    <i r="6">
      <x v="43"/>
    </i>
    <i r="7">
      <x v="592"/>
    </i>
    <i r="8">
      <x v="293"/>
    </i>
    <i r="9">
      <x v="196"/>
    </i>
    <i r="10">
      <x v="2"/>
    </i>
    <i r="11">
      <x v="25"/>
    </i>
    <i r="12">
      <x/>
    </i>
    <i r="2">
      <x v="39"/>
    </i>
    <i r="3">
      <x v="15"/>
    </i>
    <i r="4">
      <x/>
    </i>
    <i r="5">
      <x/>
    </i>
    <i r="6">
      <x v="13"/>
    </i>
    <i r="7">
      <x v="550"/>
    </i>
    <i r="8">
      <x v="319"/>
    </i>
    <i r="9">
      <x v="196"/>
    </i>
    <i r="10">
      <x v="6"/>
    </i>
    <i r="11">
      <x v="51"/>
    </i>
    <i r="12">
      <x v="17"/>
    </i>
    <i r="2">
      <x v="45"/>
    </i>
    <i r="3">
      <x v="15"/>
    </i>
    <i r="4">
      <x v="69"/>
    </i>
    <i r="5">
      <x v="130"/>
    </i>
    <i r="6">
      <x v="43"/>
    </i>
    <i r="7">
      <x v="142"/>
    </i>
    <i r="8">
      <x v="306"/>
    </i>
    <i r="9">
      <x v="196"/>
    </i>
    <i r="10">
      <x v="3"/>
    </i>
    <i r="11">
      <x v="11"/>
    </i>
    <i r="12">
      <x v="17"/>
    </i>
    <i r="2">
      <x v="52"/>
    </i>
    <i r="3">
      <x v="15"/>
    </i>
    <i r="4">
      <x v="69"/>
    </i>
    <i r="5">
      <x v="130"/>
    </i>
    <i r="6">
      <x v="43"/>
    </i>
    <i r="7">
      <x v="6"/>
    </i>
    <i r="8">
      <x v="207"/>
    </i>
    <i r="9">
      <x v="196"/>
    </i>
    <i r="10">
      <x v="3"/>
    </i>
    <i r="11">
      <x v="11"/>
    </i>
    <i r="12">
      <x v="17"/>
    </i>
    <i r="2">
      <x v="55"/>
    </i>
    <i r="3">
      <x v="2"/>
    </i>
    <i r="4">
      <x v="69"/>
    </i>
    <i r="5">
      <x v="126"/>
    </i>
    <i r="6">
      <x v="43"/>
    </i>
    <i r="7">
      <x v="448"/>
    </i>
    <i r="8">
      <x v="319"/>
    </i>
    <i r="9">
      <x v="196"/>
    </i>
    <i r="10">
      <x/>
    </i>
    <i r="11">
      <x v="2"/>
    </i>
    <i r="12">
      <x v="17"/>
    </i>
    <i r="2">
      <x v="62"/>
    </i>
    <i r="3">
      <x v="15"/>
    </i>
    <i r="4">
      <x/>
    </i>
    <i r="5">
      <x v="130"/>
    </i>
    <i r="6">
      <x v="43"/>
    </i>
    <i r="7">
      <x v="592"/>
    </i>
    <i r="8">
      <x v="120"/>
    </i>
    <i r="9">
      <x v="196"/>
    </i>
    <i r="10">
      <x v="2"/>
    </i>
    <i r="11">
      <x v="5"/>
    </i>
    <i r="12">
      <x v="15"/>
    </i>
    <i r="2">
      <x v="63"/>
    </i>
    <i r="3">
      <x v="15"/>
    </i>
    <i r="4">
      <x/>
    </i>
    <i r="5">
      <x/>
    </i>
    <i r="6">
      <x v="13"/>
    </i>
    <i r="7">
      <x v="361"/>
    </i>
    <i r="8">
      <x v="319"/>
    </i>
    <i r="9">
      <x v="196"/>
    </i>
    <i r="10">
      <x v="6"/>
    </i>
    <i r="11">
      <x v="51"/>
    </i>
    <i r="12">
      <x v="17"/>
    </i>
    <i r="2">
      <x v="69"/>
    </i>
    <i r="3">
      <x v="15"/>
    </i>
    <i r="4">
      <x v="117"/>
    </i>
    <i r="5">
      <x v="130"/>
    </i>
    <i r="6">
      <x v="43"/>
    </i>
    <i r="7">
      <x v="94"/>
    </i>
    <i r="8">
      <x v="319"/>
    </i>
    <i r="9">
      <x v="196"/>
    </i>
    <i r="10">
      <x/>
    </i>
    <i r="11">
      <x v="12"/>
    </i>
    <i r="12">
      <x v="17"/>
    </i>
    <i r="2">
      <x v="79"/>
    </i>
    <i r="3">
      <x v="15"/>
    </i>
    <i r="4">
      <x v="5"/>
    </i>
    <i r="5">
      <x v="130"/>
    </i>
    <i r="6">
      <x v="43"/>
    </i>
    <i r="7">
      <x v="7"/>
    </i>
    <i r="8">
      <x v="237"/>
    </i>
    <i r="9">
      <x v="196"/>
    </i>
    <i r="10">
      <x v="3"/>
    </i>
    <i r="11">
      <x v="11"/>
    </i>
    <i r="12">
      <x v="17"/>
    </i>
    <i r="4">
      <x v="8"/>
    </i>
    <i r="5">
      <x v="37"/>
    </i>
    <i r="6">
      <x v="43"/>
    </i>
    <i r="7">
      <x v="166"/>
    </i>
    <i r="8">
      <x v="319"/>
    </i>
    <i r="9">
      <x v="196"/>
    </i>
    <i r="10">
      <x v="1"/>
    </i>
    <i r="11">
      <x v="33"/>
    </i>
    <i r="12">
      <x v="15"/>
    </i>
    <i r="4">
      <x v="14"/>
    </i>
    <i r="5">
      <x v="2"/>
    </i>
    <i r="6">
      <x v="43"/>
    </i>
    <i r="7">
      <x v="95"/>
    </i>
    <i r="8">
      <x v="319"/>
    </i>
    <i r="9">
      <x v="196"/>
    </i>
    <i r="10">
      <x v="1"/>
    </i>
    <i r="11">
      <x v="33"/>
    </i>
    <i r="12">
      <x v="15"/>
    </i>
    <i r="4">
      <x v="32"/>
    </i>
    <i r="5">
      <x v="130"/>
    </i>
    <i r="6">
      <x v="43"/>
    </i>
    <i r="7">
      <x v="592"/>
    </i>
    <i r="8">
      <x v="278"/>
    </i>
    <i r="9">
      <x v="196"/>
    </i>
    <i r="10">
      <x v="2"/>
    </i>
    <i r="11">
      <x v="5"/>
    </i>
    <i r="12">
      <x v="15"/>
    </i>
    <i r="4">
      <x v="37"/>
    </i>
    <i r="5">
      <x v="130"/>
    </i>
    <i r="6">
      <x v="12"/>
    </i>
    <i r="7">
      <x v="275"/>
    </i>
    <i r="8">
      <x v="319"/>
    </i>
    <i r="9">
      <x v="196"/>
    </i>
    <i r="10">
      <x v="5"/>
    </i>
    <i r="11">
      <x v="23"/>
    </i>
    <i r="12">
      <x v="15"/>
    </i>
    <i r="4">
      <x v="43"/>
    </i>
    <i r="5">
      <x v="4"/>
    </i>
    <i r="6">
      <x v="43"/>
    </i>
    <i r="7">
      <x v="368"/>
    </i>
    <i r="8">
      <x v="319"/>
    </i>
    <i r="9">
      <x v="196"/>
    </i>
    <i r="10">
      <x v="1"/>
    </i>
    <i r="11">
      <x v="33"/>
    </i>
    <i r="12">
      <x v="15"/>
    </i>
    <i r="4">
      <x v="54"/>
    </i>
    <i r="5">
      <x v="125"/>
    </i>
    <i r="6">
      <x v="43"/>
    </i>
    <i r="7">
      <x v="592"/>
    </i>
    <i r="8">
      <x v="21"/>
    </i>
    <i r="9">
      <x v="196"/>
    </i>
    <i r="10">
      <x v="2"/>
    </i>
    <i r="11">
      <x/>
    </i>
    <i r="12">
      <x v="17"/>
    </i>
    <i r="4">
      <x v="60"/>
    </i>
    <i r="5">
      <x v="130"/>
    </i>
    <i r="6">
      <x v="43"/>
    </i>
    <i r="7">
      <x v="592"/>
    </i>
    <i r="8">
      <x v="119"/>
    </i>
    <i r="9">
      <x v="196"/>
    </i>
    <i r="10">
      <x v="2"/>
    </i>
    <i r="11">
      <x v="5"/>
    </i>
    <i r="12">
      <x v="15"/>
    </i>
    <i r="2">
      <x v="80"/>
    </i>
    <i r="3">
      <x v="15"/>
    </i>
    <i r="4">
      <x v="14"/>
    </i>
    <i r="5">
      <x v="130"/>
    </i>
    <i r="6">
      <x v="16"/>
    </i>
    <i r="7">
      <x v="276"/>
    </i>
    <i r="8">
      <x v="319"/>
    </i>
    <i r="9">
      <x v="196"/>
    </i>
    <i r="10">
      <x v="5"/>
    </i>
    <i r="11">
      <x v="23"/>
    </i>
    <i r="12">
      <x v="15"/>
    </i>
    <i r="2">
      <x v="81"/>
    </i>
    <i r="3">
      <x v="15"/>
    </i>
    <i r="4">
      <x/>
    </i>
    <i r="5">
      <x v="130"/>
    </i>
    <i r="6">
      <x v="43"/>
    </i>
    <i r="7">
      <x v="592"/>
    </i>
    <i r="8">
      <x v="295"/>
    </i>
    <i r="9">
      <x v="196"/>
    </i>
    <i r="10">
      <x v="2"/>
    </i>
    <i r="11">
      <x v="29"/>
    </i>
    <i r="12">
      <x v="13"/>
    </i>
    <i r="2">
      <x v="115"/>
    </i>
    <i r="3">
      <x v="15"/>
    </i>
    <i r="4">
      <x v="96"/>
    </i>
    <i r="5">
      <x v="103"/>
    </i>
    <i r="6">
      <x v="43"/>
    </i>
    <i r="7">
      <x v="210"/>
    </i>
    <i r="8">
      <x v="319"/>
    </i>
    <i r="9">
      <x v="196"/>
    </i>
    <i r="10">
      <x v="3"/>
    </i>
    <i r="11">
      <x v="35"/>
    </i>
    <i r="12">
      <x v="17"/>
    </i>
    <i r="2">
      <x v="118"/>
    </i>
    <i r="3">
      <x v="5"/>
    </i>
    <i r="4">
      <x v="5"/>
    </i>
    <i r="5">
      <x v="7"/>
    </i>
    <i r="6">
      <x v="43"/>
    </i>
    <i r="7">
      <x v="162"/>
    </i>
    <i r="8">
      <x v="319"/>
    </i>
    <i r="9">
      <x v="196"/>
    </i>
    <i r="10">
      <x/>
    </i>
    <i r="11">
      <x v="2"/>
    </i>
    <i r="12">
      <x v="17"/>
    </i>
    <i r="2">
      <x v="120"/>
    </i>
    <i r="3">
      <x v="15"/>
    </i>
    <i r="4">
      <x v="32"/>
    </i>
    <i r="5">
      <x v="130"/>
    </i>
    <i r="6">
      <x v="43"/>
    </i>
    <i r="7">
      <x v="177"/>
    </i>
    <i r="8">
      <x v="307"/>
    </i>
    <i r="9">
      <x v="196"/>
    </i>
    <i r="10">
      <x v="3"/>
    </i>
    <i r="11">
      <x v="11"/>
    </i>
    <i r="12">
      <x v="17"/>
    </i>
    <i r="2">
      <x v="141"/>
    </i>
    <i r="3">
      <x v="15"/>
    </i>
    <i r="4">
      <x/>
    </i>
    <i r="5">
      <x v="130"/>
    </i>
    <i r="6">
      <x v="43"/>
    </i>
    <i r="7">
      <x v="592"/>
    </i>
    <i r="8">
      <x v="294"/>
    </i>
    <i r="9">
      <x v="196"/>
    </i>
    <i r="10">
      <x v="2"/>
    </i>
    <i r="11">
      <x v="29"/>
    </i>
    <i r="12">
      <x v="15"/>
    </i>
    <i r="2">
      <x v="159"/>
    </i>
    <i r="3">
      <x v="15"/>
    </i>
    <i r="4">
      <x v="30"/>
    </i>
    <i r="5">
      <x/>
    </i>
    <i r="6">
      <x v="43"/>
    </i>
    <i r="7">
      <x v="100"/>
    </i>
    <i r="8">
      <x v="319"/>
    </i>
    <i r="9">
      <x v="196"/>
    </i>
    <i r="10">
      <x v="1"/>
    </i>
    <i r="11">
      <x v="16"/>
    </i>
    <i r="12">
      <x v="15"/>
    </i>
    <i r="2">
      <x v="160"/>
    </i>
    <i r="3">
      <x v="10"/>
    </i>
    <i r="4">
      <x v="69"/>
    </i>
    <i r="5">
      <x v="123"/>
    </i>
    <i r="6">
      <x v="43"/>
    </i>
    <i r="7">
      <x v="465"/>
    </i>
    <i r="8">
      <x v="319"/>
    </i>
    <i r="9">
      <x v="196"/>
    </i>
    <i r="10">
      <x/>
    </i>
    <i r="11">
      <x v="2"/>
    </i>
    <i r="12">
      <x v="17"/>
    </i>
    <i r="2">
      <x v="181"/>
    </i>
    <i r="3">
      <x v="15"/>
    </i>
    <i r="4">
      <x/>
    </i>
    <i r="5">
      <x v="130"/>
    </i>
    <i r="6">
      <x v="11"/>
    </i>
    <i r="7">
      <x v="509"/>
    </i>
    <i r="8">
      <x v="319"/>
    </i>
    <i r="9">
      <x v="196"/>
    </i>
    <i r="10">
      <x v="5"/>
    </i>
    <i r="11">
      <x v="23"/>
    </i>
    <i r="12">
      <x v="15"/>
    </i>
    <i r="2">
      <x v="197"/>
    </i>
    <i r="3">
      <x v="15"/>
    </i>
    <i r="4">
      <x v="69"/>
    </i>
    <i r="5">
      <x v="77"/>
    </i>
    <i r="6">
      <x v="7"/>
    </i>
    <i r="7">
      <x v="106"/>
    </i>
    <i r="8">
      <x v="319"/>
    </i>
    <i r="9">
      <x v="196"/>
    </i>
    <i r="10">
      <x v="6"/>
    </i>
    <i r="11">
      <x v="51"/>
    </i>
    <i r="12">
      <x v="17"/>
    </i>
    <i r="2">
      <x v="209"/>
    </i>
    <i r="3">
      <x v="15"/>
    </i>
    <i r="4">
      <x v="30"/>
    </i>
    <i r="5">
      <x v="130"/>
    </i>
    <i r="6">
      <x v="43"/>
    </i>
    <i r="7">
      <x v="534"/>
    </i>
    <i r="8">
      <x v="198"/>
    </i>
    <i r="9">
      <x v="196"/>
    </i>
    <i r="10">
      <x v="3"/>
    </i>
    <i r="11">
      <x v="11"/>
    </i>
    <i r="12">
      <x v="17"/>
    </i>
    <i r="2">
      <x v="212"/>
    </i>
    <i r="3">
      <x/>
    </i>
    <i r="4">
      <x v="54"/>
    </i>
    <i r="5">
      <x v="130"/>
    </i>
    <i r="6">
      <x v="43"/>
    </i>
    <i r="7">
      <x v="370"/>
    </i>
    <i r="8">
      <x v="319"/>
    </i>
    <i r="9">
      <x v="125"/>
    </i>
    <i r="10">
      <x/>
    </i>
    <i r="11">
      <x v="27"/>
    </i>
    <i r="12">
      <x v="17"/>
    </i>
    <i r="2">
      <x v="223"/>
    </i>
    <i r="3">
      <x v="3"/>
    </i>
    <i r="4">
      <x v="76"/>
    </i>
    <i r="5">
      <x v="130"/>
    </i>
    <i r="6">
      <x v="43"/>
    </i>
    <i r="7">
      <x v="467"/>
    </i>
    <i r="8">
      <x v="319"/>
    </i>
    <i r="9">
      <x v="125"/>
    </i>
    <i r="10">
      <x/>
    </i>
    <i r="11">
      <x v="27"/>
    </i>
    <i r="12">
      <x v="17"/>
    </i>
    <i r="4">
      <x v="108"/>
    </i>
    <i r="5">
      <x v="130"/>
    </i>
    <i r="6">
      <x v="43"/>
    </i>
    <i r="7">
      <x v="369"/>
    </i>
    <i r="8">
      <x v="319"/>
    </i>
    <i r="9">
      <x v="125"/>
    </i>
    <i r="10">
      <x/>
    </i>
    <i r="11">
      <x v="27"/>
    </i>
    <i r="12">
      <x v="17"/>
    </i>
    <i r="2">
      <x v="225"/>
    </i>
    <i r="3">
      <x v="13"/>
    </i>
    <i r="4">
      <x v="49"/>
    </i>
    <i r="5">
      <x v="127"/>
    </i>
    <i r="6">
      <x v="43"/>
    </i>
    <i r="7">
      <x v="163"/>
    </i>
    <i r="8">
      <x v="319"/>
    </i>
    <i r="9">
      <x v="196"/>
    </i>
    <i r="10">
      <x/>
    </i>
    <i r="11">
      <x v="2"/>
    </i>
    <i r="12">
      <x v="17"/>
    </i>
    <i r="2">
      <x v="230"/>
    </i>
    <i r="3">
      <x v="15"/>
    </i>
    <i r="4">
      <x v="63"/>
    </i>
    <i r="5">
      <x v="130"/>
    </i>
    <i r="6">
      <x v="43"/>
    </i>
    <i r="7">
      <x v="9"/>
    </i>
    <i r="8">
      <x v="206"/>
    </i>
    <i r="9">
      <x v="196"/>
    </i>
    <i r="10">
      <x v="3"/>
    </i>
    <i r="11">
      <x v="11"/>
    </i>
    <i r="12">
      <x v="17"/>
    </i>
    <i r="2">
      <x v="242"/>
    </i>
    <i r="3">
      <x v="3"/>
    </i>
    <i r="4">
      <x v="6"/>
    </i>
    <i r="5">
      <x v="130"/>
    </i>
    <i r="6">
      <x v="43"/>
    </i>
    <i r="7">
      <x v="552"/>
    </i>
    <i r="8">
      <x v="319"/>
    </i>
    <i r="9">
      <x v="161"/>
    </i>
    <i r="10">
      <x/>
    </i>
    <i r="11">
      <x v="7"/>
    </i>
    <i r="12">
      <x v="17"/>
    </i>
    <i r="4">
      <x v="11"/>
    </i>
    <i r="5">
      <x v="130"/>
    </i>
    <i r="6">
      <x v="43"/>
    </i>
    <i r="7">
      <x v="176"/>
    </i>
    <i r="8">
      <x v="319"/>
    </i>
    <i r="9">
      <x v="169"/>
    </i>
    <i r="10">
      <x/>
    </i>
    <i r="11">
      <x v="20"/>
    </i>
    <i r="12">
      <x v="17"/>
    </i>
    <i r="4">
      <x v="21"/>
    </i>
    <i r="5">
      <x v="130"/>
    </i>
    <i r="6">
      <x v="43"/>
    </i>
    <i r="7">
      <x v="460"/>
    </i>
    <i r="8">
      <x v="319"/>
    </i>
    <i r="9">
      <x v="161"/>
    </i>
    <i r="10">
      <x/>
    </i>
    <i r="11">
      <x v="7"/>
    </i>
    <i r="12">
      <x v="17"/>
    </i>
    <i r="7">
      <x v="462"/>
    </i>
    <i r="8">
      <x v="319"/>
    </i>
    <i r="9">
      <x v="161"/>
    </i>
    <i r="10">
      <x/>
    </i>
    <i r="11">
      <x v="7"/>
    </i>
    <i r="12">
      <x v="17"/>
    </i>
    <i r="4">
      <x v="41"/>
    </i>
    <i r="5">
      <x v="130"/>
    </i>
    <i r="6">
      <x v="43"/>
    </i>
    <i r="7">
      <x v="553"/>
    </i>
    <i r="8">
      <x v="319"/>
    </i>
    <i r="9">
      <x v="161"/>
    </i>
    <i r="10">
      <x/>
    </i>
    <i r="11">
      <x v="7"/>
    </i>
    <i r="12">
      <x v="17"/>
    </i>
    <i r="4">
      <x v="45"/>
    </i>
    <i r="5">
      <x v="130"/>
    </i>
    <i r="6">
      <x v="43"/>
    </i>
    <i r="7">
      <x v="447"/>
    </i>
    <i r="8">
      <x v="319"/>
    </i>
    <i r="9">
      <x v="169"/>
    </i>
    <i r="10">
      <x/>
    </i>
    <i r="11">
      <x v="20"/>
    </i>
    <i r="12">
      <x v="17"/>
    </i>
    <i r="4">
      <x v="59"/>
    </i>
    <i r="5">
      <x v="130"/>
    </i>
    <i r="6">
      <x v="32"/>
    </i>
    <i r="7">
      <x v="526"/>
    </i>
    <i r="8">
      <x v="319"/>
    </i>
    <i r="9">
      <x v="196"/>
    </i>
    <i r="10">
      <x v="6"/>
    </i>
    <i r="11">
      <x v="53"/>
    </i>
    <i r="12">
      <x v="15"/>
    </i>
    <i r="4">
      <x v="63"/>
    </i>
    <i r="5">
      <x v="130"/>
    </i>
    <i r="6">
      <x v="29"/>
    </i>
    <i r="7">
      <x v="341"/>
    </i>
    <i r="8">
      <x v="319"/>
    </i>
    <i r="9">
      <x v="196"/>
    </i>
    <i r="10">
      <x v="6"/>
    </i>
    <i r="11">
      <x v="53"/>
    </i>
    <i r="12">
      <x v="15"/>
    </i>
    <i r="6">
      <x v="35"/>
    </i>
    <i r="7">
      <x v="323"/>
    </i>
    <i r="8">
      <x v="319"/>
    </i>
    <i r="9">
      <x v="196"/>
    </i>
    <i r="10">
      <x v="6"/>
    </i>
    <i r="11">
      <x v="53"/>
    </i>
    <i r="12">
      <x v="15"/>
    </i>
    <i r="4">
      <x v="64"/>
    </i>
    <i r="5">
      <x v="130"/>
    </i>
    <i r="6">
      <x v="32"/>
    </i>
    <i r="7">
      <x v="527"/>
    </i>
    <i r="8">
      <x v="319"/>
    </i>
    <i r="9">
      <x v="196"/>
    </i>
    <i r="10">
      <x v="6"/>
    </i>
    <i r="11">
      <x v="53"/>
    </i>
    <i r="12">
      <x v="15"/>
    </i>
    <i r="3">
      <x v="7"/>
    </i>
    <i r="4">
      <x/>
    </i>
    <i r="5">
      <x v="130"/>
    </i>
    <i r="6">
      <x v="23"/>
    </i>
    <i r="7">
      <x v="40"/>
    </i>
    <i r="8">
      <x v="319"/>
    </i>
    <i r="9">
      <x v="196"/>
    </i>
    <i r="10">
      <x v="6"/>
    </i>
    <i r="11">
      <x v="53"/>
    </i>
    <i r="12">
      <x v="8"/>
    </i>
    <i r="3">
      <x v="8"/>
    </i>
    <i r="4">
      <x/>
    </i>
    <i r="5">
      <x v="130"/>
    </i>
    <i r="6">
      <x v="22"/>
    </i>
    <i r="7">
      <x v="266"/>
    </i>
    <i r="8">
      <x v="319"/>
    </i>
    <i r="9">
      <x v="196"/>
    </i>
    <i r="10">
      <x v="6"/>
    </i>
    <i r="11">
      <x v="53"/>
    </i>
    <i r="12">
      <x v="7"/>
    </i>
    <i r="3">
      <x v="15"/>
    </i>
    <i r="4">
      <x/>
    </i>
    <i r="5">
      <x/>
    </i>
    <i r="6">
      <x v="13"/>
    </i>
    <i r="7">
      <x v="134"/>
    </i>
    <i r="8">
      <x v="319"/>
    </i>
    <i r="9">
      <x v="196"/>
    </i>
    <i r="10">
      <x v="6"/>
    </i>
    <i r="11">
      <x v="51"/>
    </i>
    <i r="12">
      <x v="17"/>
    </i>
    <i r="5">
      <x v="130"/>
    </i>
    <i r="6">
      <x v="43"/>
    </i>
    <i r="7">
      <x v="592"/>
    </i>
    <i r="8">
      <x v="28"/>
    </i>
    <i r="9">
      <x v="196"/>
    </i>
    <i r="10">
      <x v="3"/>
    </i>
    <i r="11">
      <x v="30"/>
    </i>
    <i r="12">
      <x v="5"/>
    </i>
    <i r="8">
      <x v="309"/>
    </i>
    <i r="9">
      <x v="196"/>
    </i>
    <i r="10">
      <x v="3"/>
    </i>
    <i r="11">
      <x v="30"/>
    </i>
    <i r="12">
      <x v="3"/>
    </i>
    <i r="4">
      <x v="46"/>
    </i>
    <i r="5">
      <x v="130"/>
    </i>
    <i r="6">
      <x v="43"/>
    </i>
    <i r="7">
      <x v="592"/>
    </i>
    <i r="8">
      <x v="234"/>
    </i>
    <i r="9">
      <x v="196"/>
    </i>
    <i r="10">
      <x v="2"/>
    </i>
    <i r="11">
      <x v="25"/>
    </i>
    <i r="12">
      <x/>
    </i>
    <i r="4">
      <x v="47"/>
    </i>
    <i r="5">
      <x v="130"/>
    </i>
    <i r="6">
      <x v="43"/>
    </i>
    <i r="7">
      <x v="592"/>
    </i>
    <i r="8">
      <x v="54"/>
    </i>
    <i r="9">
      <x v="196"/>
    </i>
    <i r="10">
      <x v="3"/>
    </i>
    <i r="11">
      <x v="30"/>
    </i>
    <i r="12">
      <x v="3"/>
    </i>
    <i r="4">
      <x v="49"/>
    </i>
    <i r="5">
      <x v="3"/>
    </i>
    <i r="6">
      <x v="43"/>
    </i>
    <i r="7">
      <x v="367"/>
    </i>
    <i r="8">
      <x v="319"/>
    </i>
    <i r="9">
      <x v="196"/>
    </i>
    <i r="10">
      <x v="1"/>
    </i>
    <i r="11">
      <x v="3"/>
    </i>
    <i r="12">
      <x v="15"/>
    </i>
    <i r="5">
      <x v="88"/>
    </i>
    <i r="6">
      <x v="43"/>
    </i>
    <i r="7">
      <x v="459"/>
    </i>
    <i r="8">
      <x v="319"/>
    </i>
    <i r="9">
      <x v="196"/>
    </i>
    <i r="10">
      <x v="1"/>
    </i>
    <i r="11">
      <x v="3"/>
    </i>
    <i r="12">
      <x v="15"/>
    </i>
    <i r="4">
      <x v="52"/>
    </i>
    <i r="5">
      <x v="130"/>
    </i>
    <i r="6">
      <x v="43"/>
    </i>
    <i r="7">
      <x v="592"/>
    </i>
    <i r="8">
      <x v="2"/>
    </i>
    <i r="9">
      <x v="196"/>
    </i>
    <i r="10">
      <x v="2"/>
    </i>
    <i r="11">
      <x v="25"/>
    </i>
    <i r="12">
      <x/>
    </i>
    <i r="4">
      <x v="58"/>
    </i>
    <i r="5">
      <x v="128"/>
    </i>
    <i r="6">
      <x v="43"/>
    </i>
    <i r="7">
      <x v="592"/>
    </i>
    <i r="8">
      <x v="319"/>
    </i>
    <i r="9">
      <x v="196"/>
    </i>
    <i r="10">
      <x/>
    </i>
    <i r="11">
      <x v="2"/>
    </i>
    <i r="12">
      <x v="17"/>
    </i>
    <i r="4">
      <x v="69"/>
    </i>
    <i r="5">
      <x v="22"/>
    </i>
    <i r="6">
      <x v="43"/>
    </i>
    <i r="7">
      <x v="366"/>
    </i>
    <i r="8">
      <x v="319"/>
    </i>
    <i r="9">
      <x v="196"/>
    </i>
    <i r="10">
      <x v="1"/>
    </i>
    <i r="11">
      <x v="3"/>
    </i>
    <i r="12">
      <x v="15"/>
    </i>
    <i r="4">
      <x v="112"/>
    </i>
    <i r="5">
      <x v="130"/>
    </i>
    <i r="6">
      <x v="43"/>
    </i>
    <i r="7">
      <x v="592"/>
    </i>
    <i r="8">
      <x v="235"/>
    </i>
    <i r="9">
      <x v="196"/>
    </i>
    <i r="10">
      <x v="2"/>
    </i>
    <i r="11">
      <x v="25"/>
    </i>
    <i r="12">
      <x/>
    </i>
    <i r="4">
      <x v="117"/>
    </i>
    <i r="5">
      <x v="130"/>
    </i>
    <i r="6">
      <x v="43"/>
    </i>
    <i r="7">
      <x v="105"/>
    </i>
    <i r="8">
      <x v="319"/>
    </i>
    <i r="9">
      <x v="196"/>
    </i>
    <i r="10">
      <x v="4"/>
    </i>
    <i r="11">
      <x v="22"/>
    </i>
    <i r="12">
      <x v="15"/>
    </i>
    <i r="7">
      <x v="191"/>
    </i>
    <i r="8">
      <x v="319"/>
    </i>
    <i r="9">
      <x v="196"/>
    </i>
    <i r="10">
      <x v="4"/>
    </i>
    <i r="11">
      <x v="17"/>
    </i>
    <i r="12">
      <x v="17"/>
    </i>
    <i r="7">
      <x v="535"/>
    </i>
    <i r="8">
      <x v="319"/>
    </i>
    <i r="9">
      <x v="196"/>
    </i>
    <i r="10">
      <x v="4"/>
    </i>
    <i r="11">
      <x v="22"/>
    </i>
    <i r="12">
      <x v="15"/>
    </i>
    <i r="7">
      <x v="592"/>
    </i>
    <i r="8">
      <x v="319"/>
    </i>
    <i r="9">
      <x v="196"/>
    </i>
    <i r="10">
      <x v="2"/>
    </i>
    <i r="11">
      <x v="5"/>
    </i>
    <i r="12">
      <x v="15"/>
    </i>
    <i r="1">
      <x v="17"/>
    </i>
    <i r="2">
      <x v="81"/>
    </i>
    <i r="3">
      <x v="15"/>
    </i>
    <i r="4">
      <x/>
    </i>
    <i r="5">
      <x v="130"/>
    </i>
    <i r="6">
      <x v="43"/>
    </i>
    <i r="7">
      <x v="592"/>
    </i>
    <i r="8">
      <x v="297"/>
    </i>
    <i r="9">
      <x v="196"/>
    </i>
    <i r="10">
      <x v="2"/>
    </i>
    <i r="11">
      <x v="29"/>
    </i>
    <i r="12">
      <x v="13"/>
    </i>
    <i r="1">
      <x v="18"/>
    </i>
    <i r="2">
      <x v="4"/>
    </i>
    <i r="3">
      <x v="15"/>
    </i>
    <i r="4">
      <x v="96"/>
    </i>
    <i r="5">
      <x v="130"/>
    </i>
    <i r="6">
      <x v="43"/>
    </i>
    <i r="7">
      <x v="315"/>
    </i>
    <i r="8">
      <x v="9"/>
    </i>
    <i r="9">
      <x v="196"/>
    </i>
    <i r="10">
      <x v="3"/>
    </i>
    <i r="11">
      <x v="34"/>
    </i>
    <i r="12">
      <x v="15"/>
    </i>
    <i r="2">
      <x v="5"/>
    </i>
    <i r="3">
      <x v="15"/>
    </i>
    <i r="4">
      <x v="41"/>
    </i>
    <i r="5">
      <x v="64"/>
    </i>
    <i r="6">
      <x v="43"/>
    </i>
    <i r="7">
      <x v="158"/>
    </i>
    <i r="8">
      <x v="319"/>
    </i>
    <i r="9">
      <x v="196"/>
    </i>
    <i r="10">
      <x v="1"/>
    </i>
    <i r="11">
      <x v="3"/>
    </i>
    <i r="12">
      <x v="14"/>
    </i>
    <i r="2">
      <x v="7"/>
    </i>
    <i r="3">
      <x v="15"/>
    </i>
    <i r="4">
      <x v="117"/>
    </i>
    <i r="5">
      <x v="130"/>
    </i>
    <i r="6">
      <x v="43"/>
    </i>
    <i r="7">
      <x v="63"/>
    </i>
    <i r="8">
      <x v="319"/>
    </i>
    <i r="9">
      <x v="196"/>
    </i>
    <i r="10">
      <x/>
    </i>
    <i r="11">
      <x v="12"/>
    </i>
    <i r="12">
      <x v="17"/>
    </i>
    <i r="2">
      <x v="14"/>
    </i>
    <i r="3">
      <x v="15"/>
    </i>
    <i r="4">
      <x/>
    </i>
    <i r="5">
      <x/>
    </i>
    <i r="6">
      <x v="43"/>
    </i>
    <i r="7">
      <x v="426"/>
    </i>
    <i r="8">
      <x v="319"/>
    </i>
    <i r="9">
      <x v="74"/>
    </i>
    <i r="10">
      <x/>
    </i>
    <i r="11">
      <x v="27"/>
    </i>
    <i r="12">
      <x v="17"/>
    </i>
    <i r="2">
      <x v="27"/>
    </i>
    <i r="3">
      <x v="15"/>
    </i>
    <i r="4">
      <x/>
    </i>
    <i r="5">
      <x v="10"/>
    </i>
    <i r="6">
      <x v="43"/>
    </i>
    <i r="7">
      <x v="344"/>
    </i>
    <i r="8">
      <x v="319"/>
    </i>
    <i r="9">
      <x v="196"/>
    </i>
    <i r="10">
      <x v="6"/>
    </i>
    <i r="11">
      <x v="50"/>
    </i>
    <i r="12">
      <x v="15"/>
    </i>
    <i r="4">
      <x v="67"/>
    </i>
    <i r="5">
      <x v="130"/>
    </i>
    <i r="6">
      <x v="43"/>
    </i>
    <i r="7">
      <x v="592"/>
    </i>
    <i r="8">
      <x v="14"/>
    </i>
    <i r="9">
      <x v="196"/>
    </i>
    <i r="10">
      <x v="2"/>
    </i>
    <i r="11">
      <x v="5"/>
    </i>
    <i r="12">
      <x v="14"/>
    </i>
    <i r="4">
      <x v="84"/>
    </i>
    <i r="5">
      <x v="39"/>
    </i>
    <i r="6">
      <x v="43"/>
    </i>
    <i r="7">
      <x v="319"/>
    </i>
    <i r="8">
      <x v="319"/>
    </i>
    <i r="9">
      <x v="196"/>
    </i>
    <i r="10">
      <x v="6"/>
    </i>
    <i r="11">
      <x v="50"/>
    </i>
    <i r="12">
      <x v="15"/>
    </i>
    <i r="4">
      <x v="97"/>
    </i>
    <i r="5">
      <x v="73"/>
    </i>
    <i r="6">
      <x v="43"/>
    </i>
    <i r="7">
      <x v="335"/>
    </i>
    <i r="8">
      <x v="319"/>
    </i>
    <i r="9">
      <x v="196"/>
    </i>
    <i r="10">
      <x v="6"/>
    </i>
    <i r="11">
      <x v="50"/>
    </i>
    <i r="12">
      <x v="14"/>
    </i>
    <i r="2">
      <x v="30"/>
    </i>
    <i r="3">
      <x v="3"/>
    </i>
    <i r="4">
      <x v="95"/>
    </i>
    <i r="5">
      <x v="130"/>
    </i>
    <i r="6">
      <x v="43"/>
    </i>
    <i r="7">
      <x v="47"/>
    </i>
    <i r="8">
      <x v="319"/>
    </i>
    <i r="9">
      <x v="73"/>
    </i>
    <i r="10">
      <x/>
    </i>
    <i r="11">
      <x v="27"/>
    </i>
    <i r="12">
      <x v="17"/>
    </i>
    <i r="2">
      <x v="36"/>
    </i>
    <i r="3">
      <x v="1"/>
    </i>
    <i r="4">
      <x v="98"/>
    </i>
    <i r="5">
      <x v="130"/>
    </i>
    <i r="6">
      <x v="43"/>
    </i>
    <i r="7">
      <x v="357"/>
    </i>
    <i r="8">
      <x v="319"/>
    </i>
    <i r="9">
      <x v="73"/>
    </i>
    <i r="10">
      <x/>
    </i>
    <i r="11">
      <x v="27"/>
    </i>
    <i r="12">
      <x v="17"/>
    </i>
    <i r="2">
      <x v="57"/>
    </i>
    <i r="3">
      <x v="15"/>
    </i>
    <i r="4">
      <x v="19"/>
    </i>
    <i r="5">
      <x v="11"/>
    </i>
    <i r="6">
      <x v="19"/>
    </i>
    <i r="7">
      <x v="45"/>
    </i>
    <i r="8">
      <x v="319"/>
    </i>
    <i r="9">
      <x v="196"/>
    </i>
    <i r="10">
      <x v="6"/>
    </i>
    <i r="11">
      <x v="51"/>
    </i>
    <i r="12">
      <x v="17"/>
    </i>
    <i r="2">
      <x v="68"/>
    </i>
    <i r="3">
      <x v="15"/>
    </i>
    <i r="4">
      <x/>
    </i>
    <i r="5">
      <x/>
    </i>
    <i r="6">
      <x v="43"/>
    </i>
    <i r="7">
      <x v="427"/>
    </i>
    <i r="8">
      <x v="319"/>
    </i>
    <i r="9">
      <x v="74"/>
    </i>
    <i r="10">
      <x/>
    </i>
    <i r="11">
      <x v="27"/>
    </i>
    <i r="12">
      <x v="17"/>
    </i>
    <i r="2">
      <x v="74"/>
    </i>
    <i r="3">
      <x v="15"/>
    </i>
    <i r="4">
      <x v="19"/>
    </i>
    <i r="5">
      <x v="130"/>
    </i>
    <i r="6">
      <x v="43"/>
    </i>
    <i r="7">
      <x v="423"/>
    </i>
    <i r="8">
      <x v="319"/>
    </i>
    <i r="9">
      <x v="54"/>
    </i>
    <i r="10">
      <x/>
    </i>
    <i r="11">
      <x v="6"/>
    </i>
    <i r="12">
      <x v="17"/>
    </i>
    <i r="2">
      <x v="78"/>
    </i>
    <i r="3">
      <x v="15"/>
    </i>
    <i r="4">
      <x v="11"/>
    </i>
    <i r="5">
      <x v="130"/>
    </i>
    <i r="6">
      <x v="43"/>
    </i>
    <i r="7">
      <x v="592"/>
    </i>
    <i r="8">
      <x v="123"/>
    </i>
    <i r="9">
      <x v="196"/>
    </i>
    <i r="10">
      <x v="2"/>
    </i>
    <i r="11">
      <x v="5"/>
    </i>
    <i r="12">
      <x v="9"/>
    </i>
    <i r="2">
      <x v="79"/>
    </i>
    <i r="3">
      <x v="15"/>
    </i>
    <i r="4">
      <x v="8"/>
    </i>
    <i r="5">
      <x/>
    </i>
    <i r="6">
      <x v="43"/>
    </i>
    <i r="7">
      <x v="126"/>
    </i>
    <i r="8">
      <x v="319"/>
    </i>
    <i r="9">
      <x v="196"/>
    </i>
    <i r="10">
      <x v="1"/>
    </i>
    <i r="11">
      <x v="18"/>
    </i>
    <i r="12">
      <x v="15"/>
    </i>
    <i r="4">
      <x v="35"/>
    </i>
    <i r="5">
      <x v="130"/>
    </i>
    <i r="6">
      <x v="43"/>
    </i>
    <i r="7">
      <x v="592"/>
    </i>
    <i r="8">
      <x/>
    </i>
    <i r="9">
      <x v="196"/>
    </i>
    <i r="10">
      <x v="2"/>
    </i>
    <i r="11">
      <x v="40"/>
    </i>
    <i r="12">
      <x v="17"/>
    </i>
    <i r="4">
      <x v="49"/>
    </i>
    <i r="5">
      <x v="130"/>
    </i>
    <i r="6">
      <x v="43"/>
    </i>
    <i r="7">
      <x v="377"/>
    </i>
    <i r="8">
      <x v="228"/>
    </i>
    <i r="9">
      <x v="196"/>
    </i>
    <i r="10">
      <x v="3"/>
    </i>
    <i r="11">
      <x v="11"/>
    </i>
    <i r="12">
      <x v="17"/>
    </i>
    <i r="4">
      <x v="63"/>
    </i>
    <i r="5">
      <x v="130"/>
    </i>
    <i r="6">
      <x v="43"/>
    </i>
    <i r="7">
      <x v="478"/>
    </i>
    <i r="8">
      <x v="302"/>
    </i>
    <i r="9">
      <x v="196"/>
    </i>
    <i r="10">
      <x v="3"/>
    </i>
    <i r="11">
      <x v="11"/>
    </i>
    <i r="12">
      <x v="17"/>
    </i>
    <i r="4">
      <x v="67"/>
    </i>
    <i r="5">
      <x v="130"/>
    </i>
    <i r="6">
      <x v="43"/>
    </i>
    <i r="7">
      <x v="592"/>
    </i>
    <i r="8">
      <x v="122"/>
    </i>
    <i r="9">
      <x v="196"/>
    </i>
    <i r="10">
      <x v="2"/>
    </i>
    <i r="11">
      <x v="5"/>
    </i>
    <i r="12">
      <x v="15"/>
    </i>
    <i r="4">
      <x v="91"/>
    </i>
    <i r="5">
      <x v="130"/>
    </i>
    <i r="6">
      <x v="43"/>
    </i>
    <i r="7">
      <x v="592"/>
    </i>
    <i r="8">
      <x v="93"/>
    </i>
    <i r="9">
      <x v="196"/>
    </i>
    <i r="10">
      <x v="2"/>
    </i>
    <i r="11">
      <x/>
    </i>
    <i r="12">
      <x v="17"/>
    </i>
    <i r="2">
      <x v="81"/>
    </i>
    <i r="3">
      <x v="15"/>
    </i>
    <i r="4">
      <x v="59"/>
    </i>
    <i r="5">
      <x v="130"/>
    </i>
    <i r="6">
      <x v="43"/>
    </i>
    <i r="7">
      <x v="592"/>
    </i>
    <i r="8">
      <x v="170"/>
    </i>
    <i r="9">
      <x v="196"/>
    </i>
    <i r="10">
      <x v="2"/>
    </i>
    <i r="11">
      <x v="29"/>
    </i>
    <i r="12">
      <x v="15"/>
    </i>
    <i r="2">
      <x v="94"/>
    </i>
    <i r="3">
      <x v="15"/>
    </i>
    <i r="4">
      <x v="69"/>
    </i>
    <i r="5">
      <x v="130"/>
    </i>
    <i r="6">
      <x v="20"/>
    </i>
    <i r="7">
      <x v="286"/>
    </i>
    <i r="8">
      <x v="319"/>
    </i>
    <i r="9">
      <x v="196"/>
    </i>
    <i r="10">
      <x v="5"/>
    </i>
    <i r="11">
      <x v="23"/>
    </i>
    <i r="12">
      <x v="15"/>
    </i>
    <i r="2">
      <x v="130"/>
    </i>
    <i r="3">
      <x v="15"/>
    </i>
    <i r="4">
      <x v="117"/>
    </i>
    <i r="5">
      <x v="130"/>
    </i>
    <i r="6">
      <x v="43"/>
    </i>
    <i r="7">
      <x v="428"/>
    </i>
    <i r="8">
      <x v="319"/>
    </i>
    <i r="9">
      <x v="196"/>
    </i>
    <i r="10">
      <x/>
    </i>
    <i r="11">
      <x v="12"/>
    </i>
    <i r="12">
      <x v="17"/>
    </i>
    <i r="2">
      <x v="131"/>
    </i>
    <i r="3">
      <x v="15"/>
    </i>
    <i r="4">
      <x v="8"/>
    </i>
    <i r="5">
      <x/>
    </i>
    <i r="6">
      <x v="19"/>
    </i>
    <i r="7">
      <x v="381"/>
    </i>
    <i r="8">
      <x v="319"/>
    </i>
    <i r="9">
      <x v="196"/>
    </i>
    <i r="10">
      <x v="6"/>
    </i>
    <i r="11">
      <x v="51"/>
    </i>
    <i r="12">
      <x v="17"/>
    </i>
    <i r="2">
      <x v="132"/>
    </i>
    <i r="3">
      <x v="15"/>
    </i>
    <i r="4">
      <x v="68"/>
    </i>
    <i r="5">
      <x v="58"/>
    </i>
    <i r="6">
      <x v="43"/>
    </i>
    <i r="7">
      <x v="5"/>
    </i>
    <i r="8">
      <x v="319"/>
    </i>
    <i r="9">
      <x v="196"/>
    </i>
    <i r="10">
      <x v="1"/>
    </i>
    <i r="11">
      <x v="16"/>
    </i>
    <i r="12">
      <x v="15"/>
    </i>
    <i r="2">
      <x v="133"/>
    </i>
    <i r="3">
      <x v="15"/>
    </i>
    <i r="4">
      <x v="117"/>
    </i>
    <i r="5">
      <x v="130"/>
    </i>
    <i r="6">
      <x v="43"/>
    </i>
    <i r="7">
      <x v="592"/>
    </i>
    <i r="8">
      <x v="178"/>
    </i>
    <i r="9">
      <x v="196"/>
    </i>
    <i r="10">
      <x v="2"/>
    </i>
    <i r="11">
      <x/>
    </i>
    <i r="12">
      <x v="17"/>
    </i>
    <i r="2">
      <x v="139"/>
    </i>
    <i r="3">
      <x v="15"/>
    </i>
    <i r="4">
      <x v="59"/>
    </i>
    <i r="5">
      <x v="75"/>
    </i>
    <i r="6">
      <x v="12"/>
    </i>
    <i r="7">
      <x v="21"/>
    </i>
    <i r="8">
      <x v="319"/>
    </i>
    <i r="9">
      <x v="196"/>
    </i>
    <i r="10">
      <x v="6"/>
    </i>
    <i r="11">
      <x v="51"/>
    </i>
    <i r="12">
      <x v="17"/>
    </i>
    <i r="2">
      <x v="144"/>
    </i>
    <i r="3">
      <x v="3"/>
    </i>
    <i r="4">
      <x v="67"/>
    </i>
    <i r="5">
      <x v="104"/>
    </i>
    <i r="6">
      <x v="43"/>
    </i>
    <i r="7">
      <x v="53"/>
    </i>
    <i r="8">
      <x v="319"/>
    </i>
    <i r="9">
      <x v="54"/>
    </i>
    <i r="10">
      <x/>
    </i>
    <i r="11">
      <x v="13"/>
    </i>
    <i r="12">
      <x v="17"/>
    </i>
    <i r="2">
      <x v="145"/>
    </i>
    <i r="3">
      <x v="15"/>
    </i>
    <i r="4">
      <x v="115"/>
    </i>
    <i r="5">
      <x v="57"/>
    </i>
    <i r="6">
      <x v="13"/>
    </i>
    <i r="7">
      <x v="22"/>
    </i>
    <i r="8">
      <x v="319"/>
    </i>
    <i r="9">
      <x v="196"/>
    </i>
    <i r="10">
      <x v="6"/>
    </i>
    <i r="11">
      <x v="51"/>
    </i>
    <i r="12">
      <x v="17"/>
    </i>
    <i r="2">
      <x v="154"/>
    </i>
    <i r="3">
      <x v="15"/>
    </i>
    <i r="4">
      <x/>
    </i>
    <i r="5">
      <x/>
    </i>
    <i r="6">
      <x v="21"/>
    </i>
    <i r="7">
      <x v="378"/>
    </i>
    <i r="8">
      <x v="319"/>
    </i>
    <i r="9">
      <x v="196"/>
    </i>
    <i r="10">
      <x v="6"/>
    </i>
    <i r="11">
      <x v="51"/>
    </i>
    <i r="12">
      <x v="17"/>
    </i>
    <i r="2">
      <x v="163"/>
    </i>
    <i r="3">
      <x v="15"/>
    </i>
    <i r="4">
      <x v="35"/>
    </i>
    <i r="5">
      <x v="130"/>
    </i>
    <i r="6">
      <x v="43"/>
    </i>
    <i r="7">
      <x v="317"/>
    </i>
    <i r="8">
      <x v="256"/>
    </i>
    <i r="9">
      <x v="196"/>
    </i>
    <i r="10">
      <x v="3"/>
    </i>
    <i r="11">
      <x v="34"/>
    </i>
    <i r="12">
      <x v="15"/>
    </i>
    <i r="2">
      <x v="184"/>
    </i>
    <i r="3">
      <x v="15"/>
    </i>
    <i r="4">
      <x/>
    </i>
    <i r="5">
      <x v="130"/>
    </i>
    <i r="6">
      <x v="43"/>
    </i>
    <i r="7">
      <x v="424"/>
    </i>
    <i r="8">
      <x v="319"/>
    </i>
    <i r="9">
      <x v="54"/>
    </i>
    <i r="10">
      <x/>
    </i>
    <i r="11">
      <x v="6"/>
    </i>
    <i r="12">
      <x v="17"/>
    </i>
    <i r="7">
      <x v="425"/>
    </i>
    <i r="8">
      <x v="319"/>
    </i>
    <i r="9">
      <x v="54"/>
    </i>
    <i r="10">
      <x/>
    </i>
    <i r="11">
      <x v="6"/>
    </i>
    <i r="12">
      <x v="17"/>
    </i>
    <i r="2">
      <x v="189"/>
    </i>
    <i r="3">
      <x v="15"/>
    </i>
    <i r="4">
      <x/>
    </i>
    <i r="5">
      <x v="130"/>
    </i>
    <i r="6">
      <x v="43"/>
    </i>
    <i r="7">
      <x v="592"/>
    </i>
    <i r="8">
      <x v="14"/>
    </i>
    <i r="9">
      <x v="196"/>
    </i>
    <i r="10">
      <x v="2"/>
    </i>
    <i r="11">
      <x v="5"/>
    </i>
    <i r="12">
      <x v="9"/>
    </i>
    <i r="2">
      <x v="194"/>
    </i>
    <i r="3">
      <x v="15"/>
    </i>
    <i r="4">
      <x v="41"/>
    </i>
    <i r="5">
      <x v="130"/>
    </i>
    <i r="6">
      <x v="43"/>
    </i>
    <i r="7">
      <x v="592"/>
    </i>
    <i r="8">
      <x v="14"/>
    </i>
    <i r="9">
      <x v="196"/>
    </i>
    <i r="10">
      <x v="2"/>
    </i>
    <i r="11">
      <x v="5"/>
    </i>
    <i r="12">
      <x v="9"/>
    </i>
    <i r="2">
      <x v="208"/>
    </i>
    <i r="3">
      <x v="15"/>
    </i>
    <i r="4">
      <x v="68"/>
    </i>
    <i r="5">
      <x v="63"/>
    </i>
    <i r="6">
      <x v="10"/>
    </i>
    <i r="7">
      <x v="379"/>
    </i>
    <i r="8">
      <x v="319"/>
    </i>
    <i r="9">
      <x v="196"/>
    </i>
    <i r="10">
      <x v="6"/>
    </i>
    <i r="11">
      <x v="51"/>
    </i>
    <i r="12">
      <x v="17"/>
    </i>
    <i r="2">
      <x v="210"/>
    </i>
    <i r="3">
      <x v="15"/>
    </i>
    <i r="4">
      <x v="17"/>
    </i>
    <i r="5">
      <x v="21"/>
    </i>
    <i r="6">
      <x v="43"/>
    </i>
    <i r="7">
      <x v="112"/>
    </i>
    <i r="8">
      <x v="319"/>
    </i>
    <i r="9">
      <x v="74"/>
    </i>
    <i r="10">
      <x/>
    </i>
    <i r="11">
      <x v="27"/>
    </i>
    <i r="12">
      <x v="17"/>
    </i>
    <i r="2">
      <x v="211"/>
    </i>
    <i r="3">
      <x v="15"/>
    </i>
    <i r="4">
      <x v="67"/>
    </i>
    <i r="5">
      <x v="83"/>
    </i>
    <i r="6">
      <x v="43"/>
    </i>
    <i r="7">
      <x v="355"/>
    </i>
    <i r="8">
      <x v="319"/>
    </i>
    <i r="9">
      <x v="73"/>
    </i>
    <i r="10">
      <x/>
    </i>
    <i r="11">
      <x v="27"/>
    </i>
    <i r="12">
      <x v="17"/>
    </i>
    <i r="2">
      <x v="223"/>
    </i>
    <i r="3">
      <x v="15"/>
    </i>
    <i r="4">
      <x v="69"/>
    </i>
    <i r="5">
      <x v="130"/>
    </i>
    <i r="6">
      <x v="43"/>
    </i>
    <i r="7">
      <x v="37"/>
    </i>
    <i r="8">
      <x v="247"/>
    </i>
    <i r="9">
      <x v="196"/>
    </i>
    <i r="10">
      <x v="3"/>
    </i>
    <i r="11">
      <x v="11"/>
    </i>
    <i r="12">
      <x v="17"/>
    </i>
    <i r="2">
      <x v="225"/>
    </i>
    <i r="3">
      <x v="15"/>
    </i>
    <i r="4">
      <x v="54"/>
    </i>
    <i r="5">
      <x v="45"/>
    </i>
    <i r="6">
      <x v="17"/>
    </i>
    <i r="7">
      <x v="382"/>
    </i>
    <i r="8">
      <x v="319"/>
    </i>
    <i r="9">
      <x v="196"/>
    </i>
    <i r="10">
      <x v="6"/>
    </i>
    <i r="11">
      <x v="51"/>
    </i>
    <i r="12">
      <x v="17"/>
    </i>
    <i r="4">
      <x v="114"/>
    </i>
    <i r="5">
      <x v="129"/>
    </i>
    <i r="6">
      <x v="9"/>
    </i>
    <i r="7">
      <x v="349"/>
    </i>
    <i r="8">
      <x v="319"/>
    </i>
    <i r="9">
      <x v="196"/>
    </i>
    <i r="10">
      <x v="6"/>
    </i>
    <i r="11">
      <x v="51"/>
    </i>
    <i r="12">
      <x v="17"/>
    </i>
    <i r="2">
      <x v="228"/>
    </i>
    <i r="3">
      <x v="14"/>
    </i>
    <i r="4">
      <x v="41"/>
    </i>
    <i r="5">
      <x v="112"/>
    </i>
    <i r="6">
      <x v="43"/>
    </i>
    <i r="7">
      <x v="422"/>
    </i>
    <i r="8">
      <x v="319"/>
    </i>
    <i r="9">
      <x v="196"/>
    </i>
    <i r="10">
      <x/>
    </i>
    <i r="11">
      <x v="2"/>
    </i>
    <i r="12">
      <x v="17"/>
    </i>
    <i r="2">
      <x v="234"/>
    </i>
    <i r="3">
      <x v="15"/>
    </i>
    <i r="4">
      <x v="59"/>
    </i>
    <i r="5">
      <x v="130"/>
    </i>
    <i r="6">
      <x v="43"/>
    </i>
    <i r="7">
      <x v="111"/>
    </i>
    <i r="8">
      <x v="223"/>
    </i>
    <i r="9">
      <x v="196"/>
    </i>
    <i r="10">
      <x v="3"/>
    </i>
    <i r="11">
      <x v="38"/>
    </i>
    <i r="12">
      <x v="15"/>
    </i>
    <i r="4">
      <x v="68"/>
    </i>
    <i r="5">
      <x v="130"/>
    </i>
    <i r="6">
      <x v="43"/>
    </i>
    <i r="7">
      <x v="41"/>
    </i>
    <i r="8">
      <x v="222"/>
    </i>
    <i r="9">
      <x v="196"/>
    </i>
    <i r="10">
      <x v="3"/>
    </i>
    <i r="11">
      <x v="38"/>
    </i>
    <i r="12">
      <x v="15"/>
    </i>
    <i r="4">
      <x v="69"/>
    </i>
    <i r="5">
      <x v="130"/>
    </i>
    <i r="6">
      <x v="43"/>
    </i>
    <i r="7">
      <x v="327"/>
    </i>
    <i r="8">
      <x v="253"/>
    </i>
    <i r="9">
      <x v="196"/>
    </i>
    <i r="10">
      <x v="3"/>
    </i>
    <i r="11">
      <x v="38"/>
    </i>
    <i r="12">
      <x v="15"/>
    </i>
    <i r="2">
      <x v="242"/>
    </i>
    <i r="3">
      <x v="3"/>
    </i>
    <i r="4">
      <x v="1"/>
    </i>
    <i r="5">
      <x v="130"/>
    </i>
    <i r="6">
      <x v="22"/>
    </i>
    <i r="7">
      <x v="279"/>
    </i>
    <i r="8">
      <x v="319"/>
    </i>
    <i r="9">
      <x v="196"/>
    </i>
    <i r="10">
      <x v="6"/>
    </i>
    <i r="11">
      <x v="53"/>
    </i>
    <i r="12">
      <x v="7"/>
    </i>
    <i r="4">
      <x v="14"/>
    </i>
    <i r="5">
      <x v="130"/>
    </i>
    <i r="6">
      <x v="43"/>
    </i>
    <i r="7">
      <x v="472"/>
    </i>
    <i r="8">
      <x v="319"/>
    </i>
    <i r="9">
      <x v="167"/>
    </i>
    <i r="10">
      <x/>
    </i>
    <i r="11">
      <x v="20"/>
    </i>
    <i r="12">
      <x v="17"/>
    </i>
    <i r="4">
      <x v="21"/>
    </i>
    <i r="5">
      <x v="130"/>
    </i>
    <i r="6">
      <x v="43"/>
    </i>
    <i r="7">
      <x v="156"/>
    </i>
    <i r="8">
      <x v="319"/>
    </i>
    <i r="9">
      <x v="158"/>
    </i>
    <i r="10">
      <x/>
    </i>
    <i r="11">
      <x v="7"/>
    </i>
    <i r="12">
      <x v="17"/>
    </i>
    <i r="4">
      <x v="45"/>
    </i>
    <i r="5">
      <x v="130"/>
    </i>
    <i r="6">
      <x/>
    </i>
    <i r="7">
      <x v="289"/>
    </i>
    <i r="8">
      <x v="171"/>
    </i>
    <i r="9">
      <x v="196"/>
    </i>
    <i r="10">
      <x v="6"/>
    </i>
    <i r="11">
      <x v="52"/>
    </i>
    <i r="12">
      <x v="17"/>
    </i>
    <i r="4">
      <x v="63"/>
    </i>
    <i r="5">
      <x v="130"/>
    </i>
    <i r="6">
      <x v="43"/>
    </i>
    <i r="7">
      <x v="52"/>
    </i>
    <i r="8">
      <x v="319"/>
    </i>
    <i r="9">
      <x v="155"/>
    </i>
    <i r="10">
      <x/>
    </i>
    <i r="11">
      <x v="7"/>
    </i>
    <i r="12">
      <x v="17"/>
    </i>
    <i r="7">
      <x v="437"/>
    </i>
    <i r="8">
      <x v="319"/>
    </i>
    <i r="9">
      <x v="155"/>
    </i>
    <i r="10">
      <x/>
    </i>
    <i r="11">
      <x v="7"/>
    </i>
    <i r="12">
      <x v="17"/>
    </i>
    <i r="4">
      <x v="64"/>
    </i>
    <i r="5">
      <x v="130"/>
    </i>
    <i r="6">
      <x v="32"/>
    </i>
    <i r="7">
      <x v="523"/>
    </i>
    <i r="8">
      <x v="319"/>
    </i>
    <i r="9">
      <x v="196"/>
    </i>
    <i r="10">
      <x v="6"/>
    </i>
    <i r="11">
      <x v="53"/>
    </i>
    <i r="12">
      <x v="15"/>
    </i>
    <i r="4">
      <x v="67"/>
    </i>
    <i r="5">
      <x v="130"/>
    </i>
    <i r="6">
      <x/>
    </i>
    <i r="7">
      <x v="288"/>
    </i>
    <i r="8">
      <x v="169"/>
    </i>
    <i r="9">
      <x v="196"/>
    </i>
    <i r="10">
      <x v="6"/>
    </i>
    <i r="11">
      <x v="52"/>
    </i>
    <i r="12">
      <x v="17"/>
    </i>
    <i r="4">
      <x v="69"/>
    </i>
    <i r="5">
      <x v="130"/>
    </i>
    <i r="6">
      <x v="29"/>
    </i>
    <i r="7">
      <x v="336"/>
    </i>
    <i r="8">
      <x v="319"/>
    </i>
    <i r="9">
      <x v="196"/>
    </i>
    <i r="10">
      <x v="6"/>
    </i>
    <i r="11">
      <x v="53"/>
    </i>
    <i r="12">
      <x v="15"/>
    </i>
    <i r="6">
      <x v="32"/>
    </i>
    <i r="7">
      <x v="522"/>
    </i>
    <i r="8">
      <x v="319"/>
    </i>
    <i r="9">
      <x v="196"/>
    </i>
    <i r="10">
      <x v="6"/>
    </i>
    <i r="11">
      <x v="53"/>
    </i>
    <i r="12">
      <x v="15"/>
    </i>
    <i r="6">
      <x v="35"/>
    </i>
    <i r="7">
      <x v="318"/>
    </i>
    <i r="8">
      <x v="319"/>
    </i>
    <i r="9">
      <x v="196"/>
    </i>
    <i r="10">
      <x v="6"/>
    </i>
    <i r="11">
      <x v="53"/>
    </i>
    <i r="12">
      <x v="15"/>
    </i>
    <i r="3">
      <x v="7"/>
    </i>
    <i r="4">
      <x/>
    </i>
    <i r="5">
      <x v="130"/>
    </i>
    <i r="6">
      <x v="22"/>
    </i>
    <i r="7">
      <x v="406"/>
    </i>
    <i r="8">
      <x v="319"/>
    </i>
    <i r="9">
      <x v="196"/>
    </i>
    <i r="10">
      <x v="6"/>
    </i>
    <i r="11">
      <x v="53"/>
    </i>
    <i r="12">
      <x v="7"/>
    </i>
    <i r="3">
      <x v="15"/>
    </i>
    <i r="4">
      <x/>
    </i>
    <i r="5">
      <x v="108"/>
    </i>
    <i r="6">
      <x v="43"/>
    </i>
    <i r="7">
      <x v="157"/>
    </i>
    <i r="8">
      <x v="319"/>
    </i>
    <i r="9">
      <x v="196"/>
    </i>
    <i r="10">
      <x v="1"/>
    </i>
    <i r="11">
      <x v="3"/>
    </i>
    <i r="12">
      <x v="15"/>
    </i>
    <i r="4">
      <x v="13"/>
    </i>
    <i r="5">
      <x v="67"/>
    </i>
    <i r="6">
      <x v="43"/>
    </i>
    <i r="7">
      <x v="572"/>
    </i>
    <i r="8">
      <x v="319"/>
    </i>
    <i r="9">
      <x v="196"/>
    </i>
    <i r="10">
      <x v="1"/>
    </i>
    <i r="11">
      <x v="28"/>
    </i>
    <i r="12">
      <x v="14"/>
    </i>
    <i r="4">
      <x v="15"/>
    </i>
    <i r="5">
      <x v="51"/>
    </i>
    <i r="6">
      <x v="43"/>
    </i>
    <i r="7">
      <x v="439"/>
    </i>
    <i r="8">
      <x v="319"/>
    </i>
    <i r="9">
      <x v="196"/>
    </i>
    <i r="10">
      <x v="1"/>
    </i>
    <i r="11">
      <x v="32"/>
    </i>
    <i r="12">
      <x v="14"/>
    </i>
    <i r="4">
      <x v="20"/>
    </i>
    <i r="5">
      <x/>
    </i>
    <i r="6">
      <x v="43"/>
    </i>
    <i r="7">
      <x v="571"/>
    </i>
    <i r="8">
      <x v="319"/>
    </i>
    <i r="9">
      <x v="196"/>
    </i>
    <i r="10">
      <x v="1"/>
    </i>
    <i r="11">
      <x v="28"/>
    </i>
    <i r="12">
      <x v="14"/>
    </i>
    <i r="4">
      <x v="25"/>
    </i>
    <i r="5">
      <x v="13"/>
    </i>
    <i r="6">
      <x v="43"/>
    </i>
    <i r="7">
      <x v="569"/>
    </i>
    <i r="8">
      <x v="319"/>
    </i>
    <i r="9">
      <x v="196"/>
    </i>
    <i r="10">
      <x v="1"/>
    </i>
    <i r="11">
      <x v="28"/>
    </i>
    <i r="12">
      <x v="14"/>
    </i>
    <i r="5">
      <x v="24"/>
    </i>
    <i r="6">
      <x v="43"/>
    </i>
    <i r="7">
      <x v="568"/>
    </i>
    <i r="8">
      <x v="319"/>
    </i>
    <i r="9">
      <x v="196"/>
    </i>
    <i r="10">
      <x v="1"/>
    </i>
    <i r="11">
      <x v="28"/>
    </i>
    <i r="12">
      <x v="14"/>
    </i>
    <i r="4">
      <x v="30"/>
    </i>
    <i r="5">
      <x v="130"/>
    </i>
    <i r="6">
      <x v="43"/>
    </i>
    <i r="7">
      <x v="558"/>
    </i>
    <i r="8">
      <x v="319"/>
    </i>
    <i r="9">
      <x v="196"/>
    </i>
    <i r="10">
      <x v="1"/>
    </i>
    <i r="11">
      <x v="32"/>
    </i>
    <i r="12">
      <x v="15"/>
    </i>
    <i r="4">
      <x v="45"/>
    </i>
    <i r="5">
      <x v="130"/>
    </i>
    <i r="6">
      <x v="43"/>
    </i>
    <i r="7">
      <x v="592"/>
    </i>
    <i r="8">
      <x v="64"/>
    </i>
    <i r="9">
      <x v="196"/>
    </i>
    <i r="10">
      <x v="3"/>
    </i>
    <i r="11">
      <x v="30"/>
    </i>
    <i r="12">
      <x v="3"/>
    </i>
    <i r="4">
      <x v="49"/>
    </i>
    <i r="5">
      <x v="130"/>
    </i>
    <i r="6">
      <x v="43"/>
    </i>
    <i r="7">
      <x v="64"/>
    </i>
    <i r="8">
      <x v="319"/>
    </i>
    <i r="9">
      <x v="196"/>
    </i>
    <i r="10">
      <x v="1"/>
    </i>
    <i r="11">
      <x v="28"/>
    </i>
    <i r="12">
      <x v="14"/>
    </i>
    <i r="4">
      <x v="54"/>
    </i>
    <i r="5">
      <x v="130"/>
    </i>
    <i r="6">
      <x v="43"/>
    </i>
    <i r="7">
      <x v="557"/>
    </i>
    <i r="8">
      <x v="319"/>
    </i>
    <i r="9">
      <x v="196"/>
    </i>
    <i r="10">
      <x v="1"/>
    </i>
    <i r="11">
      <x v="32"/>
    </i>
    <i r="12">
      <x v="15"/>
    </i>
    <i r="4">
      <x v="63"/>
    </i>
    <i r="5">
      <x v="63"/>
    </i>
    <i r="6">
      <x v="43"/>
    </i>
    <i r="7">
      <x v="429"/>
    </i>
    <i r="8">
      <x v="319"/>
    </i>
    <i r="9">
      <x v="196"/>
    </i>
    <i r="10">
      <x v="1"/>
    </i>
    <i r="11">
      <x v="28"/>
    </i>
    <i r="12">
      <x v="14"/>
    </i>
    <i r="4">
      <x v="67"/>
    </i>
    <i r="5">
      <x v="130"/>
    </i>
    <i r="6">
      <x v="43"/>
    </i>
    <i r="7">
      <x v="592"/>
    </i>
    <i r="8">
      <x v="262"/>
    </i>
    <i r="9">
      <x v="196"/>
    </i>
    <i r="10">
      <x v="3"/>
    </i>
    <i r="11">
      <x v="30"/>
    </i>
    <i r="12">
      <x v="3"/>
    </i>
    <i r="4">
      <x v="69"/>
    </i>
    <i r="5">
      <x v="33"/>
    </i>
    <i r="6">
      <x v="43"/>
    </i>
    <i r="7">
      <x v="570"/>
    </i>
    <i r="8">
      <x v="319"/>
    </i>
    <i r="9">
      <x v="196"/>
    </i>
    <i r="10">
      <x v="1"/>
    </i>
    <i r="11">
      <x v="28"/>
    </i>
    <i r="12">
      <x v="14"/>
    </i>
    <i r="5">
      <x v="71"/>
    </i>
    <i r="6">
      <x v="43"/>
    </i>
    <i r="7">
      <x v="567"/>
    </i>
    <i r="8">
      <x v="319"/>
    </i>
    <i r="9">
      <x v="196"/>
    </i>
    <i r="10">
      <x v="1"/>
    </i>
    <i r="11">
      <x v="28"/>
    </i>
    <i r="12">
      <x v="14"/>
    </i>
    <i r="4">
      <x v="86"/>
    </i>
    <i r="5">
      <x v="130"/>
    </i>
    <i r="6">
      <x v="43"/>
    </i>
    <i r="7">
      <x v="592"/>
    </i>
    <i r="8">
      <x v="121"/>
    </i>
    <i r="9">
      <x v="196"/>
    </i>
    <i r="10">
      <x v="2"/>
    </i>
    <i r="11">
      <x v="36"/>
    </i>
    <i r="12">
      <x v="15"/>
    </i>
    <i r="4">
      <x v="97"/>
    </i>
    <i r="5">
      <x v="130"/>
    </i>
    <i r="6">
      <x v="24"/>
    </i>
    <i r="7">
      <x v="335"/>
    </i>
    <i r="8">
      <x v="319"/>
    </i>
    <i r="9">
      <x v="196"/>
    </i>
    <i r="10">
      <x v="6"/>
    </i>
    <i r="11">
      <x v="50"/>
    </i>
    <i r="12">
      <x v="14"/>
    </i>
    <i r="4">
      <x v="117"/>
    </i>
    <i r="5">
      <x v="130"/>
    </i>
    <i r="6">
      <x v="43"/>
    </i>
    <i r="7">
      <x v="46"/>
    </i>
    <i r="8">
      <x v="319"/>
    </i>
    <i r="9">
      <x v="196"/>
    </i>
    <i r="10">
      <x v="4"/>
    </i>
    <i r="11">
      <x v="22"/>
    </i>
    <i r="12">
      <x v="14"/>
    </i>
    <i r="7">
      <x v="62"/>
    </i>
    <i r="8">
      <x v="319"/>
    </i>
    <i r="9">
      <x v="196"/>
    </i>
    <i r="10">
      <x v="4"/>
    </i>
    <i r="11">
      <x v="22"/>
    </i>
    <i r="12">
      <x v="14"/>
    </i>
    <i r="7">
      <x v="88"/>
    </i>
    <i r="8">
      <x v="319"/>
    </i>
    <i r="9">
      <x v="196"/>
    </i>
    <i r="10">
      <x v="4"/>
    </i>
    <i r="11">
      <x v="22"/>
    </i>
    <i r="12">
      <x v="17"/>
    </i>
    <i r="7">
      <x v="354"/>
    </i>
    <i r="8">
      <x v="319"/>
    </i>
    <i r="9">
      <x v="196"/>
    </i>
    <i r="10">
      <x v="4"/>
    </i>
    <i r="11">
      <x v="17"/>
    </i>
    <i r="12">
      <x v="17"/>
    </i>
    <i r="7">
      <x v="380"/>
    </i>
    <i r="8">
      <x v="319"/>
    </i>
    <i r="9">
      <x v="196"/>
    </i>
    <i r="10">
      <x v="4"/>
    </i>
    <i r="11">
      <x v="22"/>
    </i>
    <i r="12">
      <x v="17"/>
    </i>
    <i r="7">
      <x v="402"/>
    </i>
    <i r="8">
      <x v="319"/>
    </i>
    <i r="9">
      <x v="196"/>
    </i>
    <i r="10">
      <x v="4"/>
    </i>
    <i r="11">
      <x v="17"/>
    </i>
    <i r="12">
      <x v="17"/>
    </i>
    <i r="7">
      <x v="405"/>
    </i>
    <i r="8">
      <x v="319"/>
    </i>
    <i r="9">
      <x v="196"/>
    </i>
    <i r="10">
      <x v="4"/>
    </i>
    <i r="11">
      <x v="17"/>
    </i>
    <i r="12">
      <x v="17"/>
    </i>
    <i r="7">
      <x v="433"/>
    </i>
    <i r="8">
      <x v="319"/>
    </i>
    <i r="9">
      <x v="196"/>
    </i>
    <i r="10">
      <x v="4"/>
    </i>
    <i r="11">
      <x v="17"/>
    </i>
    <i r="12">
      <x v="17"/>
    </i>
    <i r="7">
      <x v="475"/>
    </i>
    <i r="8">
      <x v="319"/>
    </i>
    <i r="9">
      <x v="196"/>
    </i>
    <i r="10">
      <x v="4"/>
    </i>
    <i r="11">
      <x v="17"/>
    </i>
    <i r="12">
      <x v="17"/>
    </i>
    <i r="7">
      <x v="561"/>
    </i>
    <i r="8">
      <x v="319"/>
    </i>
    <i r="9">
      <x v="196"/>
    </i>
    <i r="10">
      <x v="4"/>
    </i>
    <i r="11">
      <x v="22"/>
    </i>
    <i r="12">
      <x v="14"/>
    </i>
    <i r="7">
      <x v="562"/>
    </i>
    <i r="8">
      <x v="319"/>
    </i>
    <i r="9">
      <x v="196"/>
    </i>
    <i r="10">
      <x v="4"/>
    </i>
    <i r="11">
      <x v="17"/>
    </i>
    <i r="12">
      <x v="17"/>
    </i>
    <i r="7">
      <x v="592"/>
    </i>
    <i r="8">
      <x v="319"/>
    </i>
    <i r="9">
      <x v="196"/>
    </i>
    <i r="10">
      <x/>
    </i>
    <i r="11">
      <x v="2"/>
    </i>
    <i r="12">
      <x v="17"/>
    </i>
    <i r="1">
      <x v="19"/>
    </i>
    <i r="2">
      <x v="242"/>
    </i>
    <i r="3">
      <x v="15"/>
    </i>
    <i r="4">
      <x v="73"/>
    </i>
    <i r="5">
      <x v="130"/>
    </i>
    <i r="6">
      <x v="43"/>
    </i>
    <i r="7">
      <x v="592"/>
    </i>
    <i r="8">
      <x v="319"/>
    </i>
    <i r="9">
      <x v="196"/>
    </i>
    <i r="10">
      <x v="2"/>
    </i>
    <i r="11">
      <x v="36"/>
    </i>
    <i r="12">
      <x v="5"/>
    </i>
    <i r="4">
      <x v="99"/>
    </i>
    <i r="5">
      <x v="130"/>
    </i>
    <i r="6">
      <x v="43"/>
    </i>
    <i r="7">
      <x v="592"/>
    </i>
    <i r="8">
      <x v="4"/>
    </i>
    <i r="9">
      <x v="196"/>
    </i>
    <i r="10">
      <x v="2"/>
    </i>
    <i r="11">
      <x v="36"/>
    </i>
    <i r="12">
      <x v="15"/>
    </i>
    <i r="4">
      <x v="117"/>
    </i>
    <i r="5">
      <x v="130"/>
    </i>
    <i r="6">
      <x v="43"/>
    </i>
    <i r="7">
      <x v="592"/>
    </i>
    <i r="8">
      <x v="1"/>
    </i>
    <i r="9">
      <x v="196"/>
    </i>
    <i r="10">
      <x v="2"/>
    </i>
    <i r="11">
      <x/>
    </i>
    <i r="12">
      <x v="17"/>
    </i>
    <i r="11">
      <x v="36"/>
    </i>
    <i r="12">
      <x v="15"/>
    </i>
    <i r="8">
      <x v="2"/>
    </i>
    <i r="9">
      <x v="196"/>
    </i>
    <i r="10">
      <x v="2"/>
    </i>
    <i r="11">
      <x/>
    </i>
    <i r="12">
      <x v="17"/>
    </i>
    <i r="11">
      <x v="36"/>
    </i>
    <i r="12">
      <x v="15"/>
    </i>
    <i r="8">
      <x v="5"/>
    </i>
    <i r="9">
      <x v="196"/>
    </i>
    <i r="10">
      <x v="2"/>
    </i>
    <i r="11">
      <x/>
    </i>
    <i r="12">
      <x v="17"/>
    </i>
    <i r="8">
      <x v="319"/>
    </i>
    <i r="9">
      <x v="196"/>
    </i>
    <i r="10">
      <x v="2"/>
    </i>
    <i r="11">
      <x/>
    </i>
    <i r="12">
      <x v="17"/>
    </i>
    <i r="11">
      <x v="5"/>
    </i>
    <i r="12">
      <x v="15"/>
    </i>
    <i r="11">
      <x v="29"/>
    </i>
    <i r="12">
      <x v="13"/>
    </i>
    <i r="12">
      <x v="15"/>
    </i>
    <i r="11">
      <x v="36"/>
    </i>
    <i r="12">
      <x v="5"/>
    </i>
    <i t="grand">
      <x/>
    </i>
  </rowItems>
  <colFields count="1">
    <field x="-2"/>
  </colFields>
  <colItems count="5">
    <i>
      <x/>
    </i>
    <i i="1">
      <x v="1"/>
    </i>
    <i i="2">
      <x v="2"/>
    </i>
    <i i="3">
      <x v="3"/>
    </i>
    <i i="4">
      <x v="4"/>
    </i>
  </colItems>
  <dataFields count="5">
    <dataField name="Sum of AE initiale" fld="9" baseField="0" baseItem="0"/>
    <dataField name="Nombre opération" fld="10" subtotal="count" baseField="0" baseItem="0"/>
    <dataField name=" AE actuelle" fld="10" baseField="1" baseItem="12"/>
    <dataField name=" AE Engagée" fld="11" baseField="1" baseItem="12"/>
    <dataField name=" Dépenses cumulées" fld="12" baseField="1" baseItem="12" numFmtId="3"/>
  </dataFields>
  <formats count="73">
    <format dxfId="382">
      <pivotArea dataOnly="0" labelOnly="1" outline="0" axis="axisValues" fieldPosition="0"/>
    </format>
    <format dxfId="381">
      <pivotArea dataOnly="0" labelOnly="1" outline="0" axis="axisValues" fieldPosition="0"/>
    </format>
    <format dxfId="380">
      <pivotArea dataOnly="0" labelOnly="1" outline="0" axis="axisValues" fieldPosition="0"/>
    </format>
    <format dxfId="379">
      <pivotArea dataOnly="0" labelOnly="1" outline="0" axis="axisValues" fieldPosition="0"/>
    </format>
    <format dxfId="378">
      <pivotArea dataOnly="0" labelOnly="1" outline="0" axis="axisValues" fieldPosition="0"/>
    </format>
    <format dxfId="377">
      <pivotArea dataOnly="0" labelOnly="1" outline="0" axis="axisValues" fieldPosition="0"/>
    </format>
    <format dxfId="376">
      <pivotArea dataOnly="0" labelOnly="1" outline="0" axis="axisValues" fieldPosition="0"/>
    </format>
    <format dxfId="375">
      <pivotArea dataOnly="0" labelOnly="1" outline="0" axis="axisValues" fieldPosition="0"/>
    </format>
    <format dxfId="374">
      <pivotArea outline="0" collapsedLevelsAreSubtotals="1" fieldPosition="0"/>
    </format>
    <format dxfId="373">
      <pivotArea dataOnly="0" labelOnly="1" outline="0" axis="axisValues" fieldPosition="0"/>
    </format>
    <format dxfId="372">
      <pivotArea dataOnly="0" labelOnly="1" outline="0" axis="axisValues" fieldPosition="0"/>
    </format>
    <format dxfId="371">
      <pivotArea field="0" type="button" dataOnly="0" labelOnly="1" outline="0" axis="axisRow" fieldPosition="10"/>
    </format>
    <format dxfId="370">
      <pivotArea field="0" type="button" dataOnly="0" labelOnly="1" outline="0" axis="axisRow" fieldPosition="10"/>
    </format>
    <format dxfId="369">
      <pivotArea field="0" type="button" dataOnly="0" labelOnly="1" outline="0" axis="axisRow" fieldPosition="10"/>
    </format>
    <format dxfId="368">
      <pivotArea dataOnly="0" labelOnly="1" outline="0" fieldPosition="0">
        <references count="1">
          <reference field="4294967294" count="3">
            <x v="1"/>
            <x v="2"/>
            <x v="3"/>
          </reference>
        </references>
      </pivotArea>
    </format>
    <format dxfId="367">
      <pivotArea field="0" type="button" dataOnly="0" labelOnly="1" outline="0" axis="axisRow" fieldPosition="10"/>
    </format>
    <format dxfId="366">
      <pivotArea dataOnly="0" labelOnly="1" outline="0" fieldPosition="0">
        <references count="1">
          <reference field="4294967294" count="3">
            <x v="1"/>
            <x v="2"/>
            <x v="3"/>
          </reference>
        </references>
      </pivotArea>
    </format>
    <format dxfId="365">
      <pivotArea field="0" type="button" dataOnly="0" labelOnly="1" outline="0" axis="axisRow" fieldPosition="10"/>
    </format>
    <format dxfId="364">
      <pivotArea dataOnly="0" labelOnly="1" outline="0" fieldPosition="0">
        <references count="1">
          <reference field="4294967294" count="3">
            <x v="1"/>
            <x v="2"/>
            <x v="3"/>
          </reference>
        </references>
      </pivotArea>
    </format>
    <format dxfId="363">
      <pivotArea field="0" type="button" dataOnly="0" labelOnly="1" outline="0" axis="axisRow" fieldPosition="10"/>
    </format>
    <format dxfId="362">
      <pivotArea dataOnly="0" labelOnly="1" outline="0" fieldPosition="0">
        <references count="1">
          <reference field="4294967294" count="3">
            <x v="1"/>
            <x v="2"/>
            <x v="3"/>
          </reference>
        </references>
      </pivotArea>
    </format>
    <format dxfId="361">
      <pivotArea field="0" type="button" dataOnly="0" labelOnly="1" outline="0" axis="axisRow" fieldPosition="10"/>
    </format>
    <format dxfId="360">
      <pivotArea dataOnly="0" labelOnly="1" outline="0" fieldPosition="0">
        <references count="1">
          <reference field="4294967294" count="3">
            <x v="1"/>
            <x v="2"/>
            <x v="3"/>
          </reference>
        </references>
      </pivotArea>
    </format>
    <format dxfId="359">
      <pivotArea dataOnly="0" labelOnly="1" outline="0" fieldPosition="0">
        <references count="1">
          <reference field="4294967294" count="1">
            <x v="1"/>
          </reference>
        </references>
      </pivotArea>
    </format>
    <format dxfId="358">
      <pivotArea type="all" dataOnly="0" outline="0" fieldPosition="0"/>
    </format>
    <format dxfId="357">
      <pivotArea outline="0" collapsedLevelsAreSubtotals="1" fieldPosition="0"/>
    </format>
    <format dxfId="356">
      <pivotArea field="0" type="button" dataOnly="0" labelOnly="1" outline="0" axis="axisRow" fieldPosition="10"/>
    </format>
    <format dxfId="355">
      <pivotArea dataOnly="0" labelOnly="1" fieldPosition="0">
        <references count="1">
          <reference field="0" count="0"/>
        </references>
      </pivotArea>
    </format>
    <format dxfId="354">
      <pivotArea dataOnly="0" labelOnly="1" grandRow="1" outline="0" fieldPosition="0"/>
    </format>
    <format dxfId="353">
      <pivotArea dataOnly="0" labelOnly="1" fieldPosition="0">
        <references count="2">
          <reference field="0" count="1" selected="0">
            <x v="0"/>
          </reference>
          <reference field="1" count="8">
            <x v="2"/>
            <x v="6"/>
            <x v="7"/>
            <x v="12"/>
            <x v="13"/>
            <x v="14"/>
            <x v="20"/>
            <x v="27"/>
          </reference>
        </references>
      </pivotArea>
    </format>
    <format dxfId="352">
      <pivotArea dataOnly="0" labelOnly="1" fieldPosition="0">
        <references count="2">
          <reference field="0" count="1" selected="0">
            <x v="1"/>
          </reference>
          <reference field="1" count="8">
            <x v="3"/>
            <x v="9"/>
            <x v="16"/>
            <x v="18"/>
            <x v="19"/>
            <x v="28"/>
            <x v="32"/>
            <x v="33"/>
          </reference>
        </references>
      </pivotArea>
    </format>
    <format dxfId="351">
      <pivotArea dataOnly="0" labelOnly="1" fieldPosition="0">
        <references count="2">
          <reference field="0" count="1" selected="0">
            <x v="2"/>
          </reference>
          <reference field="1" count="8">
            <x v="0"/>
            <x v="5"/>
            <x v="25"/>
            <x v="29"/>
            <x v="36"/>
            <x v="39"/>
            <x v="40"/>
            <x v="42"/>
          </reference>
        </references>
      </pivotArea>
    </format>
    <format dxfId="350">
      <pivotArea dataOnly="0" labelOnly="1" fieldPosition="0">
        <references count="2">
          <reference field="0" count="1" selected="0">
            <x v="3"/>
          </reference>
          <reference field="1" count="6">
            <x v="1"/>
            <x v="11"/>
            <x v="30"/>
            <x v="34"/>
            <x v="35"/>
            <x v="38"/>
          </reference>
        </references>
      </pivotArea>
    </format>
    <format dxfId="349">
      <pivotArea dataOnly="0" labelOnly="1" fieldPosition="0">
        <references count="2">
          <reference field="0" count="1" selected="0">
            <x v="4"/>
          </reference>
          <reference field="1" count="6">
            <x v="10"/>
            <x v="15"/>
            <x v="17"/>
            <x v="21"/>
            <x v="22"/>
            <x v="24"/>
          </reference>
        </references>
      </pivotArea>
    </format>
    <format dxfId="348">
      <pivotArea dataOnly="0" labelOnly="1" fieldPosition="0">
        <references count="2">
          <reference field="0" count="1" selected="0">
            <x v="5"/>
          </reference>
          <reference field="1" count="13">
            <x v="4"/>
            <x v="8"/>
            <x v="23"/>
            <x v="26"/>
            <x v="31"/>
            <x v="37"/>
            <x v="41"/>
            <x v="43"/>
            <x v="44"/>
            <x v="45"/>
            <x v="46"/>
            <x v="47"/>
            <x v="48"/>
          </reference>
        </references>
      </pivotArea>
    </format>
    <format dxfId="347">
      <pivotArea dataOnly="0" labelOnly="1" outline="0" fieldPosition="0">
        <references count="1">
          <reference field="4294967294" count="3">
            <x v="1"/>
            <x v="2"/>
            <x v="3"/>
          </reference>
        </references>
      </pivotArea>
    </format>
    <format dxfId="346">
      <pivotArea type="all" dataOnly="0" outline="0" fieldPosition="0"/>
    </format>
    <format dxfId="345">
      <pivotArea type="all" dataOnly="0" outline="0" fieldPosition="0"/>
    </format>
    <format dxfId="344">
      <pivotArea outline="0" collapsedLevelsAreSubtotals="1" fieldPosition="0"/>
    </format>
    <format dxfId="343">
      <pivotArea field="0" type="button" dataOnly="0" labelOnly="1" outline="0" axis="axisRow" fieldPosition="10"/>
    </format>
    <format dxfId="342">
      <pivotArea dataOnly="0" labelOnly="1" fieldPosition="0">
        <references count="1">
          <reference field="0" count="0"/>
        </references>
      </pivotArea>
    </format>
    <format dxfId="341">
      <pivotArea dataOnly="0" labelOnly="1" grandRow="1" outline="0" fieldPosition="0"/>
    </format>
    <format dxfId="340">
      <pivotArea dataOnly="0" labelOnly="1" fieldPosition="0">
        <references count="2">
          <reference field="0" count="1" selected="0">
            <x v="0"/>
          </reference>
          <reference field="1" count="8">
            <x v="2"/>
            <x v="6"/>
            <x v="7"/>
            <x v="12"/>
            <x v="13"/>
            <x v="14"/>
            <x v="20"/>
            <x v="27"/>
          </reference>
        </references>
      </pivotArea>
    </format>
    <format dxfId="339">
      <pivotArea dataOnly="0" labelOnly="1" fieldPosition="0">
        <references count="2">
          <reference field="0" count="1" selected="0">
            <x v="1"/>
          </reference>
          <reference field="1" count="8">
            <x v="3"/>
            <x v="9"/>
            <x v="16"/>
            <x v="18"/>
            <x v="19"/>
            <x v="28"/>
            <x v="32"/>
            <x v="33"/>
          </reference>
        </references>
      </pivotArea>
    </format>
    <format dxfId="338">
      <pivotArea dataOnly="0" labelOnly="1" fieldPosition="0">
        <references count="2">
          <reference field="0" count="1" selected="0">
            <x v="2"/>
          </reference>
          <reference field="1" count="8">
            <x v="0"/>
            <x v="5"/>
            <x v="25"/>
            <x v="29"/>
            <x v="36"/>
            <x v="39"/>
            <x v="40"/>
            <x v="42"/>
          </reference>
        </references>
      </pivotArea>
    </format>
    <format dxfId="337">
      <pivotArea dataOnly="0" labelOnly="1" fieldPosition="0">
        <references count="2">
          <reference field="0" count="1" selected="0">
            <x v="3"/>
          </reference>
          <reference field="1" count="6">
            <x v="1"/>
            <x v="11"/>
            <x v="30"/>
            <x v="34"/>
            <x v="35"/>
            <x v="38"/>
          </reference>
        </references>
      </pivotArea>
    </format>
    <format dxfId="336">
      <pivotArea dataOnly="0" labelOnly="1" fieldPosition="0">
        <references count="2">
          <reference field="0" count="1" selected="0">
            <x v="4"/>
          </reference>
          <reference field="1" count="6">
            <x v="10"/>
            <x v="15"/>
            <x v="17"/>
            <x v="21"/>
            <x v="22"/>
            <x v="24"/>
          </reference>
        </references>
      </pivotArea>
    </format>
    <format dxfId="335">
      <pivotArea dataOnly="0" labelOnly="1" fieldPosition="0">
        <references count="2">
          <reference field="0" count="1" selected="0">
            <x v="5"/>
          </reference>
          <reference field="1" count="13">
            <x v="4"/>
            <x v="8"/>
            <x v="23"/>
            <x v="26"/>
            <x v="31"/>
            <x v="37"/>
            <x v="41"/>
            <x v="43"/>
            <x v="44"/>
            <x v="45"/>
            <x v="46"/>
            <x v="47"/>
            <x v="48"/>
          </reference>
        </references>
      </pivotArea>
    </format>
    <format dxfId="334">
      <pivotArea dataOnly="0" labelOnly="1" fieldPosition="0">
        <references count="2">
          <reference field="0" count="1" selected="0">
            <x v="6"/>
          </reference>
          <reference field="1" count="5">
            <x v="49"/>
            <x v="50"/>
            <x v="51"/>
            <x v="52"/>
            <x v="53"/>
          </reference>
        </references>
      </pivotArea>
    </format>
    <format dxfId="333">
      <pivotArea dataOnly="0" labelOnly="1" outline="0" fieldPosition="0">
        <references count="1">
          <reference field="4294967294" count="3">
            <x v="1"/>
            <x v="2"/>
            <x v="3"/>
          </reference>
        </references>
      </pivotArea>
    </format>
    <format dxfId="332">
      <pivotArea dataOnly="0" labelOnly="1" outline="0" fieldPosition="0">
        <references count="1">
          <reference field="4294967294" count="1">
            <x v="1"/>
          </reference>
        </references>
      </pivotArea>
    </format>
    <format dxfId="331">
      <pivotArea collapsedLevelsAreSubtotals="1" fieldPosition="0">
        <references count="1">
          <reference field="0" count="1">
            <x v="0"/>
          </reference>
        </references>
      </pivotArea>
    </format>
    <format dxfId="330">
      <pivotArea dataOnly="0" labelOnly="1" fieldPosition="0">
        <references count="1">
          <reference field="0" count="1">
            <x v="0"/>
          </reference>
        </references>
      </pivotArea>
    </format>
    <format dxfId="329">
      <pivotArea collapsedLevelsAreSubtotals="1" fieldPosition="0">
        <references count="1">
          <reference field="0" count="1">
            <x v="0"/>
          </reference>
        </references>
      </pivotArea>
    </format>
    <format dxfId="328">
      <pivotArea dataOnly="0" labelOnly="1" fieldPosition="0">
        <references count="1">
          <reference field="0" count="1">
            <x v="0"/>
          </reference>
        </references>
      </pivotArea>
    </format>
    <format dxfId="327">
      <pivotArea dataOnly="0" labelOnly="1" fieldPosition="0">
        <references count="1">
          <reference field="0" count="1">
            <x v="1"/>
          </reference>
        </references>
      </pivotArea>
    </format>
    <format dxfId="326">
      <pivotArea dataOnly="0" labelOnly="1" fieldPosition="0">
        <references count="1">
          <reference field="0" count="1">
            <x v="2"/>
          </reference>
        </references>
      </pivotArea>
    </format>
    <format dxfId="325">
      <pivotArea dataOnly="0" labelOnly="1" fieldPosition="0">
        <references count="1">
          <reference field="0" count="1">
            <x v="3"/>
          </reference>
        </references>
      </pivotArea>
    </format>
    <format dxfId="324">
      <pivotArea dataOnly="0" labelOnly="1" fieldPosition="0">
        <references count="1">
          <reference field="0" count="1">
            <x v="4"/>
          </reference>
        </references>
      </pivotArea>
    </format>
    <format dxfId="323">
      <pivotArea dataOnly="0" labelOnly="1" fieldPosition="0">
        <references count="1">
          <reference field="0" count="1">
            <x v="5"/>
          </reference>
        </references>
      </pivotArea>
    </format>
    <format dxfId="322">
      <pivotArea dataOnly="0" labelOnly="1" fieldPosition="0">
        <references count="1">
          <reference field="0" count="1">
            <x v="6"/>
          </reference>
        </references>
      </pivotArea>
    </format>
    <format dxfId="321">
      <pivotArea grandRow="1" outline="0" collapsedLevelsAreSubtotals="1" fieldPosition="0"/>
    </format>
    <format dxfId="320">
      <pivotArea grandRow="1" outline="0" collapsedLevelsAreSubtotals="1" fieldPosition="0"/>
    </format>
    <format dxfId="319">
      <pivotArea grandRow="1" outline="0" collapsedLevelsAreSubtotals="1" fieldPosition="0"/>
    </format>
    <format dxfId="318">
      <pivotArea grandRow="1" outline="0" collapsedLevelsAreSubtotals="1" fieldPosition="0"/>
    </format>
    <format dxfId="317">
      <pivotArea grandRow="1" outline="0" collapsedLevelsAreSubtotals="1" fieldPosition="0"/>
    </format>
    <format dxfId="316">
      <pivotArea dataOnly="0" labelOnly="1" grandRow="1" outline="0" fieldPosition="0"/>
    </format>
    <format dxfId="315">
      <pivotArea grandRow="1" outline="0" collapsedLevelsAreSubtotals="1" fieldPosition="0"/>
    </format>
    <format dxfId="314">
      <pivotArea dataOnly="0" labelOnly="1" grandRow="1" outline="0" fieldPosition="0"/>
    </format>
    <format dxfId="313">
      <pivotArea grandRow="1" outline="0" collapsedLevelsAreSubtotals="1" fieldPosition="0"/>
    </format>
    <format dxfId="312">
      <pivotArea dataOnly="0" labelOnly="1" grandRow="1" outline="0" fieldPosition="0"/>
    </format>
    <format dxfId="311">
      <pivotArea outline="0" collapsedLevelsAreSubtotals="1" fieldPosition="0">
        <references count="1">
          <reference field="4294967294" count="1" selected="0">
            <x v="4"/>
          </reference>
        </references>
      </pivotArea>
    </format>
    <format dxfId="310">
      <pivotArea dataOnly="0" labelOnly="1" outline="0" fieldPosition="0">
        <references count="1">
          <reference field="4294967294" count="1">
            <x v="4"/>
          </reference>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1000000}" name="Tableau croisé dynamique1" cacheId="12" applyNumberFormats="0" applyBorderFormats="0" applyFontFormats="0" applyPatternFormats="0" applyAlignmentFormats="0" applyWidthHeightFormats="1" dataCaption="Valeurs" updatedVersion="5" minRefreshableVersion="3" itemPrintTitles="1" createdVersion="6" indent="0" outline="1" outlineData="1" multipleFieldFilters="0" rowHeaderCaption="DRB/wilaya">
  <location ref="A3:D23" firstHeaderRow="0" firstDataRow="1" firstDataCol="1"/>
  <pivotFields count="17">
    <pivotField showAll="0">
      <items count="8">
        <item x="0"/>
        <item x="3"/>
        <item x="1"/>
        <item x="5"/>
        <item x="4"/>
        <item x="2"/>
        <item x="6"/>
        <item t="default"/>
      </items>
    </pivotField>
    <pivotField showAll="0">
      <items count="55">
        <item x="12"/>
        <item x="43"/>
        <item x="1"/>
        <item x="33"/>
        <item x="20"/>
        <item x="13"/>
        <item x="7"/>
        <item x="6"/>
        <item x="25"/>
        <item x="36"/>
        <item x="42"/>
        <item x="48"/>
        <item x="4"/>
        <item x="0"/>
        <item x="3"/>
        <item x="39"/>
        <item x="34"/>
        <item x="41"/>
        <item x="29"/>
        <item x="30"/>
        <item x="2"/>
        <item x="37"/>
        <item x="38"/>
        <item x="16"/>
        <item x="40"/>
        <item x="11"/>
        <item x="23"/>
        <item x="5"/>
        <item x="31"/>
        <item x="8"/>
        <item x="47"/>
        <item x="18"/>
        <item x="32"/>
        <item x="35"/>
        <item x="46"/>
        <item x="44"/>
        <item x="14"/>
        <item x="22"/>
        <item x="45"/>
        <item x="10"/>
        <item x="9"/>
        <item x="21"/>
        <item x="15"/>
        <item x="26"/>
        <item x="27"/>
        <item x="17"/>
        <item x="24"/>
        <item x="19"/>
        <item x="28"/>
        <item x="49"/>
        <item x="50"/>
        <item x="51"/>
        <item x="52"/>
        <item x="53"/>
        <item t="default"/>
      </items>
    </pivotField>
    <pivotField showAll="0"/>
    <pivotField axis="axisRow" showAll="0" sortType="ascending">
      <items count="21">
        <item m="1" x="19"/>
        <item x="2"/>
        <item x="9"/>
        <item x="18"/>
        <item x="13"/>
        <item x="7"/>
        <item x="16"/>
        <item x="0"/>
        <item x="4"/>
        <item x="15"/>
        <item x="10"/>
        <item x="6"/>
        <item x="3"/>
        <item x="17"/>
        <item x="1"/>
        <item x="14"/>
        <item x="8"/>
        <item x="12"/>
        <item x="5"/>
        <item x="11"/>
        <item t="default"/>
      </items>
    </pivotField>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s>
  <rowFields count="1">
    <field x="3"/>
  </rowFields>
  <rowItems count="20">
    <i>
      <x v="1"/>
    </i>
    <i>
      <x v="2"/>
    </i>
    <i>
      <x v="3"/>
    </i>
    <i>
      <x v="4"/>
    </i>
    <i>
      <x v="5"/>
    </i>
    <i>
      <x v="6"/>
    </i>
    <i>
      <x v="7"/>
    </i>
    <i>
      <x v="8"/>
    </i>
    <i>
      <x v="9"/>
    </i>
    <i>
      <x v="10"/>
    </i>
    <i>
      <x v="11"/>
    </i>
    <i>
      <x v="12"/>
    </i>
    <i>
      <x v="13"/>
    </i>
    <i>
      <x v="14"/>
    </i>
    <i>
      <x v="15"/>
    </i>
    <i>
      <x v="16"/>
    </i>
    <i>
      <x v="17"/>
    </i>
    <i>
      <x v="18"/>
    </i>
    <i>
      <x v="19"/>
    </i>
    <i t="grand">
      <x/>
    </i>
  </rowItems>
  <colFields count="1">
    <field x="-2"/>
  </colFields>
  <colItems count="3">
    <i>
      <x/>
    </i>
    <i i="1">
      <x v="1"/>
    </i>
    <i i="2">
      <x v="2"/>
    </i>
  </colItems>
  <dataFields count="3">
    <dataField name="Nombre opération" fld="10" subtotal="count" baseField="0" baseItem="0"/>
    <dataField name=" AE Engagée" fld="11" baseField="1" baseItem="12"/>
    <dataField name=" AE actuelle" fld="10" baseField="1" baseItem="12"/>
  </dataFields>
  <formats count="97">
    <format dxfId="309">
      <pivotArea dataOnly="0" labelOnly="1" outline="0" axis="axisValues" fieldPosition="0"/>
    </format>
    <format dxfId="308">
      <pivotArea dataOnly="0" labelOnly="1" outline="0" axis="axisValues" fieldPosition="0"/>
    </format>
    <format dxfId="307">
      <pivotArea dataOnly="0" labelOnly="1" outline="0" axis="axisValues" fieldPosition="0"/>
    </format>
    <format dxfId="306">
      <pivotArea dataOnly="0" labelOnly="1" outline="0" axis="axisValues" fieldPosition="0"/>
    </format>
    <format dxfId="305">
      <pivotArea dataOnly="0" labelOnly="1" outline="0" axis="axisValues" fieldPosition="0"/>
    </format>
    <format dxfId="304">
      <pivotArea dataOnly="0" labelOnly="1" outline="0" axis="axisValues" fieldPosition="0"/>
    </format>
    <format dxfId="303">
      <pivotArea dataOnly="0" labelOnly="1" outline="0" axis="axisValues" fieldPosition="0"/>
    </format>
    <format dxfId="302">
      <pivotArea dataOnly="0" labelOnly="1" outline="0" axis="axisValues" fieldPosition="0"/>
    </format>
    <format dxfId="301">
      <pivotArea outline="0" collapsedLevelsAreSubtotals="1" fieldPosition="0"/>
    </format>
    <format dxfId="300">
      <pivotArea dataOnly="0" labelOnly="1" outline="0" axis="axisValues" fieldPosition="0"/>
    </format>
    <format dxfId="299">
      <pivotArea dataOnly="0" labelOnly="1" outline="0" axis="axisValues" fieldPosition="0"/>
    </format>
    <format dxfId="298">
      <pivotArea field="0" type="button" dataOnly="0" labelOnly="1" outline="0"/>
    </format>
    <format dxfId="297">
      <pivotArea field="0" type="button" dataOnly="0" labelOnly="1" outline="0"/>
    </format>
    <format dxfId="296">
      <pivotArea field="0" type="button" dataOnly="0" labelOnly="1" outline="0"/>
    </format>
    <format dxfId="295">
      <pivotArea dataOnly="0" labelOnly="1" outline="0" fieldPosition="0">
        <references count="1">
          <reference field="4294967294" count="3">
            <x v="0"/>
            <x v="1"/>
            <x v="2"/>
          </reference>
        </references>
      </pivotArea>
    </format>
    <format dxfId="294">
      <pivotArea field="0" type="button" dataOnly="0" labelOnly="1" outline="0"/>
    </format>
    <format dxfId="293">
      <pivotArea dataOnly="0" labelOnly="1" outline="0" fieldPosition="0">
        <references count="1">
          <reference field="4294967294" count="3">
            <x v="0"/>
            <x v="1"/>
            <x v="2"/>
          </reference>
        </references>
      </pivotArea>
    </format>
    <format dxfId="292">
      <pivotArea field="0" type="button" dataOnly="0" labelOnly="1" outline="0"/>
    </format>
    <format dxfId="291">
      <pivotArea dataOnly="0" labelOnly="1" outline="0" fieldPosition="0">
        <references count="1">
          <reference field="4294967294" count="3">
            <x v="0"/>
            <x v="1"/>
            <x v="2"/>
          </reference>
        </references>
      </pivotArea>
    </format>
    <format dxfId="290">
      <pivotArea field="0" type="button" dataOnly="0" labelOnly="1" outline="0"/>
    </format>
    <format dxfId="289">
      <pivotArea dataOnly="0" labelOnly="1" outline="0" fieldPosition="0">
        <references count="1">
          <reference field="4294967294" count="3">
            <x v="0"/>
            <x v="1"/>
            <x v="2"/>
          </reference>
        </references>
      </pivotArea>
    </format>
    <format dxfId="288">
      <pivotArea field="0" type="button" dataOnly="0" labelOnly="1" outline="0"/>
    </format>
    <format dxfId="287">
      <pivotArea dataOnly="0" labelOnly="1" outline="0" fieldPosition="0">
        <references count="1">
          <reference field="4294967294" count="3">
            <x v="0"/>
            <x v="1"/>
            <x v="2"/>
          </reference>
        </references>
      </pivotArea>
    </format>
    <format dxfId="286">
      <pivotArea dataOnly="0" labelOnly="1" outline="0" fieldPosition="0">
        <references count="1">
          <reference field="4294967294" count="1">
            <x v="0"/>
          </reference>
        </references>
      </pivotArea>
    </format>
    <format dxfId="285">
      <pivotArea type="all" dataOnly="0" outline="0" fieldPosition="0"/>
    </format>
    <format dxfId="284">
      <pivotArea outline="0" collapsedLevelsAreSubtotals="1" fieldPosition="0"/>
    </format>
    <format dxfId="283">
      <pivotArea field="0" type="button" dataOnly="0" labelOnly="1" outline="0"/>
    </format>
    <format dxfId="282">
      <pivotArea dataOnly="0" labelOnly="1" grandRow="1" outline="0" fieldPosition="0"/>
    </format>
    <format dxfId="281">
      <pivotArea dataOnly="0" labelOnly="1" outline="0" fieldPosition="0">
        <references count="1">
          <reference field="4294967294" count="3">
            <x v="0"/>
            <x v="1"/>
            <x v="2"/>
          </reference>
        </references>
      </pivotArea>
    </format>
    <format dxfId="280">
      <pivotArea type="all" dataOnly="0" outline="0" fieldPosition="0"/>
    </format>
    <format dxfId="279">
      <pivotArea outline="0" collapsedLevelsAreSubtotals="1" fieldPosition="0"/>
    </format>
    <format dxfId="278">
      <pivotArea field="0" type="button" dataOnly="0" labelOnly="1" outline="0"/>
    </format>
    <format dxfId="277">
      <pivotArea dataOnly="0" labelOnly="1" fieldPosition="0">
        <references count="1">
          <reference field="3" count="0"/>
        </references>
      </pivotArea>
    </format>
    <format dxfId="276">
      <pivotArea outline="0" collapsedLevelsAreSubtotals="1" fieldPosition="0"/>
    </format>
    <format dxfId="275">
      <pivotArea type="all" dataOnly="0" outline="0" fieldPosition="0"/>
    </format>
    <format dxfId="274">
      <pivotArea outline="0" collapsedLevelsAreSubtotals="1" fieldPosition="0"/>
    </format>
    <format dxfId="273">
      <pivotArea field="3" type="button" dataOnly="0" labelOnly="1" outline="0" axis="axisRow" fieldPosition="0"/>
    </format>
    <format dxfId="272">
      <pivotArea dataOnly="0" labelOnly="1" fieldPosition="0">
        <references count="1">
          <reference field="3" count="0"/>
        </references>
      </pivotArea>
    </format>
    <format dxfId="271">
      <pivotArea dataOnly="0" labelOnly="1" grandRow="1" outline="0" fieldPosition="0"/>
    </format>
    <format dxfId="270">
      <pivotArea dataOnly="0" labelOnly="1" outline="0" fieldPosition="0">
        <references count="1">
          <reference field="4294967294" count="3">
            <x v="0"/>
            <x v="1"/>
            <x v="2"/>
          </reference>
        </references>
      </pivotArea>
    </format>
    <format dxfId="269">
      <pivotArea dataOnly="0" labelOnly="1" fieldPosition="0">
        <references count="1">
          <reference field="3" count="1">
            <x v="7"/>
          </reference>
        </references>
      </pivotArea>
    </format>
    <format dxfId="268">
      <pivotArea dataOnly="0" labelOnly="1" fieldPosition="0">
        <references count="1">
          <reference field="3" count="1">
            <x v="14"/>
          </reference>
        </references>
      </pivotArea>
    </format>
    <format dxfId="267">
      <pivotArea dataOnly="0" labelOnly="1" fieldPosition="0">
        <references count="1">
          <reference field="3" count="1">
            <x v="12"/>
          </reference>
        </references>
      </pivotArea>
    </format>
    <format dxfId="266">
      <pivotArea dataOnly="0" labelOnly="1" fieldPosition="0">
        <references count="1">
          <reference field="3" count="1">
            <x v="8"/>
          </reference>
        </references>
      </pivotArea>
    </format>
    <format dxfId="265">
      <pivotArea dataOnly="0" labelOnly="1" fieldPosition="0">
        <references count="1">
          <reference field="3" count="1">
            <x v="18"/>
          </reference>
        </references>
      </pivotArea>
    </format>
    <format dxfId="264">
      <pivotArea dataOnly="0" labelOnly="1" fieldPosition="0">
        <references count="1">
          <reference field="3" count="1">
            <x v="11"/>
          </reference>
        </references>
      </pivotArea>
    </format>
    <format dxfId="263">
      <pivotArea dataOnly="0" labelOnly="1" fieldPosition="0">
        <references count="1">
          <reference field="3" count="1">
            <x v="5"/>
          </reference>
        </references>
      </pivotArea>
    </format>
    <format dxfId="262">
      <pivotArea dataOnly="0" labelOnly="1" fieldPosition="0">
        <references count="1">
          <reference field="3" count="1">
            <x v="16"/>
          </reference>
        </references>
      </pivotArea>
    </format>
    <format dxfId="261">
      <pivotArea dataOnly="0" labelOnly="1" fieldPosition="0">
        <references count="1">
          <reference field="3" count="1">
            <x v="2"/>
          </reference>
        </references>
      </pivotArea>
    </format>
    <format dxfId="260">
      <pivotArea dataOnly="0" labelOnly="1" fieldPosition="0">
        <references count="1">
          <reference field="3" count="1">
            <x v="10"/>
          </reference>
        </references>
      </pivotArea>
    </format>
    <format dxfId="259">
      <pivotArea dataOnly="0" labelOnly="1" fieldPosition="0">
        <references count="1">
          <reference field="3" count="1">
            <x v="17"/>
          </reference>
        </references>
      </pivotArea>
    </format>
    <format dxfId="258">
      <pivotArea dataOnly="0" labelOnly="1" fieldPosition="0">
        <references count="1">
          <reference field="3" count="1">
            <x v="4"/>
          </reference>
        </references>
      </pivotArea>
    </format>
    <format dxfId="257">
      <pivotArea dataOnly="0" labelOnly="1" fieldPosition="0">
        <references count="1">
          <reference field="3" count="1">
            <x v="15"/>
          </reference>
        </references>
      </pivotArea>
    </format>
    <format dxfId="256">
      <pivotArea dataOnly="0" labelOnly="1" fieldPosition="0">
        <references count="1">
          <reference field="3" count="1">
            <x v="9"/>
          </reference>
        </references>
      </pivotArea>
    </format>
    <format dxfId="255">
      <pivotArea dataOnly="0" labelOnly="1" fieldPosition="0">
        <references count="1">
          <reference field="3" count="1">
            <x v="6"/>
          </reference>
        </references>
      </pivotArea>
    </format>
    <format dxfId="254">
      <pivotArea dataOnly="0" labelOnly="1" fieldPosition="0">
        <references count="1">
          <reference field="3" count="1">
            <x v="13"/>
          </reference>
        </references>
      </pivotArea>
    </format>
    <format dxfId="253">
      <pivotArea dataOnly="0" labelOnly="1" fieldPosition="0">
        <references count="1">
          <reference field="3" count="1">
            <x v="3"/>
          </reference>
        </references>
      </pivotArea>
    </format>
    <format dxfId="252">
      <pivotArea dataOnly="0" labelOnly="1" fieldPosition="0">
        <references count="1">
          <reference field="3" count="1">
            <x v="19"/>
          </reference>
        </references>
      </pivotArea>
    </format>
    <format dxfId="251">
      <pivotArea grandRow="1" outline="0" collapsedLevelsAreSubtotals="1" fieldPosition="0"/>
    </format>
    <format dxfId="250">
      <pivotArea dataOnly="0" labelOnly="1" grandRow="1" outline="0" fieldPosition="0"/>
    </format>
    <format dxfId="249">
      <pivotArea grandRow="1" outline="0" collapsedLevelsAreSubtotals="1" fieldPosition="0"/>
    </format>
    <format dxfId="248">
      <pivotArea dataOnly="0" labelOnly="1" grandRow="1" outline="0" fieldPosition="0"/>
    </format>
    <format dxfId="247">
      <pivotArea dataOnly="0" labelOnly="1" outline="0" fieldPosition="0">
        <references count="1">
          <reference field="4294967294" count="3">
            <x v="0"/>
            <x v="1"/>
            <x v="2"/>
          </reference>
        </references>
      </pivotArea>
    </format>
    <format dxfId="246">
      <pivotArea field="3" type="button" dataOnly="0" labelOnly="1" outline="0" axis="axisRow" fieldPosition="0"/>
    </format>
    <format dxfId="245">
      <pivotArea dataOnly="0" labelOnly="1" outline="0" fieldPosition="0">
        <references count="1">
          <reference field="4294967294" count="3">
            <x v="0"/>
            <x v="1"/>
            <x v="2"/>
          </reference>
        </references>
      </pivotArea>
    </format>
    <format dxfId="244">
      <pivotArea dataOnly="0" labelOnly="1" outline="0" fieldPosition="0">
        <references count="1">
          <reference field="4294967294" count="1">
            <x v="0"/>
          </reference>
        </references>
      </pivotArea>
    </format>
    <format dxfId="243">
      <pivotArea dataOnly="0" labelOnly="1" fieldPosition="0">
        <references count="1">
          <reference field="3" count="1">
            <x v="0"/>
          </reference>
        </references>
      </pivotArea>
    </format>
    <format dxfId="242">
      <pivotArea collapsedLevelsAreSubtotals="1" fieldPosition="0">
        <references count="1">
          <reference field="3" count="1">
            <x v="0"/>
          </reference>
        </references>
      </pivotArea>
    </format>
    <format dxfId="241">
      <pivotArea dataOnly="0" labelOnly="1" fieldPosition="0">
        <references count="1">
          <reference field="3" count="1">
            <x v="0"/>
          </reference>
        </references>
      </pivotArea>
    </format>
    <format dxfId="240">
      <pivotArea dataOnly="0" labelOnly="1" fieldPosition="0">
        <references count="1">
          <reference field="3" count="1">
            <x v="1"/>
          </reference>
        </references>
      </pivotArea>
    </format>
    <format dxfId="239">
      <pivotArea dataOnly="0" labelOnly="1" fieldPosition="0">
        <references count="1">
          <reference field="3" count="1">
            <x v="2"/>
          </reference>
        </references>
      </pivotArea>
    </format>
    <format dxfId="238">
      <pivotArea dataOnly="0" labelOnly="1" fieldPosition="0">
        <references count="1">
          <reference field="3" count="1">
            <x v="3"/>
          </reference>
        </references>
      </pivotArea>
    </format>
    <format dxfId="237">
      <pivotArea dataOnly="0" labelOnly="1" fieldPosition="0">
        <references count="1">
          <reference field="3" count="1">
            <x v="4"/>
          </reference>
        </references>
      </pivotArea>
    </format>
    <format dxfId="236">
      <pivotArea dataOnly="0" labelOnly="1" fieldPosition="0">
        <references count="1">
          <reference field="3" count="1">
            <x v="5"/>
          </reference>
        </references>
      </pivotArea>
    </format>
    <format dxfId="235">
      <pivotArea dataOnly="0" labelOnly="1" fieldPosition="0">
        <references count="1">
          <reference field="3" count="1">
            <x v="6"/>
          </reference>
        </references>
      </pivotArea>
    </format>
    <format dxfId="234">
      <pivotArea dataOnly="0" labelOnly="1" fieldPosition="0">
        <references count="1">
          <reference field="3" count="1">
            <x v="8"/>
          </reference>
        </references>
      </pivotArea>
    </format>
    <format dxfId="233">
      <pivotArea dataOnly="0" labelOnly="1" fieldPosition="0">
        <references count="1">
          <reference field="3" count="1">
            <x v="9"/>
          </reference>
        </references>
      </pivotArea>
    </format>
    <format dxfId="232">
      <pivotArea dataOnly="0" labelOnly="1" fieldPosition="0">
        <references count="1">
          <reference field="3" count="1">
            <x v="10"/>
          </reference>
        </references>
      </pivotArea>
    </format>
    <format dxfId="231">
      <pivotArea dataOnly="0" labelOnly="1" fieldPosition="0">
        <references count="1">
          <reference field="3" count="1">
            <x v="11"/>
          </reference>
        </references>
      </pivotArea>
    </format>
    <format dxfId="230">
      <pivotArea dataOnly="0" labelOnly="1" fieldPosition="0">
        <references count="1">
          <reference field="3" count="1">
            <x v="12"/>
          </reference>
        </references>
      </pivotArea>
    </format>
    <format dxfId="229">
      <pivotArea dataOnly="0" labelOnly="1" fieldPosition="0">
        <references count="1">
          <reference field="3" count="1">
            <x v="13"/>
          </reference>
        </references>
      </pivotArea>
    </format>
    <format dxfId="228">
      <pivotArea dataOnly="0" labelOnly="1" fieldPosition="0">
        <references count="1">
          <reference field="3" count="1">
            <x v="14"/>
          </reference>
        </references>
      </pivotArea>
    </format>
    <format dxfId="227">
      <pivotArea dataOnly="0" labelOnly="1" fieldPosition="0">
        <references count="1">
          <reference field="3" count="1">
            <x v="15"/>
          </reference>
        </references>
      </pivotArea>
    </format>
    <format dxfId="226">
      <pivotArea dataOnly="0" labelOnly="1" fieldPosition="0">
        <references count="1">
          <reference field="3" count="1">
            <x v="16"/>
          </reference>
        </references>
      </pivotArea>
    </format>
    <format dxfId="225">
      <pivotArea dataOnly="0" labelOnly="1" fieldPosition="0">
        <references count="1">
          <reference field="3" count="1">
            <x v="17"/>
          </reference>
        </references>
      </pivotArea>
    </format>
    <format dxfId="224">
      <pivotArea dataOnly="0" labelOnly="1" fieldPosition="0">
        <references count="1">
          <reference field="3" count="1">
            <x v="18"/>
          </reference>
        </references>
      </pivotArea>
    </format>
    <format dxfId="223">
      <pivotArea dataOnly="0" labelOnly="1" fieldPosition="0">
        <references count="1">
          <reference field="3" count="1">
            <x v="19"/>
          </reference>
        </references>
      </pivotArea>
    </format>
    <format dxfId="222">
      <pivotArea dataOnly="0" labelOnly="1" fieldPosition="0">
        <references count="1">
          <reference field="3" count="1">
            <x v="1"/>
          </reference>
        </references>
      </pivotArea>
    </format>
    <format dxfId="221">
      <pivotArea dataOnly="0" labelOnly="1" fieldPosition="0">
        <references count="1">
          <reference field="3" count="1">
            <x v="7"/>
          </reference>
        </references>
      </pivotArea>
    </format>
    <format dxfId="220">
      <pivotArea type="all" dataOnly="0" outline="0" fieldPosition="0"/>
    </format>
    <format dxfId="219">
      <pivotArea outline="0" collapsedLevelsAreSubtotals="1" fieldPosition="0"/>
    </format>
    <format dxfId="218">
      <pivotArea field="3" type="button" dataOnly="0" labelOnly="1" outline="0" axis="axisRow" fieldPosition="0"/>
    </format>
    <format dxfId="217">
      <pivotArea dataOnly="0" labelOnly="1" fieldPosition="0">
        <references count="1">
          <reference field="3" count="0"/>
        </references>
      </pivotArea>
    </format>
    <format dxfId="216">
      <pivotArea dataOnly="0" labelOnly="1" grandRow="1" outline="0" fieldPosition="0"/>
    </format>
    <format dxfId="215">
      <pivotArea dataOnly="0" labelOnly="1" outline="0" fieldPosition="0">
        <references count="1">
          <reference field="4294967294" count="3">
            <x v="0"/>
            <x v="1"/>
            <x v="2"/>
          </reference>
        </references>
      </pivotArea>
    </format>
    <format dxfId="214">
      <pivotArea collapsedLevelsAreSubtotals="1" fieldPosition="0">
        <references count="1">
          <reference field="3" count="0"/>
        </references>
      </pivotArea>
    </format>
    <format dxfId="213">
      <pivotArea dataOnly="0" labelOnly="1" fieldPosition="0">
        <references count="1">
          <reference field="3" count="0"/>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C00-000002000000}" name="Tableau croisé dynamique1" cacheId="2" applyNumberFormats="0" applyBorderFormats="0" applyFontFormats="0" applyPatternFormats="0" applyAlignmentFormats="0" applyWidthHeightFormats="1" dataCaption="Valeurs" updatedVersion="8" minRefreshableVersion="3" itemPrintTitles="1" createdVersion="6" indent="0" outline="1" outlineData="1" multipleFieldFilters="0" rowHeaderCaption="DRB/wilaya">
  <location ref="A3:D65" firstHeaderRow="0" firstDataRow="1" firstDataCol="1"/>
  <pivotFields count="17">
    <pivotField axis="axisRow" showAll="0">
      <items count="9">
        <item x="0"/>
        <item x="3"/>
        <item x="1"/>
        <item x="5"/>
        <item x="4"/>
        <item x="2"/>
        <item m="1" x="7"/>
        <item x="6"/>
        <item t="default"/>
      </items>
    </pivotField>
    <pivotField axis="axisRow" showAll="0">
      <items count="55">
        <item x="12"/>
        <item x="43"/>
        <item x="1"/>
        <item x="33"/>
        <item x="20"/>
        <item x="13"/>
        <item x="7"/>
        <item x="6"/>
        <item x="25"/>
        <item x="36"/>
        <item x="42"/>
        <item x="48"/>
        <item x="4"/>
        <item x="0"/>
        <item x="3"/>
        <item x="39"/>
        <item x="34"/>
        <item x="41"/>
        <item x="29"/>
        <item x="30"/>
        <item x="2"/>
        <item x="37"/>
        <item x="38"/>
        <item x="16"/>
        <item x="40"/>
        <item x="11"/>
        <item x="23"/>
        <item x="5"/>
        <item x="31"/>
        <item x="8"/>
        <item x="47"/>
        <item x="18"/>
        <item x="32"/>
        <item x="35"/>
        <item x="46"/>
        <item x="44"/>
        <item x="14"/>
        <item x="22"/>
        <item x="45"/>
        <item x="10"/>
        <item x="9"/>
        <item x="21"/>
        <item x="15"/>
        <item x="26"/>
        <item x="27"/>
        <item x="17"/>
        <item x="24"/>
        <item x="19"/>
        <item x="28"/>
        <item x="49"/>
        <item x="50"/>
        <item x="51"/>
        <item x="52"/>
        <item x="53"/>
        <item t="default"/>
      </items>
    </pivotField>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s>
  <rowFields count="2">
    <field x="0"/>
    <field x="1"/>
  </rowFields>
  <rowItems count="62">
    <i>
      <x/>
    </i>
    <i r="1">
      <x v="2"/>
    </i>
    <i r="1">
      <x v="6"/>
    </i>
    <i r="1">
      <x v="7"/>
    </i>
    <i r="1">
      <x v="12"/>
    </i>
    <i r="1">
      <x v="13"/>
    </i>
    <i r="1">
      <x v="14"/>
    </i>
    <i r="1">
      <x v="20"/>
    </i>
    <i r="1">
      <x v="27"/>
    </i>
    <i>
      <x v="1"/>
    </i>
    <i r="1">
      <x v="3"/>
    </i>
    <i r="1">
      <x v="9"/>
    </i>
    <i r="1">
      <x v="16"/>
    </i>
    <i r="1">
      <x v="18"/>
    </i>
    <i r="1">
      <x v="19"/>
    </i>
    <i r="1">
      <x v="28"/>
    </i>
    <i r="1">
      <x v="32"/>
    </i>
    <i r="1">
      <x v="33"/>
    </i>
    <i>
      <x v="2"/>
    </i>
    <i r="1">
      <x/>
    </i>
    <i r="1">
      <x v="5"/>
    </i>
    <i r="1">
      <x v="25"/>
    </i>
    <i r="1">
      <x v="29"/>
    </i>
    <i r="1">
      <x v="36"/>
    </i>
    <i r="1">
      <x v="39"/>
    </i>
    <i r="1">
      <x v="40"/>
    </i>
    <i r="1">
      <x v="42"/>
    </i>
    <i>
      <x v="3"/>
    </i>
    <i r="1">
      <x v="1"/>
    </i>
    <i r="1">
      <x v="11"/>
    </i>
    <i r="1">
      <x v="30"/>
    </i>
    <i r="1">
      <x v="34"/>
    </i>
    <i r="1">
      <x v="35"/>
    </i>
    <i r="1">
      <x v="38"/>
    </i>
    <i>
      <x v="4"/>
    </i>
    <i r="1">
      <x v="10"/>
    </i>
    <i r="1">
      <x v="15"/>
    </i>
    <i r="1">
      <x v="17"/>
    </i>
    <i r="1">
      <x v="21"/>
    </i>
    <i r="1">
      <x v="22"/>
    </i>
    <i r="1">
      <x v="24"/>
    </i>
    <i>
      <x v="5"/>
    </i>
    <i r="1">
      <x v="4"/>
    </i>
    <i r="1">
      <x v="8"/>
    </i>
    <i r="1">
      <x v="23"/>
    </i>
    <i r="1">
      <x v="26"/>
    </i>
    <i r="1">
      <x v="31"/>
    </i>
    <i r="1">
      <x v="37"/>
    </i>
    <i r="1">
      <x v="41"/>
    </i>
    <i r="1">
      <x v="43"/>
    </i>
    <i r="1">
      <x v="44"/>
    </i>
    <i r="1">
      <x v="45"/>
    </i>
    <i r="1">
      <x v="46"/>
    </i>
    <i r="1">
      <x v="47"/>
    </i>
    <i r="1">
      <x v="48"/>
    </i>
    <i>
      <x v="7"/>
    </i>
    <i r="1">
      <x v="49"/>
    </i>
    <i r="1">
      <x v="50"/>
    </i>
    <i r="1">
      <x v="51"/>
    </i>
    <i r="1">
      <x v="52"/>
    </i>
    <i r="1">
      <x v="53"/>
    </i>
    <i t="grand">
      <x/>
    </i>
  </rowItems>
  <colFields count="1">
    <field x="-2"/>
  </colFields>
  <colItems count="3">
    <i>
      <x/>
    </i>
    <i i="1">
      <x v="1"/>
    </i>
    <i i="2">
      <x v="2"/>
    </i>
  </colItems>
  <dataFields count="3">
    <dataField name="Nombre opération" fld="10" subtotal="count" baseField="0" baseItem="0"/>
    <dataField name=" AE actuelle" fld="10" baseField="1" baseItem="12"/>
    <dataField name=" AE Engagée" fld="11" baseField="1" baseItem="12"/>
  </dataFields>
  <formats count="71">
    <format dxfId="212">
      <pivotArea dataOnly="0" labelOnly="1" outline="0" axis="axisValues" fieldPosition="0"/>
    </format>
    <format dxfId="211">
      <pivotArea dataOnly="0" labelOnly="1" outline="0" axis="axisValues" fieldPosition="0"/>
    </format>
    <format dxfId="210">
      <pivotArea dataOnly="0" labelOnly="1" outline="0" axis="axisValues" fieldPosition="0"/>
    </format>
    <format dxfId="209">
      <pivotArea dataOnly="0" labelOnly="1" outline="0" axis="axisValues" fieldPosition="0"/>
    </format>
    <format dxfId="208">
      <pivotArea dataOnly="0" labelOnly="1" outline="0" axis="axisValues" fieldPosition="0"/>
    </format>
    <format dxfId="207">
      <pivotArea dataOnly="0" labelOnly="1" outline="0" axis="axisValues" fieldPosition="0"/>
    </format>
    <format dxfId="206">
      <pivotArea dataOnly="0" labelOnly="1" outline="0" axis="axisValues" fieldPosition="0"/>
    </format>
    <format dxfId="205">
      <pivotArea dataOnly="0" labelOnly="1" outline="0" axis="axisValues" fieldPosition="0"/>
    </format>
    <format dxfId="204">
      <pivotArea outline="0" collapsedLevelsAreSubtotals="1" fieldPosition="0"/>
    </format>
    <format dxfId="203">
      <pivotArea dataOnly="0" labelOnly="1" outline="0" axis="axisValues" fieldPosition="0"/>
    </format>
    <format dxfId="202">
      <pivotArea dataOnly="0" labelOnly="1" outline="0" axis="axisValues" fieldPosition="0"/>
    </format>
    <format dxfId="201">
      <pivotArea field="0" type="button" dataOnly="0" labelOnly="1" outline="0" axis="axisRow" fieldPosition="0"/>
    </format>
    <format dxfId="200">
      <pivotArea field="0" type="button" dataOnly="0" labelOnly="1" outline="0" axis="axisRow" fieldPosition="0"/>
    </format>
    <format dxfId="199">
      <pivotArea field="0" type="button" dataOnly="0" labelOnly="1" outline="0" axis="axisRow" fieldPosition="0"/>
    </format>
    <format dxfId="198">
      <pivotArea dataOnly="0" labelOnly="1" outline="0" fieldPosition="0">
        <references count="1">
          <reference field="4294967294" count="3">
            <x v="0"/>
            <x v="1"/>
            <x v="2"/>
          </reference>
        </references>
      </pivotArea>
    </format>
    <format dxfId="197">
      <pivotArea field="0" type="button" dataOnly="0" labelOnly="1" outline="0" axis="axisRow" fieldPosition="0"/>
    </format>
    <format dxfId="196">
      <pivotArea dataOnly="0" labelOnly="1" outline="0" fieldPosition="0">
        <references count="1">
          <reference field="4294967294" count="3">
            <x v="0"/>
            <x v="1"/>
            <x v="2"/>
          </reference>
        </references>
      </pivotArea>
    </format>
    <format dxfId="195">
      <pivotArea field="0" type="button" dataOnly="0" labelOnly="1" outline="0" axis="axisRow" fieldPosition="0"/>
    </format>
    <format dxfId="194">
      <pivotArea dataOnly="0" labelOnly="1" outline="0" fieldPosition="0">
        <references count="1">
          <reference field="4294967294" count="3">
            <x v="0"/>
            <x v="1"/>
            <x v="2"/>
          </reference>
        </references>
      </pivotArea>
    </format>
    <format dxfId="193">
      <pivotArea field="0" type="button" dataOnly="0" labelOnly="1" outline="0" axis="axisRow" fieldPosition="0"/>
    </format>
    <format dxfId="192">
      <pivotArea dataOnly="0" labelOnly="1" outline="0" fieldPosition="0">
        <references count="1">
          <reference field="4294967294" count="3">
            <x v="0"/>
            <x v="1"/>
            <x v="2"/>
          </reference>
        </references>
      </pivotArea>
    </format>
    <format dxfId="191">
      <pivotArea field="0" type="button" dataOnly="0" labelOnly="1" outline="0" axis="axisRow" fieldPosition="0"/>
    </format>
    <format dxfId="190">
      <pivotArea dataOnly="0" labelOnly="1" outline="0" fieldPosition="0">
        <references count="1">
          <reference field="4294967294" count="3">
            <x v="0"/>
            <x v="1"/>
            <x v="2"/>
          </reference>
        </references>
      </pivotArea>
    </format>
    <format dxfId="189">
      <pivotArea dataOnly="0" labelOnly="1" outline="0" fieldPosition="0">
        <references count="1">
          <reference field="4294967294" count="1">
            <x v="0"/>
          </reference>
        </references>
      </pivotArea>
    </format>
    <format dxfId="188">
      <pivotArea type="all" dataOnly="0" outline="0" fieldPosition="0"/>
    </format>
    <format dxfId="187">
      <pivotArea outline="0" collapsedLevelsAreSubtotals="1" fieldPosition="0"/>
    </format>
    <format dxfId="186">
      <pivotArea field="0" type="button" dataOnly="0" labelOnly="1" outline="0" axis="axisRow" fieldPosition="0"/>
    </format>
    <format dxfId="185">
      <pivotArea dataOnly="0" labelOnly="1" fieldPosition="0">
        <references count="1">
          <reference field="0" count="0"/>
        </references>
      </pivotArea>
    </format>
    <format dxfId="184">
      <pivotArea dataOnly="0" labelOnly="1" grandRow="1" outline="0" fieldPosition="0"/>
    </format>
    <format dxfId="183">
      <pivotArea dataOnly="0" labelOnly="1" fieldPosition="0">
        <references count="2">
          <reference field="0" count="1" selected="0">
            <x v="0"/>
          </reference>
          <reference field="1" count="8">
            <x v="2"/>
            <x v="6"/>
            <x v="7"/>
            <x v="12"/>
            <x v="13"/>
            <x v="14"/>
            <x v="20"/>
            <x v="27"/>
          </reference>
        </references>
      </pivotArea>
    </format>
    <format dxfId="182">
      <pivotArea dataOnly="0" labelOnly="1" fieldPosition="0">
        <references count="2">
          <reference field="0" count="1" selected="0">
            <x v="1"/>
          </reference>
          <reference field="1" count="8">
            <x v="3"/>
            <x v="9"/>
            <x v="16"/>
            <x v="18"/>
            <x v="19"/>
            <x v="28"/>
            <x v="32"/>
            <x v="33"/>
          </reference>
        </references>
      </pivotArea>
    </format>
    <format dxfId="181">
      <pivotArea dataOnly="0" labelOnly="1" fieldPosition="0">
        <references count="2">
          <reference field="0" count="1" selected="0">
            <x v="2"/>
          </reference>
          <reference field="1" count="8">
            <x v="0"/>
            <x v="5"/>
            <x v="25"/>
            <x v="29"/>
            <x v="36"/>
            <x v="39"/>
            <x v="40"/>
            <x v="42"/>
          </reference>
        </references>
      </pivotArea>
    </format>
    <format dxfId="180">
      <pivotArea dataOnly="0" labelOnly="1" fieldPosition="0">
        <references count="2">
          <reference field="0" count="1" selected="0">
            <x v="3"/>
          </reference>
          <reference field="1" count="6">
            <x v="1"/>
            <x v="11"/>
            <x v="30"/>
            <x v="34"/>
            <x v="35"/>
            <x v="38"/>
          </reference>
        </references>
      </pivotArea>
    </format>
    <format dxfId="179">
      <pivotArea dataOnly="0" labelOnly="1" fieldPosition="0">
        <references count="2">
          <reference field="0" count="1" selected="0">
            <x v="4"/>
          </reference>
          <reference field="1" count="6">
            <x v="10"/>
            <x v="15"/>
            <x v="17"/>
            <x v="21"/>
            <x v="22"/>
            <x v="24"/>
          </reference>
        </references>
      </pivotArea>
    </format>
    <format dxfId="178">
      <pivotArea dataOnly="0" labelOnly="1" fieldPosition="0">
        <references count="2">
          <reference field="0" count="1" selected="0">
            <x v="5"/>
          </reference>
          <reference field="1" count="13">
            <x v="4"/>
            <x v="8"/>
            <x v="23"/>
            <x v="26"/>
            <x v="31"/>
            <x v="37"/>
            <x v="41"/>
            <x v="43"/>
            <x v="44"/>
            <x v="45"/>
            <x v="46"/>
            <x v="47"/>
            <x v="48"/>
          </reference>
        </references>
      </pivotArea>
    </format>
    <format dxfId="177">
      <pivotArea dataOnly="0" labelOnly="1" outline="0" fieldPosition="0">
        <references count="1">
          <reference field="4294967294" count="3">
            <x v="0"/>
            <x v="1"/>
            <x v="2"/>
          </reference>
        </references>
      </pivotArea>
    </format>
    <format dxfId="176">
      <pivotArea type="all" dataOnly="0" outline="0" fieldPosition="0"/>
    </format>
    <format dxfId="175">
      <pivotArea type="all" dataOnly="0" outline="0" fieldPosition="0"/>
    </format>
    <format dxfId="174">
      <pivotArea outline="0" collapsedLevelsAreSubtotals="1" fieldPosition="0"/>
    </format>
    <format dxfId="173">
      <pivotArea field="0" type="button" dataOnly="0" labelOnly="1" outline="0" axis="axisRow" fieldPosition="0"/>
    </format>
    <format dxfId="172">
      <pivotArea dataOnly="0" labelOnly="1" fieldPosition="0">
        <references count="1">
          <reference field="0" count="0"/>
        </references>
      </pivotArea>
    </format>
    <format dxfId="171">
      <pivotArea dataOnly="0" labelOnly="1" grandRow="1" outline="0" fieldPosition="0"/>
    </format>
    <format dxfId="170">
      <pivotArea dataOnly="0" labelOnly="1" fieldPosition="0">
        <references count="2">
          <reference field="0" count="1" selected="0">
            <x v="0"/>
          </reference>
          <reference field="1" count="8">
            <x v="2"/>
            <x v="6"/>
            <x v="7"/>
            <x v="12"/>
            <x v="13"/>
            <x v="14"/>
            <x v="20"/>
            <x v="27"/>
          </reference>
        </references>
      </pivotArea>
    </format>
    <format dxfId="169">
      <pivotArea dataOnly="0" labelOnly="1" fieldPosition="0">
        <references count="2">
          <reference field="0" count="1" selected="0">
            <x v="1"/>
          </reference>
          <reference field="1" count="8">
            <x v="3"/>
            <x v="9"/>
            <x v="16"/>
            <x v="18"/>
            <x v="19"/>
            <x v="28"/>
            <x v="32"/>
            <x v="33"/>
          </reference>
        </references>
      </pivotArea>
    </format>
    <format dxfId="168">
      <pivotArea dataOnly="0" labelOnly="1" fieldPosition="0">
        <references count="2">
          <reference field="0" count="1" selected="0">
            <x v="2"/>
          </reference>
          <reference field="1" count="8">
            <x v="0"/>
            <x v="5"/>
            <x v="25"/>
            <x v="29"/>
            <x v="36"/>
            <x v="39"/>
            <x v="40"/>
            <x v="42"/>
          </reference>
        </references>
      </pivotArea>
    </format>
    <format dxfId="167">
      <pivotArea dataOnly="0" labelOnly="1" fieldPosition="0">
        <references count="2">
          <reference field="0" count="1" selected="0">
            <x v="3"/>
          </reference>
          <reference field="1" count="6">
            <x v="1"/>
            <x v="11"/>
            <x v="30"/>
            <x v="34"/>
            <x v="35"/>
            <x v="38"/>
          </reference>
        </references>
      </pivotArea>
    </format>
    <format dxfId="166">
      <pivotArea dataOnly="0" labelOnly="1" fieldPosition="0">
        <references count="2">
          <reference field="0" count="1" selected="0">
            <x v="4"/>
          </reference>
          <reference field="1" count="6">
            <x v="10"/>
            <x v="15"/>
            <x v="17"/>
            <x v="21"/>
            <x v="22"/>
            <x v="24"/>
          </reference>
        </references>
      </pivotArea>
    </format>
    <format dxfId="165">
      <pivotArea dataOnly="0" labelOnly="1" fieldPosition="0">
        <references count="2">
          <reference field="0" count="1" selected="0">
            <x v="5"/>
          </reference>
          <reference field="1" count="13">
            <x v="4"/>
            <x v="8"/>
            <x v="23"/>
            <x v="26"/>
            <x v="31"/>
            <x v="37"/>
            <x v="41"/>
            <x v="43"/>
            <x v="44"/>
            <x v="45"/>
            <x v="46"/>
            <x v="47"/>
            <x v="48"/>
          </reference>
        </references>
      </pivotArea>
    </format>
    <format dxfId="164">
      <pivotArea dataOnly="0" labelOnly="1" fieldPosition="0">
        <references count="2">
          <reference field="0" count="1" selected="0">
            <x v="7"/>
          </reference>
          <reference field="1" count="5">
            <x v="49"/>
            <x v="50"/>
            <x v="51"/>
            <x v="52"/>
            <x v="53"/>
          </reference>
        </references>
      </pivotArea>
    </format>
    <format dxfId="163">
      <pivotArea dataOnly="0" labelOnly="1" outline="0" fieldPosition="0">
        <references count="1">
          <reference field="4294967294" count="3">
            <x v="0"/>
            <x v="1"/>
            <x v="2"/>
          </reference>
        </references>
      </pivotArea>
    </format>
    <format dxfId="162">
      <pivotArea dataOnly="0" labelOnly="1" outline="0" fieldPosition="0">
        <references count="1">
          <reference field="4294967294" count="1">
            <x v="0"/>
          </reference>
        </references>
      </pivotArea>
    </format>
    <format dxfId="161">
      <pivotArea collapsedLevelsAreSubtotals="1" fieldPosition="0">
        <references count="1">
          <reference field="0" count="1">
            <x v="0"/>
          </reference>
        </references>
      </pivotArea>
    </format>
    <format dxfId="160">
      <pivotArea dataOnly="0" labelOnly="1" fieldPosition="0">
        <references count="1">
          <reference field="0" count="1">
            <x v="0"/>
          </reference>
        </references>
      </pivotArea>
    </format>
    <format dxfId="159">
      <pivotArea collapsedLevelsAreSubtotals="1" fieldPosition="0">
        <references count="1">
          <reference field="0" count="1">
            <x v="0"/>
          </reference>
        </references>
      </pivotArea>
    </format>
    <format dxfId="158">
      <pivotArea dataOnly="0" labelOnly="1" fieldPosition="0">
        <references count="1">
          <reference field="0" count="1">
            <x v="0"/>
          </reference>
        </references>
      </pivotArea>
    </format>
    <format dxfId="157">
      <pivotArea dataOnly="0" labelOnly="1" fieldPosition="0">
        <references count="1">
          <reference field="0" count="1">
            <x v="1"/>
          </reference>
        </references>
      </pivotArea>
    </format>
    <format dxfId="156">
      <pivotArea dataOnly="0" labelOnly="1" fieldPosition="0">
        <references count="1">
          <reference field="0" count="1">
            <x v="2"/>
          </reference>
        </references>
      </pivotArea>
    </format>
    <format dxfId="155">
      <pivotArea dataOnly="0" labelOnly="1" fieldPosition="0">
        <references count="1">
          <reference field="0" count="1">
            <x v="3"/>
          </reference>
        </references>
      </pivotArea>
    </format>
    <format dxfId="154">
      <pivotArea dataOnly="0" labelOnly="1" fieldPosition="0">
        <references count="1">
          <reference field="0" count="1">
            <x v="4"/>
          </reference>
        </references>
      </pivotArea>
    </format>
    <format dxfId="153">
      <pivotArea dataOnly="0" labelOnly="1" fieldPosition="0">
        <references count="1">
          <reference field="0" count="1">
            <x v="5"/>
          </reference>
        </references>
      </pivotArea>
    </format>
    <format dxfId="152">
      <pivotArea dataOnly="0" labelOnly="1" fieldPosition="0">
        <references count="1">
          <reference field="0" count="1">
            <x v="7"/>
          </reference>
        </references>
      </pivotArea>
    </format>
    <format dxfId="151">
      <pivotArea grandRow="1" outline="0" collapsedLevelsAreSubtotals="1" fieldPosition="0"/>
    </format>
    <format dxfId="150">
      <pivotArea grandRow="1" outline="0" collapsedLevelsAreSubtotals="1" fieldPosition="0"/>
    </format>
    <format dxfId="149">
      <pivotArea grandRow="1" outline="0" collapsedLevelsAreSubtotals="1" fieldPosition="0"/>
    </format>
    <format dxfId="148">
      <pivotArea grandRow="1" outline="0" collapsedLevelsAreSubtotals="1" fieldPosition="0"/>
    </format>
    <format dxfId="147">
      <pivotArea grandRow="1" outline="0" collapsedLevelsAreSubtotals="1" fieldPosition="0"/>
    </format>
    <format dxfId="146">
      <pivotArea dataOnly="0" labelOnly="1" grandRow="1" outline="0" fieldPosition="0"/>
    </format>
    <format dxfId="145">
      <pivotArea grandRow="1" outline="0" collapsedLevelsAreSubtotals="1" fieldPosition="0"/>
    </format>
    <format dxfId="144">
      <pivotArea dataOnly="0" labelOnly="1" grandRow="1" outline="0" fieldPosition="0"/>
    </format>
    <format dxfId="143">
      <pivotArea grandRow="1" outline="0" collapsedLevelsAreSubtotals="1" fieldPosition="0"/>
    </format>
    <format dxfId="142">
      <pivotArea dataOnly="0" labelOnly="1" grandRow="1" outline="0" fieldPosition="0"/>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D00-000003000000}" name="Tableau croisé dynamique1" cacheId="0" applyNumberFormats="0" applyBorderFormats="0" applyFontFormats="0" applyPatternFormats="0" applyAlignmentFormats="0" applyWidthHeightFormats="1" dataCaption="Valeurs" updatedVersion="8" minRefreshableVersion="3" itemPrintTitles="1" createdVersion="6" indent="0" outline="1" outlineData="1" multipleFieldFilters="0" rowHeaderCaption="DRB/wilaya">
  <location ref="A3:E311" firstHeaderRow="0" firstDataRow="1" firstDataCol="1"/>
  <pivotFields count="17">
    <pivotField showAll="0">
      <items count="9">
        <item x="0"/>
        <item x="3"/>
        <item x="1"/>
        <item x="6"/>
        <item x="4"/>
        <item x="2"/>
        <item x="5"/>
        <item x="7"/>
        <item t="default"/>
      </items>
    </pivotField>
    <pivotField axis="axisRow" showAll="0">
      <items count="51">
        <item x="12"/>
        <item x="43"/>
        <item x="1"/>
        <item x="33"/>
        <item x="20"/>
        <item x="13"/>
        <item x="7"/>
        <item x="6"/>
        <item x="25"/>
        <item x="36"/>
        <item x="42"/>
        <item x="48"/>
        <item x="4"/>
        <item x="0"/>
        <item x="3"/>
        <item x="39"/>
        <item x="34"/>
        <item x="41"/>
        <item x="29"/>
        <item x="30"/>
        <item x="2"/>
        <item x="37"/>
        <item x="38"/>
        <item x="16"/>
        <item x="40"/>
        <item x="11"/>
        <item x="23"/>
        <item x="5"/>
        <item x="31"/>
        <item x="8"/>
        <item x="47"/>
        <item x="18"/>
        <item x="32"/>
        <item x="35"/>
        <item x="46"/>
        <item x="44"/>
        <item x="14"/>
        <item x="22"/>
        <item x="45"/>
        <item x="10"/>
        <item x="9"/>
        <item x="21"/>
        <item x="15"/>
        <item x="26"/>
        <item x="27"/>
        <item x="17"/>
        <item x="24"/>
        <item x="19"/>
        <item x="28"/>
        <item x="49"/>
        <item t="default"/>
      </items>
    </pivotField>
    <pivotField showAll="0"/>
    <pivotField axis="axisRow" showAll="0" sortType="ascending">
      <items count="28">
        <item m="1" x="25"/>
        <item m="1" x="26"/>
        <item m="1" x="22"/>
        <item m="1" x="23"/>
        <item m="1" x="24"/>
        <item x="20"/>
        <item x="2"/>
        <item x="9"/>
        <item x="21"/>
        <item x="13"/>
        <item x="7"/>
        <item x="16"/>
        <item x="0"/>
        <item x="18"/>
        <item x="4"/>
        <item x="15"/>
        <item x="10"/>
        <item x="6"/>
        <item x="3"/>
        <item x="17"/>
        <item x="1"/>
        <item x="14"/>
        <item x="19"/>
        <item x="8"/>
        <item x="12"/>
        <item x="5"/>
        <item x="11"/>
        <item t="default"/>
      </items>
    </pivotField>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s>
  <rowFields count="2">
    <field x="3"/>
    <field x="1"/>
  </rowFields>
  <rowItems count="308">
    <i>
      <x v="5"/>
    </i>
    <i r="1">
      <x v="33"/>
    </i>
    <i>
      <x v="6"/>
    </i>
    <i r="1">
      <x/>
    </i>
    <i r="1">
      <x v="8"/>
    </i>
    <i r="1">
      <x v="9"/>
    </i>
    <i r="1">
      <x v="13"/>
    </i>
    <i r="1">
      <x v="18"/>
    </i>
    <i r="1">
      <x v="23"/>
    </i>
    <i r="1">
      <x v="25"/>
    </i>
    <i r="1">
      <x v="26"/>
    </i>
    <i r="1">
      <x v="30"/>
    </i>
    <i r="1">
      <x v="33"/>
    </i>
    <i r="1">
      <x v="35"/>
    </i>
    <i r="1">
      <x v="37"/>
    </i>
    <i r="1">
      <x v="43"/>
    </i>
    <i r="1">
      <x v="44"/>
    </i>
    <i r="1">
      <x v="49"/>
    </i>
    <i>
      <x v="7"/>
    </i>
    <i r="1">
      <x v="4"/>
    </i>
    <i r="1">
      <x v="8"/>
    </i>
    <i r="1">
      <x v="17"/>
    </i>
    <i r="1">
      <x v="18"/>
    </i>
    <i r="1">
      <x v="23"/>
    </i>
    <i r="1">
      <x v="26"/>
    </i>
    <i r="1">
      <x v="27"/>
    </i>
    <i r="1">
      <x v="29"/>
    </i>
    <i r="1">
      <x v="30"/>
    </i>
    <i r="1">
      <x v="31"/>
    </i>
    <i r="1">
      <x v="34"/>
    </i>
    <i r="1">
      <x v="35"/>
    </i>
    <i r="1">
      <x v="36"/>
    </i>
    <i r="1">
      <x v="37"/>
    </i>
    <i r="1">
      <x v="39"/>
    </i>
    <i r="1">
      <x v="41"/>
    </i>
    <i r="1">
      <x v="45"/>
    </i>
    <i r="1">
      <x v="46"/>
    </i>
    <i r="1">
      <x v="47"/>
    </i>
    <i r="1">
      <x v="48"/>
    </i>
    <i r="1">
      <x v="49"/>
    </i>
    <i>
      <x v="8"/>
    </i>
    <i r="1">
      <x v="34"/>
    </i>
    <i>
      <x v="9"/>
    </i>
    <i r="1">
      <x v="9"/>
    </i>
    <i r="1">
      <x v="25"/>
    </i>
    <i r="1">
      <x v="32"/>
    </i>
    <i r="1">
      <x v="39"/>
    </i>
    <i>
      <x v="10"/>
    </i>
    <i r="1">
      <x v="2"/>
    </i>
    <i r="1">
      <x v="5"/>
    </i>
    <i r="1">
      <x v="6"/>
    </i>
    <i r="1">
      <x v="22"/>
    </i>
    <i r="1">
      <x v="34"/>
    </i>
    <i r="1">
      <x v="38"/>
    </i>
    <i>
      <x v="11"/>
    </i>
    <i r="1">
      <x v="1"/>
    </i>
    <i r="1">
      <x v="22"/>
    </i>
    <i r="1">
      <x v="31"/>
    </i>
    <i>
      <x v="12"/>
    </i>
    <i r="1">
      <x v="1"/>
    </i>
    <i r="1">
      <x v="3"/>
    </i>
    <i r="1">
      <x v="4"/>
    </i>
    <i r="1">
      <x v="5"/>
    </i>
    <i r="1">
      <x v="8"/>
    </i>
    <i r="1">
      <x v="13"/>
    </i>
    <i r="1">
      <x v="20"/>
    </i>
    <i r="1">
      <x v="22"/>
    </i>
    <i r="1">
      <x v="23"/>
    </i>
    <i r="1">
      <x v="24"/>
    </i>
    <i r="1">
      <x v="25"/>
    </i>
    <i r="1">
      <x v="27"/>
    </i>
    <i r="1">
      <x v="28"/>
    </i>
    <i r="1">
      <x v="30"/>
    </i>
    <i r="1">
      <x v="31"/>
    </i>
    <i r="1">
      <x v="32"/>
    </i>
    <i r="1">
      <x v="33"/>
    </i>
    <i r="1">
      <x v="35"/>
    </i>
    <i r="1">
      <x v="36"/>
    </i>
    <i r="1">
      <x v="37"/>
    </i>
    <i r="1">
      <x v="49"/>
    </i>
    <i>
      <x v="13"/>
    </i>
    <i r="1">
      <x v="32"/>
    </i>
    <i>
      <x v="14"/>
    </i>
    <i r="1">
      <x v="3"/>
    </i>
    <i r="1">
      <x v="4"/>
    </i>
    <i r="1">
      <x v="13"/>
    </i>
    <i r="1">
      <x v="49"/>
    </i>
    <i>
      <x v="15"/>
    </i>
    <i r="1">
      <x v="3"/>
    </i>
    <i r="1">
      <x v="4"/>
    </i>
    <i r="1">
      <x v="8"/>
    </i>
    <i r="1">
      <x v="17"/>
    </i>
    <i r="1">
      <x v="22"/>
    </i>
    <i r="1">
      <x v="23"/>
    </i>
    <i r="1">
      <x v="24"/>
    </i>
    <i r="1">
      <x v="30"/>
    </i>
    <i r="1">
      <x v="32"/>
    </i>
    <i r="1">
      <x v="34"/>
    </i>
    <i r="1">
      <x v="35"/>
    </i>
    <i r="1">
      <x v="49"/>
    </i>
    <i>
      <x v="16"/>
    </i>
    <i r="1">
      <x/>
    </i>
    <i r="1">
      <x v="1"/>
    </i>
    <i r="1">
      <x v="3"/>
    </i>
    <i r="1">
      <x v="4"/>
    </i>
    <i r="1">
      <x v="5"/>
    </i>
    <i r="1">
      <x v="7"/>
    </i>
    <i r="1">
      <x v="17"/>
    </i>
    <i r="1">
      <x v="22"/>
    </i>
    <i r="1">
      <x v="23"/>
    </i>
    <i r="1">
      <x v="25"/>
    </i>
    <i r="1">
      <x v="28"/>
    </i>
    <i r="1">
      <x v="29"/>
    </i>
    <i r="1">
      <x v="31"/>
    </i>
    <i r="1">
      <x v="32"/>
    </i>
    <i r="1">
      <x v="33"/>
    </i>
    <i r="1">
      <x v="36"/>
    </i>
    <i r="1">
      <x v="49"/>
    </i>
    <i>
      <x v="17"/>
    </i>
    <i r="1">
      <x/>
    </i>
    <i r="1">
      <x v="1"/>
    </i>
    <i r="1">
      <x v="2"/>
    </i>
    <i r="1">
      <x v="3"/>
    </i>
    <i r="1">
      <x v="4"/>
    </i>
    <i r="1">
      <x v="5"/>
    </i>
    <i r="1">
      <x v="6"/>
    </i>
    <i r="1">
      <x v="7"/>
    </i>
    <i r="1">
      <x v="9"/>
    </i>
    <i r="1">
      <x v="17"/>
    </i>
    <i r="1">
      <x v="20"/>
    </i>
    <i r="1">
      <x v="22"/>
    </i>
    <i r="1">
      <x v="23"/>
    </i>
    <i r="1">
      <x v="25"/>
    </i>
    <i r="1">
      <x v="26"/>
    </i>
    <i r="1">
      <x v="28"/>
    </i>
    <i r="1">
      <x v="30"/>
    </i>
    <i r="1">
      <x v="31"/>
    </i>
    <i r="1">
      <x v="32"/>
    </i>
    <i r="1">
      <x v="35"/>
    </i>
    <i r="1">
      <x v="36"/>
    </i>
    <i r="1">
      <x v="37"/>
    </i>
    <i r="1">
      <x v="39"/>
    </i>
    <i r="1">
      <x v="43"/>
    </i>
    <i r="1">
      <x v="45"/>
    </i>
    <i r="1">
      <x v="47"/>
    </i>
    <i r="1">
      <x v="48"/>
    </i>
    <i>
      <x v="18"/>
    </i>
    <i r="1">
      <x/>
    </i>
    <i r="1">
      <x v="1"/>
    </i>
    <i r="1">
      <x v="5"/>
    </i>
    <i r="1">
      <x v="8"/>
    </i>
    <i r="1">
      <x v="9"/>
    </i>
    <i r="1">
      <x v="13"/>
    </i>
    <i r="1">
      <x v="23"/>
    </i>
    <i r="1">
      <x v="25"/>
    </i>
    <i r="1">
      <x v="26"/>
    </i>
    <i r="1">
      <x v="29"/>
    </i>
    <i r="1">
      <x v="30"/>
    </i>
    <i r="1">
      <x v="31"/>
    </i>
    <i r="1">
      <x v="32"/>
    </i>
    <i r="1">
      <x v="34"/>
    </i>
    <i r="1">
      <x v="35"/>
    </i>
    <i r="1">
      <x v="36"/>
    </i>
    <i r="1">
      <x v="37"/>
    </i>
    <i r="1">
      <x v="39"/>
    </i>
    <i r="1">
      <x v="40"/>
    </i>
    <i r="1">
      <x v="41"/>
    </i>
    <i r="1">
      <x v="43"/>
    </i>
    <i r="1">
      <x v="44"/>
    </i>
    <i r="1">
      <x v="45"/>
    </i>
    <i r="1">
      <x v="46"/>
    </i>
    <i r="1">
      <x v="47"/>
    </i>
    <i r="1">
      <x v="48"/>
    </i>
    <i>
      <x v="19"/>
    </i>
    <i r="1">
      <x v="37"/>
    </i>
    <i>
      <x v="20"/>
    </i>
    <i r="1">
      <x/>
    </i>
    <i r="1">
      <x v="1"/>
    </i>
    <i r="1">
      <x v="2"/>
    </i>
    <i r="1">
      <x v="3"/>
    </i>
    <i r="1">
      <x v="4"/>
    </i>
    <i r="1">
      <x v="5"/>
    </i>
    <i r="1">
      <x v="6"/>
    </i>
    <i r="1">
      <x v="7"/>
    </i>
    <i r="1">
      <x v="8"/>
    </i>
    <i r="1">
      <x v="9"/>
    </i>
    <i r="1">
      <x v="10"/>
    </i>
    <i r="1">
      <x v="12"/>
    </i>
    <i r="1">
      <x v="13"/>
    </i>
    <i r="1">
      <x v="14"/>
    </i>
    <i r="1">
      <x v="15"/>
    </i>
    <i r="1">
      <x v="17"/>
    </i>
    <i r="1">
      <x v="18"/>
    </i>
    <i r="1">
      <x v="19"/>
    </i>
    <i r="1">
      <x v="20"/>
    </i>
    <i r="1">
      <x v="21"/>
    </i>
    <i r="1">
      <x v="22"/>
    </i>
    <i r="1">
      <x v="23"/>
    </i>
    <i r="1">
      <x v="24"/>
    </i>
    <i r="1">
      <x v="25"/>
    </i>
    <i r="1">
      <x v="26"/>
    </i>
    <i r="1">
      <x v="27"/>
    </i>
    <i r="1">
      <x v="28"/>
    </i>
    <i r="1">
      <x v="29"/>
    </i>
    <i r="1">
      <x v="30"/>
    </i>
    <i r="1">
      <x v="31"/>
    </i>
    <i r="1">
      <x v="32"/>
    </i>
    <i r="1">
      <x v="34"/>
    </i>
    <i r="1">
      <x v="35"/>
    </i>
    <i r="1">
      <x v="36"/>
    </i>
    <i r="1">
      <x v="37"/>
    </i>
    <i r="1">
      <x v="38"/>
    </i>
    <i r="1">
      <x v="39"/>
    </i>
    <i r="1">
      <x v="40"/>
    </i>
    <i r="1">
      <x v="42"/>
    </i>
    <i r="1">
      <x v="43"/>
    </i>
    <i r="1">
      <x v="44"/>
    </i>
    <i r="1">
      <x v="45"/>
    </i>
    <i r="1">
      <x v="46"/>
    </i>
    <i r="1">
      <x v="47"/>
    </i>
    <i r="1">
      <x v="48"/>
    </i>
    <i r="1">
      <x v="49"/>
    </i>
    <i>
      <x v="21"/>
    </i>
    <i r="1">
      <x v="25"/>
    </i>
    <i r="1">
      <x v="49"/>
    </i>
    <i>
      <x v="22"/>
    </i>
    <i r="1">
      <x v="32"/>
    </i>
    <i r="1">
      <x v="49"/>
    </i>
    <i>
      <x v="23"/>
    </i>
    <i r="1">
      <x/>
    </i>
    <i r="1">
      <x v="1"/>
    </i>
    <i r="1">
      <x v="2"/>
    </i>
    <i r="1">
      <x v="3"/>
    </i>
    <i r="1">
      <x v="4"/>
    </i>
    <i r="1">
      <x v="5"/>
    </i>
    <i r="1">
      <x v="6"/>
    </i>
    <i r="1">
      <x v="7"/>
    </i>
    <i r="1">
      <x v="8"/>
    </i>
    <i r="1">
      <x v="9"/>
    </i>
    <i r="1">
      <x v="12"/>
    </i>
    <i r="1">
      <x v="16"/>
    </i>
    <i r="1">
      <x v="17"/>
    </i>
    <i r="1">
      <x v="20"/>
    </i>
    <i r="1">
      <x v="22"/>
    </i>
    <i r="1">
      <x v="23"/>
    </i>
    <i r="1">
      <x v="25"/>
    </i>
    <i r="1">
      <x v="26"/>
    </i>
    <i r="1">
      <x v="27"/>
    </i>
    <i r="1">
      <x v="29"/>
    </i>
    <i r="1">
      <x v="30"/>
    </i>
    <i r="1">
      <x v="31"/>
    </i>
    <i r="1">
      <x v="32"/>
    </i>
    <i r="1">
      <x v="33"/>
    </i>
    <i r="1">
      <x v="34"/>
    </i>
    <i r="1">
      <x v="35"/>
    </i>
    <i r="1">
      <x v="37"/>
    </i>
    <i r="1">
      <x v="39"/>
    </i>
    <i r="1">
      <x v="41"/>
    </i>
    <i r="1">
      <x v="43"/>
    </i>
    <i r="1">
      <x v="44"/>
    </i>
    <i r="1">
      <x v="45"/>
    </i>
    <i r="1">
      <x v="46"/>
    </i>
    <i r="1">
      <x v="47"/>
    </i>
    <i r="1">
      <x v="49"/>
    </i>
    <i>
      <x v="24"/>
    </i>
    <i r="1">
      <x v="29"/>
    </i>
    <i>
      <x v="25"/>
    </i>
    <i r="1">
      <x/>
    </i>
    <i r="1">
      <x v="1"/>
    </i>
    <i r="1">
      <x v="2"/>
    </i>
    <i r="1">
      <x v="3"/>
    </i>
    <i r="1">
      <x v="4"/>
    </i>
    <i r="1">
      <x v="5"/>
    </i>
    <i r="1">
      <x v="6"/>
    </i>
    <i r="1">
      <x v="7"/>
    </i>
    <i r="1">
      <x v="8"/>
    </i>
    <i r="1">
      <x v="9"/>
    </i>
    <i r="1">
      <x v="12"/>
    </i>
    <i r="1">
      <x v="13"/>
    </i>
    <i r="1">
      <x v="16"/>
    </i>
    <i r="1">
      <x v="17"/>
    </i>
    <i r="1">
      <x v="18"/>
    </i>
    <i r="1">
      <x v="20"/>
    </i>
    <i r="1">
      <x v="22"/>
    </i>
    <i r="1">
      <x v="23"/>
    </i>
    <i r="1">
      <x v="26"/>
    </i>
    <i r="1">
      <x v="27"/>
    </i>
    <i r="1">
      <x v="28"/>
    </i>
    <i r="1">
      <x v="29"/>
    </i>
    <i r="1">
      <x v="30"/>
    </i>
    <i r="1">
      <x v="31"/>
    </i>
    <i r="1">
      <x v="32"/>
    </i>
    <i r="1">
      <x v="34"/>
    </i>
    <i r="1">
      <x v="36"/>
    </i>
    <i r="1">
      <x v="37"/>
    </i>
    <i r="1">
      <x v="38"/>
    </i>
    <i r="1">
      <x v="40"/>
    </i>
    <i r="1">
      <x v="41"/>
    </i>
    <i r="1">
      <x v="44"/>
    </i>
    <i r="1">
      <x v="46"/>
    </i>
    <i r="1">
      <x v="49"/>
    </i>
    <i>
      <x v="26"/>
    </i>
    <i r="1">
      <x/>
    </i>
    <i r="1">
      <x v="5"/>
    </i>
    <i r="1">
      <x v="11"/>
    </i>
    <i r="1">
      <x v="29"/>
    </i>
    <i r="1">
      <x v="36"/>
    </i>
    <i t="grand">
      <x/>
    </i>
  </rowItems>
  <colFields count="1">
    <field x="-2"/>
  </colFields>
  <colItems count="4">
    <i>
      <x/>
    </i>
    <i i="1">
      <x v="1"/>
    </i>
    <i i="2">
      <x v="2"/>
    </i>
    <i i="3">
      <x v="3"/>
    </i>
  </colItems>
  <dataFields count="4">
    <dataField name="Nombre opération" fld="10" subtotal="count" baseField="0" baseItem="0"/>
    <dataField name=" AE actuelle" fld="10" baseField="1" baseItem="12"/>
    <dataField name=" AE Engagée" fld="11" baseField="1" baseItem="12"/>
    <dataField name=" Dépenses cumulée " fld="12" baseField="0" baseItem="0"/>
  </dataFields>
  <formats count="95">
    <format dxfId="141">
      <pivotArea dataOnly="0" labelOnly="1" outline="0" axis="axisValues" fieldPosition="0"/>
    </format>
    <format dxfId="140">
      <pivotArea dataOnly="0" labelOnly="1" outline="0" axis="axisValues" fieldPosition="0"/>
    </format>
    <format dxfId="139">
      <pivotArea dataOnly="0" labelOnly="1" outline="0" axis="axisValues" fieldPosition="0"/>
    </format>
    <format dxfId="138">
      <pivotArea dataOnly="0" labelOnly="1" outline="0" axis="axisValues" fieldPosition="0"/>
    </format>
    <format dxfId="137">
      <pivotArea dataOnly="0" labelOnly="1" outline="0" axis="axisValues" fieldPosition="0"/>
    </format>
    <format dxfId="136">
      <pivotArea dataOnly="0" labelOnly="1" outline="0" axis="axisValues" fieldPosition="0"/>
    </format>
    <format dxfId="135">
      <pivotArea dataOnly="0" labelOnly="1" outline="0" axis="axisValues" fieldPosition="0"/>
    </format>
    <format dxfId="134">
      <pivotArea dataOnly="0" labelOnly="1" outline="0" axis="axisValues" fieldPosition="0"/>
    </format>
    <format dxfId="133">
      <pivotArea outline="0" collapsedLevelsAreSubtotals="1" fieldPosition="0"/>
    </format>
    <format dxfId="132">
      <pivotArea dataOnly="0" labelOnly="1" outline="0" axis="axisValues" fieldPosition="0"/>
    </format>
    <format dxfId="131">
      <pivotArea dataOnly="0" labelOnly="1" outline="0" axis="axisValues" fieldPosition="0"/>
    </format>
    <format dxfId="130">
      <pivotArea field="0" type="button" dataOnly="0" labelOnly="1" outline="0"/>
    </format>
    <format dxfId="129">
      <pivotArea field="0" type="button" dataOnly="0" labelOnly="1" outline="0"/>
    </format>
    <format dxfId="128">
      <pivotArea field="0" type="button" dataOnly="0" labelOnly="1" outline="0"/>
    </format>
    <format dxfId="127">
      <pivotArea dataOnly="0" labelOnly="1" outline="0" fieldPosition="0">
        <references count="1">
          <reference field="4294967294" count="4">
            <x v="0"/>
            <x v="1"/>
            <x v="2"/>
            <x v="3"/>
          </reference>
        </references>
      </pivotArea>
    </format>
    <format dxfId="126">
      <pivotArea field="0" type="button" dataOnly="0" labelOnly="1" outline="0"/>
    </format>
    <format dxfId="125">
      <pivotArea dataOnly="0" labelOnly="1" outline="0" fieldPosition="0">
        <references count="1">
          <reference field="4294967294" count="4">
            <x v="0"/>
            <x v="1"/>
            <x v="2"/>
            <x v="3"/>
          </reference>
        </references>
      </pivotArea>
    </format>
    <format dxfId="124">
      <pivotArea field="0" type="button" dataOnly="0" labelOnly="1" outline="0"/>
    </format>
    <format dxfId="123">
      <pivotArea dataOnly="0" labelOnly="1" outline="0" fieldPosition="0">
        <references count="1">
          <reference field="4294967294" count="4">
            <x v="0"/>
            <x v="1"/>
            <x v="2"/>
            <x v="3"/>
          </reference>
        </references>
      </pivotArea>
    </format>
    <format dxfId="122">
      <pivotArea field="0" type="button" dataOnly="0" labelOnly="1" outline="0"/>
    </format>
    <format dxfId="121">
      <pivotArea dataOnly="0" labelOnly="1" outline="0" fieldPosition="0">
        <references count="1">
          <reference field="4294967294" count="4">
            <x v="0"/>
            <x v="1"/>
            <x v="2"/>
            <x v="3"/>
          </reference>
        </references>
      </pivotArea>
    </format>
    <format dxfId="120">
      <pivotArea field="0" type="button" dataOnly="0" labelOnly="1" outline="0"/>
    </format>
    <format dxfId="119">
      <pivotArea dataOnly="0" labelOnly="1" outline="0" fieldPosition="0">
        <references count="1">
          <reference field="4294967294" count="4">
            <x v="0"/>
            <x v="1"/>
            <x v="2"/>
            <x v="3"/>
          </reference>
        </references>
      </pivotArea>
    </format>
    <format dxfId="118">
      <pivotArea dataOnly="0" labelOnly="1" outline="0" fieldPosition="0">
        <references count="1">
          <reference field="4294967294" count="1">
            <x v="0"/>
          </reference>
        </references>
      </pivotArea>
    </format>
    <format dxfId="117">
      <pivotArea type="all" dataOnly="0" outline="0" fieldPosition="0"/>
    </format>
    <format dxfId="116">
      <pivotArea outline="0" collapsedLevelsAreSubtotals="1" fieldPosition="0"/>
    </format>
    <format dxfId="115">
      <pivotArea field="0" type="button" dataOnly="0" labelOnly="1" outline="0"/>
    </format>
    <format dxfId="114">
      <pivotArea dataOnly="0" labelOnly="1" grandRow="1" outline="0" fieldPosition="0"/>
    </format>
    <format dxfId="113">
      <pivotArea dataOnly="0" labelOnly="1" outline="0" fieldPosition="0">
        <references count="1">
          <reference field="4294967294" count="4">
            <x v="0"/>
            <x v="1"/>
            <x v="2"/>
            <x v="3"/>
          </reference>
        </references>
      </pivotArea>
    </format>
    <format dxfId="112">
      <pivotArea type="all" dataOnly="0" outline="0" fieldPosition="0"/>
    </format>
    <format dxfId="111">
      <pivotArea outline="0" collapsedLevelsAreSubtotals="1" fieldPosition="0"/>
    </format>
    <format dxfId="110">
      <pivotArea field="0" type="button" dataOnly="0" labelOnly="1" outline="0"/>
    </format>
    <format dxfId="109">
      <pivotArea dataOnly="0" labelOnly="1" fieldPosition="0">
        <references count="1">
          <reference field="3" count="0"/>
        </references>
      </pivotArea>
    </format>
    <format dxfId="108">
      <pivotArea outline="0" collapsedLevelsAreSubtotals="1" fieldPosition="0"/>
    </format>
    <format dxfId="107">
      <pivotArea type="all" dataOnly="0" outline="0" fieldPosition="0"/>
    </format>
    <format dxfId="106">
      <pivotArea outline="0" collapsedLevelsAreSubtotals="1" fieldPosition="0"/>
    </format>
    <format dxfId="105">
      <pivotArea field="3" type="button" dataOnly="0" labelOnly="1" outline="0" axis="axisRow" fieldPosition="0"/>
    </format>
    <format dxfId="104">
      <pivotArea dataOnly="0" labelOnly="1" fieldPosition="0">
        <references count="1">
          <reference field="3" count="0"/>
        </references>
      </pivotArea>
    </format>
    <format dxfId="103">
      <pivotArea dataOnly="0" labelOnly="1" grandRow="1" outline="0" fieldPosition="0"/>
    </format>
    <format dxfId="102">
      <pivotArea dataOnly="0" labelOnly="1" fieldPosition="0">
        <references count="2">
          <reference field="1" count="21">
            <x v="1"/>
            <x v="3"/>
            <x v="4"/>
            <x v="5"/>
            <x v="8"/>
            <x v="13"/>
            <x v="20"/>
            <x v="22"/>
            <x v="23"/>
            <x v="24"/>
            <x v="25"/>
            <x v="27"/>
            <x v="28"/>
            <x v="30"/>
            <x v="31"/>
            <x v="32"/>
            <x v="33"/>
            <x v="35"/>
            <x v="36"/>
            <x v="37"/>
            <x v="49"/>
          </reference>
          <reference field="3" count="1" selected="0">
            <x v="12"/>
          </reference>
        </references>
      </pivotArea>
    </format>
    <format dxfId="101">
      <pivotArea dataOnly="0" labelOnly="1" fieldPosition="0">
        <references count="2">
          <reference field="1" count="46">
            <x v="0"/>
            <x v="1"/>
            <x v="2"/>
            <x v="3"/>
            <x v="4"/>
            <x v="5"/>
            <x v="6"/>
            <x v="7"/>
            <x v="8"/>
            <x v="9"/>
            <x v="10"/>
            <x v="12"/>
            <x v="13"/>
            <x v="14"/>
            <x v="15"/>
            <x v="17"/>
            <x v="18"/>
            <x v="19"/>
            <x v="20"/>
            <x v="21"/>
            <x v="22"/>
            <x v="23"/>
            <x v="24"/>
            <x v="25"/>
            <x v="26"/>
            <x v="27"/>
            <x v="28"/>
            <x v="29"/>
            <x v="30"/>
            <x v="31"/>
            <x v="32"/>
            <x v="34"/>
            <x v="35"/>
            <x v="36"/>
            <x v="37"/>
            <x v="38"/>
            <x v="39"/>
            <x v="40"/>
            <x v="42"/>
            <x v="43"/>
            <x v="44"/>
            <x v="45"/>
            <x v="46"/>
            <x v="47"/>
            <x v="48"/>
            <x v="49"/>
          </reference>
          <reference field="3" count="1" selected="0">
            <x v="20"/>
          </reference>
        </references>
      </pivotArea>
    </format>
    <format dxfId="100">
      <pivotArea dataOnly="0" labelOnly="1" fieldPosition="0">
        <references count="2">
          <reference field="1" count="15">
            <x v="0"/>
            <x v="8"/>
            <x v="9"/>
            <x v="13"/>
            <x v="18"/>
            <x v="23"/>
            <x v="25"/>
            <x v="26"/>
            <x v="30"/>
            <x v="33"/>
            <x v="35"/>
            <x v="37"/>
            <x v="43"/>
            <x v="44"/>
            <x v="49"/>
          </reference>
          <reference field="3" count="1" selected="0">
            <x v="6"/>
          </reference>
        </references>
      </pivotArea>
    </format>
    <format dxfId="99">
      <pivotArea dataOnly="0" labelOnly="1" fieldPosition="0">
        <references count="2">
          <reference field="1" count="26">
            <x v="0"/>
            <x v="1"/>
            <x v="5"/>
            <x v="8"/>
            <x v="9"/>
            <x v="13"/>
            <x v="23"/>
            <x v="25"/>
            <x v="26"/>
            <x v="29"/>
            <x v="30"/>
            <x v="31"/>
            <x v="32"/>
            <x v="34"/>
            <x v="35"/>
            <x v="36"/>
            <x v="37"/>
            <x v="39"/>
            <x v="40"/>
            <x v="41"/>
            <x v="43"/>
            <x v="44"/>
            <x v="45"/>
            <x v="46"/>
            <x v="47"/>
            <x v="48"/>
          </reference>
          <reference field="3" count="1" selected="0">
            <x v="18"/>
          </reference>
        </references>
      </pivotArea>
    </format>
    <format dxfId="98">
      <pivotArea dataOnly="0" labelOnly="1" fieldPosition="0">
        <references count="2">
          <reference field="1" count="4">
            <x v="3"/>
            <x v="4"/>
            <x v="13"/>
            <x v="49"/>
          </reference>
          <reference field="3" count="1" selected="0">
            <x v="14"/>
          </reference>
        </references>
      </pivotArea>
    </format>
    <format dxfId="97">
      <pivotArea dataOnly="0" labelOnly="1" fieldPosition="0">
        <references count="2">
          <reference field="1" count="34">
            <x v="0"/>
            <x v="1"/>
            <x v="2"/>
            <x v="3"/>
            <x v="4"/>
            <x v="5"/>
            <x v="6"/>
            <x v="7"/>
            <x v="8"/>
            <x v="9"/>
            <x v="12"/>
            <x v="13"/>
            <x v="16"/>
            <x v="17"/>
            <x v="18"/>
            <x v="20"/>
            <x v="22"/>
            <x v="23"/>
            <x v="26"/>
            <x v="27"/>
            <x v="28"/>
            <x v="29"/>
            <x v="30"/>
            <x v="31"/>
            <x v="32"/>
            <x v="34"/>
            <x v="36"/>
            <x v="37"/>
            <x v="38"/>
            <x v="40"/>
            <x v="41"/>
            <x v="44"/>
            <x v="46"/>
            <x v="49"/>
          </reference>
          <reference field="3" count="1" selected="0">
            <x v="25"/>
          </reference>
        </references>
      </pivotArea>
    </format>
    <format dxfId="96">
      <pivotArea dataOnly="0" labelOnly="1" fieldPosition="0">
        <references count="2">
          <reference field="1" count="27">
            <x v="0"/>
            <x v="1"/>
            <x v="2"/>
            <x v="3"/>
            <x v="4"/>
            <x v="5"/>
            <x v="6"/>
            <x v="7"/>
            <x v="9"/>
            <x v="17"/>
            <x v="20"/>
            <x v="22"/>
            <x v="23"/>
            <x v="25"/>
            <x v="26"/>
            <x v="28"/>
            <x v="30"/>
            <x v="31"/>
            <x v="32"/>
            <x v="35"/>
            <x v="36"/>
            <x v="37"/>
            <x v="39"/>
            <x v="43"/>
            <x v="45"/>
            <x v="47"/>
            <x v="48"/>
          </reference>
          <reference field="3" count="1" selected="0">
            <x v="17"/>
          </reference>
        </references>
      </pivotArea>
    </format>
    <format dxfId="95">
      <pivotArea dataOnly="0" labelOnly="1" fieldPosition="0">
        <references count="2">
          <reference field="1" count="6">
            <x v="2"/>
            <x v="5"/>
            <x v="6"/>
            <x v="22"/>
            <x v="34"/>
            <x v="38"/>
          </reference>
          <reference field="3" count="1" selected="0">
            <x v="10"/>
          </reference>
        </references>
      </pivotArea>
    </format>
    <format dxfId="94">
      <pivotArea dataOnly="0" labelOnly="1" fieldPosition="0">
        <references count="2">
          <reference field="1" count="35">
            <x v="0"/>
            <x v="1"/>
            <x v="2"/>
            <x v="3"/>
            <x v="4"/>
            <x v="5"/>
            <x v="6"/>
            <x v="7"/>
            <x v="8"/>
            <x v="9"/>
            <x v="12"/>
            <x v="16"/>
            <x v="17"/>
            <x v="20"/>
            <x v="22"/>
            <x v="23"/>
            <x v="25"/>
            <x v="26"/>
            <x v="27"/>
            <x v="29"/>
            <x v="30"/>
            <x v="31"/>
            <x v="32"/>
            <x v="33"/>
            <x v="34"/>
            <x v="35"/>
            <x v="37"/>
            <x v="39"/>
            <x v="41"/>
            <x v="43"/>
            <x v="44"/>
            <x v="45"/>
            <x v="46"/>
            <x v="47"/>
            <x v="49"/>
          </reference>
          <reference field="3" count="1" selected="0">
            <x v="23"/>
          </reference>
        </references>
      </pivotArea>
    </format>
    <format dxfId="93">
      <pivotArea dataOnly="0" labelOnly="1" fieldPosition="0">
        <references count="2">
          <reference field="1" count="21">
            <x v="4"/>
            <x v="8"/>
            <x v="17"/>
            <x v="18"/>
            <x v="23"/>
            <x v="26"/>
            <x v="27"/>
            <x v="29"/>
            <x v="30"/>
            <x v="31"/>
            <x v="34"/>
            <x v="35"/>
            <x v="36"/>
            <x v="37"/>
            <x v="39"/>
            <x v="41"/>
            <x v="45"/>
            <x v="46"/>
            <x v="47"/>
            <x v="48"/>
            <x v="49"/>
          </reference>
          <reference field="3" count="1" selected="0">
            <x v="7"/>
          </reference>
        </references>
      </pivotArea>
    </format>
    <format dxfId="92">
      <pivotArea dataOnly="0" labelOnly="1" fieldPosition="0">
        <references count="2">
          <reference field="1" count="17">
            <x v="0"/>
            <x v="1"/>
            <x v="3"/>
            <x v="4"/>
            <x v="5"/>
            <x v="7"/>
            <x v="17"/>
            <x v="22"/>
            <x v="23"/>
            <x v="25"/>
            <x v="28"/>
            <x v="29"/>
            <x v="31"/>
            <x v="32"/>
            <x v="33"/>
            <x v="36"/>
            <x v="49"/>
          </reference>
          <reference field="3" count="1" selected="0">
            <x v="16"/>
          </reference>
        </references>
      </pivotArea>
    </format>
    <format dxfId="91">
      <pivotArea dataOnly="0" labelOnly="1" fieldPosition="0">
        <references count="2">
          <reference field="1" count="1">
            <x v="29"/>
          </reference>
          <reference field="3" count="1" selected="0">
            <x v="24"/>
          </reference>
        </references>
      </pivotArea>
    </format>
    <format dxfId="90">
      <pivotArea dataOnly="0" labelOnly="1" fieldPosition="0">
        <references count="2">
          <reference field="1" count="4">
            <x v="9"/>
            <x v="25"/>
            <x v="32"/>
            <x v="39"/>
          </reference>
          <reference field="3" count="1" selected="0">
            <x v="9"/>
          </reference>
        </references>
      </pivotArea>
    </format>
    <format dxfId="89">
      <pivotArea dataOnly="0" labelOnly="1" fieldPosition="0">
        <references count="2">
          <reference field="1" count="2">
            <x v="25"/>
            <x v="49"/>
          </reference>
          <reference field="3" count="1" selected="0">
            <x v="21"/>
          </reference>
        </references>
      </pivotArea>
    </format>
    <format dxfId="88">
      <pivotArea dataOnly="0" labelOnly="1" fieldPosition="0">
        <references count="2">
          <reference field="1" count="12">
            <x v="3"/>
            <x v="4"/>
            <x v="8"/>
            <x v="17"/>
            <x v="22"/>
            <x v="23"/>
            <x v="24"/>
            <x v="30"/>
            <x v="32"/>
            <x v="34"/>
            <x v="35"/>
            <x v="49"/>
          </reference>
          <reference field="3" count="1" selected="0">
            <x v="15"/>
          </reference>
        </references>
      </pivotArea>
    </format>
    <format dxfId="87">
      <pivotArea dataOnly="0" labelOnly="1" fieldPosition="0">
        <references count="2">
          <reference field="1" count="3">
            <x v="1"/>
            <x v="22"/>
            <x v="31"/>
          </reference>
          <reference field="3" count="1" selected="0">
            <x v="11"/>
          </reference>
        </references>
      </pivotArea>
    </format>
    <format dxfId="86">
      <pivotArea dataOnly="0" labelOnly="1" fieldPosition="0">
        <references count="2">
          <reference field="1" count="1">
            <x v="37"/>
          </reference>
          <reference field="3" count="1" selected="0">
            <x v="19"/>
          </reference>
        </references>
      </pivotArea>
    </format>
    <format dxfId="85">
      <pivotArea dataOnly="0" labelOnly="1" fieldPosition="0">
        <references count="2">
          <reference field="1" count="1">
            <x v="32"/>
          </reference>
          <reference field="3" count="1" selected="0">
            <x v="13"/>
          </reference>
        </references>
      </pivotArea>
    </format>
    <format dxfId="84">
      <pivotArea dataOnly="0" labelOnly="1" fieldPosition="0">
        <references count="2">
          <reference field="1" count="2">
            <x v="32"/>
            <x v="49"/>
          </reference>
          <reference field="3" count="1" selected="0">
            <x v="22"/>
          </reference>
        </references>
      </pivotArea>
    </format>
    <format dxfId="83">
      <pivotArea dataOnly="0" labelOnly="1" fieldPosition="0">
        <references count="2">
          <reference field="1" count="1">
            <x v="33"/>
          </reference>
          <reference field="3" count="1" selected="0">
            <x v="5"/>
          </reference>
        </references>
      </pivotArea>
    </format>
    <format dxfId="82">
      <pivotArea dataOnly="0" labelOnly="1" fieldPosition="0">
        <references count="2">
          <reference field="1" count="1">
            <x v="34"/>
          </reference>
          <reference field="3" count="1" selected="0">
            <x v="8"/>
          </reference>
        </references>
      </pivotArea>
    </format>
    <format dxfId="81">
      <pivotArea dataOnly="0" labelOnly="1" fieldPosition="0">
        <references count="2">
          <reference field="1" count="5">
            <x v="0"/>
            <x v="5"/>
            <x v="11"/>
            <x v="29"/>
            <x v="36"/>
          </reference>
          <reference field="3" count="1" selected="0">
            <x v="26"/>
          </reference>
        </references>
      </pivotArea>
    </format>
    <format dxfId="80">
      <pivotArea dataOnly="0" labelOnly="1" outline="0" fieldPosition="0">
        <references count="1">
          <reference field="4294967294" count="4">
            <x v="0"/>
            <x v="1"/>
            <x v="2"/>
            <x v="3"/>
          </reference>
        </references>
      </pivotArea>
    </format>
    <format dxfId="79">
      <pivotArea collapsedLevelsAreSubtotals="1" fieldPosition="0">
        <references count="1">
          <reference field="3" count="1">
            <x v="12"/>
          </reference>
        </references>
      </pivotArea>
    </format>
    <format dxfId="78">
      <pivotArea dataOnly="0" labelOnly="1" fieldPosition="0">
        <references count="1">
          <reference field="3" count="1">
            <x v="12"/>
          </reference>
        </references>
      </pivotArea>
    </format>
    <format dxfId="77">
      <pivotArea dataOnly="0" labelOnly="1" fieldPosition="0">
        <references count="1">
          <reference field="3" count="1">
            <x v="20"/>
          </reference>
        </references>
      </pivotArea>
    </format>
    <format dxfId="76">
      <pivotArea dataOnly="0" labelOnly="1" fieldPosition="0">
        <references count="1">
          <reference field="3" count="1">
            <x v="6"/>
          </reference>
        </references>
      </pivotArea>
    </format>
    <format dxfId="75">
      <pivotArea dataOnly="0" labelOnly="1" fieldPosition="0">
        <references count="1">
          <reference field="3" count="1">
            <x v="18"/>
          </reference>
        </references>
      </pivotArea>
    </format>
    <format dxfId="74">
      <pivotArea dataOnly="0" labelOnly="1" fieldPosition="0">
        <references count="1">
          <reference field="3" count="1">
            <x v="14"/>
          </reference>
        </references>
      </pivotArea>
    </format>
    <format dxfId="73">
      <pivotArea dataOnly="0" labelOnly="1" fieldPosition="0">
        <references count="1">
          <reference field="3" count="1">
            <x v="25"/>
          </reference>
        </references>
      </pivotArea>
    </format>
    <format dxfId="72">
      <pivotArea dataOnly="0" labelOnly="1" fieldPosition="0">
        <references count="1">
          <reference field="3" count="1">
            <x v="17"/>
          </reference>
        </references>
      </pivotArea>
    </format>
    <format dxfId="71">
      <pivotArea dataOnly="0" labelOnly="1" fieldPosition="0">
        <references count="1">
          <reference field="3" count="1">
            <x v="10"/>
          </reference>
        </references>
      </pivotArea>
    </format>
    <format dxfId="70">
      <pivotArea dataOnly="0" labelOnly="1" fieldPosition="0">
        <references count="1">
          <reference field="3" count="1">
            <x v="23"/>
          </reference>
        </references>
      </pivotArea>
    </format>
    <format dxfId="69">
      <pivotArea dataOnly="0" labelOnly="1" fieldPosition="0">
        <references count="1">
          <reference field="3" count="1">
            <x v="7"/>
          </reference>
        </references>
      </pivotArea>
    </format>
    <format dxfId="68">
      <pivotArea dataOnly="0" labelOnly="1" fieldPosition="0">
        <references count="1">
          <reference field="3" count="1">
            <x v="16"/>
          </reference>
        </references>
      </pivotArea>
    </format>
    <format dxfId="67">
      <pivotArea dataOnly="0" labelOnly="1" fieldPosition="0">
        <references count="1">
          <reference field="3" count="1">
            <x v="24"/>
          </reference>
        </references>
      </pivotArea>
    </format>
    <format dxfId="66">
      <pivotArea dataOnly="0" labelOnly="1" fieldPosition="0">
        <references count="1">
          <reference field="3" count="1">
            <x v="9"/>
          </reference>
        </references>
      </pivotArea>
    </format>
    <format dxfId="65">
      <pivotArea dataOnly="0" labelOnly="1" fieldPosition="0">
        <references count="1">
          <reference field="3" count="1">
            <x v="21"/>
          </reference>
        </references>
      </pivotArea>
    </format>
    <format dxfId="64">
      <pivotArea dataOnly="0" labelOnly="1" fieldPosition="0">
        <references count="1">
          <reference field="3" count="1">
            <x v="15"/>
          </reference>
        </references>
      </pivotArea>
    </format>
    <format dxfId="63">
      <pivotArea dataOnly="0" labelOnly="1" fieldPosition="0">
        <references count="1">
          <reference field="3" count="1">
            <x v="11"/>
          </reference>
        </references>
      </pivotArea>
    </format>
    <format dxfId="62">
      <pivotArea dataOnly="0" labelOnly="1" fieldPosition="0">
        <references count="1">
          <reference field="3" count="1">
            <x v="19"/>
          </reference>
        </references>
      </pivotArea>
    </format>
    <format dxfId="61">
      <pivotArea dataOnly="0" labelOnly="1" fieldPosition="0">
        <references count="1">
          <reference field="3" count="1">
            <x v="13"/>
          </reference>
        </references>
      </pivotArea>
    </format>
    <format dxfId="60">
      <pivotArea dataOnly="0" labelOnly="1" fieldPosition="0">
        <references count="1">
          <reference field="3" count="1">
            <x v="22"/>
          </reference>
        </references>
      </pivotArea>
    </format>
    <format dxfId="59">
      <pivotArea dataOnly="0" labelOnly="1" fieldPosition="0">
        <references count="1">
          <reference field="3" count="1">
            <x v="5"/>
          </reference>
        </references>
      </pivotArea>
    </format>
    <format dxfId="58">
      <pivotArea dataOnly="0" labelOnly="1" fieldPosition="0">
        <references count="1">
          <reference field="3" count="1">
            <x v="8"/>
          </reference>
        </references>
      </pivotArea>
    </format>
    <format dxfId="57">
      <pivotArea dataOnly="0" labelOnly="1" fieldPosition="0">
        <references count="1">
          <reference field="3" count="1">
            <x v="26"/>
          </reference>
        </references>
      </pivotArea>
    </format>
    <format dxfId="56">
      <pivotArea grandRow="1" outline="0" collapsedLevelsAreSubtotals="1" fieldPosition="0"/>
    </format>
    <format dxfId="55">
      <pivotArea dataOnly="0" labelOnly="1" grandRow="1" outline="0" fieldPosition="0"/>
    </format>
    <format dxfId="54">
      <pivotArea grandRow="1" outline="0" collapsedLevelsAreSubtotals="1" fieldPosition="0"/>
    </format>
    <format dxfId="53">
      <pivotArea dataOnly="0" labelOnly="1" grandRow="1" outline="0" fieldPosition="0"/>
    </format>
    <format dxfId="52">
      <pivotArea field="3" type="button" dataOnly="0" labelOnly="1" outline="0" axis="axisRow" fieldPosition="0"/>
    </format>
    <format dxfId="51">
      <pivotArea dataOnly="0" labelOnly="1" outline="0" fieldPosition="0">
        <references count="1">
          <reference field="4294967294" count="4">
            <x v="0"/>
            <x v="1"/>
            <x v="2"/>
            <x v="3"/>
          </reference>
        </references>
      </pivotArea>
    </format>
    <format dxfId="50">
      <pivotArea field="3" type="button" dataOnly="0" labelOnly="1" outline="0" axis="axisRow" fieldPosition="0"/>
    </format>
    <format dxfId="49">
      <pivotArea dataOnly="0" labelOnly="1" outline="0" fieldPosition="0">
        <references count="1">
          <reference field="4294967294" count="4">
            <x v="0"/>
            <x v="1"/>
            <x v="2"/>
            <x v="3"/>
          </reference>
        </references>
      </pivotArea>
    </format>
    <format dxfId="48">
      <pivotArea dataOnly="0" labelOnly="1" outline="0" fieldPosition="0">
        <references count="1">
          <reference field="4294967294" count="1">
            <x v="0"/>
          </reference>
        </references>
      </pivotArea>
    </format>
    <format dxfId="47">
      <pivotArea dataOnly="0" labelOnly="1" outline="0" fieldPosition="0">
        <references count="1">
          <reference field="4294967294" count="1">
            <x v="3"/>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résultat.DB_262" connectionId="17" xr16:uid="{00000000-0016-0000-0500-000000000000}" autoFormatId="0" applyNumberFormats="0" applyBorderFormats="0" applyFontFormats="1" applyPatternFormats="1" applyAlignmentFormats="0" applyWidthHeightFormats="0">
  <queryTableRefresh headersInLastRefresh="0" nextId="77">
    <queryTableFields count="12">
      <queryTableField id="5" name="designation_operation"/>
      <queryTableField id="71" dataBound="0" fillFormulas="1"/>
      <queryTableField id="8" name="APinit"/>
      <queryTableField id="9" name="apactuel"/>
      <queryTableField id="63" dataBound="0" fillFormulas="1"/>
      <queryTableField id="72" dataBound="0" fillFormulas="1"/>
      <queryTableField id="76" dataBound="0" fillFormulas="1"/>
      <queryTableField id="75" dataBound="0" fillFormulas="1"/>
      <queryTableField id="74" dataBound="0" fillFormulas="1"/>
      <queryTableField id="73" dataBound="0" fillFormulas="1"/>
      <queryTableField id="64" dataBound="0" fillFormulas="1"/>
      <queryTableField id="14" name="tphy"/>
    </queryTableFields>
    <queryTableDeletedFields count="12">
      <deletedField name="paiecum"/>
      <deletedField name="C_Sect"/>
      <deletedField name="C_SSect"/>
      <deletedField name="c_chap"/>
      <deletedField name="Etat"/>
      <deletedField name="Localisation"/>
      <deletedField name="Paie3112"/>
      <deletedField name="paieann"/>
      <deletedField name="apactuel * 1000 - paiecum"/>
      <deletedField name="Direction"/>
      <deletedField name="dinscipt"/>
      <deletedField name="noperation"/>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résultat.DB_262" connectionId="19" xr16:uid="{00000000-0016-0000-0800-000001000000}" autoFormatId="0" applyNumberFormats="0" applyBorderFormats="0" applyFontFormats="1" applyPatternFormats="1" applyAlignmentFormats="0" applyWidthHeightFormats="0">
  <queryTableRefresh headersInLastRefresh="0" nextId="79">
    <queryTableFields count="8">
      <queryTableField id="5" name="designation_operation"/>
      <queryTableField id="71" dataBound="0" fillFormulas="1"/>
      <queryTableField id="8" name="APinit"/>
      <queryTableField id="9" dataBound="0" fillFormulas="1"/>
      <queryTableField id="63" dataBound="0" fillFormulas="1"/>
      <queryTableField id="64" dataBound="0" fillFormulas="1"/>
      <queryTableField id="77" dataBound="0" fillFormulas="1"/>
      <queryTableField id="14" dataBound="0" fillFormulas="1"/>
    </queryTableFields>
    <queryTableDeletedFields count="14">
      <deletedField name="paiecum"/>
      <deletedField name="C_Sect"/>
      <deletedField name="C_SSect"/>
      <deletedField name="c_chap"/>
      <deletedField name="Etat"/>
      <deletedField name="Localisation"/>
      <deletedField name="Paie3112"/>
      <deletedField name="paieann"/>
      <deletedField name="apactuel * 1000 - paiecum"/>
      <deletedField name="Direction"/>
      <deletedField name="dinscipt"/>
      <deletedField name="noperation"/>
      <deletedField name="tphy"/>
      <deletedField name="apactuel"/>
    </queryTableDeleted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5" xr16:uid="{3D149853-4EA6-2649-9851-2790E00B5EDC}" autoFormatId="16" applyNumberFormats="0" applyBorderFormats="0" applyFontFormats="0" applyPatternFormats="0" applyAlignmentFormats="0" applyWidthHeightFormats="0">
  <queryTableRefresh nextId="24">
    <queryTableFields count="23">
      <queryTableField id="1" name="DRB" tableColumnId="1"/>
      <queryTableField id="2" name="wilaya" tableColumnId="2"/>
      <queryTableField id="3" name="Type programme" tableColumnId="3"/>
      <queryTableField id="4" name="N" tableColumnId="4"/>
      <queryTableField id="5" name="Identication du projet" tableColumnId="5"/>
      <queryTableField id="6" name="Portefeuille de programme " tableColumnId="6"/>
      <queryTableField id="7" name="Communes_x000a_bénéficiaires" tableColumnId="7"/>
      <queryTableField id="8" name="Montant_x000a_(AP 103)_x000a_DA" tableColumnId="8"/>
      <queryTableField id="9" name="Engagement cumulées " tableColumnId="9"/>
      <queryTableField id="10" name="Paiements cumulés" tableColumnId="10"/>
      <queryTableField id="11" name="Maitre d'ouvrage" tableColumnId="11"/>
      <queryTableField id="12" name="PROJET PAR LOT" tableColumnId="12"/>
      <queryTableField id="13" name="Entreprise(s) chargée(s) de réalisation" tableColumnId="13"/>
      <queryTableField id="14" name="Impacts du projet" tableColumnId="14"/>
      <queryTableField id="15" name="Taux d'avancement physique" tableColumnId="15"/>
      <queryTableField id="16" name="Taux financier" tableColumnId="16"/>
      <queryTableField id="17" name="Délais de réalisation" tableColumnId="17"/>
      <queryTableField id="18" name="Date livraison _x000a_(prévisionnelle)" tableColumnId="18"/>
      <queryTableField id="19" name="Emplois directs prévus" tableColumnId="19"/>
      <queryTableField id="20" name="Emplois indirects prévus" tableColumnId="20"/>
      <queryTableField id="21" name="Contraintes rencontrés" tableColumnId="21"/>
      <queryTableField id="22" name="Mesures proposées par la wilaya pour lever les contraintes" tableColumnId="22"/>
      <queryTableField id="23" name="OBS" tableColumnId="2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4" xr16:uid="{3D9BA542-1A9A-DC44-B97B-EEECD1FCC73D}" autoFormatId="16" applyNumberFormats="0" applyBorderFormats="0" applyFontFormats="0" applyPatternFormats="0" applyAlignmentFormats="0" applyWidthHeightFormats="0">
  <queryTableRefresh nextId="17">
    <queryTableFields count="16">
      <queryTableField id="1" name="wilaya" tableColumnId="1"/>
      <queryTableField id="2" name="Portefeuille de programme " tableColumnId="2"/>
      <queryTableField id="3" name="programme " tableColumnId="3"/>
      <queryTableField id="4" name="Libellé de l'opération / Numéro d'individualisation " tableColumnId="4"/>
      <queryTableField id="5" name="Commune" tableColumnId="5"/>
      <queryTableField id="6" name="Date d'inscription" tableColumnId="6"/>
      <queryTableField id="7" name="Date d’ODS" tableColumnId="7"/>
      <queryTableField id="8" name="Délais de réalis" tableColumnId="8"/>
      <queryTableField id="9" name="Date d'achèvement" tableColumnId="9"/>
      <queryTableField id="10" name="AE ACTUELLE" tableColumnId="10"/>
      <queryTableField id="11" name="Engagements cumulés" tableColumnId="11"/>
      <queryTableField id="12" name="Paiement cumulés" tableColumnId="12"/>
      <queryTableField id="13" name="Taux FIN %" tableColumnId="13"/>
      <queryTableField id="14" name="Taux phys %" tableColumnId="14"/>
      <queryTableField id="15" name="Etat du Projet" tableColumnId="15"/>
      <queryTableField id="16" name="Observations" tableColumnId="16"/>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0" xr16:uid="{28483A57-2D8D-C142-8185-BF924F1FFF51}" autoFormatId="16" applyNumberFormats="0" applyBorderFormats="0" applyFontFormats="0" applyPatternFormats="0" applyAlignmentFormats="0" applyWidthHeightFormats="0">
  <queryTableRefresh nextId="18">
    <queryTableFields count="17">
      <queryTableField id="1" name="DRB Direction Régionale du Budget" tableColumnId="1"/>
      <queryTableField id="2" name="wilaya" tableColumnId="2"/>
      <queryTableField id="3" name="Type programme" tableColumnId="3"/>
      <queryTableField id="4" name="Portefeuille de programme " tableColumnId="4"/>
      <queryTableField id="5" name="Intitulé Programme" tableColumnId="5"/>
      <queryTableField id="6" name="Intitulé Sous programme" tableColumnId="6"/>
      <queryTableField id="7" name="Numéro d'individualisation " tableColumnId="7"/>
      <queryTableField id="8" name=" Intitulé Opération" tableColumnId="8"/>
      <queryTableField id="9" name="Année de notification" tableColumnId="9"/>
      <queryTableField id="10" name="AE initiale" tableColumnId="10"/>
      <queryTableField id="11" name="AE actuelle" tableColumnId="11"/>
      <queryTableField id="12" name="AE Engagée" tableColumnId="12"/>
      <queryTableField id="13" name="Dépenses cumulées" tableColumnId="13"/>
      <queryTableField id="14" name="Taux financier %" tableColumnId="14"/>
      <queryTableField id="15" name="Taux physique %" tableColumnId="15"/>
      <queryTableField id="16" name="Etat du Projet" tableColumnId="16"/>
      <queryTableField id="17" name="Observations" tableColumnId="1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7" connectionId="3" xr16:uid="{7731F356-60B7-EC42-90DC-01B0243E36BF}" autoFormatId="16" applyNumberFormats="0" applyBorderFormats="0" applyFontFormats="0" applyPatternFormats="0" applyAlignmentFormats="0" applyWidthHeightFormats="0">
  <queryTableRefresh nextId="3">
    <queryTableFields count="2">
      <queryTableField id="1" name="Code" tableColumnId="1"/>
      <queryTableField id="2" name="Sous Programme.2" tableColumnId="2"/>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6" connectionId="2" xr16:uid="{A1740146-B4EE-E74B-AE25-173ED0708D4A}" autoFormatId="16" applyNumberFormats="0" applyBorderFormats="0" applyFontFormats="0" applyPatternFormats="0" applyAlignmentFormats="0" applyWidthHeightFormats="0">
  <queryTableRefresh nextId="3">
    <queryTableFields count="2">
      <queryTableField id="1" name="Code" tableColumnId="1"/>
      <queryTableField id="2" name="Programme" tableColumnId="2"/>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5" connectionId="1" xr16:uid="{8A974E64-A433-6240-9FF0-AEB970EA2642}" autoFormatId="16" applyNumberFormats="0" applyBorderFormats="0" applyFontFormats="0" applyPatternFormats="0" applyAlignmentFormats="0" applyWidthHeightFormats="0">
  <queryTableRefresh nextId="3">
    <queryTableFields count="2">
      <queryTableField id="1" name="Code" tableColumnId="1"/>
      <queryTableField id="2" name="Portefeuille de Programme" tableColumnId="2"/>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4" connectionId="15" xr16:uid="{3F42B35A-A1DE-4343-A476-3B93139001D1}" autoFormatId="16" applyNumberFormats="0" applyBorderFormats="0" applyFontFormats="0" applyPatternFormats="0" applyAlignmentFormats="0" applyWidthHeightFormats="0">
  <queryTableRefresh nextId="4">
    <queryTableFields count="3">
      <queryTableField id="1" name="Code" tableColumnId="1"/>
      <queryTableField id="2" name="Structure par Activité" tableColumnId="2"/>
      <queryTableField id="3" name="Structure par Activité.3" tableColumnId="3"/>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3" connectionId="16" xr16:uid="{7E1CEF7B-5147-9242-A04C-A5F8B3AAD037}" autoFormatId="16" applyNumberFormats="0" applyBorderFormats="0" applyFontFormats="0" applyPatternFormats="0" applyAlignmentFormats="0" applyWidthHeightFormats="0">
  <queryTableRefresh nextId="2">
    <queryTableFields count="1">
      <queryTableField id="1" name="Wilaya" tableColumnId="1"/>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6" connectionId="9" xr16:uid="{96DFF317-19CD-724E-85EE-11102E182FEF}" autoFormatId="16" applyNumberFormats="0" applyBorderFormats="0" applyFontFormats="0" applyPatternFormats="0" applyAlignmentFormats="0" applyWidthHeightFormats="0">
  <queryTableRefresh nextId="26">
    <queryTableFields count="25">
      <queryTableField id="1" name="DRB" tableColumnId="1"/>
      <queryTableField id="2" name="wilaya" tableColumnId="2"/>
      <queryTableField id="3" name="Type programme" tableColumnId="3"/>
      <queryTableField id="4" name="Portefeuille de programmes" tableColumnId="4"/>
      <queryTableField id="5" name="Programmes" tableColumnId="5"/>
      <queryTableField id="6" name="Sous-Programme" tableColumnId="6"/>
      <queryTableField id="7" name="Intitulé de l'opération" tableColumnId="7"/>
      <queryTableField id="8" name="N° de l'opération" tableColumnId="8"/>
      <queryTableField id="9" name="Année de notification" tableColumnId="9"/>
      <queryTableField id="10" name="AE_x000a_Initiale" tableColumnId="10"/>
      <queryTableField id="11" name="AE_x000a_Actuelle" tableColumnId="11"/>
      <queryTableField id="12" name="Engagements_x000a_cumulés" tableColumnId="12"/>
      <queryTableField id="13" name="Cons._x000a_Cumulées" tableColumnId="13"/>
      <queryTableField id="14" name="Taux_x000a_Fin" tableColumnId="14"/>
      <queryTableField id="15" name="Taux_x000a_Phys" tableColumnId="15"/>
      <queryTableField id="16" name="Etat du Projet" tableColumnId="16"/>
      <queryTableField id="17" name="Observations" tableColumnId="17"/>
      <queryTableField id="18" name="Date             d' individua." tableColumnId="18"/>
      <queryTableField id="19" name="Nbre d'op. " tableColumnId="19"/>
      <queryTableField id="20" name="Localité" tableColumnId="20"/>
      <queryTableField id="21" name="PEC" tableColumnId="21"/>
      <queryTableField id="22" name="Column22" tableColumnId="22"/>
      <queryTableField id="23" name="Column23" tableColumnId="23"/>
      <queryTableField id="24" name="Column24" tableColumnId="24"/>
      <queryTableField id="25" name="Column25" tableColumnId="25"/>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5" connectionId="7" xr16:uid="{4677BAFA-78B2-964C-8E57-C077C034C38D}" autoFormatId="16" applyNumberFormats="0" applyBorderFormats="0" applyFontFormats="0" applyPatternFormats="0" applyAlignmentFormats="0" applyWidthHeightFormats="0">
  <queryTableRefresh nextId="22">
    <queryTableFields count="21">
      <queryTableField id="1" name="DRB" tableColumnId="1"/>
      <queryTableField id="2" name="wilaya" tableColumnId="2"/>
      <queryTableField id="3" name="Type programme" tableColumnId="3"/>
      <queryTableField id="4" name="Portefeuille de programme " tableColumnId="4"/>
      <queryTableField id="5" name="Intitulé Programme" tableColumnId="5"/>
      <queryTableField id="6" name="Intitulé Sous programme" tableColumnId="6"/>
      <queryTableField id="7" name="Numéro d'individualisation " tableColumnId="7"/>
      <queryTableField id="8" name=" Intitulé Opération" tableColumnId="8"/>
      <queryTableField id="9" name="Année de notification" tableColumnId="9"/>
      <queryTableField id="10" name="AE intiale" tableColumnId="10"/>
      <queryTableField id="11" name="AE actuelle" tableColumnId="11"/>
      <queryTableField id="12" name="AE Engageé cumule au 31/03/2025" tableColumnId="12"/>
      <queryTableField id="13" name="AE non engagée" tableColumnId="13"/>
      <queryTableField id="14" name="CP reportés" tableColumnId="14"/>
      <queryTableField id="15" name="CP notifiés en 2025" tableColumnId="15"/>
      <queryTableField id="16" name="Total CP" tableColumnId="16"/>
      <queryTableField id="17" name="CP consommés en 2025" tableColumnId="17"/>
      <queryTableField id="18" name="Dépanses Cumule 31/03/2025" tableColumnId="18"/>
      <queryTableField id="19" name="Taux Physique" tableColumnId="19"/>
      <queryTableField id="20" name="Observation" tableColumnId="20"/>
      <queryTableField id="21" name="RAR Fin Mars 2025" tableColumnId="21"/>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4" connectionId="8" xr16:uid="{4C5CE760-65E0-9F47-904E-BF95AB54E273}" autoFormatId="16" applyNumberFormats="0" applyBorderFormats="0" applyFontFormats="0" applyPatternFormats="0" applyAlignmentFormats="0" applyWidthHeightFormats="0">
  <queryTableRefresh nextId="23">
    <queryTableFields count="22">
      <queryTableField id="1" name="DRB" tableColumnId="1"/>
      <queryTableField id="2" name="wilaya" tableColumnId="2"/>
      <queryTableField id="3" name="Type programme" tableColumnId="3"/>
      <queryTableField id="4" name="Portefeuille de programme " tableColumnId="4"/>
      <queryTableField id="5" name="Intitulé Programme" tableColumnId="5"/>
      <queryTableField id="6" name="Intitulé Sous programme" tableColumnId="6"/>
      <queryTableField id="7" name="Numéro d'individualisation " tableColumnId="7"/>
      <queryTableField id="8" name=" Intitulé Opération" tableColumnId="8"/>
      <queryTableField id="9" name="AE initiale" tableColumnId="9"/>
      <queryTableField id="10" name="AE actuelle" tableColumnId="10"/>
      <queryTableField id="11" name="AE Engagée" tableColumnId="11"/>
      <queryTableField id="12" name="AE non engagée" tableColumnId="12"/>
      <queryTableField id="13" name="CP reportés" tableColumnId="13"/>
      <queryTableField id="14" name="CP notifiés en 2025" tableColumnId="14"/>
      <queryTableField id="15" name="Total CP" tableColumnId="15"/>
      <queryTableField id="16" name="CP consommés en 2025" tableColumnId="16"/>
      <queryTableField id="17" name="Déponses cumulée" tableColumnId="17"/>
      <queryTableField id="18" name="Tx phys (%)" tableColumnId="18"/>
      <queryTableField id="19" name="Observations" tableColumnId="19"/>
      <queryTableField id="20" name="Column20" tableColumnId="20"/>
      <queryTableField id="21" name="Column21" tableColumnId="21"/>
      <queryTableField id="22" name="Column22" tableColumnId="22"/>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3" connectionId="6" xr16:uid="{002A2A62-1F9E-0B43-8E2E-082D07F8E298}" autoFormatId="16" applyNumberFormats="0" applyBorderFormats="0" applyFontFormats="0" applyPatternFormats="0" applyAlignmentFormats="0" applyWidthHeightFormats="0">
  <queryTableRefresh nextId="19">
    <queryTableFields count="18">
      <queryTableField id="1" name="DRB" tableColumnId="1"/>
      <queryTableField id="2" name="wilaya" tableColumnId="2"/>
      <queryTableField id="3" name="Type programme" tableColumnId="3"/>
      <queryTableField id="4" name="Portefeuille de programme " tableColumnId="4"/>
      <queryTableField id="5" name="Intitulé Programme" tableColumnId="5"/>
      <queryTableField id="6" name="Intitulé Sous programme" tableColumnId="6"/>
      <queryTableField id="7" name="Numéro d'individualisation " tableColumnId="7"/>
      <queryTableField id="8" name=" Intitulé Opération" tableColumnId="8"/>
      <queryTableField id="9" name="Année de notification" tableColumnId="9"/>
      <queryTableField id="10" name="AE intiale" tableColumnId="10"/>
      <queryTableField id="11" name="AE actuelle" tableColumnId="11"/>
      <queryTableField id="12" name="AE Engageé cumule" tableColumnId="12"/>
      <queryTableField id="13" name="Paiements cumulés " tableColumnId="13"/>
      <queryTableField id="14" name="CP 2025" tableColumnId="14"/>
      <queryTableField id="15" name="RAR Fin Mars 2025" tableColumnId="15"/>
      <queryTableField id="16" name="Taux Physique" tableColumnId="16"/>
      <queryTableField id="17" name="Observation" tableColumnId="17"/>
      <queryTableField id="18" name="Réév 2025" tableColumnId="18"/>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2" connectionId="14" xr16:uid="{675FE7F4-903B-A442-8D04-8F5B7E721C30}" autoFormatId="16" applyNumberFormats="0" applyBorderFormats="0" applyFontFormats="0" applyPatternFormats="0" applyAlignmentFormats="0" applyWidthHeightFormats="0">
  <queryTableRefresh nextId="18">
    <queryTableFields count="17">
      <queryTableField id="1" name="DRB" tableColumnId="1"/>
      <queryTableField id="2" name="wilaya" tableColumnId="2"/>
      <queryTableField id="3" name="Type programme" tableColumnId="3"/>
      <queryTableField id="4" name="Portefeuille de programme " tableColumnId="4"/>
      <queryTableField id="5" name="Intitulé Programme" tableColumnId="5"/>
      <queryTableField id="6" name="Intitulé Sous programme" tableColumnId="6"/>
      <queryTableField id="7" name="Numéro d'individualisation " tableColumnId="7"/>
      <queryTableField id="8" name=" Intitulé Opération" tableColumnId="8"/>
      <queryTableField id="9" name="Année de notification" tableColumnId="9"/>
      <queryTableField id="10" name="AE initiale" tableColumnId="10"/>
      <queryTableField id="11" name="AE actuelle" tableColumnId="11"/>
      <queryTableField id="12" name="AE Engagée" tableColumnId="12"/>
      <queryTableField id="13" name="Dépenses cumulées" tableColumnId="13"/>
      <queryTableField id="14" name="Taux FIN %" tableColumnId="14"/>
      <queryTableField id="15" name="Taux phys %" tableColumnId="15"/>
      <queryTableField id="16" name="Etat du Projet" tableColumnId="16"/>
      <queryTableField id="17" name="Observations" tableColumnId="17"/>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alData_1" connectionId="12" xr16:uid="{119F008D-8294-3C4C-883E-C44D9B7651F5}" autoFormatId="16" applyNumberFormats="0" applyBorderFormats="0" applyFontFormats="0" applyPatternFormats="0" applyAlignmentFormats="0" applyWidthHeightFormats="0">
  <queryTableRefresh nextId="6">
    <queryTableFields count="5">
      <queryTableField id="1" name="DRB/Wilaya/Ministere" tableColumnId="1"/>
      <queryTableField id="2" name="Nombre opération" tableColumnId="2"/>
      <queryTableField id="3" name=" AE actuelle" tableColumnId="3"/>
      <queryTableField id="4" name=" AE Engagée" tableColumnId="4"/>
      <queryTableField id="5" name=" Dépenses cumulée " tableColumnId="5"/>
    </queryTable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ExternalData_2" connectionId="11" xr16:uid="{978AC878-3E09-9048-B4EC-EB679FDCBD39}" autoFormatId="16" applyNumberFormats="0" applyBorderFormats="0" applyFontFormats="0" applyPatternFormats="0" applyAlignmentFormats="0" applyWidthHeightFormats="0">
  <queryTableRefresh nextId="10">
    <queryTableFields count="9">
      <queryTableField id="1" name="Ministere" tableColumnId="1"/>
      <queryTableField id="2" name="Nombre opération" tableColumnId="2"/>
      <queryTableField id="3" name=" AE Engagée" tableColumnId="3"/>
      <queryTableField id="4" name=" AE actuelle" tableColumnId="4"/>
      <queryTableField id="5" name="Column5" tableColumnId="5"/>
      <queryTableField id="6" name="DRB/wilaya_1" tableColumnId="6"/>
      <queryTableField id="7" name="Nombre opération_2" tableColumnId="7"/>
      <queryTableField id="8" name=" AE Engagée_3" tableColumnId="8"/>
      <queryTableField id="9" name=" AE actuelle_4" tableColumnId="9"/>
    </queryTableFields>
  </queryTableRefresh>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ExternalData_1" connectionId="13" xr16:uid="{672E983D-9D7A-CC4F-B2F9-685A7B968DE9}" autoFormatId="16" applyNumberFormats="0" applyBorderFormats="0" applyFontFormats="0" applyPatternFormats="0" applyAlignmentFormats="0" applyWidthHeightFormats="0">
  <queryTableRefresh nextId="6">
    <queryTableFields count="5">
      <queryTableField id="1" name="DRB/wilaya" tableColumnId="1"/>
      <queryTableField id="2" name="Nombre opération" tableColumnId="2"/>
      <queryTableField id="3" name=" AE actuelle" tableColumnId="3"/>
      <queryTableField id="4" name=" AE Engagée" tableColumnId="4"/>
      <queryTableField id="5" name=" Dépenses cumulées" tableColumnId="5"/>
    </queryTableFields>
  </queryTableRefresh>
</queryTable>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résultat.DB_262" connectionId="18" xr16:uid="{00000000-0016-0000-0B00-000002000000}" autoFormatId="0" applyNumberFormats="0" applyBorderFormats="0" applyFontFormats="1" applyPatternFormats="1" applyAlignmentFormats="0" applyWidthHeightFormats="0">
  <queryTableRefresh headersInLastRefresh="0" nextId="79">
    <queryTableFields count="8">
      <queryTableField id="5" name="designation_operation"/>
      <queryTableField id="71" dataBound="0" fillFormulas="1"/>
      <queryTableField id="8" name="APinit"/>
      <queryTableField id="9" dataBound="0" fillFormulas="1"/>
      <queryTableField id="63" dataBound="0" fillFormulas="1"/>
      <queryTableField id="64" dataBound="0" fillFormulas="1"/>
      <queryTableField id="77" dataBound="0" fillFormulas="1"/>
      <queryTableField id="14" dataBound="0" fillFormulas="1"/>
    </queryTableFields>
    <queryTableDeletedFields count="14">
      <deletedField name="paiecum"/>
      <deletedField name="C_Sect"/>
      <deletedField name="C_SSect"/>
      <deletedField name="c_chap"/>
      <deletedField name="Etat"/>
      <deletedField name="Localisation"/>
      <deletedField name="Paie3112"/>
      <deletedField name="paieann"/>
      <deletedField name="apactuel * 1000 - paiecum"/>
      <deletedField name="Direction"/>
      <deletedField name="dinscipt"/>
      <deletedField name="noperation"/>
      <deletedField name="tphy"/>
      <deletedField name="apactuel"/>
    </queryTableDeleted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au1" displayName="Tableau1" ref="A3:J77" totalsRowShown="0" headerRowDxfId="397" dataDxfId="395" headerRowBorderDxfId="396" tableBorderDxfId="394" totalsRowBorderDxfId="393">
  <autoFilter ref="A3:J77" xr:uid="{00000000-0009-0000-0100-000001000000}"/>
  <tableColumns count="10">
    <tableColumn id="1" xr3:uid="{00000000-0010-0000-0000-000001000000}" name="wilaya" dataDxfId="392"/>
    <tableColumn id="2" xr3:uid="{00000000-0010-0000-0000-000002000000}" name="Portefeuille de programme " dataDxfId="391"/>
    <tableColumn id="3" xr3:uid="{00000000-0010-0000-0000-000003000000}" name="Libellé de l'opération / Numéro d'individualisation " dataDxfId="390"/>
    <tableColumn id="4" xr3:uid="{00000000-0010-0000-0000-000004000000}" name="AE ACTUELLE" dataDxfId="389"/>
    <tableColumn id="5" xr3:uid="{00000000-0010-0000-0000-000005000000}" name="Engagements cumulés" dataDxfId="388"/>
    <tableColumn id="6" xr3:uid="{00000000-0010-0000-0000-000006000000}" name="Paiement cumulés" dataDxfId="387"/>
    <tableColumn id="7" xr3:uid="{00000000-0010-0000-0000-000007000000}" name="Taux FIN %" dataDxfId="386"/>
    <tableColumn id="8" xr3:uid="{00000000-0010-0000-0000-000008000000}" name="Taux phys %" dataDxfId="385"/>
    <tableColumn id="9" xr3:uid="{00000000-0010-0000-0000-000009000000}" name="Etat du Projet" dataDxfId="384"/>
    <tableColumn id="10" xr3:uid="{00000000-0010-0000-0000-00000A000000}" name="Observations" dataDxfId="38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98F9A63-06D8-2D49-B017-E26BAF02488A}" name="DRB_d_Annaba" displayName="DRB_d_Annaba" ref="A1:W106" tableType="queryTable" totalsRowShown="0">
  <autoFilter ref="A1:W106" xr:uid="{798F9A63-06D8-2D49-B017-E26BAF02488A}"/>
  <tableColumns count="23">
    <tableColumn id="1" xr3:uid="{C2862C61-1BDC-844C-B6AB-A57893292882}" uniqueName="1" name="DRB" queryTableFieldId="1" dataDxfId="37"/>
    <tableColumn id="2" xr3:uid="{3FFC1505-0E29-BC4B-B8F7-D17DD9144D7D}" uniqueName="2" name="wilaya" queryTableFieldId="2" dataDxfId="36"/>
    <tableColumn id="3" xr3:uid="{0AD325D4-38B4-0D4B-9DD0-8BE64C2B103B}" uniqueName="3" name="Type programme" queryTableFieldId="3" dataDxfId="35"/>
    <tableColumn id="4" xr3:uid="{EE5ADF66-374A-6D45-8F76-14CB8EE3858D}" uniqueName="4" name="N" queryTableFieldId="4"/>
    <tableColumn id="5" xr3:uid="{CDC27465-61DF-3C43-889B-F027AC3C6F5E}" uniqueName="5" name="Identication du projet" queryTableFieldId="5" dataDxfId="34"/>
    <tableColumn id="6" xr3:uid="{416EA8C6-A7D1-1E40-BE54-A92B7BEF169E}" uniqueName="6" name="Portefeuille de programme " queryTableFieldId="6"/>
    <tableColumn id="7" xr3:uid="{0CA93F24-9F04-5247-B2E8-E4C24EAC8E42}" uniqueName="7" name="Communes_x000a_bénéficiaires" queryTableFieldId="7" dataDxfId="33"/>
    <tableColumn id="8" xr3:uid="{882848FE-F5F9-0641-8CDD-540E9F0DDB96}" uniqueName="8" name="Montant_x000a_(AP 103)_x000a_DA" queryTableFieldId="8"/>
    <tableColumn id="9" xr3:uid="{4F512CA2-6BE3-D042-A4CE-0574BB8BFEF8}" uniqueName="9" name="Engagement cumulées " queryTableFieldId="9"/>
    <tableColumn id="10" xr3:uid="{E839D130-E59E-BA4B-84E4-07BC3FC9A08F}" uniqueName="10" name="Paiements cumulés" queryTableFieldId="10"/>
    <tableColumn id="11" xr3:uid="{A45896C5-A1E9-CC40-9226-8B819215705A}" uniqueName="11" name="Maitre d'ouvrage" queryTableFieldId="11" dataDxfId="32"/>
    <tableColumn id="12" xr3:uid="{A9C7FDE0-C05D-F940-B201-52F0D21D68A2}" uniqueName="12" name="PROJET PAR LOT" queryTableFieldId="12"/>
    <tableColumn id="13" xr3:uid="{FD8A5B14-1B09-9E4D-9D6F-BF00139A35F3}" uniqueName="13" name="Entreprise(s) chargée(s) de réalisation" queryTableFieldId="13" dataDxfId="31"/>
    <tableColumn id="14" xr3:uid="{80FBC2BE-FE6C-C84F-A43C-BBCE227E9D6D}" uniqueName="14" name="Impacts du projet" queryTableFieldId="14" dataDxfId="30"/>
    <tableColumn id="15" xr3:uid="{080DAC22-71E1-144C-9B38-4D2CAE8CE242}" uniqueName="15" name="Taux d'avancement physique" queryTableFieldId="15"/>
    <tableColumn id="16" xr3:uid="{81D394AF-0081-924E-A0A0-7C3594311C38}" uniqueName="16" name="Taux financier" queryTableFieldId="16"/>
    <tableColumn id="17" xr3:uid="{D50C9E83-997D-A24B-9F50-152B13A42074}" uniqueName="17" name="Délais de réalisation" queryTableFieldId="17"/>
    <tableColumn id="18" xr3:uid="{78ECDB94-7F17-7F42-A1BB-BD65A1BA8D58}" uniqueName="18" name="Date livraison _x000a_(prévisionnelle)" queryTableFieldId="18"/>
    <tableColumn id="19" xr3:uid="{D3F4AFA5-6212-4B4F-939E-DC41FB0319CC}" uniqueName="19" name="Emplois directs prévus" queryTableFieldId="19"/>
    <tableColumn id="20" xr3:uid="{9842CBA5-CFED-B44C-811A-C94627A93AC4}" uniqueName="20" name="Emplois indirects prévus" queryTableFieldId="20"/>
    <tableColumn id="21" xr3:uid="{CA60E123-2D75-454B-92F0-2FD905C6B9DB}" uniqueName="21" name="Contraintes rencontrés" queryTableFieldId="21" dataDxfId="29"/>
    <tableColumn id="22" xr3:uid="{434B5363-B57A-8F4A-A3CE-71911481766B}" uniqueName="22" name="Mesures proposées par la wilaya pour lever les contraintes" queryTableFieldId="22" dataDxfId="28"/>
    <tableColumn id="23" xr3:uid="{0E31E1EF-64C9-EB4F-A57A-70D2E1BC4ACC}" uniqueName="23" name="OBS" queryTableFieldId="23" dataDxfId="2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464A7D0-B88B-CB48-A3E8-A2331A506FFE}" name="DRB_d_Alger" displayName="DRB_d_Alger" ref="A1:P77" tableType="queryTable" totalsRowShown="0">
  <autoFilter ref="A1:P77" xr:uid="{B464A7D0-B88B-CB48-A3E8-A2331A506FFE}"/>
  <tableColumns count="16">
    <tableColumn id="1" xr3:uid="{54F3E46F-28D3-4D4F-A82C-A110D08BFD66}" uniqueName="1" name="wilaya" queryTableFieldId="1" dataDxfId="46"/>
    <tableColumn id="2" xr3:uid="{F8D5CF4A-AEEF-7646-A4FC-FE6C61591393}" uniqueName="2" name="Portefeuille de programme " queryTableFieldId="2" dataDxfId="45"/>
    <tableColumn id="3" xr3:uid="{0D228E93-CA6A-D64C-9AC0-673ACDB915DF}" uniqueName="3" name="programme " queryTableFieldId="3" dataDxfId="44"/>
    <tableColumn id="4" xr3:uid="{6E8A686C-B7B8-A44E-97F5-AC1DC0604F1B}" uniqueName="4" name="Libellé de l'opération / Numéro d'individualisation " queryTableFieldId="4" dataDxfId="43"/>
    <tableColumn id="5" xr3:uid="{1BD1C8CC-CC76-984F-AE2C-141BAE190632}" uniqueName="5" name="Commune" queryTableFieldId="5" dataDxfId="42"/>
    <tableColumn id="6" xr3:uid="{2D800D93-4B42-A048-B084-26963E7CF011}" uniqueName="6" name="Date d'inscription" queryTableFieldId="6" dataDxfId="41"/>
    <tableColumn id="7" xr3:uid="{F9B49D61-B05A-A448-8546-854BEB80FD68}" uniqueName="7" name="Date d’ODS" queryTableFieldId="7"/>
    <tableColumn id="8" xr3:uid="{1B040A9D-AC43-3D45-972D-76BB6BB8C412}" uniqueName="8" name="Délais de réalis" queryTableFieldId="8" dataDxfId="40"/>
    <tableColumn id="9" xr3:uid="{E5428136-8275-6544-A63F-C3795ADB8A3F}" uniqueName="9" name="Date d'achèvement" queryTableFieldId="9"/>
    <tableColumn id="10" xr3:uid="{C0EB22A2-2DEF-EF40-8735-76424CA63B17}" uniqueName="10" name="AE ACTUELLE" queryTableFieldId="10"/>
    <tableColumn id="11" xr3:uid="{55016240-33F2-7745-B564-0DF62EF5A1EA}" uniqueName="11" name="Engagements cumulés" queryTableFieldId="11"/>
    <tableColumn id="12" xr3:uid="{DCF1D8F6-0908-C943-9606-B277914EF6DD}" uniqueName="12" name="Paiement cumulés" queryTableFieldId="12"/>
    <tableColumn id="13" xr3:uid="{9D89DAF7-ABB7-7E47-99B5-CB059ECEB8B4}" uniqueName="13" name="Taux FIN %" queryTableFieldId="13"/>
    <tableColumn id="14" xr3:uid="{BB7AEF58-80A2-2B4D-8D12-D9E64E4432CC}" uniqueName="14" name="Taux phys %" queryTableFieldId="14"/>
    <tableColumn id="15" xr3:uid="{E47AC613-D0E1-4E43-86EE-DC91645B0F16}" uniqueName="15" name="Etat du Projet" queryTableFieldId="15" dataDxfId="39"/>
    <tableColumn id="16" xr3:uid="{C256FA04-4E27-094A-B6D0-92FEAA7F0893}" uniqueName="16" name="Observations" queryTableFieldId="16" dataDxfId="3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74653E5-9BA5-D44C-89F9-7E6DAC73B99D}" name="Opérations" displayName="Opérations" ref="A1:Q763" tableType="queryTable" totalsRowShown="0">
  <autoFilter ref="A1:Q763" xr:uid="{C74653E5-9BA5-D44C-89F9-7E6DAC73B99D}"/>
  <tableColumns count="17">
    <tableColumn id="1" xr3:uid="{21B1A1ED-5B67-8D4D-AD68-9AD8A2523D58}" uniqueName="1" name="DRB Direction Régionale du Budget" queryTableFieldId="1"/>
    <tableColumn id="2" xr3:uid="{F275598F-07E6-5B41-B7FE-87CD56AF8707}" uniqueName="2" name="wilaya" queryTableFieldId="2"/>
    <tableColumn id="3" xr3:uid="{F002C413-F0D1-4644-A61C-4199F291C8A6}" uniqueName="3" name="Type programme" queryTableFieldId="3"/>
    <tableColumn id="4" xr3:uid="{C8757611-7957-7845-82A7-D0DE0DB13FD4}" uniqueName="4" name="Portefeuille de programme " queryTableFieldId="4"/>
    <tableColumn id="5" xr3:uid="{51CD5341-78D5-E24A-8C2C-693B5246D911}" uniqueName="5" name="Intitulé Programme" queryTableFieldId="5"/>
    <tableColumn id="6" xr3:uid="{3B1F8992-A27A-E84A-907A-61969BD64A05}" uniqueName="6" name="Intitulé Sous programme" queryTableFieldId="6"/>
    <tableColumn id="7" xr3:uid="{12BA3A2A-4BA1-114B-A38B-7EE9EF0D7853}" uniqueName="7" name="Numéro d'individualisation " queryTableFieldId="7"/>
    <tableColumn id="8" xr3:uid="{1A0BE8D5-0953-BE4D-9DEC-B7C71AD366EF}" uniqueName="8" name=" Intitulé Opération" queryTableFieldId="8"/>
    <tableColumn id="9" xr3:uid="{EAC73441-C4DC-7B40-8A00-000AEF9DCBAF}" uniqueName="9" name="Année de notification" queryTableFieldId="9"/>
    <tableColumn id="10" xr3:uid="{91B6066F-07F0-D24B-9569-36EDAA1A0DAA}" uniqueName="10" name="AE initiale" queryTableFieldId="10"/>
    <tableColumn id="11" xr3:uid="{0E87DA1E-6BBB-E042-A2D0-A30E363B82EC}" uniqueName="11" name="AE actuelle" queryTableFieldId="11"/>
    <tableColumn id="12" xr3:uid="{2EAE8FAD-4C05-5F44-AE98-0B15ED0AD6C9}" uniqueName="12" name="AE Engagée" queryTableFieldId="12"/>
    <tableColumn id="13" xr3:uid="{C69398FF-FF82-1342-B542-4033A650493E}" uniqueName="13" name="Dépenses cumulées" queryTableFieldId="13"/>
    <tableColumn id="14" xr3:uid="{A0AC733A-6019-404A-AE3D-C3B39D9B8406}" uniqueName="14" name="Taux financier %" queryTableFieldId="14"/>
    <tableColumn id="15" xr3:uid="{94FDB405-3271-9D48-98EE-87E361F62AC1}" uniqueName="15" name="Taux physique %" queryTableFieldId="15"/>
    <tableColumn id="16" xr3:uid="{9481D576-CD19-E841-A89C-8EEE35AD32D1}" uniqueName="16" name="Etat du Projet" queryTableFieldId="16"/>
    <tableColumn id="17" xr3:uid="{678D6183-5BA6-F140-B628-6E3D895EBB2A}" uniqueName="17" name="Observations" queryTableFieldId="17"/>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FA36B78-5ECD-1548-9731-A1DD706622B7}" name="Code___Sous_Programmes" displayName="Code___Sous_Programmes" ref="A1:B290" tableType="queryTable" totalsRowShown="0">
  <autoFilter ref="A1:B290" xr:uid="{8FA36B78-5ECD-1548-9731-A1DD706622B7}"/>
  <tableColumns count="2">
    <tableColumn id="1" xr3:uid="{C388F651-F5DF-1848-BD07-AC1A1F00B81E}" uniqueName="1" name="Code" queryTableFieldId="1" dataDxfId="15"/>
    <tableColumn id="2" xr3:uid="{17ECEB1B-3B94-AE4F-B714-F64542C7840B}" uniqueName="2" name="Sous Programme.2" queryTableFieldId="2" dataDxfId="1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A539263F-B012-C143-85AC-C2889C5E7FD3}" name="Code___Programmes" displayName="Code___Programmes" ref="A1:B480" tableType="queryTable" totalsRowShown="0">
  <autoFilter ref="A1:B480" xr:uid="{A539263F-B012-C143-85AC-C2889C5E7FD3}"/>
  <tableColumns count="2">
    <tableColumn id="1" xr3:uid="{B4956A54-6657-6948-A2AC-5635E4B78F91}" uniqueName="1" name="Code" queryTableFieldId="1" dataDxfId="17"/>
    <tableColumn id="2" xr3:uid="{4E84F730-A090-7345-AD31-C8CCF59E1877}" uniqueName="2" name="Programme" queryTableFieldId="2" dataDxfId="16"/>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EA57803A-844D-EC45-98A8-02386572C828}" name="Code___Portefeuilles" displayName="Code___Portefeuilles" ref="A1:B53" tableType="queryTable" totalsRowShown="0">
  <autoFilter ref="A1:B53" xr:uid="{EA57803A-844D-EC45-98A8-02386572C828}"/>
  <tableColumns count="2">
    <tableColumn id="1" xr3:uid="{1ECED715-E41C-E44E-828F-CFEF6CD63760}" uniqueName="1" name="Code" queryTableFieldId="1" dataDxfId="19"/>
    <tableColumn id="2" xr3:uid="{159F09FF-1EFB-334A-9052-4D101BA6FA3B}" uniqueName="2" name="Portefeuille de Programme" queryTableFieldId="2" dataDxfId="18"/>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8736E80-5672-214A-B040-18086318F644}" name="Structure_par_Activité" displayName="Structure_par_Activité" ref="A1:C480" tableType="queryTable" totalsRowShown="0">
  <autoFilter ref="A1:C480" xr:uid="{A8736E80-5672-214A-B040-18086318F644}"/>
  <tableColumns count="3">
    <tableColumn id="1" xr3:uid="{2EC162A3-B74E-3B49-89A0-77D86F5C4813}" uniqueName="1" name="Code" queryTableFieldId="1" dataDxfId="22"/>
    <tableColumn id="2" xr3:uid="{1CE20E9C-ADBA-534A-89D6-65EA12350325}" uniqueName="2" name="Structure par Activité" queryTableFieldId="2" dataDxfId="21"/>
    <tableColumn id="3" xr3:uid="{124271CE-6AA8-C344-94A6-DDE817D7F83B}" uniqueName="3" name="Structure par Activité.3" queryTableFieldId="3" dataDxfId="20"/>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74637A9-53CD-6E48-9559-B4A8F560B847}" name="Wilayas" displayName="Wilayas" ref="A1:A59" tableType="queryTable" totalsRowShown="0">
  <autoFilter ref="A1:A59" xr:uid="{374637A9-53CD-6E48-9559-B4A8F560B847}"/>
  <tableColumns count="1">
    <tableColumn id="1" xr3:uid="{483682BC-34A3-5443-8C8C-565374793B3C}" uniqueName="1" name="Wilaya" queryTableFieldId="1" dataDxfId="23"/>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4617B4-F56C-8B45-82B1-B77E33B31E2F}" name="DRB_de_Chlef" displayName="DRB_de_Chlef" ref="A1:Y111" tableType="queryTable" totalsRowShown="0">
  <autoFilter ref="A1:Y111" xr:uid="{EA4617B4-F56C-8B45-82B1-B77E33B31E2F}"/>
  <tableColumns count="25">
    <tableColumn id="1" xr3:uid="{6DE98586-1B43-0842-9E2B-AE184E382694}" uniqueName="1" name="DRB" queryTableFieldId="1"/>
    <tableColumn id="2" xr3:uid="{D9080D95-66D5-684F-8D9B-00CB4F8D090D}" uniqueName="2" name="wilaya" queryTableFieldId="2"/>
    <tableColumn id="3" xr3:uid="{5878D08E-40DF-4B44-B47A-B66855AFC8A5}" uniqueName="3" name="Type programme" queryTableFieldId="3"/>
    <tableColumn id="4" xr3:uid="{F41D2CCE-3898-A940-8CC9-E631826153DA}" uniqueName="4" name="Portefeuille de programmes" queryTableFieldId="4"/>
    <tableColumn id="5" xr3:uid="{42F07933-F9B9-CC44-8B2D-E291F893A458}" uniqueName="5" name="Programmes" queryTableFieldId="5"/>
    <tableColumn id="6" xr3:uid="{BD1C8C74-E528-E944-8226-BE5C36F69D7F}" uniqueName="6" name="Sous-Programme" queryTableFieldId="6"/>
    <tableColumn id="7" xr3:uid="{15EB3690-4A18-094D-8C95-898BE098A2FD}" uniqueName="7" name="Intitulé de l'opération" queryTableFieldId="7"/>
    <tableColumn id="8" xr3:uid="{96EC4ADC-B3A2-C84C-96DE-0B2092898393}" uniqueName="8" name="N° de l'opération" queryTableFieldId="8"/>
    <tableColumn id="9" xr3:uid="{690E7865-6D86-C348-AF9C-94164312CA33}" uniqueName="9" name="Année de notification" queryTableFieldId="9"/>
    <tableColumn id="10" xr3:uid="{24DCA88A-81F2-094B-86C1-AE54816B07CE}" uniqueName="10" name="AE_x000a_Initiale" queryTableFieldId="10"/>
    <tableColumn id="11" xr3:uid="{38121E97-0B5A-3643-A329-174E2B311462}" uniqueName="11" name="AE_x000a_Actuelle" queryTableFieldId="11"/>
    <tableColumn id="12" xr3:uid="{A5523093-3520-F341-B1B6-354A90386217}" uniqueName="12" name="Engagements_x000a_cumulés" queryTableFieldId="12"/>
    <tableColumn id="13" xr3:uid="{DE235D13-1CAD-1340-A2A5-D36712BC5514}" uniqueName="13" name="Cons._x000a_Cumulées" queryTableFieldId="13"/>
    <tableColumn id="14" xr3:uid="{E59749AD-C79C-694D-91FC-71CC2B481E68}" uniqueName="14" name="Taux_x000a_Fin" queryTableFieldId="14"/>
    <tableColumn id="15" xr3:uid="{FE374526-3C02-BA4D-9B5A-C9236E907650}" uniqueName="15" name="Taux_x000a_Phys" queryTableFieldId="15"/>
    <tableColumn id="16" xr3:uid="{916605F0-75F8-DE42-817F-860E2B4F798E}" uniqueName="16" name="Etat du Projet" queryTableFieldId="16"/>
    <tableColumn id="17" xr3:uid="{C9FD20FA-EC19-074A-89FD-35EEED4D3FEF}" uniqueName="17" name="Observations" queryTableFieldId="17"/>
    <tableColumn id="18" xr3:uid="{15540C5D-3FFC-B642-862F-1F4805C1DE81}" uniqueName="18" name="Date             d' individua." queryTableFieldId="18"/>
    <tableColumn id="19" xr3:uid="{606ADEAF-3F1A-F844-9B16-C7B263D07CA5}" uniqueName="19" name="Nbre d'op. " queryTableFieldId="19"/>
    <tableColumn id="20" xr3:uid="{D9F064C8-9E78-FB4D-99F9-88C816EE6471}" uniqueName="20" name="Localité" queryTableFieldId="20"/>
    <tableColumn id="21" xr3:uid="{98892977-A300-BF45-BA1C-C7F0FF9879AB}" uniqueName="21" name="PEC" queryTableFieldId="21"/>
    <tableColumn id="22" xr3:uid="{5ACCEC24-7378-A64A-9088-4EF6D0D45995}" uniqueName="22" name="Column22" queryTableFieldId="22"/>
    <tableColumn id="23" xr3:uid="{6CFF189D-CCDE-5546-A9E7-67A7EB0C2A27}" uniqueName="23" name="Column23" queryTableFieldId="23"/>
    <tableColumn id="24" xr3:uid="{7CCF685D-E51C-174F-8213-75CD5FD28BC3}" uniqueName="24" name="Column24" queryTableFieldId="24"/>
    <tableColumn id="25" xr3:uid="{FA4AE0EC-7C6B-0943-B267-DF68D3C327A3}" uniqueName="25" name="Column25" queryTableFieldId="25"/>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E117180-6F91-B342-AF98-79E3656B6211}" name="DRB_d_Ouargla" displayName="DRB_d_Ouargla" ref="A1:U263" tableType="queryTable" totalsRowShown="0">
  <autoFilter ref="A1:U263" xr:uid="{9E117180-6F91-B342-AF98-79E3656B6211}"/>
  <tableColumns count="21">
    <tableColumn id="1" xr3:uid="{8AC515C9-8B10-6A46-A3CA-26E0FA7282C1}" uniqueName="1" name="DRB" queryTableFieldId="1"/>
    <tableColumn id="2" xr3:uid="{2A389826-D005-B045-9065-C03088B71FDA}" uniqueName="2" name="wilaya" queryTableFieldId="2"/>
    <tableColumn id="3" xr3:uid="{5B374968-C280-6A4E-9B39-3DCDBA30D68E}" uniqueName="3" name="Type programme" queryTableFieldId="3"/>
    <tableColumn id="4" xr3:uid="{BBF2AB7C-1F16-F148-ADAF-53068132293F}" uniqueName="4" name="Portefeuille de programme " queryTableFieldId="4"/>
    <tableColumn id="5" xr3:uid="{49F7586F-E64B-7F49-A94C-DA7C56EA783E}" uniqueName="5" name="Intitulé Programme" queryTableFieldId="5"/>
    <tableColumn id="6" xr3:uid="{E4CD63FC-2FBB-CA40-A261-1BE0A3072C76}" uniqueName="6" name="Intitulé Sous programme" queryTableFieldId="6"/>
    <tableColumn id="7" xr3:uid="{A2D311FA-E6FE-9D48-9B05-5CD6FECFD64D}" uniqueName="7" name="Numéro d'individualisation " queryTableFieldId="7"/>
    <tableColumn id="8" xr3:uid="{C786E756-1460-DE43-8670-33B7B8CAD6A7}" uniqueName="8" name=" Intitulé Opération" queryTableFieldId="8"/>
    <tableColumn id="9" xr3:uid="{88C9B136-B10D-5945-B121-5784067AFE1C}" uniqueName="9" name="Année de notification" queryTableFieldId="9"/>
    <tableColumn id="10" xr3:uid="{3697F2E7-A77B-0545-931A-52FF7E028B83}" uniqueName="10" name="AE intiale" queryTableFieldId="10"/>
    <tableColumn id="11" xr3:uid="{6D61E4EF-E8F4-F04E-B382-422D22CB3552}" uniqueName="11" name="AE actuelle" queryTableFieldId="11"/>
    <tableColumn id="12" xr3:uid="{CE0D0749-37C1-EB4E-AF4C-3429FCB74128}" uniqueName="12" name="AE Engageé cumule au 31/03/2025" queryTableFieldId="12"/>
    <tableColumn id="13" xr3:uid="{C72F75BC-7756-8948-BD31-C08FD4D2BD59}" uniqueName="13" name="AE non engagée" queryTableFieldId="13"/>
    <tableColumn id="14" xr3:uid="{823A5ACC-E5DF-064C-A525-6A0C0E68DBE4}" uniqueName="14" name="CP reportés" queryTableFieldId="14"/>
    <tableColumn id="15" xr3:uid="{4B6207B5-C79F-324E-9CD9-464D35F9F215}" uniqueName="15" name="CP notifiés en 2025" queryTableFieldId="15"/>
    <tableColumn id="16" xr3:uid="{C1DDDAEB-AD1A-B544-8DD8-F4F02CE4C511}" uniqueName="16" name="Total CP" queryTableFieldId="16"/>
    <tableColumn id="17" xr3:uid="{AD1DE3F8-E847-A449-B233-982B4CEBEB5C}" uniqueName="17" name="CP consommés en 2025" queryTableFieldId="17"/>
    <tableColumn id="18" xr3:uid="{8B5B18B9-152F-9F4B-8E42-C56D787A352B}" uniqueName="18" name="Dépanses Cumule 31/03/2025" queryTableFieldId="18"/>
    <tableColumn id="19" xr3:uid="{220A8AF8-7EC7-234A-991C-D8955B055E7A}" uniqueName="19" name="Taux Physique" queryTableFieldId="19"/>
    <tableColumn id="20" xr3:uid="{FE74117D-1FB3-CF4E-A0B8-595E9F3AE408}" uniqueName="20" name="Observation" queryTableFieldId="20"/>
    <tableColumn id="21" xr3:uid="{A2A739B2-B3DE-CA40-8358-015C48CB14EF}" uniqueName="21" name="RAR Fin Mars 2025" queryTableFieldId="21"/>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4EBF4DE5-89A6-5F4B-84FD-6A7DB7E2BF1D}" name="DRB_de_Bechar" displayName="DRB_de_Bechar" ref="A1:V146" tableType="queryTable" totalsRowShown="0">
  <autoFilter ref="A1:V146" xr:uid="{4EBF4DE5-89A6-5F4B-84FD-6A7DB7E2BF1D}"/>
  <tableColumns count="22">
    <tableColumn id="1" xr3:uid="{F84DBB29-B8A2-F64B-BAD3-88CDDD55FB11}" uniqueName="1" name="DRB" queryTableFieldId="1"/>
    <tableColumn id="2" xr3:uid="{7D580805-7B9F-B743-B804-04293AD7D393}" uniqueName="2" name="wilaya" queryTableFieldId="2"/>
    <tableColumn id="3" xr3:uid="{EDBEAF21-2C77-5949-8E92-AC71EF609519}" uniqueName="3" name="Type programme" queryTableFieldId="3"/>
    <tableColumn id="4" xr3:uid="{D587160D-804D-8944-A442-C740F69D1714}" uniqueName="4" name="Portefeuille de programme " queryTableFieldId="4"/>
    <tableColumn id="5" xr3:uid="{35708A58-B724-554D-AD9B-0A794D8FA50A}" uniqueName="5" name="Intitulé Programme" queryTableFieldId="5"/>
    <tableColumn id="6" xr3:uid="{0875FA89-B54D-B446-BF7A-CDA19271CC8B}" uniqueName="6" name="Intitulé Sous programme" queryTableFieldId="6"/>
    <tableColumn id="7" xr3:uid="{F4AD7903-C54F-0E4E-B377-02AED4C37623}" uniqueName="7" name="Numéro d'individualisation " queryTableFieldId="7"/>
    <tableColumn id="8" xr3:uid="{3ABA065E-94B1-A743-BD54-DA0849ABA0B5}" uniqueName="8" name=" Intitulé Opération" queryTableFieldId="8"/>
    <tableColumn id="9" xr3:uid="{C2241CB8-6670-8543-BE2E-A2401DB83E11}" uniqueName="9" name="AE initiale" queryTableFieldId="9"/>
    <tableColumn id="10" xr3:uid="{D553C28C-BF1D-5640-A84D-E384CD7C29C3}" uniqueName="10" name="AE actuelle" queryTableFieldId="10"/>
    <tableColumn id="11" xr3:uid="{7796FD86-FD22-2A4C-9398-3D077CAC1A73}" uniqueName="11" name="AE Engagée" queryTableFieldId="11"/>
    <tableColumn id="12" xr3:uid="{321DDD97-9664-034C-A126-A95748962A84}" uniqueName="12" name="AE non engagée" queryTableFieldId="12"/>
    <tableColumn id="13" xr3:uid="{785E2922-89DE-AE42-B2F6-E45CA215EA0F}" uniqueName="13" name="CP reportés" queryTableFieldId="13"/>
    <tableColumn id="14" xr3:uid="{598B7779-190A-7B4A-B898-B47456DDCF17}" uniqueName="14" name="CP notifiés en 2025" queryTableFieldId="14"/>
    <tableColumn id="15" xr3:uid="{26248F67-7AAD-0F48-A179-35150D978076}" uniqueName="15" name="Total CP" queryTableFieldId="15"/>
    <tableColumn id="16" xr3:uid="{391162AF-FA5B-9B46-875E-0D6B50BCD3C8}" uniqueName="16" name="CP consommés en 2025" queryTableFieldId="16"/>
    <tableColumn id="17" xr3:uid="{52449004-414A-C242-9BBA-7666B56FC44E}" uniqueName="17" name="Déponses cumulée" queryTableFieldId="17"/>
    <tableColumn id="18" xr3:uid="{5654D3B2-7CC8-6446-A16A-510F28845B55}" uniqueName="18" name="Tx phys (%)" queryTableFieldId="18"/>
    <tableColumn id="19" xr3:uid="{6E5D2D61-152A-C341-AB4C-3A4FAD40A109}" uniqueName="19" name="Observations" queryTableFieldId="19"/>
    <tableColumn id="20" xr3:uid="{9B807313-FA6D-9B4E-BE9F-A81DC125BBA9}" uniqueName="20" name="Column20" queryTableFieldId="20"/>
    <tableColumn id="21" xr3:uid="{6D3716CE-1A23-1D4A-BD04-03F6EC8A4315}" uniqueName="21" name="Column21" queryTableFieldId="21"/>
    <tableColumn id="22" xr3:uid="{6FAEE9E2-0038-554A-87D1-9973029D37FB}" uniqueName="22" name="Column22" queryTableFieldId="2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64C6777-BA5C-5F46-859E-3AB307513D33}" name="DRB_d_Oran" displayName="DRB_d_Oran" ref="A1:R42" tableType="queryTable" totalsRowShown="0">
  <autoFilter ref="A1:R42" xr:uid="{064C6777-BA5C-5F46-859E-3AB307513D33}"/>
  <tableColumns count="18">
    <tableColumn id="1" xr3:uid="{9C82619A-755E-5A4D-B25A-3220357576FF}" uniqueName="1" name="DRB" queryTableFieldId="1" dataDxfId="12"/>
    <tableColumn id="2" xr3:uid="{1FF3128D-EF8B-E248-B1D6-DDF49E25CBAC}" uniqueName="2" name="wilaya" queryTableFieldId="2" dataDxfId="11"/>
    <tableColumn id="3" xr3:uid="{B98921FB-3CC7-4E43-99D9-CF7B153C4B17}" uniqueName="3" name="Type programme" queryTableFieldId="3" dataDxfId="10"/>
    <tableColumn id="4" xr3:uid="{8F2831B7-ADE4-4642-8E1B-44FAAE1AAEBB}" uniqueName="4" name="Portefeuille de programme " queryTableFieldId="4" dataDxfId="9"/>
    <tableColumn id="5" xr3:uid="{76F7480F-3C42-354E-A261-C3C5457933F3}" uniqueName="5" name="Intitulé Programme" queryTableFieldId="5" dataDxfId="8"/>
    <tableColumn id="6" xr3:uid="{60AC5D67-7F54-0447-A51F-D9EE32CC390E}" uniqueName="6" name="Intitulé Sous programme" queryTableFieldId="6" dataDxfId="7"/>
    <tableColumn id="7" xr3:uid="{C5DA5BAE-29C7-6643-BA07-F7214C1D223E}" uniqueName="7" name="Numéro d'individualisation " queryTableFieldId="7" dataDxfId="6"/>
    <tableColumn id="8" xr3:uid="{2F4783C7-16B2-1F49-91B3-E84C98B30010}" uniqueName="8" name=" Intitulé Opération" queryTableFieldId="8" dataDxfId="5"/>
    <tableColumn id="9" xr3:uid="{E657AC47-C6C1-ED4E-AACB-E8630A53F32C}" uniqueName="9" name="Année de notification" queryTableFieldId="9" dataDxfId="4"/>
    <tableColumn id="10" xr3:uid="{5A92E05D-8883-AA4B-BCA2-0365C9467F44}" uniqueName="10" name="AE intiale" queryTableFieldId="10" dataDxfId="3"/>
    <tableColumn id="11" xr3:uid="{49AC4E2C-F2D5-D94E-B355-350B3F10C4B0}" uniqueName="11" name="AE actuelle" queryTableFieldId="11"/>
    <tableColumn id="12" xr3:uid="{DB33925B-0DF8-F540-A8A1-CA7A332FE59D}" uniqueName="12" name="AE Engageé cumule" queryTableFieldId="12"/>
    <tableColumn id="13" xr3:uid="{E1526C3D-EDBD-1F47-BE02-9A5183EC0E2D}" uniqueName="13" name="Paiements cumulés " queryTableFieldId="13"/>
    <tableColumn id="14" xr3:uid="{A1E047C8-1078-5A46-80E6-FD80B034BAD0}" uniqueName="14" name="CP 2025" queryTableFieldId="14"/>
    <tableColumn id="15" xr3:uid="{B03CCF3D-94B9-F245-BDDD-A418F22740B3}" uniqueName="15" name="RAR Fin Mars 2025" queryTableFieldId="15" dataDxfId="2"/>
    <tableColumn id="16" xr3:uid="{1D477010-837D-7F4F-8891-BF33E20A2383}" uniqueName="16" name="Taux Physique" queryTableFieldId="16" dataDxfId="1"/>
    <tableColumn id="17" xr3:uid="{6002589A-EEAB-1E40-AE3D-3791FBB00AEF}" uniqueName="17" name="Observation" queryTableFieldId="17" dataDxfId="0"/>
    <tableColumn id="18" xr3:uid="{3984968E-2E67-2442-815A-64B013DE15CD}" uniqueName="18" name="Réév 2025" queryTableFieldId="18"/>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48B5FA5-07DE-7A4A-AFC8-2128A22EAAAD}" name="Situation_DRBs" displayName="Situation_DRBs" ref="A1:Q840" tableType="queryTable" totalsRowShown="0">
  <autoFilter ref="A1:Q840" xr:uid="{B48B5FA5-07DE-7A4A-AFC8-2128A22EAAAD}"/>
  <tableColumns count="17">
    <tableColumn id="1" xr3:uid="{3ED25773-6BC1-E044-8E67-EC801E455722}" uniqueName="1" name="DRB" queryTableFieldId="1"/>
    <tableColumn id="2" xr3:uid="{4479349A-4A19-F448-A6F6-3BD5C490FD82}" uniqueName="2" name="wilaya" queryTableFieldId="2"/>
    <tableColumn id="3" xr3:uid="{90C2681F-1AEA-674B-A2F9-2AD06C98520A}" uniqueName="3" name="Type programme" queryTableFieldId="3"/>
    <tableColumn id="4" xr3:uid="{C763646E-2E13-1241-A46D-857F56AE9C23}" uniqueName="4" name="Portefeuille de programme " queryTableFieldId="4"/>
    <tableColumn id="5" xr3:uid="{E92DD6C6-5C66-A94F-B58F-8E040317F2B2}" uniqueName="5" name="Intitulé Programme" queryTableFieldId="5"/>
    <tableColumn id="6" xr3:uid="{28EAD45F-BB46-6044-A4B0-9666AC8BE4B1}" uniqueName="6" name="Intitulé Sous programme" queryTableFieldId="6"/>
    <tableColumn id="7" xr3:uid="{26887557-F65E-DC42-8561-D9EB9FC72AA3}" uniqueName="7" name="Numéro d'individualisation " queryTableFieldId="7"/>
    <tableColumn id="8" xr3:uid="{3EEEBCAE-7BF8-3C45-BC6A-04B7AC060A79}" uniqueName="8" name=" Intitulé Opération" queryTableFieldId="8"/>
    <tableColumn id="9" xr3:uid="{0AC22B34-1E31-A343-95E5-DA76EC2AB209}" uniqueName="9" name="Année de notification" queryTableFieldId="9"/>
    <tableColumn id="10" xr3:uid="{526A10FF-07D4-A847-B97E-0198AFEAD86C}" uniqueName="10" name="AE initiale" queryTableFieldId="10"/>
    <tableColumn id="11" xr3:uid="{7A7FCE0E-E499-9B49-973B-15164178D403}" uniqueName="11" name="AE actuelle" queryTableFieldId="11"/>
    <tableColumn id="12" xr3:uid="{AA90AA73-6C28-D043-869A-37D3EA9A0AE5}" uniqueName="12" name="AE Engagée" queryTableFieldId="12"/>
    <tableColumn id="13" xr3:uid="{D0E56425-4ADE-7943-A5A4-2ACEF709D772}" uniqueName="13" name="Dépenses cumulées" queryTableFieldId="13"/>
    <tableColumn id="14" xr3:uid="{B430BC4D-629F-924F-A978-24B74B40973E}" uniqueName="14" name="Taux FIN %" queryTableFieldId="14"/>
    <tableColumn id="15" xr3:uid="{58A834DA-A97C-D64F-89ED-FFD89DE57217}" uniqueName="15" name="Taux phys %" queryTableFieldId="15"/>
    <tableColumn id="16" xr3:uid="{AD1350C8-B910-1642-A1B6-9D43E938F2D0}" uniqueName="16" name="Etat du Projet" queryTableFieldId="16"/>
    <tableColumn id="17" xr3:uid="{AC537360-4A54-4848-B2A4-12B3CD98DC94}" uniqueName="17" name="Observations" queryTableFieldId="17"/>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D676DDFD-BF9D-1E48-BD43-8DAD7FFABFE6}" name="Recap_Wil_Min" displayName="Recap_Wil_Min" ref="A1:E309" tableType="queryTable" totalsRowShown="0">
  <autoFilter ref="A1:E309" xr:uid="{D676DDFD-BF9D-1E48-BD43-8DAD7FFABFE6}"/>
  <tableColumns count="5">
    <tableColumn id="1" xr3:uid="{A7712F4F-6F2D-C445-BDBA-72878700D449}" uniqueName="1" name="DRB/Wilaya/Ministere" queryTableFieldId="1" dataDxfId="13"/>
    <tableColumn id="2" xr3:uid="{378AE6DC-EB63-FE4A-902F-FB2963A63674}" uniqueName="2" name="Nombre opération" queryTableFieldId="2"/>
    <tableColumn id="3" xr3:uid="{4E004D8A-80B8-6E4C-B917-3485556D0FE4}" uniqueName="3" name=" AE actuelle" queryTableFieldId="3"/>
    <tableColumn id="4" xr3:uid="{699757B3-F53F-B04D-8916-7B0A96A51B71}" uniqueName="4" name=" AE Engagée" queryTableFieldId="4"/>
    <tableColumn id="5" xr3:uid="{059C653C-57F1-914D-BF8A-A5977014C4F3}" uniqueName="5" name=" Dépenses cumulée " queryTableFieldId="5"/>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BFD55A76-5A92-5945-92BB-C39EE2CF0032}" name="Recap_Ministère" displayName="Recap_Ministère" ref="A1:I22" tableType="queryTable" totalsRowShown="0">
  <autoFilter ref="A1:I22" xr:uid="{BFD55A76-5A92-5945-92BB-C39EE2CF0032}"/>
  <tableColumns count="9">
    <tableColumn id="1" xr3:uid="{3FA9D0DE-FA4A-224C-B026-5F345A63AA51}" uniqueName="1" name="Ministere" queryTableFieldId="1" dataDxfId="25"/>
    <tableColumn id="2" xr3:uid="{39842B14-6E25-A344-9324-3BD120B3C34D}" uniqueName="2" name="Nombre opération" queryTableFieldId="2"/>
    <tableColumn id="3" xr3:uid="{5F0F45A7-8D6B-3640-AD16-751F528A6604}" uniqueName="3" name=" AE Engagée" queryTableFieldId="3"/>
    <tableColumn id="4" xr3:uid="{F6D5690E-82D9-EB46-B24E-ABEE2620BE24}" uniqueName="4" name=" AE actuelle" queryTableFieldId="4"/>
    <tableColumn id="5" xr3:uid="{03CB3CDE-F62E-6746-BAD8-D8C2C98EF1E1}" uniqueName="5" name="Column5" queryTableFieldId="5"/>
    <tableColumn id="6" xr3:uid="{D7C5400E-0D1F-6B4E-96A3-7C9803897386}" uniqueName="6" name="DRB/wilaya_1" queryTableFieldId="6" dataDxfId="24"/>
    <tableColumn id="7" xr3:uid="{3308E3F1-8BCD-FC45-AEB6-F38C5733CAD0}" uniqueName="7" name="Nombre opération_2" queryTableFieldId="7"/>
    <tableColumn id="8" xr3:uid="{806C7C46-CF86-DB46-A791-DFD515D4165E}" uniqueName="8" name=" AE Engagée_3" queryTableFieldId="8"/>
    <tableColumn id="9" xr3:uid="{AD0FDF2E-411B-1C4C-B177-21C17D0D3FE8}" uniqueName="9" name=" AE actuelle_4" queryTableFieldId="9"/>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0E3CDFA-A2A2-884F-92A5-A5674138D03F}" name="Recap_Wilayas" displayName="Recap_Wilayas" ref="A1:E67" tableType="queryTable" totalsRowShown="0">
  <autoFilter ref="A1:E67" xr:uid="{20E3CDFA-A2A2-884F-92A5-A5674138D03F}"/>
  <tableColumns count="5">
    <tableColumn id="1" xr3:uid="{6C110BAA-DBEA-3442-9C34-19EA57482E22}" uniqueName="1" name="DRB/wilaya" queryTableFieldId="1" dataDxfId="26"/>
    <tableColumn id="2" xr3:uid="{83A1CA17-106F-F546-A8CC-AF9295CC27D7}" uniqueName="2" name="Nombre opération" queryTableFieldId="2"/>
    <tableColumn id="3" xr3:uid="{13872518-2527-5542-B13C-09B486A19B49}" uniqueName="3" name=" AE actuelle" queryTableFieldId="3"/>
    <tableColumn id="4" xr3:uid="{D112F170-9BDC-674D-93E3-B525F2EAD4DA}" uniqueName="4" name=" AE Engagée" queryTableFieldId="4"/>
    <tableColumn id="5" xr3:uid="{5E9D54B8-6B0E-2A4F-89C0-842FB7AC4743}" uniqueName="5" name=" Dépenses cumulées" queryTableFieldId="5"/>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queryTable" Target="../queryTables/queryTable2.xml"/><Relationship Id="rId2" Type="http://schemas.openxmlformats.org/officeDocument/2006/relationships/vmlDrawing" Target="../drawings/vmlDrawing2.vml"/><Relationship Id="rId1" Type="http://schemas.openxmlformats.org/officeDocument/2006/relationships/printerSettings" Target="../printerSettings/printerSettings9.bin"/><Relationship Id="rId4" Type="http://schemas.openxmlformats.org/officeDocument/2006/relationships/comments" Target="../comments2.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8.xml.rels><?xml version="1.0" encoding="UTF-8" standalone="yes"?>
<Relationships xmlns="http://schemas.openxmlformats.org/package/2006/relationships"><Relationship Id="rId3" Type="http://schemas.openxmlformats.org/officeDocument/2006/relationships/queryTable" Target="../queryTables/queryTable19.xml"/><Relationship Id="rId2" Type="http://schemas.openxmlformats.org/officeDocument/2006/relationships/vmlDrawing" Target="../drawings/vmlDrawing3.vml"/><Relationship Id="rId1" Type="http://schemas.openxmlformats.org/officeDocument/2006/relationships/printerSettings" Target="../printerSettings/printerSettings12.bin"/><Relationship Id="rId4" Type="http://schemas.openxmlformats.org/officeDocument/2006/relationships/comments" Target="../comments3.xml"/></Relationships>
</file>

<file path=xl/worksheets/_rels/sheet29.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pivotTable" Target="../pivotTables/pivotTable3.xml"/></Relationships>
</file>

<file path=xl/worksheets/_rels/sheet30.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M482"/>
  <sheetViews>
    <sheetView topLeftCell="A10" workbookViewId="0">
      <selection activeCell="A29" sqref="A29"/>
    </sheetView>
  </sheetViews>
  <sheetFormatPr baseColWidth="10" defaultRowHeight="15"/>
  <cols>
    <col min="4" max="4" width="6.1640625" customWidth="1"/>
    <col min="5" max="5" width="14.83203125" customWidth="1"/>
    <col min="6" max="6" width="7.5" customWidth="1"/>
    <col min="7" max="7" width="14.83203125" customWidth="1"/>
    <col min="8" max="8" width="3.6640625" customWidth="1"/>
    <col min="9" max="9" width="18.5" customWidth="1"/>
    <col min="10" max="10" width="5" customWidth="1"/>
    <col min="11" max="11" width="19.5" style="569" customWidth="1"/>
  </cols>
  <sheetData>
    <row r="2" spans="1:13" ht="34">
      <c r="A2" s="99" t="s">
        <v>264</v>
      </c>
      <c r="C2" s="481" t="s">
        <v>1695</v>
      </c>
      <c r="D2" s="481"/>
      <c r="E2" s="481" t="s">
        <v>1696</v>
      </c>
      <c r="G2" s="481" t="s">
        <v>1696</v>
      </c>
      <c r="I2" s="568" t="s">
        <v>0</v>
      </c>
      <c r="K2" s="481" t="s">
        <v>1</v>
      </c>
      <c r="M2" s="481" t="s">
        <v>2685</v>
      </c>
    </row>
    <row r="3" spans="1:13" ht="34">
      <c r="A3" s="99"/>
      <c r="C3" s="481"/>
      <c r="D3" s="481"/>
      <c r="E3" s="481"/>
      <c r="G3" s="481"/>
      <c r="I3" s="568" t="s">
        <v>3094</v>
      </c>
      <c r="K3" s="481"/>
      <c r="M3" s="481"/>
    </row>
    <row r="4" spans="1:13" ht="16">
      <c r="A4" s="100" t="s">
        <v>265</v>
      </c>
      <c r="C4" s="474" t="s">
        <v>1697</v>
      </c>
      <c r="D4" s="474" t="s">
        <v>2683</v>
      </c>
      <c r="E4" s="475" t="s">
        <v>1698</v>
      </c>
      <c r="G4" s="475" t="str">
        <f>CONCATENATE(C4,D4,E4)</f>
        <v>001:Présidence de la République</v>
      </c>
      <c r="I4" s="475" t="s">
        <v>2686</v>
      </c>
      <c r="K4" s="477" t="s">
        <v>2872</v>
      </c>
      <c r="M4" s="570" t="s">
        <v>2873</v>
      </c>
    </row>
    <row r="5" spans="1:13" ht="16">
      <c r="A5" s="101" t="s">
        <v>266</v>
      </c>
      <c r="B5" t="s">
        <v>2684</v>
      </c>
      <c r="C5" s="476" t="s">
        <v>1697</v>
      </c>
      <c r="D5" s="476"/>
      <c r="E5" s="477" t="s">
        <v>1699</v>
      </c>
      <c r="G5" s="477" t="str">
        <f t="shared" ref="G5:G68" si="0">CONCATENATE(C5,D5,E5)</f>
        <v>001Activité de la Présidence de la République</v>
      </c>
      <c r="I5" s="475" t="s">
        <v>2687</v>
      </c>
      <c r="K5" s="477" t="s">
        <v>2738</v>
      </c>
      <c r="M5" s="570" t="s">
        <v>2874</v>
      </c>
    </row>
    <row r="6" spans="1:13" ht="16">
      <c r="A6" s="101" t="s">
        <v>267</v>
      </c>
      <c r="B6" t="s">
        <v>2685</v>
      </c>
      <c r="C6" s="478" t="s">
        <v>1582</v>
      </c>
      <c r="D6" s="478"/>
      <c r="E6" s="479" t="s">
        <v>1700</v>
      </c>
      <c r="G6" s="479" t="str">
        <f t="shared" si="0"/>
        <v>01Supervision de l'Activité Présidentielle</v>
      </c>
      <c r="I6" s="475" t="s">
        <v>2688</v>
      </c>
      <c r="K6" s="477" t="s">
        <v>2739</v>
      </c>
      <c r="M6" s="570" t="s">
        <v>2875</v>
      </c>
    </row>
    <row r="7" spans="1:13" ht="16">
      <c r="A7" s="101" t="s">
        <v>56</v>
      </c>
      <c r="C7" s="478" t="s">
        <v>1588</v>
      </c>
      <c r="D7" s="478"/>
      <c r="E7" s="479" t="s">
        <v>1701</v>
      </c>
      <c r="G7" s="479" t="str">
        <f t="shared" si="0"/>
        <v>02Sécurité et Protection</v>
      </c>
      <c r="I7" s="475" t="s">
        <v>2689</v>
      </c>
      <c r="K7" s="477" t="s">
        <v>2740</v>
      </c>
      <c r="M7" s="570" t="s">
        <v>2876</v>
      </c>
    </row>
    <row r="8" spans="1:13" ht="16">
      <c r="A8" s="101" t="s">
        <v>268</v>
      </c>
      <c r="C8" s="478" t="s">
        <v>1594</v>
      </c>
      <c r="D8" s="478"/>
      <c r="E8" s="479" t="s">
        <v>1702</v>
      </c>
      <c r="G8" s="479" t="str">
        <f t="shared" si="0"/>
        <v>03Archives et Mémoire Nationale</v>
      </c>
      <c r="I8" s="475" t="s">
        <v>2690</v>
      </c>
      <c r="K8" s="477" t="s">
        <v>2741</v>
      </c>
      <c r="M8" s="570" t="s">
        <v>2877</v>
      </c>
    </row>
    <row r="9" spans="1:13" ht="16">
      <c r="A9" s="101" t="s">
        <v>269</v>
      </c>
      <c r="C9" s="476" t="s">
        <v>1703</v>
      </c>
      <c r="D9" s="476"/>
      <c r="E9" s="477" t="s">
        <v>1704</v>
      </c>
      <c r="G9" s="477" t="str">
        <f t="shared" si="0"/>
        <v>002Coordination de l'Activité Juridique et Gouvernementale</v>
      </c>
      <c r="I9" s="475" t="s">
        <v>2691</v>
      </c>
      <c r="K9" s="477" t="s">
        <v>2742</v>
      </c>
      <c r="M9" s="570" t="s">
        <v>2878</v>
      </c>
    </row>
    <row r="10" spans="1:13" ht="16">
      <c r="A10" s="101" t="s">
        <v>270</v>
      </c>
      <c r="C10" s="478" t="s">
        <v>1582</v>
      </c>
      <c r="D10" s="478"/>
      <c r="E10" s="479" t="s">
        <v>1704</v>
      </c>
      <c r="G10" s="479" t="str">
        <f t="shared" si="0"/>
        <v>01Coordination de l'Activité Juridique et Gouvernementale</v>
      </c>
      <c r="I10" s="475" t="s">
        <v>2692</v>
      </c>
      <c r="K10" s="477" t="s">
        <v>2743</v>
      </c>
      <c r="M10" s="570" t="s">
        <v>2879</v>
      </c>
    </row>
    <row r="11" spans="1:13" ht="16">
      <c r="A11" s="101" t="s">
        <v>271</v>
      </c>
      <c r="C11" s="476" t="s">
        <v>1705</v>
      </c>
      <c r="D11" s="476"/>
      <c r="E11" s="477" t="s">
        <v>1706</v>
      </c>
      <c r="G11" s="477" t="str">
        <f t="shared" si="0"/>
        <v>003Médiation de la République</v>
      </c>
      <c r="I11" s="475" t="s">
        <v>2693</v>
      </c>
      <c r="K11" s="477" t="s">
        <v>2744</v>
      </c>
      <c r="M11" s="570" t="s">
        <v>2880</v>
      </c>
    </row>
    <row r="12" spans="1:13" ht="16">
      <c r="A12" s="101" t="s">
        <v>272</v>
      </c>
      <c r="C12" s="478" t="s">
        <v>1582</v>
      </c>
      <c r="D12" s="478"/>
      <c r="E12" s="479" t="s">
        <v>1706</v>
      </c>
      <c r="G12" s="479" t="str">
        <f t="shared" si="0"/>
        <v>01Médiation de la République</v>
      </c>
      <c r="I12" s="475" t="s">
        <v>2694</v>
      </c>
      <c r="K12" s="477" t="s">
        <v>2745</v>
      </c>
      <c r="M12" s="570" t="s">
        <v>2881</v>
      </c>
    </row>
    <row r="13" spans="1:13" ht="16">
      <c r="A13" s="101" t="s">
        <v>166</v>
      </c>
      <c r="C13" s="476" t="s">
        <v>1707</v>
      </c>
      <c r="D13" s="476"/>
      <c r="E13" s="477" t="s">
        <v>1708</v>
      </c>
      <c r="G13" s="477" t="str">
        <f t="shared" si="0"/>
        <v>004Promotion de la langue amazighe</v>
      </c>
      <c r="I13" s="475" t="s">
        <v>2695</v>
      </c>
      <c r="K13" s="477" t="s">
        <v>2746</v>
      </c>
      <c r="M13" s="570" t="s">
        <v>2882</v>
      </c>
    </row>
    <row r="14" spans="1:13" ht="16">
      <c r="A14" s="101" t="s">
        <v>144</v>
      </c>
      <c r="C14" s="478" t="s">
        <v>1582</v>
      </c>
      <c r="D14" s="478"/>
      <c r="E14" s="479" t="s">
        <v>1708</v>
      </c>
      <c r="G14" s="479" t="str">
        <f t="shared" si="0"/>
        <v>01Promotion de la langue amazighe</v>
      </c>
      <c r="I14" s="475" t="s">
        <v>2696</v>
      </c>
      <c r="K14" s="477" t="s">
        <v>2747</v>
      </c>
      <c r="M14" s="570" t="s">
        <v>2883</v>
      </c>
    </row>
    <row r="15" spans="1:13" ht="16">
      <c r="A15" s="101" t="s">
        <v>273</v>
      </c>
      <c r="C15" s="476" t="s">
        <v>1709</v>
      </c>
      <c r="D15" s="476"/>
      <c r="E15" s="477" t="s">
        <v>1710</v>
      </c>
      <c r="G15" s="477" t="str">
        <f t="shared" si="0"/>
        <v>005Administration Générale</v>
      </c>
      <c r="I15" s="475" t="s">
        <v>2697</v>
      </c>
      <c r="K15" s="477" t="s">
        <v>2748</v>
      </c>
      <c r="M15" s="570" t="s">
        <v>2884</v>
      </c>
    </row>
    <row r="16" spans="1:13" ht="16">
      <c r="A16" s="101" t="s">
        <v>274</v>
      </c>
      <c r="C16" s="478" t="s">
        <v>1582</v>
      </c>
      <c r="D16" s="478"/>
      <c r="E16" s="479" t="s">
        <v>1711</v>
      </c>
      <c r="G16" s="479" t="str">
        <f t="shared" si="0"/>
        <v>01Soutien Technique</v>
      </c>
      <c r="I16" s="475" t="s">
        <v>2698</v>
      </c>
      <c r="K16" s="477" t="s">
        <v>2749</v>
      </c>
      <c r="M16" s="570" t="s">
        <v>2885</v>
      </c>
    </row>
    <row r="17" spans="1:13" ht="16">
      <c r="A17" s="101" t="s">
        <v>275</v>
      </c>
      <c r="C17" s="478" t="s">
        <v>1588</v>
      </c>
      <c r="D17" s="478"/>
      <c r="E17" s="479" t="s">
        <v>1712</v>
      </c>
      <c r="G17" s="479" t="str">
        <f t="shared" si="0"/>
        <v>02Soutien Administratif</v>
      </c>
      <c r="I17" s="475" t="s">
        <v>2699</v>
      </c>
      <c r="K17" s="477" t="s">
        <v>2750</v>
      </c>
      <c r="M17" s="570" t="s">
        <v>2886</v>
      </c>
    </row>
    <row r="18" spans="1:13" ht="16">
      <c r="A18" s="101" t="s">
        <v>276</v>
      </c>
      <c r="C18" s="474" t="s">
        <v>1703</v>
      </c>
      <c r="D18" s="474"/>
      <c r="E18" s="475" t="s">
        <v>1713</v>
      </c>
      <c r="G18" s="475" t="str">
        <f t="shared" si="0"/>
        <v>002Services du Premier Ministre</v>
      </c>
      <c r="I18" s="475" t="s">
        <v>2700</v>
      </c>
      <c r="K18" s="477" t="s">
        <v>2751</v>
      </c>
      <c r="M18" s="570" t="s">
        <v>2887</v>
      </c>
    </row>
    <row r="19" spans="1:13" ht="16">
      <c r="A19" s="101" t="s">
        <v>92</v>
      </c>
      <c r="C19" s="476" t="s">
        <v>1714</v>
      </c>
      <c r="D19" s="476"/>
      <c r="E19" s="477" t="s">
        <v>1715</v>
      </c>
      <c r="G19" s="477" t="str">
        <f t="shared" si="0"/>
        <v>006Activité du Premier Ministre</v>
      </c>
      <c r="I19" s="475" t="s">
        <v>2701</v>
      </c>
      <c r="K19" s="477" t="s">
        <v>25</v>
      </c>
      <c r="M19" s="570" t="s">
        <v>2888</v>
      </c>
    </row>
    <row r="20" spans="1:13" ht="16">
      <c r="A20" s="101" t="s">
        <v>46</v>
      </c>
      <c r="C20" s="478" t="s">
        <v>1582</v>
      </c>
      <c r="D20" s="478"/>
      <c r="E20" s="479" t="s">
        <v>1716</v>
      </c>
      <c r="G20" s="479" t="str">
        <f t="shared" si="0"/>
        <v>01Gestion, coordination et suivi de l’activité du gouvernement</v>
      </c>
      <c r="I20" s="475" t="s">
        <v>2702</v>
      </c>
      <c r="K20" s="477" t="s">
        <v>2752</v>
      </c>
      <c r="M20" s="570" t="s">
        <v>2889</v>
      </c>
    </row>
    <row r="21" spans="1:13" ht="16">
      <c r="A21" s="101" t="s">
        <v>89</v>
      </c>
      <c r="C21" s="478" t="s">
        <v>1588</v>
      </c>
      <c r="D21" s="478"/>
      <c r="E21" s="479" t="s">
        <v>1717</v>
      </c>
      <c r="G21" s="479" t="str">
        <f t="shared" si="0"/>
        <v>02Soutien technique</v>
      </c>
      <c r="I21" s="475" t="s">
        <v>2703</v>
      </c>
      <c r="K21" s="477" t="s">
        <v>2753</v>
      </c>
      <c r="M21" s="570" t="s">
        <v>2890</v>
      </c>
    </row>
    <row r="22" spans="1:13" ht="16">
      <c r="A22" s="101" t="s">
        <v>277</v>
      </c>
      <c r="C22" s="476" t="s">
        <v>1718</v>
      </c>
      <c r="D22" s="476"/>
      <c r="E22" s="477" t="s">
        <v>1719</v>
      </c>
      <c r="G22" s="477" t="str">
        <f t="shared" si="0"/>
        <v>008Fonction publique et réforme administrative</v>
      </c>
      <c r="I22" s="475" t="s">
        <v>2704</v>
      </c>
      <c r="K22" s="477" t="s">
        <v>2754</v>
      </c>
      <c r="M22" s="570" t="s">
        <v>2891</v>
      </c>
    </row>
    <row r="23" spans="1:13" ht="16">
      <c r="A23" s="101" t="s">
        <v>278</v>
      </c>
      <c r="C23" s="478" t="s">
        <v>1582</v>
      </c>
      <c r="D23" s="478"/>
      <c r="E23" s="479" t="s">
        <v>1720</v>
      </c>
      <c r="G23" s="479" t="str">
        <f t="shared" si="0"/>
        <v>01Fonction publique</v>
      </c>
      <c r="I23" s="475" t="s">
        <v>2705</v>
      </c>
      <c r="K23" s="477" t="s">
        <v>2755</v>
      </c>
      <c r="M23" s="570" t="s">
        <v>2892</v>
      </c>
    </row>
    <row r="24" spans="1:13" ht="16">
      <c r="A24" s="101" t="s">
        <v>279</v>
      </c>
      <c r="C24" s="478" t="s">
        <v>1588</v>
      </c>
      <c r="D24" s="478"/>
      <c r="E24" s="479" t="s">
        <v>1721</v>
      </c>
      <c r="G24" s="479" t="str">
        <f t="shared" si="0"/>
        <v>02Réforme administrative</v>
      </c>
      <c r="I24" s="475" t="s">
        <v>2706</v>
      </c>
      <c r="K24" s="477" t="s">
        <v>2756</v>
      </c>
      <c r="M24" s="570" t="s">
        <v>2893</v>
      </c>
    </row>
    <row r="25" spans="1:13" ht="16">
      <c r="A25" s="101" t="s">
        <v>280</v>
      </c>
      <c r="C25" s="478" t="s">
        <v>1594</v>
      </c>
      <c r="D25" s="478"/>
      <c r="E25" s="479" t="s">
        <v>1722</v>
      </c>
      <c r="G25" s="479" t="str">
        <f t="shared" si="0"/>
        <v>03Soutien administratif</v>
      </c>
      <c r="I25" s="475" t="s">
        <v>2707</v>
      </c>
      <c r="K25" s="477" t="s">
        <v>2757</v>
      </c>
      <c r="M25" s="570" t="s">
        <v>2894</v>
      </c>
    </row>
    <row r="26" spans="1:13" ht="16">
      <c r="A26" s="101" t="s">
        <v>281</v>
      </c>
      <c r="C26" s="474" t="s">
        <v>1705</v>
      </c>
      <c r="D26" s="474"/>
      <c r="E26" s="475" t="s">
        <v>1723</v>
      </c>
      <c r="G26" s="475" t="str">
        <f t="shared" si="0"/>
        <v>003Défense Nationale</v>
      </c>
      <c r="I26" s="475" t="s">
        <v>2708</v>
      </c>
      <c r="K26" s="477" t="s">
        <v>2758</v>
      </c>
      <c r="M26" s="570" t="s">
        <v>2895</v>
      </c>
    </row>
    <row r="27" spans="1:13" ht="16">
      <c r="A27" s="101" t="s">
        <v>282</v>
      </c>
      <c r="C27" s="476" t="s">
        <v>1724</v>
      </c>
      <c r="D27" s="476"/>
      <c r="E27" s="477" t="s">
        <v>1723</v>
      </c>
      <c r="G27" s="477" t="str">
        <f t="shared" si="0"/>
        <v>009Défense Nationale</v>
      </c>
      <c r="I27" s="475" t="s">
        <v>2709</v>
      </c>
      <c r="K27" s="477" t="s">
        <v>2759</v>
      </c>
      <c r="M27" s="570" t="s">
        <v>2896</v>
      </c>
    </row>
    <row r="28" spans="1:13" ht="16">
      <c r="A28" s="101" t="s">
        <v>283</v>
      </c>
      <c r="C28" s="478" t="s">
        <v>1725</v>
      </c>
      <c r="D28" s="478"/>
      <c r="E28" s="479" t="s">
        <v>1723</v>
      </c>
      <c r="G28" s="479" t="str">
        <f t="shared" si="0"/>
        <v>00Défense Nationale</v>
      </c>
      <c r="I28" s="475" t="s">
        <v>2710</v>
      </c>
      <c r="K28" s="477" t="s">
        <v>2760</v>
      </c>
      <c r="M28" s="570" t="s">
        <v>2897</v>
      </c>
    </row>
    <row r="29" spans="1:13" ht="16">
      <c r="A29" s="101" t="s">
        <v>284</v>
      </c>
      <c r="C29" s="476" t="s">
        <v>1726</v>
      </c>
      <c r="D29" s="476"/>
      <c r="E29" s="477" t="s">
        <v>1727</v>
      </c>
      <c r="G29" s="477" t="str">
        <f t="shared" si="0"/>
        <v>010Logistique et soutien multiforme</v>
      </c>
      <c r="I29" s="475" t="s">
        <v>2711</v>
      </c>
      <c r="K29" s="477" t="s">
        <v>2761</v>
      </c>
      <c r="M29" s="570" t="s">
        <v>2898</v>
      </c>
    </row>
    <row r="30" spans="1:13" ht="16">
      <c r="A30" s="101" t="s">
        <v>285</v>
      </c>
      <c r="C30" s="478" t="s">
        <v>1725</v>
      </c>
      <c r="D30" s="478"/>
      <c r="E30" s="479" t="s">
        <v>1727</v>
      </c>
      <c r="G30" s="479" t="str">
        <f t="shared" si="0"/>
        <v>00Logistique et soutien multiforme</v>
      </c>
      <c r="I30" s="475" t="s">
        <v>2712</v>
      </c>
      <c r="K30" s="477" t="s">
        <v>2762</v>
      </c>
      <c r="M30" s="570" t="s">
        <v>2899</v>
      </c>
    </row>
    <row r="31" spans="1:13" ht="16">
      <c r="A31" s="101" t="s">
        <v>286</v>
      </c>
      <c r="C31" s="476" t="s">
        <v>1728</v>
      </c>
      <c r="D31" s="476"/>
      <c r="E31" s="477" t="s">
        <v>1710</v>
      </c>
      <c r="G31" s="477" t="str">
        <f t="shared" si="0"/>
        <v>011Administration Générale</v>
      </c>
      <c r="I31" s="475" t="s">
        <v>2713</v>
      </c>
      <c r="K31" s="477" t="s">
        <v>2763</v>
      </c>
      <c r="M31" s="570" t="s">
        <v>2900</v>
      </c>
    </row>
    <row r="32" spans="1:13" ht="16">
      <c r="A32" s="101" t="s">
        <v>287</v>
      </c>
      <c r="C32" s="478" t="s">
        <v>1725</v>
      </c>
      <c r="D32" s="478"/>
      <c r="E32" s="479" t="s">
        <v>1729</v>
      </c>
      <c r="G32" s="479" t="str">
        <f t="shared" si="0"/>
        <v>00Administration générale</v>
      </c>
      <c r="I32" s="475" t="s">
        <v>2714</v>
      </c>
      <c r="K32" s="477" t="s">
        <v>2764</v>
      </c>
      <c r="M32" s="570" t="s">
        <v>2901</v>
      </c>
    </row>
    <row r="33" spans="1:13" ht="16">
      <c r="A33" s="101" t="s">
        <v>288</v>
      </c>
      <c r="C33" s="474" t="s">
        <v>1707</v>
      </c>
      <c r="D33" s="474"/>
      <c r="E33" s="475" t="s">
        <v>1730</v>
      </c>
      <c r="G33" s="475" t="str">
        <f t="shared" si="0"/>
        <v>004Affaires Etrangères, Communauté Nationale à l'Etranger et Affaires Africaines</v>
      </c>
      <c r="I33" s="475" t="s">
        <v>2715</v>
      </c>
      <c r="K33" s="477" t="s">
        <v>2765</v>
      </c>
      <c r="M33" s="570" t="s">
        <v>2902</v>
      </c>
    </row>
    <row r="34" spans="1:13" ht="16">
      <c r="A34" s="101" t="s">
        <v>289</v>
      </c>
      <c r="C34" s="476" t="s">
        <v>1731</v>
      </c>
      <c r="D34" s="476"/>
      <c r="E34" s="477" t="s">
        <v>1732</v>
      </c>
      <c r="G34" s="477" t="str">
        <f t="shared" si="0"/>
        <v>012Activité diplomatique et consulaire</v>
      </c>
      <c r="I34" s="475" t="s">
        <v>2716</v>
      </c>
      <c r="K34" s="477" t="s">
        <v>2766</v>
      </c>
      <c r="M34" s="570" t="s">
        <v>2903</v>
      </c>
    </row>
    <row r="35" spans="1:13" ht="16">
      <c r="A35" s="101" t="s">
        <v>290</v>
      </c>
      <c r="C35" s="478" t="s">
        <v>1582</v>
      </c>
      <c r="D35" s="478"/>
      <c r="E35" s="479" t="s">
        <v>1733</v>
      </c>
      <c r="G35" s="479" t="str">
        <f t="shared" si="0"/>
        <v>01Diplomatie et relations extérieures</v>
      </c>
      <c r="I35" s="475" t="s">
        <v>2717</v>
      </c>
      <c r="K35" s="477" t="s">
        <v>2767</v>
      </c>
      <c r="M35" s="570" t="s">
        <v>2904</v>
      </c>
    </row>
    <row r="36" spans="1:13" ht="16">
      <c r="A36" s="101" t="s">
        <v>291</v>
      </c>
      <c r="C36" s="478" t="s">
        <v>1588</v>
      </c>
      <c r="D36" s="478"/>
      <c r="E36" s="479" t="s">
        <v>1734</v>
      </c>
      <c r="G36" s="479" t="str">
        <f t="shared" si="0"/>
        <v>02Affaires consulaires et communauté nationale à l'étranger</v>
      </c>
      <c r="I36" s="475" t="s">
        <v>2718</v>
      </c>
      <c r="K36" s="477" t="s">
        <v>2768</v>
      </c>
      <c r="M36" s="570" t="s">
        <v>2905</v>
      </c>
    </row>
    <row r="37" spans="1:13" ht="16">
      <c r="A37" s="101" t="s">
        <v>292</v>
      </c>
      <c r="C37" s="476" t="s">
        <v>1735</v>
      </c>
      <c r="D37" s="476"/>
      <c r="E37" s="477" t="s">
        <v>1729</v>
      </c>
      <c r="G37" s="477" t="str">
        <f t="shared" si="0"/>
        <v>013Administration générale</v>
      </c>
      <c r="I37" s="475" t="s">
        <v>2719</v>
      </c>
      <c r="K37" s="477" t="s">
        <v>2769</v>
      </c>
      <c r="M37" s="570" t="s">
        <v>2906</v>
      </c>
    </row>
    <row r="38" spans="1:13" ht="16">
      <c r="A38" s="101" t="s">
        <v>293</v>
      </c>
      <c r="C38" s="478" t="s">
        <v>1582</v>
      </c>
      <c r="D38" s="478"/>
      <c r="E38" s="479" t="s">
        <v>1736</v>
      </c>
      <c r="G38" s="479" t="str">
        <f t="shared" si="0"/>
        <v>01Gestion du ministère</v>
      </c>
      <c r="I38" s="475" t="s">
        <v>2720</v>
      </c>
      <c r="K38" s="477" t="s">
        <v>2770</v>
      </c>
      <c r="M38" s="570" t="s">
        <v>2905</v>
      </c>
    </row>
    <row r="39" spans="1:13" ht="16">
      <c r="A39" s="101" t="s">
        <v>104</v>
      </c>
      <c r="C39" s="478" t="s">
        <v>1588</v>
      </c>
      <c r="D39" s="478"/>
      <c r="E39" s="479" t="s">
        <v>1722</v>
      </c>
      <c r="G39" s="479" t="str">
        <f t="shared" si="0"/>
        <v>02Soutien administratif</v>
      </c>
      <c r="I39" s="475" t="s">
        <v>2721</v>
      </c>
      <c r="K39" s="477" t="s">
        <v>2771</v>
      </c>
      <c r="M39" s="570" t="s">
        <v>2907</v>
      </c>
    </row>
    <row r="40" spans="1:13" ht="16">
      <c r="A40" s="101" t="s">
        <v>294</v>
      </c>
      <c r="C40" s="474" t="s">
        <v>1709</v>
      </c>
      <c r="D40" s="474"/>
      <c r="E40" s="475" t="s">
        <v>1737</v>
      </c>
      <c r="G40" s="475" t="str">
        <f t="shared" si="0"/>
        <v>005Intérieur, Collectivités Locales et Aménagement du Territoire</v>
      </c>
      <c r="I40" s="475" t="s">
        <v>2722</v>
      </c>
      <c r="K40" s="477" t="s">
        <v>2772</v>
      </c>
      <c r="M40" s="570" t="s">
        <v>2908</v>
      </c>
    </row>
    <row r="41" spans="1:13" ht="16">
      <c r="A41" s="101" t="s">
        <v>295</v>
      </c>
      <c r="C41" s="476" t="s">
        <v>1738</v>
      </c>
      <c r="D41" s="476"/>
      <c r="E41" s="477" t="s">
        <v>1739</v>
      </c>
      <c r="G41" s="477" t="str">
        <f t="shared" si="0"/>
        <v>014Libertés publiques et circulation des personnes et des biens</v>
      </c>
      <c r="I41" s="475" t="s">
        <v>2723</v>
      </c>
      <c r="K41" s="477" t="s">
        <v>2773</v>
      </c>
      <c r="M41" s="570" t="s">
        <v>2909</v>
      </c>
    </row>
    <row r="42" spans="1:13" ht="16">
      <c r="A42" s="101" t="s">
        <v>296</v>
      </c>
      <c r="C42" s="478" t="s">
        <v>1582</v>
      </c>
      <c r="D42" s="478"/>
      <c r="E42" s="479" t="s">
        <v>1740</v>
      </c>
      <c r="G42" s="479" t="str">
        <f t="shared" si="0"/>
        <v>01Mouvement associatif et vie politique</v>
      </c>
      <c r="I42" s="475" t="s">
        <v>2724</v>
      </c>
      <c r="K42" s="477" t="s">
        <v>2774</v>
      </c>
      <c r="M42" s="570" t="s">
        <v>2910</v>
      </c>
    </row>
    <row r="43" spans="1:13" ht="16">
      <c r="A43" s="101" t="s">
        <v>297</v>
      </c>
      <c r="C43" s="478" t="s">
        <v>1588</v>
      </c>
      <c r="D43" s="478"/>
      <c r="E43" s="479" t="s">
        <v>1741</v>
      </c>
      <c r="G43" s="479" t="str">
        <f t="shared" si="0"/>
        <v>02Etat de circulation des personnes et des biens</v>
      </c>
      <c r="I43" s="475" t="s">
        <v>2725</v>
      </c>
      <c r="K43" s="477" t="s">
        <v>2775</v>
      </c>
      <c r="M43" s="570" t="s">
        <v>2892</v>
      </c>
    </row>
    <row r="44" spans="1:13" ht="16">
      <c r="A44" s="101" t="s">
        <v>298</v>
      </c>
      <c r="C44" s="478" t="s">
        <v>1594</v>
      </c>
      <c r="D44" s="478"/>
      <c r="E44" s="479" t="s">
        <v>1742</v>
      </c>
      <c r="G44" s="479" t="str">
        <f t="shared" si="0"/>
        <v>03Identité, titres et documents sécurisés</v>
      </c>
      <c r="I44" s="475" t="s">
        <v>2726</v>
      </c>
      <c r="K44" s="477" t="s">
        <v>2776</v>
      </c>
      <c r="M44" s="570" t="s">
        <v>2911</v>
      </c>
    </row>
    <row r="45" spans="1:13" ht="16">
      <c r="A45" s="101" t="s">
        <v>299</v>
      </c>
      <c r="C45" s="478" t="s">
        <v>1599</v>
      </c>
      <c r="D45" s="478"/>
      <c r="E45" s="479" t="s">
        <v>1743</v>
      </c>
      <c r="G45" s="479" t="str">
        <f t="shared" si="0"/>
        <v>04Numérisation du service public</v>
      </c>
      <c r="I45" s="475" t="s">
        <v>2727</v>
      </c>
      <c r="K45" s="477" t="s">
        <v>2777</v>
      </c>
      <c r="M45" s="570" t="s">
        <v>2912</v>
      </c>
    </row>
    <row r="46" spans="1:13" ht="16">
      <c r="A46" s="101" t="s">
        <v>300</v>
      </c>
      <c r="C46" s="476" t="s">
        <v>1744</v>
      </c>
      <c r="D46" s="476"/>
      <c r="E46" s="477" t="s">
        <v>1745</v>
      </c>
      <c r="G46" s="477" t="str">
        <f t="shared" si="0"/>
        <v>015Soutien aux Collectivités locales</v>
      </c>
      <c r="I46" s="475" t="s">
        <v>2728</v>
      </c>
      <c r="K46" s="477" t="s">
        <v>2778</v>
      </c>
      <c r="M46" s="570" t="s">
        <v>2913</v>
      </c>
    </row>
    <row r="47" spans="1:13" ht="16">
      <c r="A47" s="101" t="s">
        <v>301</v>
      </c>
      <c r="C47" s="478" t="s">
        <v>1582</v>
      </c>
      <c r="D47" s="478"/>
      <c r="E47" s="479" t="s">
        <v>1746</v>
      </c>
      <c r="G47" s="479" t="str">
        <f t="shared" si="0"/>
        <v>01Missions dévolues aux collectivités locales</v>
      </c>
      <c r="I47" s="475" t="s">
        <v>2729</v>
      </c>
      <c r="K47" s="477" t="s">
        <v>2779</v>
      </c>
      <c r="M47" s="570" t="s">
        <v>2914</v>
      </c>
    </row>
    <row r="48" spans="1:13" ht="16">
      <c r="A48" s="101" t="s">
        <v>302</v>
      </c>
      <c r="C48" s="478" t="s">
        <v>1588</v>
      </c>
      <c r="D48" s="478"/>
      <c r="E48" s="479" t="s">
        <v>1747</v>
      </c>
      <c r="G48" s="479" t="str">
        <f t="shared" si="0"/>
        <v>02Appui au développement socio-économique des collectivités locales</v>
      </c>
      <c r="I48" s="475" t="s">
        <v>2730</v>
      </c>
      <c r="K48" s="477" t="s">
        <v>2780</v>
      </c>
      <c r="M48" s="570" t="s">
        <v>2915</v>
      </c>
    </row>
    <row r="49" spans="1:13" ht="16">
      <c r="A49" s="101" t="s">
        <v>303</v>
      </c>
      <c r="C49" s="476" t="s">
        <v>1748</v>
      </c>
      <c r="D49" s="476"/>
      <c r="E49" s="477" t="s">
        <v>1749</v>
      </c>
      <c r="G49" s="477" t="str">
        <f t="shared" si="0"/>
        <v>016Aménagement du Territoire</v>
      </c>
      <c r="I49" s="475" t="s">
        <v>2731</v>
      </c>
      <c r="K49" s="477" t="s">
        <v>2781</v>
      </c>
      <c r="M49" s="570" t="s">
        <v>2916</v>
      </c>
    </row>
    <row r="50" spans="1:13" ht="16">
      <c r="A50" s="101" t="s">
        <v>304</v>
      </c>
      <c r="C50" s="478" t="s">
        <v>1582</v>
      </c>
      <c r="D50" s="478"/>
      <c r="E50" s="479" t="s">
        <v>1750</v>
      </c>
      <c r="G50" s="479" t="str">
        <f t="shared" si="0"/>
        <v>01Instruments de l'aménagement du territoire</v>
      </c>
      <c r="I50" s="475" t="s">
        <v>2732</v>
      </c>
      <c r="K50" s="477" t="s">
        <v>2782</v>
      </c>
      <c r="M50" s="570" t="s">
        <v>2917</v>
      </c>
    </row>
    <row r="51" spans="1:13" ht="16">
      <c r="A51" s="101" t="s">
        <v>305</v>
      </c>
      <c r="C51" s="478" t="s">
        <v>1588</v>
      </c>
      <c r="D51" s="478"/>
      <c r="E51" s="479" t="s">
        <v>1751</v>
      </c>
      <c r="G51" s="479" t="str">
        <f t="shared" si="0"/>
        <v>02Développement  et Attractivité du Territoire</v>
      </c>
      <c r="I51" s="475" t="s">
        <v>2733</v>
      </c>
      <c r="K51" s="477" t="s">
        <v>2783</v>
      </c>
      <c r="M51" s="570" t="s">
        <v>2891</v>
      </c>
    </row>
    <row r="52" spans="1:13" ht="16">
      <c r="A52" s="101" t="s">
        <v>306</v>
      </c>
      <c r="C52" s="476" t="s">
        <v>1752</v>
      </c>
      <c r="D52" s="476"/>
      <c r="E52" s="477" t="s">
        <v>1753</v>
      </c>
      <c r="G52" s="477" t="str">
        <f t="shared" si="0"/>
        <v>017Sûreté Nationale</v>
      </c>
      <c r="I52" s="475" t="s">
        <v>2734</v>
      </c>
      <c r="K52" s="477" t="s">
        <v>2784</v>
      </c>
      <c r="M52" s="570" t="s">
        <v>2892</v>
      </c>
    </row>
    <row r="53" spans="1:13" ht="16">
      <c r="A53" s="101" t="s">
        <v>307</v>
      </c>
      <c r="C53" s="478" t="s">
        <v>1582</v>
      </c>
      <c r="D53" s="478"/>
      <c r="E53" s="479" t="s">
        <v>1754</v>
      </c>
      <c r="G53" s="479" t="str">
        <f t="shared" si="0"/>
        <v>01Soutien administratif et logistique central et régional</v>
      </c>
      <c r="I53" s="475" t="s">
        <v>2735</v>
      </c>
      <c r="K53" s="477" t="s">
        <v>2785</v>
      </c>
      <c r="M53" s="570" t="s">
        <v>2918</v>
      </c>
    </row>
    <row r="54" spans="1:13" ht="16">
      <c r="A54" s="101" t="s">
        <v>308</v>
      </c>
      <c r="C54" s="478" t="s">
        <v>1588</v>
      </c>
      <c r="D54" s="478"/>
      <c r="E54" s="479" t="s">
        <v>1755</v>
      </c>
      <c r="G54" s="479" t="str">
        <f t="shared" si="0"/>
        <v>02Sécurité, ordre public, prévention  et intervention</v>
      </c>
      <c r="I54" s="475" t="s">
        <v>2736</v>
      </c>
      <c r="K54" s="477" t="s">
        <v>2786</v>
      </c>
      <c r="M54" s="570" t="s">
        <v>2919</v>
      </c>
    </row>
    <row r="55" spans="1:13" ht="16">
      <c r="A55" s="101" t="s">
        <v>309</v>
      </c>
      <c r="C55" s="478" t="s">
        <v>1594</v>
      </c>
      <c r="D55" s="478"/>
      <c r="E55" s="479" t="s">
        <v>1756</v>
      </c>
      <c r="G55" s="479" t="str">
        <f t="shared" si="0"/>
        <v>03Activités socio-professionnelles</v>
      </c>
      <c r="I55" s="475" t="s">
        <v>2737</v>
      </c>
      <c r="K55" s="477" t="s">
        <v>2787</v>
      </c>
      <c r="M55" s="570" t="s">
        <v>2920</v>
      </c>
    </row>
    <row r="56" spans="1:13" ht="16">
      <c r="A56" s="101" t="s">
        <v>310</v>
      </c>
      <c r="C56" s="476" t="s">
        <v>1757</v>
      </c>
      <c r="D56" s="476"/>
      <c r="E56" s="477" t="s">
        <v>1758</v>
      </c>
      <c r="G56" s="477" t="str">
        <f t="shared" si="0"/>
        <v>018Protection Civile</v>
      </c>
      <c r="K56" s="477" t="s">
        <v>2788</v>
      </c>
      <c r="M56" s="570" t="s">
        <v>2921</v>
      </c>
    </row>
    <row r="57" spans="1:13" ht="16">
      <c r="A57" s="101" t="s">
        <v>311</v>
      </c>
      <c r="C57" s="478" t="s">
        <v>1582</v>
      </c>
      <c r="D57" s="478"/>
      <c r="E57" s="479" t="s">
        <v>1759</v>
      </c>
      <c r="G57" s="479" t="str">
        <f t="shared" si="0"/>
        <v>01Intervention et Prévention</v>
      </c>
      <c r="K57" s="477" t="s">
        <v>2789</v>
      </c>
      <c r="M57" s="570" t="s">
        <v>2922</v>
      </c>
    </row>
    <row r="58" spans="1:13" ht="16">
      <c r="A58" s="101" t="s">
        <v>312</v>
      </c>
      <c r="C58" s="478" t="s">
        <v>1588</v>
      </c>
      <c r="D58" s="478"/>
      <c r="E58" s="479" t="s">
        <v>1760</v>
      </c>
      <c r="G58" s="479" t="str">
        <f t="shared" si="0"/>
        <v>02Soutien administratif et logistique</v>
      </c>
      <c r="K58" s="477" t="s">
        <v>2790</v>
      </c>
      <c r="M58" s="570" t="s">
        <v>2892</v>
      </c>
    </row>
    <row r="59" spans="1:13" ht="16">
      <c r="A59" s="101" t="s">
        <v>313</v>
      </c>
      <c r="C59" s="476" t="s">
        <v>1761</v>
      </c>
      <c r="D59" s="476"/>
      <c r="E59" s="477" t="s">
        <v>1762</v>
      </c>
      <c r="G59" s="477" t="str">
        <f t="shared" si="0"/>
        <v>019Transmissions Nationales</v>
      </c>
      <c r="K59" s="477" t="s">
        <v>2791</v>
      </c>
      <c r="M59" s="570" t="s">
        <v>2923</v>
      </c>
    </row>
    <row r="60" spans="1:13" ht="16">
      <c r="A60" s="101" t="s">
        <v>314</v>
      </c>
      <c r="C60" s="478" t="s">
        <v>1582</v>
      </c>
      <c r="D60" s="478"/>
      <c r="E60" s="479" t="s">
        <v>1763</v>
      </c>
      <c r="G60" s="479" t="str">
        <f t="shared" si="0"/>
        <v>01Réseaux des transmissions</v>
      </c>
      <c r="K60" s="477" t="s">
        <v>2792</v>
      </c>
      <c r="M60" s="570" t="s">
        <v>2924</v>
      </c>
    </row>
    <row r="61" spans="1:13" ht="16">
      <c r="A61" s="101" t="s">
        <v>315</v>
      </c>
      <c r="C61" s="478" t="s">
        <v>1588</v>
      </c>
      <c r="D61" s="478"/>
      <c r="E61" s="479" t="s">
        <v>1760</v>
      </c>
      <c r="G61" s="479" t="str">
        <f t="shared" si="0"/>
        <v>02Soutien administratif et logistique</v>
      </c>
      <c r="K61" s="477" t="s">
        <v>2793</v>
      </c>
      <c r="M61" s="570" t="s">
        <v>2885</v>
      </c>
    </row>
    <row r="62" spans="1:13" ht="16">
      <c r="A62" s="101" t="s">
        <v>316</v>
      </c>
      <c r="C62" s="476" t="s">
        <v>1764</v>
      </c>
      <c r="D62" s="476"/>
      <c r="E62" s="477" t="s">
        <v>1710</v>
      </c>
      <c r="G62" s="477" t="str">
        <f t="shared" si="0"/>
        <v>020Administration Générale</v>
      </c>
      <c r="K62" s="477" t="s">
        <v>2794</v>
      </c>
      <c r="M62" s="570" t="s">
        <v>2925</v>
      </c>
    </row>
    <row r="63" spans="1:13" ht="16">
      <c r="C63" s="478" t="s">
        <v>1582</v>
      </c>
      <c r="D63" s="478"/>
      <c r="E63" s="479" t="s">
        <v>1765</v>
      </c>
      <c r="G63" s="479" t="str">
        <f t="shared" si="0"/>
        <v>01Soutient Administratif et logistique</v>
      </c>
      <c r="K63" s="477" t="s">
        <v>2795</v>
      </c>
      <c r="M63" s="570" t="s">
        <v>2926</v>
      </c>
    </row>
    <row r="64" spans="1:13" ht="16">
      <c r="C64" s="478" t="s">
        <v>1588</v>
      </c>
      <c r="D64" s="478"/>
      <c r="E64" s="479" t="s">
        <v>1766</v>
      </c>
      <c r="G64" s="479" t="str">
        <f t="shared" si="0"/>
        <v>02Risques majeurs</v>
      </c>
      <c r="K64" s="477" t="s">
        <v>2796</v>
      </c>
      <c r="M64" s="570" t="s">
        <v>2885</v>
      </c>
    </row>
    <row r="65" spans="3:13" ht="16">
      <c r="C65" s="478" t="s">
        <v>1594</v>
      </c>
      <c r="D65" s="478"/>
      <c r="E65" s="479" t="s">
        <v>1767</v>
      </c>
      <c r="G65" s="479" t="str">
        <f t="shared" si="0"/>
        <v>03Sécurité routière</v>
      </c>
      <c r="K65" s="477" t="s">
        <v>2797</v>
      </c>
      <c r="M65" s="570" t="s">
        <v>2927</v>
      </c>
    </row>
    <row r="66" spans="3:13" ht="16">
      <c r="C66" s="474" t="s">
        <v>1714</v>
      </c>
      <c r="D66" s="474"/>
      <c r="E66" s="475" t="s">
        <v>1768</v>
      </c>
      <c r="G66" s="475" t="str">
        <f t="shared" si="0"/>
        <v>006Justice</v>
      </c>
      <c r="K66" s="477" t="s">
        <v>2798</v>
      </c>
      <c r="M66" s="570" t="s">
        <v>2928</v>
      </c>
    </row>
    <row r="67" spans="3:13" ht="16">
      <c r="C67" s="476" t="s">
        <v>1769</v>
      </c>
      <c r="D67" s="476"/>
      <c r="E67" s="477" t="s">
        <v>1770</v>
      </c>
      <c r="G67" s="477" t="str">
        <f t="shared" si="0"/>
        <v>021Activité judiciaire</v>
      </c>
      <c r="K67" s="477" t="s">
        <v>2799</v>
      </c>
      <c r="M67" s="570" t="s">
        <v>2885</v>
      </c>
    </row>
    <row r="68" spans="3:13" ht="16">
      <c r="C68" s="478" t="s">
        <v>1582</v>
      </c>
      <c r="D68" s="478"/>
      <c r="E68" s="479" t="s">
        <v>1771</v>
      </c>
      <c r="G68" s="479" t="str">
        <f t="shared" si="0"/>
        <v>01Activité judiciaire ordinaire et administrative</v>
      </c>
      <c r="K68" s="477" t="s">
        <v>2800</v>
      </c>
      <c r="M68" s="570" t="s">
        <v>2929</v>
      </c>
    </row>
    <row r="69" spans="3:13" ht="16">
      <c r="C69" s="478" t="s">
        <v>1588</v>
      </c>
      <c r="D69" s="478"/>
      <c r="E69" s="479" t="s">
        <v>1722</v>
      </c>
      <c r="G69" s="479" t="str">
        <f t="shared" ref="G69:G132" si="1">CONCATENATE(C69,D69,E69)</f>
        <v>02Soutien administratif</v>
      </c>
      <c r="K69" s="477" t="s">
        <v>2801</v>
      </c>
      <c r="M69" s="570" t="s">
        <v>2892</v>
      </c>
    </row>
    <row r="70" spans="3:13" ht="16">
      <c r="C70" s="478" t="s">
        <v>1594</v>
      </c>
      <c r="D70" s="478"/>
      <c r="E70" s="479" t="s">
        <v>1772</v>
      </c>
      <c r="G70" s="479" t="str">
        <f t="shared" si="1"/>
        <v xml:space="preserve">03Compte de la pension alimentaire </v>
      </c>
      <c r="K70" s="477" t="s">
        <v>2802</v>
      </c>
      <c r="M70" s="570" t="s">
        <v>2930</v>
      </c>
    </row>
    <row r="71" spans="3:13" ht="16">
      <c r="C71" s="476" t="s">
        <v>1773</v>
      </c>
      <c r="D71" s="476"/>
      <c r="E71" s="477" t="s">
        <v>1774</v>
      </c>
      <c r="G71" s="477" t="str">
        <f t="shared" si="1"/>
        <v>022Administration pénitentiaire</v>
      </c>
      <c r="K71" s="477" t="s">
        <v>2803</v>
      </c>
      <c r="M71" s="570" t="s">
        <v>2892</v>
      </c>
    </row>
    <row r="72" spans="3:13" ht="16">
      <c r="C72" s="478" t="s">
        <v>1582</v>
      </c>
      <c r="D72" s="478"/>
      <c r="E72" s="479" t="s">
        <v>1775</v>
      </c>
      <c r="G72" s="479" t="str">
        <f t="shared" si="1"/>
        <v>01Conditions de détention</v>
      </c>
      <c r="K72" s="477" t="s">
        <v>2804</v>
      </c>
      <c r="M72" s="570" t="s">
        <v>2931</v>
      </c>
    </row>
    <row r="73" spans="3:13" ht="16">
      <c r="C73" s="478" t="s">
        <v>1588</v>
      </c>
      <c r="D73" s="478"/>
      <c r="E73" s="479" t="s">
        <v>1776</v>
      </c>
      <c r="G73" s="479" t="str">
        <f t="shared" si="1"/>
        <v>02Réinsertion sociale</v>
      </c>
      <c r="K73" s="477" t="s">
        <v>2805</v>
      </c>
      <c r="M73" s="570" t="s">
        <v>2932</v>
      </c>
    </row>
    <row r="74" spans="3:13" ht="16">
      <c r="C74" s="478" t="s">
        <v>1594</v>
      </c>
      <c r="D74" s="478"/>
      <c r="E74" s="479" t="s">
        <v>1777</v>
      </c>
      <c r="G74" s="479" t="str">
        <f t="shared" si="1"/>
        <v>03Sécurité</v>
      </c>
      <c r="K74" s="477" t="s">
        <v>2806</v>
      </c>
      <c r="M74" s="570" t="s">
        <v>2933</v>
      </c>
    </row>
    <row r="75" spans="3:13" ht="16">
      <c r="C75" s="478" t="s">
        <v>1599</v>
      </c>
      <c r="D75" s="478"/>
      <c r="E75" s="479" t="s">
        <v>1722</v>
      </c>
      <c r="G75" s="479" t="str">
        <f t="shared" si="1"/>
        <v>04Soutien administratif</v>
      </c>
      <c r="K75" s="477" t="s">
        <v>2807</v>
      </c>
      <c r="M75" s="570" t="s">
        <v>2934</v>
      </c>
    </row>
    <row r="76" spans="3:13" ht="16">
      <c r="C76" s="476" t="s">
        <v>1778</v>
      </c>
      <c r="D76" s="476"/>
      <c r="E76" s="477" t="s">
        <v>1779</v>
      </c>
      <c r="G76" s="477" t="str">
        <f t="shared" si="1"/>
        <v>023Répression de la corruption</v>
      </c>
      <c r="K76" s="477" t="s">
        <v>2808</v>
      </c>
      <c r="M76" s="570" t="s">
        <v>2935</v>
      </c>
    </row>
    <row r="77" spans="3:13" ht="16">
      <c r="C77" s="478" t="s">
        <v>1582</v>
      </c>
      <c r="D77" s="478"/>
      <c r="E77" s="479" t="s">
        <v>1780</v>
      </c>
      <c r="G77" s="479" t="str">
        <f t="shared" si="1"/>
        <v>01Stratégie, Appui technique et administratif</v>
      </c>
      <c r="K77" s="477" t="s">
        <v>2809</v>
      </c>
      <c r="M77" s="570" t="s">
        <v>2936</v>
      </c>
    </row>
    <row r="78" spans="3:13" ht="16">
      <c r="C78" s="478" t="s">
        <v>1588</v>
      </c>
      <c r="D78" s="478"/>
      <c r="E78" s="479" t="s">
        <v>1781</v>
      </c>
      <c r="G78" s="479" t="str">
        <f t="shared" si="1"/>
        <v>02Investigations et recherches</v>
      </c>
      <c r="K78" s="477" t="s">
        <v>2810</v>
      </c>
      <c r="M78" s="570" t="s">
        <v>2937</v>
      </c>
    </row>
    <row r="79" spans="3:13" ht="16">
      <c r="C79" s="476" t="s">
        <v>1782</v>
      </c>
      <c r="D79" s="476"/>
      <c r="E79" s="477" t="s">
        <v>1729</v>
      </c>
      <c r="G79" s="477" t="str">
        <f t="shared" si="1"/>
        <v>024Administration générale</v>
      </c>
      <c r="K79" s="477" t="s">
        <v>2811</v>
      </c>
      <c r="M79" s="570" t="s">
        <v>2938</v>
      </c>
    </row>
    <row r="80" spans="3:13" ht="16">
      <c r="C80" s="478" t="s">
        <v>1582</v>
      </c>
      <c r="D80" s="478"/>
      <c r="E80" s="479" t="s">
        <v>1736</v>
      </c>
      <c r="G80" s="479" t="str">
        <f t="shared" si="1"/>
        <v>01Gestion du ministère</v>
      </c>
      <c r="K80" s="477" t="s">
        <v>2812</v>
      </c>
      <c r="M80" s="570" t="s">
        <v>2939</v>
      </c>
    </row>
    <row r="81" spans="3:13" ht="16">
      <c r="C81" s="478" t="s">
        <v>1588</v>
      </c>
      <c r="D81" s="478"/>
      <c r="E81" s="479" t="s">
        <v>1722</v>
      </c>
      <c r="G81" s="479" t="str">
        <f t="shared" si="1"/>
        <v>02Soutien administratif</v>
      </c>
      <c r="K81" s="477" t="s">
        <v>28</v>
      </c>
      <c r="M81" s="570" t="s">
        <v>2940</v>
      </c>
    </row>
    <row r="82" spans="3:13" ht="16">
      <c r="C82" s="474" t="s">
        <v>1783</v>
      </c>
      <c r="D82" s="474"/>
      <c r="E82" s="475" t="s">
        <v>1784</v>
      </c>
      <c r="G82" s="475" t="str">
        <f t="shared" si="1"/>
        <v>007Finances</v>
      </c>
      <c r="K82" s="477" t="s">
        <v>2813</v>
      </c>
      <c r="M82" s="570" t="s">
        <v>2941</v>
      </c>
    </row>
    <row r="83" spans="3:13" ht="16">
      <c r="C83" s="476" t="s">
        <v>1785</v>
      </c>
      <c r="D83" s="476"/>
      <c r="E83" s="477" t="s">
        <v>1786</v>
      </c>
      <c r="G83" s="477" t="str">
        <f t="shared" si="1"/>
        <v>025Trésor et gestion comptable</v>
      </c>
      <c r="K83" s="477" t="s">
        <v>2814</v>
      </c>
      <c r="M83" s="570" t="s">
        <v>2942</v>
      </c>
    </row>
    <row r="84" spans="3:13" ht="16">
      <c r="C84" s="478" t="s">
        <v>1582</v>
      </c>
      <c r="D84" s="478"/>
      <c r="E84" s="479" t="s">
        <v>1787</v>
      </c>
      <c r="G84" s="479" t="str">
        <f t="shared" si="1"/>
        <v>01Gestion financière de l'Etat</v>
      </c>
      <c r="K84" s="477" t="s">
        <v>2815</v>
      </c>
      <c r="M84" s="570" t="s">
        <v>2930</v>
      </c>
    </row>
    <row r="85" spans="3:13" ht="16">
      <c r="C85" s="478" t="s">
        <v>1588</v>
      </c>
      <c r="D85" s="478"/>
      <c r="E85" s="479" t="s">
        <v>1788</v>
      </c>
      <c r="G85" s="479" t="str">
        <f t="shared" si="1"/>
        <v>02Modernisation des systèmes d'information et instruments de paiement</v>
      </c>
      <c r="K85" s="477" t="s">
        <v>2816</v>
      </c>
      <c r="M85" s="570" t="s">
        <v>2892</v>
      </c>
    </row>
    <row r="86" spans="3:13" ht="16">
      <c r="C86" s="478" t="s">
        <v>1594</v>
      </c>
      <c r="D86" s="478"/>
      <c r="E86" s="479" t="s">
        <v>1789</v>
      </c>
      <c r="G86" s="479" t="str">
        <f t="shared" si="1"/>
        <v>03Gestion comptable des opérations du trésor</v>
      </c>
      <c r="K86" s="477" t="s">
        <v>2817</v>
      </c>
      <c r="M86" s="570" t="s">
        <v>2943</v>
      </c>
    </row>
    <row r="87" spans="3:13" ht="16">
      <c r="C87" s="478" t="s">
        <v>1599</v>
      </c>
      <c r="D87" s="478"/>
      <c r="E87" s="479" t="s">
        <v>1790</v>
      </c>
      <c r="G87" s="479" t="str">
        <f t="shared" si="1"/>
        <v>04Gestion des moyens et soutien administratif</v>
      </c>
      <c r="K87" s="477" t="s">
        <v>2818</v>
      </c>
      <c r="M87" s="570" t="s">
        <v>2944</v>
      </c>
    </row>
    <row r="88" spans="3:13" ht="16">
      <c r="C88" s="476" t="s">
        <v>1791</v>
      </c>
      <c r="D88" s="476"/>
      <c r="E88" s="477" t="s">
        <v>1792</v>
      </c>
      <c r="G88" s="477" t="str">
        <f t="shared" si="1"/>
        <v>026Impôts</v>
      </c>
      <c r="K88" s="477" t="s">
        <v>2819</v>
      </c>
      <c r="M88" s="570" t="s">
        <v>2945</v>
      </c>
    </row>
    <row r="89" spans="3:13" ht="16">
      <c r="C89" s="478" t="s">
        <v>1582</v>
      </c>
      <c r="D89" s="478"/>
      <c r="E89" s="479" t="s">
        <v>1793</v>
      </c>
      <c r="G89" s="479" t="str">
        <f t="shared" si="1"/>
        <v>01Assiette, recouvrement et Contrôle fiscal</v>
      </c>
      <c r="K89" s="477" t="s">
        <v>2820</v>
      </c>
      <c r="M89" s="570" t="s">
        <v>2946</v>
      </c>
    </row>
    <row r="90" spans="3:13" ht="16">
      <c r="C90" s="478" t="s">
        <v>1588</v>
      </c>
      <c r="D90" s="478"/>
      <c r="E90" s="479" t="s">
        <v>1722</v>
      </c>
      <c r="G90" s="479" t="str">
        <f t="shared" si="1"/>
        <v>02Soutien administratif</v>
      </c>
      <c r="K90" s="477" t="s">
        <v>2821</v>
      </c>
      <c r="M90" s="570" t="s">
        <v>2947</v>
      </c>
    </row>
    <row r="91" spans="3:13" ht="16">
      <c r="C91" s="476" t="s">
        <v>1794</v>
      </c>
      <c r="D91" s="476"/>
      <c r="E91" s="477" t="s">
        <v>1795</v>
      </c>
      <c r="G91" s="477" t="str">
        <f t="shared" si="1"/>
        <v>027Budget</v>
      </c>
      <c r="K91" s="477" t="s">
        <v>2822</v>
      </c>
      <c r="M91" s="570" t="s">
        <v>2948</v>
      </c>
    </row>
    <row r="92" spans="3:13" ht="16">
      <c r="C92" s="478" t="s">
        <v>1582</v>
      </c>
      <c r="D92" s="478"/>
      <c r="E92" s="479" t="s">
        <v>1796</v>
      </c>
      <c r="G92" s="479" t="str">
        <f t="shared" si="1"/>
        <v>01Elaboration et suivi du budget</v>
      </c>
      <c r="K92" s="477" t="s">
        <v>2823</v>
      </c>
      <c r="M92" s="570" t="s">
        <v>2891</v>
      </c>
    </row>
    <row r="93" spans="3:13" ht="16">
      <c r="C93" s="478" t="s">
        <v>1588</v>
      </c>
      <c r="D93" s="478"/>
      <c r="E93" s="479" t="s">
        <v>1797</v>
      </c>
      <c r="G93" s="479" t="str">
        <f t="shared" si="1"/>
        <v>02Contrôle de la dépense</v>
      </c>
      <c r="K93" s="477" t="s">
        <v>2824</v>
      </c>
      <c r="M93" s="570" t="s">
        <v>2892</v>
      </c>
    </row>
    <row r="94" spans="3:13" ht="16">
      <c r="C94" s="478" t="s">
        <v>1594</v>
      </c>
      <c r="D94" s="478"/>
      <c r="E94" s="479" t="s">
        <v>1722</v>
      </c>
      <c r="G94" s="479" t="str">
        <f t="shared" si="1"/>
        <v>03Soutien administratif</v>
      </c>
      <c r="K94" s="477" t="s">
        <v>2825</v>
      </c>
      <c r="M94" s="570" t="s">
        <v>2949</v>
      </c>
    </row>
    <row r="95" spans="3:13" ht="16">
      <c r="C95" s="476" t="s">
        <v>1798</v>
      </c>
      <c r="D95" s="476"/>
      <c r="E95" s="477" t="s">
        <v>1799</v>
      </c>
      <c r="G95" s="477" t="str">
        <f t="shared" si="1"/>
        <v>028Domaine national</v>
      </c>
      <c r="K95" s="477" t="s">
        <v>2826</v>
      </c>
      <c r="M95" s="570" t="s">
        <v>2950</v>
      </c>
    </row>
    <row r="96" spans="3:13" ht="16">
      <c r="C96" s="478" t="s">
        <v>1582</v>
      </c>
      <c r="D96" s="478"/>
      <c r="E96" s="479" t="s">
        <v>1800</v>
      </c>
      <c r="G96" s="479" t="str">
        <f t="shared" si="1"/>
        <v>01Gestion des Operations domaniales</v>
      </c>
      <c r="K96" s="477" t="s">
        <v>2827</v>
      </c>
      <c r="M96" s="570" t="s">
        <v>2951</v>
      </c>
    </row>
    <row r="97" spans="3:13" ht="16">
      <c r="C97" s="478" t="s">
        <v>1588</v>
      </c>
      <c r="D97" s="478"/>
      <c r="E97" s="479" t="s">
        <v>1801</v>
      </c>
      <c r="G97" s="479" t="str">
        <f t="shared" si="1"/>
        <v>02Conservation et cadastre</v>
      </c>
      <c r="K97" s="477" t="s">
        <v>2828</v>
      </c>
      <c r="M97" s="570" t="s">
        <v>2952</v>
      </c>
    </row>
    <row r="98" spans="3:13" ht="16">
      <c r="C98" s="478" t="s">
        <v>1594</v>
      </c>
      <c r="D98" s="478"/>
      <c r="E98" s="479" t="s">
        <v>1722</v>
      </c>
      <c r="G98" s="479" t="str">
        <f t="shared" si="1"/>
        <v>03Soutien administratif</v>
      </c>
      <c r="K98" s="477" t="s">
        <v>2829</v>
      </c>
      <c r="M98" s="570" t="s">
        <v>2953</v>
      </c>
    </row>
    <row r="99" spans="3:13" ht="16">
      <c r="C99" s="476" t="s">
        <v>1802</v>
      </c>
      <c r="D99" s="476"/>
      <c r="E99" s="477" t="s">
        <v>1803</v>
      </c>
      <c r="G99" s="477" t="str">
        <f t="shared" si="1"/>
        <v>029Douanes</v>
      </c>
      <c r="K99" s="477" t="s">
        <v>2830</v>
      </c>
      <c r="M99" s="570" t="s">
        <v>2954</v>
      </c>
    </row>
    <row r="100" spans="3:13" ht="16">
      <c r="C100" s="478" t="s">
        <v>1582</v>
      </c>
      <c r="D100" s="478"/>
      <c r="E100" s="479" t="s">
        <v>1804</v>
      </c>
      <c r="G100" s="479" t="str">
        <f t="shared" si="1"/>
        <v>01Recouvrement douanier</v>
      </c>
      <c r="K100" s="477" t="s">
        <v>2831</v>
      </c>
      <c r="M100" s="570" t="s">
        <v>2930</v>
      </c>
    </row>
    <row r="101" spans="3:13" ht="16">
      <c r="C101" s="478" t="s">
        <v>1588</v>
      </c>
      <c r="D101" s="478"/>
      <c r="E101" s="479" t="s">
        <v>1805</v>
      </c>
      <c r="G101" s="479" t="str">
        <f t="shared" si="1"/>
        <v>02Contrôles et Protection de l’Economie  nationale</v>
      </c>
      <c r="K101" s="477" t="s">
        <v>2832</v>
      </c>
      <c r="M101" s="570" t="s">
        <v>2892</v>
      </c>
    </row>
    <row r="102" spans="3:13" ht="16">
      <c r="C102" s="478" t="s">
        <v>1594</v>
      </c>
      <c r="D102" s="478"/>
      <c r="E102" s="479" t="s">
        <v>1722</v>
      </c>
      <c r="G102" s="479" t="str">
        <f t="shared" si="1"/>
        <v>03Soutien administratif</v>
      </c>
      <c r="K102" s="477" t="s">
        <v>2833</v>
      </c>
      <c r="M102" s="570" t="s">
        <v>2955</v>
      </c>
    </row>
    <row r="103" spans="3:13" ht="16">
      <c r="C103" s="476" t="s">
        <v>1806</v>
      </c>
      <c r="D103" s="476"/>
      <c r="E103" s="477" t="s">
        <v>1807</v>
      </c>
      <c r="G103" s="477" t="str">
        <f t="shared" si="1"/>
        <v>030Inspection des finances</v>
      </c>
      <c r="K103" s="477" t="s">
        <v>2834</v>
      </c>
      <c r="M103" s="570" t="s">
        <v>2956</v>
      </c>
    </row>
    <row r="104" spans="3:13" ht="16">
      <c r="C104" s="478" t="s">
        <v>1582</v>
      </c>
      <c r="D104" s="478"/>
      <c r="E104" s="479" t="s">
        <v>1808</v>
      </c>
      <c r="G104" s="479" t="str">
        <f t="shared" si="1"/>
        <v>01Contrôle administratif des finances publiques  et des capitaux marchands de l'Etat</v>
      </c>
      <c r="K104" s="477" t="s">
        <v>2835</v>
      </c>
      <c r="M104" s="570" t="s">
        <v>2957</v>
      </c>
    </row>
    <row r="105" spans="3:13" ht="16">
      <c r="C105" s="478" t="s">
        <v>1588</v>
      </c>
      <c r="D105" s="478"/>
      <c r="E105" s="479" t="s">
        <v>1722</v>
      </c>
      <c r="G105" s="479" t="str">
        <f t="shared" si="1"/>
        <v>02Soutien administratif</v>
      </c>
      <c r="K105" s="477" t="s">
        <v>2836</v>
      </c>
      <c r="M105" s="570" t="s">
        <v>2958</v>
      </c>
    </row>
    <row r="106" spans="3:13" ht="16">
      <c r="C106" s="476" t="s">
        <v>1809</v>
      </c>
      <c r="D106" s="476"/>
      <c r="E106" s="477" t="s">
        <v>1729</v>
      </c>
      <c r="G106" s="477" t="str">
        <f t="shared" si="1"/>
        <v>031Administration générale</v>
      </c>
      <c r="K106" s="477" t="s">
        <v>2837</v>
      </c>
      <c r="M106" s="570" t="s">
        <v>2959</v>
      </c>
    </row>
    <row r="107" spans="3:13" ht="16">
      <c r="C107" s="478" t="s">
        <v>1582</v>
      </c>
      <c r="D107" s="478"/>
      <c r="E107" s="479" t="s">
        <v>1810</v>
      </c>
      <c r="G107" s="479" t="str">
        <f t="shared" si="1"/>
        <v>01Gestion du Ministère</v>
      </c>
      <c r="K107" s="477" t="s">
        <v>2838</v>
      </c>
      <c r="M107" s="570" t="s">
        <v>2960</v>
      </c>
    </row>
    <row r="108" spans="3:13" ht="16">
      <c r="C108" s="478" t="s">
        <v>1588</v>
      </c>
      <c r="D108" s="478"/>
      <c r="E108" s="479" t="s">
        <v>1722</v>
      </c>
      <c r="G108" s="479" t="str">
        <f t="shared" si="1"/>
        <v>02Soutien administratif</v>
      </c>
      <c r="K108" s="477" t="s">
        <v>2839</v>
      </c>
      <c r="M108" s="570" t="s">
        <v>2891</v>
      </c>
    </row>
    <row r="109" spans="3:13" ht="16">
      <c r="C109" s="476" t="s">
        <v>1811</v>
      </c>
      <c r="D109" s="476"/>
      <c r="E109" s="477" t="s">
        <v>1812</v>
      </c>
      <c r="G109" s="477" t="str">
        <f t="shared" si="1"/>
        <v>700Crédits non assignés</v>
      </c>
      <c r="K109" s="477" t="s">
        <v>2840</v>
      </c>
      <c r="M109" s="570" t="s">
        <v>2892</v>
      </c>
    </row>
    <row r="110" spans="3:13" ht="16">
      <c r="C110" s="478" t="s">
        <v>1725</v>
      </c>
      <c r="D110" s="478"/>
      <c r="E110" s="479" t="s">
        <v>1812</v>
      </c>
      <c r="G110" s="479" t="str">
        <f t="shared" si="1"/>
        <v>00Crédits non assignés</v>
      </c>
      <c r="K110" s="477" t="s">
        <v>2841</v>
      </c>
      <c r="M110" s="570" t="s">
        <v>2961</v>
      </c>
    </row>
    <row r="111" spans="3:13" ht="16">
      <c r="C111" s="474" t="s">
        <v>1718</v>
      </c>
      <c r="D111" s="474"/>
      <c r="E111" s="475" t="s">
        <v>1813</v>
      </c>
      <c r="G111" s="475" t="str">
        <f t="shared" si="1"/>
        <v>008Energie, Mines et Energies Renouvelables</v>
      </c>
      <c r="K111" s="477" t="s">
        <v>2842</v>
      </c>
      <c r="M111" s="570" t="s">
        <v>2962</v>
      </c>
    </row>
    <row r="112" spans="3:13" ht="16">
      <c r="C112" s="476" t="s">
        <v>1814</v>
      </c>
      <c r="D112" s="476"/>
      <c r="E112" s="477" t="s">
        <v>1815</v>
      </c>
      <c r="G112" s="477" t="str">
        <f t="shared" si="1"/>
        <v>032Electricité, gaz et énergies nouvelles</v>
      </c>
      <c r="K112" s="477" t="s">
        <v>2843</v>
      </c>
      <c r="M112" s="570" t="s">
        <v>2963</v>
      </c>
    </row>
    <row r="113" spans="3:13" ht="16">
      <c r="C113" s="478" t="s">
        <v>1582</v>
      </c>
      <c r="D113" s="478"/>
      <c r="E113" s="479" t="s">
        <v>1816</v>
      </c>
      <c r="G113" s="479" t="str">
        <f t="shared" si="1"/>
        <v>01Electrification</v>
      </c>
      <c r="K113" s="477" t="s">
        <v>2844</v>
      </c>
      <c r="M113" s="570" t="s">
        <v>2964</v>
      </c>
    </row>
    <row r="114" spans="3:13" ht="16">
      <c r="C114" s="478" t="s">
        <v>1588</v>
      </c>
      <c r="D114" s="478"/>
      <c r="E114" s="479" t="s">
        <v>1817</v>
      </c>
      <c r="G114" s="479" t="str">
        <f t="shared" si="1"/>
        <v>02Distribution publique du gaz</v>
      </c>
      <c r="K114" s="477" t="s">
        <v>2845</v>
      </c>
      <c r="M114" s="570" t="s">
        <v>2965</v>
      </c>
    </row>
    <row r="115" spans="3:13" ht="16">
      <c r="C115" s="478" t="s">
        <v>1594</v>
      </c>
      <c r="D115" s="478"/>
      <c r="E115" s="479" t="s">
        <v>1818</v>
      </c>
      <c r="G115" s="479" t="str">
        <f t="shared" si="1"/>
        <v>03Programme spéciaux de l'électricité et du gaz</v>
      </c>
      <c r="K115" s="477" t="s">
        <v>2846</v>
      </c>
      <c r="M115" s="570" t="s">
        <v>2966</v>
      </c>
    </row>
    <row r="116" spans="3:13" ht="16">
      <c r="C116" s="478" t="s">
        <v>1599</v>
      </c>
      <c r="D116" s="478"/>
      <c r="E116" s="479" t="s">
        <v>1819</v>
      </c>
      <c r="G116" s="479" t="str">
        <f t="shared" si="1"/>
        <v>04Energies nouvelles</v>
      </c>
      <c r="K116" s="477" t="s">
        <v>2847</v>
      </c>
      <c r="M116" s="570" t="s">
        <v>2967</v>
      </c>
    </row>
    <row r="117" spans="3:13" ht="16">
      <c r="C117" s="478" t="s">
        <v>1603</v>
      </c>
      <c r="D117" s="478"/>
      <c r="E117" s="479" t="s">
        <v>1820</v>
      </c>
      <c r="G117" s="479" t="str">
        <f t="shared" si="1"/>
        <v>05Soutien de l'Etat à la facturation de l'électricité</v>
      </c>
      <c r="K117" s="477" t="s">
        <v>2848</v>
      </c>
      <c r="M117" s="570" t="s">
        <v>2891</v>
      </c>
    </row>
    <row r="118" spans="3:13" ht="16">
      <c r="C118" s="476" t="s">
        <v>1821</v>
      </c>
      <c r="D118" s="476"/>
      <c r="E118" s="477" t="s">
        <v>1822</v>
      </c>
      <c r="G118" s="477" t="str">
        <f t="shared" si="1"/>
        <v>033Mines</v>
      </c>
      <c r="K118" s="477" t="s">
        <v>2849</v>
      </c>
      <c r="M118" s="570" t="s">
        <v>2892</v>
      </c>
    </row>
    <row r="119" spans="3:13" ht="16">
      <c r="C119" s="478" t="s">
        <v>1582</v>
      </c>
      <c r="D119" s="478"/>
      <c r="E119" s="479" t="s">
        <v>1823</v>
      </c>
      <c r="G119" s="479" t="str">
        <f t="shared" si="1"/>
        <v>01Mines et carrières</v>
      </c>
      <c r="K119" s="477" t="s">
        <v>40</v>
      </c>
      <c r="M119" s="570" t="s">
        <v>2968</v>
      </c>
    </row>
    <row r="120" spans="3:13" ht="16">
      <c r="C120" s="478" t="s">
        <v>1588</v>
      </c>
      <c r="D120" s="478"/>
      <c r="E120" s="479" t="s">
        <v>1824</v>
      </c>
      <c r="G120" s="479" t="str">
        <f t="shared" si="1"/>
        <v>02Ressources Minières</v>
      </c>
      <c r="K120" s="477" t="s">
        <v>2850</v>
      </c>
      <c r="M120" s="570" t="s">
        <v>2969</v>
      </c>
    </row>
    <row r="121" spans="3:13" ht="16">
      <c r="C121" s="478" t="s">
        <v>1594</v>
      </c>
      <c r="D121" s="478"/>
      <c r="E121" s="479" t="s">
        <v>1825</v>
      </c>
      <c r="G121" s="479" t="str">
        <f t="shared" si="1"/>
        <v>03Développement minier</v>
      </c>
      <c r="K121" s="477" t="s">
        <v>2851</v>
      </c>
      <c r="M121" s="570" t="s">
        <v>2970</v>
      </c>
    </row>
    <row r="122" spans="3:13" ht="16">
      <c r="C122" s="476" t="s">
        <v>1826</v>
      </c>
      <c r="D122" s="476"/>
      <c r="E122" s="477" t="s">
        <v>1827</v>
      </c>
      <c r="G122" s="477" t="str">
        <f t="shared" si="1"/>
        <v>034Compensation au titre du dessalement de l'eau de mer</v>
      </c>
      <c r="K122" s="477" t="s">
        <v>2852</v>
      </c>
      <c r="M122" s="570" t="s">
        <v>2971</v>
      </c>
    </row>
    <row r="123" spans="3:13" ht="16">
      <c r="C123" s="478" t="s">
        <v>1582</v>
      </c>
      <c r="D123" s="478"/>
      <c r="E123" s="479" t="s">
        <v>1827</v>
      </c>
      <c r="G123" s="479" t="str">
        <f t="shared" si="1"/>
        <v>01Compensation au titre du dessalement de l'eau de mer</v>
      </c>
      <c r="K123" s="477" t="s">
        <v>2853</v>
      </c>
      <c r="M123" s="570" t="s">
        <v>2972</v>
      </c>
    </row>
    <row r="124" spans="3:13" ht="16">
      <c r="C124" s="476" t="s">
        <v>1828</v>
      </c>
      <c r="D124" s="476"/>
      <c r="E124" s="477" t="s">
        <v>1829</v>
      </c>
      <c r="G124" s="477" t="str">
        <f t="shared" si="1"/>
        <v>035Maitrise de l'Energie et Energies Renouvelables</v>
      </c>
      <c r="K124" s="477" t="s">
        <v>2854</v>
      </c>
      <c r="M124" s="570" t="s">
        <v>2891</v>
      </c>
    </row>
    <row r="125" spans="3:13" ht="16">
      <c r="C125" s="478" t="s">
        <v>1582</v>
      </c>
      <c r="D125" s="478"/>
      <c r="E125" s="479" t="s">
        <v>1830</v>
      </c>
      <c r="G125" s="479" t="str">
        <f t="shared" si="1"/>
        <v>01Maitrise de l'Energie</v>
      </c>
      <c r="K125" s="477" t="s">
        <v>2719</v>
      </c>
      <c r="M125" s="570" t="s">
        <v>2892</v>
      </c>
    </row>
    <row r="126" spans="3:13" ht="16">
      <c r="C126" s="478" t="s">
        <v>1588</v>
      </c>
      <c r="D126" s="478"/>
      <c r="E126" s="479" t="s">
        <v>1831</v>
      </c>
      <c r="G126" s="479" t="str">
        <f t="shared" si="1"/>
        <v>02Energies Renouvelables</v>
      </c>
      <c r="K126" s="477" t="s">
        <v>2855</v>
      </c>
      <c r="M126" s="570" t="s">
        <v>2973</v>
      </c>
    </row>
    <row r="127" spans="3:13" ht="16">
      <c r="C127" s="476" t="s">
        <v>1832</v>
      </c>
      <c r="D127" s="476"/>
      <c r="E127" s="477" t="s">
        <v>1710</v>
      </c>
      <c r="G127" s="477" t="str">
        <f t="shared" si="1"/>
        <v>036Administration Générale</v>
      </c>
      <c r="K127" s="477" t="s">
        <v>2856</v>
      </c>
      <c r="M127" s="570" t="s">
        <v>2974</v>
      </c>
    </row>
    <row r="128" spans="3:13" ht="16">
      <c r="C128" s="478" t="s">
        <v>1582</v>
      </c>
      <c r="D128" s="478"/>
      <c r="E128" s="479" t="s">
        <v>1810</v>
      </c>
      <c r="G128" s="479" t="str">
        <f t="shared" si="1"/>
        <v>01Gestion du Ministère</v>
      </c>
      <c r="K128" s="477" t="s">
        <v>2857</v>
      </c>
      <c r="M128" s="570" t="s">
        <v>2975</v>
      </c>
    </row>
    <row r="129" spans="3:13" ht="16">
      <c r="C129" s="478" t="s">
        <v>1588</v>
      </c>
      <c r="D129" s="478"/>
      <c r="E129" s="479" t="s">
        <v>1722</v>
      </c>
      <c r="G129" s="479" t="str">
        <f t="shared" si="1"/>
        <v>02Soutien administratif</v>
      </c>
      <c r="K129" s="477" t="s">
        <v>2723</v>
      </c>
      <c r="M129" s="570" t="s">
        <v>2976</v>
      </c>
    </row>
    <row r="130" spans="3:13" ht="16">
      <c r="C130" s="474" t="s">
        <v>1724</v>
      </c>
      <c r="D130" s="474"/>
      <c r="E130" s="475" t="s">
        <v>1833</v>
      </c>
      <c r="G130" s="475" t="str">
        <f t="shared" si="1"/>
        <v>009Moudjahidine et Ayants Droits</v>
      </c>
      <c r="K130" s="477" t="s">
        <v>2858</v>
      </c>
      <c r="M130" s="570" t="s">
        <v>2891</v>
      </c>
    </row>
    <row r="131" spans="3:13" ht="16">
      <c r="C131" s="476" t="s">
        <v>1834</v>
      </c>
      <c r="D131" s="476"/>
      <c r="E131" s="477" t="s">
        <v>1835</v>
      </c>
      <c r="G131" s="477" t="str">
        <f t="shared" si="1"/>
        <v>037Patrimoine historique et culturel</v>
      </c>
      <c r="K131" s="477" t="s">
        <v>2859</v>
      </c>
      <c r="M131" s="570" t="s">
        <v>2892</v>
      </c>
    </row>
    <row r="132" spans="3:13" ht="16">
      <c r="C132" s="478" t="s">
        <v>1582</v>
      </c>
      <c r="D132" s="478"/>
      <c r="E132" s="479" t="s">
        <v>1836</v>
      </c>
      <c r="G132" s="479" t="str">
        <f t="shared" si="1"/>
        <v>01Protection des symboles et des hauts -fait historique</v>
      </c>
      <c r="K132" s="477" t="s">
        <v>2860</v>
      </c>
      <c r="M132" s="570" t="s">
        <v>2977</v>
      </c>
    </row>
    <row r="133" spans="3:13" ht="16">
      <c r="C133" s="478" t="s">
        <v>1588</v>
      </c>
      <c r="D133" s="478"/>
      <c r="E133" s="479" t="s">
        <v>1837</v>
      </c>
      <c r="G133" s="479" t="str">
        <f t="shared" ref="G133:G196" si="2">CONCATENATE(C133,D133,E133)</f>
        <v>02Recherche historique et suivi des activités muséales</v>
      </c>
      <c r="K133" s="477" t="s">
        <v>2861</v>
      </c>
      <c r="M133" s="570" t="s">
        <v>2978</v>
      </c>
    </row>
    <row r="134" spans="3:13" ht="16">
      <c r="C134" s="476" t="s">
        <v>1838</v>
      </c>
      <c r="D134" s="476"/>
      <c r="E134" s="477" t="s">
        <v>1839</v>
      </c>
      <c r="G134" s="477" t="str">
        <f t="shared" si="2"/>
        <v>038Pensions</v>
      </c>
      <c r="K134" s="477" t="s">
        <v>2862</v>
      </c>
      <c r="M134" s="570" t="s">
        <v>2979</v>
      </c>
    </row>
    <row r="135" spans="3:13" ht="16">
      <c r="C135" s="478" t="s">
        <v>1582</v>
      </c>
      <c r="D135" s="478"/>
      <c r="E135" s="479" t="s">
        <v>1840</v>
      </c>
      <c r="G135" s="479" t="str">
        <f t="shared" si="2"/>
        <v>01Invalides et recours</v>
      </c>
      <c r="K135" s="477" t="s">
        <v>2863</v>
      </c>
      <c r="M135" s="570" t="s">
        <v>2980</v>
      </c>
    </row>
    <row r="136" spans="3:13" ht="16">
      <c r="C136" s="478" t="s">
        <v>1588</v>
      </c>
      <c r="D136" s="478"/>
      <c r="E136" s="479" t="s">
        <v>1841</v>
      </c>
      <c r="G136" s="479" t="str">
        <f t="shared" si="2"/>
        <v>02Ayants droit</v>
      </c>
      <c r="K136" s="477" t="s">
        <v>2864</v>
      </c>
      <c r="M136" s="570" t="s">
        <v>2892</v>
      </c>
    </row>
    <row r="137" spans="3:13" ht="16">
      <c r="C137" s="476" t="s">
        <v>1842</v>
      </c>
      <c r="D137" s="476"/>
      <c r="E137" s="477" t="s">
        <v>1843</v>
      </c>
      <c r="G137" s="477" t="str">
        <f t="shared" si="2"/>
        <v>039Protection sociale</v>
      </c>
      <c r="K137" s="477" t="s">
        <v>2865</v>
      </c>
      <c r="M137" s="570" t="s">
        <v>2981</v>
      </c>
    </row>
    <row r="138" spans="3:13" ht="16">
      <c r="C138" s="478" t="s">
        <v>1582</v>
      </c>
      <c r="D138" s="478"/>
      <c r="E138" s="479" t="s">
        <v>1844</v>
      </c>
      <c r="G138" s="479" t="str">
        <f t="shared" si="2"/>
        <v>01Santé des Moudjahidine et ayants droit</v>
      </c>
      <c r="K138" s="477" t="s">
        <v>2866</v>
      </c>
      <c r="M138" s="570" t="s">
        <v>2982</v>
      </c>
    </row>
    <row r="139" spans="3:13" ht="16">
      <c r="C139" s="478" t="s">
        <v>1588</v>
      </c>
      <c r="D139" s="478"/>
      <c r="E139" s="479" t="s">
        <v>1845</v>
      </c>
      <c r="G139" s="479" t="str">
        <f t="shared" si="2"/>
        <v>02Promotion sociale</v>
      </c>
      <c r="K139" s="477" t="s">
        <v>2867</v>
      </c>
      <c r="M139" s="570" t="s">
        <v>2983</v>
      </c>
    </row>
    <row r="140" spans="3:13" ht="16">
      <c r="C140" s="476" t="s">
        <v>1846</v>
      </c>
      <c r="D140" s="476"/>
      <c r="E140" s="477" t="s">
        <v>1729</v>
      </c>
      <c r="G140" s="477" t="str">
        <f t="shared" si="2"/>
        <v>040Administration générale</v>
      </c>
      <c r="K140" s="477" t="s">
        <v>2868</v>
      </c>
      <c r="M140" s="570" t="s">
        <v>2984</v>
      </c>
    </row>
    <row r="141" spans="3:13" ht="16">
      <c r="C141" s="478" t="s">
        <v>1582</v>
      </c>
      <c r="D141" s="478"/>
      <c r="E141" s="479" t="s">
        <v>1736</v>
      </c>
      <c r="G141" s="479" t="str">
        <f t="shared" si="2"/>
        <v>01Gestion du ministère</v>
      </c>
      <c r="K141" s="477" t="s">
        <v>2869</v>
      </c>
      <c r="M141" s="570" t="s">
        <v>2985</v>
      </c>
    </row>
    <row r="142" spans="3:13" ht="16">
      <c r="C142" s="478" t="s">
        <v>1588</v>
      </c>
      <c r="D142" s="478"/>
      <c r="E142" s="479" t="s">
        <v>1722</v>
      </c>
      <c r="G142" s="479" t="str">
        <f t="shared" si="2"/>
        <v>02Soutien administratif</v>
      </c>
      <c r="K142" s="477" t="s">
        <v>2870</v>
      </c>
      <c r="M142" s="570" t="s">
        <v>2986</v>
      </c>
    </row>
    <row r="143" spans="3:13" ht="16">
      <c r="C143" s="474" t="s">
        <v>1726</v>
      </c>
      <c r="D143" s="474"/>
      <c r="E143" s="475" t="s">
        <v>1847</v>
      </c>
      <c r="G143" s="475" t="str">
        <f t="shared" si="2"/>
        <v>010Affaires Religieuses et Wakfs</v>
      </c>
      <c r="K143" s="477" t="s">
        <v>2871</v>
      </c>
      <c r="M143" s="570" t="s">
        <v>2891</v>
      </c>
    </row>
    <row r="144" spans="3:13" ht="16">
      <c r="C144" s="476" t="s">
        <v>1848</v>
      </c>
      <c r="D144" s="476"/>
      <c r="E144" s="477" t="s">
        <v>1849</v>
      </c>
      <c r="G144" s="477" t="str">
        <f t="shared" si="2"/>
        <v>041Orientation religieuses et culture islamique</v>
      </c>
      <c r="M144" s="570" t="s">
        <v>2892</v>
      </c>
    </row>
    <row r="145" spans="3:13" ht="16">
      <c r="C145" s="478" t="s">
        <v>1582</v>
      </c>
      <c r="D145" s="478"/>
      <c r="E145" s="479" t="s">
        <v>1850</v>
      </c>
      <c r="G145" s="479" t="str">
        <f t="shared" si="2"/>
        <v>01Orientation religieuses</v>
      </c>
      <c r="M145" s="570" t="s">
        <v>2987</v>
      </c>
    </row>
    <row r="146" spans="3:13" ht="16">
      <c r="C146" s="478" t="s">
        <v>1588</v>
      </c>
      <c r="D146" s="478"/>
      <c r="E146" s="479" t="s">
        <v>1851</v>
      </c>
      <c r="G146" s="479" t="str">
        <f t="shared" si="2"/>
        <v>02Culture islamique</v>
      </c>
      <c r="M146" s="570" t="s">
        <v>2988</v>
      </c>
    </row>
    <row r="147" spans="3:13" ht="16">
      <c r="C147" s="478" t="s">
        <v>1594</v>
      </c>
      <c r="D147" s="478"/>
      <c r="E147" s="479" t="s">
        <v>1852</v>
      </c>
      <c r="G147" s="479" t="str">
        <f t="shared" si="2"/>
        <v>03Communication et coopération</v>
      </c>
      <c r="M147" s="570" t="s">
        <v>2989</v>
      </c>
    </row>
    <row r="148" spans="3:13" ht="16">
      <c r="C148" s="478" t="s">
        <v>1599</v>
      </c>
      <c r="D148" s="478"/>
      <c r="E148" s="479" t="s">
        <v>1853</v>
      </c>
      <c r="G148" s="479" t="str">
        <f t="shared" si="2"/>
        <v>04Lieux de cultes</v>
      </c>
      <c r="M148" s="570" t="s">
        <v>2990</v>
      </c>
    </row>
    <row r="149" spans="3:13" ht="16">
      <c r="C149" s="476" t="s">
        <v>1854</v>
      </c>
      <c r="D149" s="476"/>
      <c r="E149" s="477" t="s">
        <v>1855</v>
      </c>
      <c r="G149" s="477" t="str">
        <f t="shared" si="2"/>
        <v>042Formation et enseignement coranique</v>
      </c>
      <c r="M149" s="570" t="s">
        <v>2991</v>
      </c>
    </row>
    <row r="150" spans="3:13" ht="16">
      <c r="C150" s="478" t="s">
        <v>1582</v>
      </c>
      <c r="D150" s="478"/>
      <c r="E150" s="479" t="s">
        <v>1856</v>
      </c>
      <c r="G150" s="479" t="str">
        <f t="shared" si="2"/>
        <v>01Formation et évaluation et recherche</v>
      </c>
      <c r="M150" s="570" t="s">
        <v>2992</v>
      </c>
    </row>
    <row r="151" spans="3:13" ht="16">
      <c r="C151" s="478" t="s">
        <v>1588</v>
      </c>
      <c r="D151" s="478"/>
      <c r="E151" s="479" t="s">
        <v>1857</v>
      </c>
      <c r="G151" s="479" t="str">
        <f t="shared" si="2"/>
        <v>02Enseignement coranique</v>
      </c>
      <c r="M151" s="570" t="s">
        <v>2891</v>
      </c>
    </row>
    <row r="152" spans="3:13" ht="16">
      <c r="C152" s="476" t="s">
        <v>1858</v>
      </c>
      <c r="D152" s="476"/>
      <c r="E152" s="477" t="s">
        <v>1729</v>
      </c>
      <c r="G152" s="477" t="str">
        <f t="shared" si="2"/>
        <v>043Administration générale</v>
      </c>
      <c r="M152" s="570" t="s">
        <v>2892</v>
      </c>
    </row>
    <row r="153" spans="3:13" ht="16">
      <c r="C153" s="478" t="s">
        <v>1582</v>
      </c>
      <c r="D153" s="478"/>
      <c r="E153" s="479" t="s">
        <v>1810</v>
      </c>
      <c r="G153" s="479" t="str">
        <f t="shared" si="2"/>
        <v>01Gestion du Ministère</v>
      </c>
      <c r="M153" s="570" t="s">
        <v>2993</v>
      </c>
    </row>
    <row r="154" spans="3:13" ht="16">
      <c r="C154" s="478" t="s">
        <v>1588</v>
      </c>
      <c r="D154" s="478"/>
      <c r="E154" s="479" t="s">
        <v>1722</v>
      </c>
      <c r="G154" s="479" t="str">
        <f t="shared" si="2"/>
        <v>02Soutien administratif</v>
      </c>
      <c r="M154" s="570" t="s">
        <v>2994</v>
      </c>
    </row>
    <row r="155" spans="3:13" ht="16">
      <c r="C155" s="474" t="s">
        <v>1728</v>
      </c>
      <c r="D155" s="474"/>
      <c r="E155" s="475" t="s">
        <v>1859</v>
      </c>
      <c r="G155" s="475" t="str">
        <f t="shared" si="2"/>
        <v>011Education Nationale</v>
      </c>
      <c r="M155" s="570" t="s">
        <v>2995</v>
      </c>
    </row>
    <row r="156" spans="3:13" ht="16">
      <c r="C156" s="476" t="s">
        <v>1860</v>
      </c>
      <c r="D156" s="476"/>
      <c r="E156" s="477" t="s">
        <v>1861</v>
      </c>
      <c r="G156" s="477" t="str">
        <f t="shared" si="2"/>
        <v>044Enseignement</v>
      </c>
      <c r="M156" s="570" t="s">
        <v>2996</v>
      </c>
    </row>
    <row r="157" spans="3:13" ht="16">
      <c r="C157" s="478" t="s">
        <v>1582</v>
      </c>
      <c r="D157" s="478"/>
      <c r="E157" s="479" t="s">
        <v>1862</v>
      </c>
      <c r="G157" s="479" t="str">
        <f t="shared" si="2"/>
        <v>01Enseignement préparatoire et primaire</v>
      </c>
      <c r="M157" s="570" t="s">
        <v>2997</v>
      </c>
    </row>
    <row r="158" spans="3:13" ht="16">
      <c r="C158" s="478" t="s">
        <v>1588</v>
      </c>
      <c r="D158" s="478"/>
      <c r="E158" s="479" t="s">
        <v>1863</v>
      </c>
      <c r="G158" s="479" t="str">
        <f t="shared" si="2"/>
        <v>02Enseignement moyen normal et spécifique et à distance</v>
      </c>
      <c r="M158" s="570" t="s">
        <v>2930</v>
      </c>
    </row>
    <row r="159" spans="3:13" ht="16">
      <c r="C159" s="478" t="s">
        <v>1594</v>
      </c>
      <c r="D159" s="478"/>
      <c r="E159" s="479" t="s">
        <v>1864</v>
      </c>
      <c r="G159" s="479" t="str">
        <f t="shared" si="2"/>
        <v>03Enseignement secondaire normal, spécifique et à distance</v>
      </c>
      <c r="M159" s="570" t="s">
        <v>2880</v>
      </c>
    </row>
    <row r="160" spans="3:13" ht="16">
      <c r="C160" s="476" t="s">
        <v>1865</v>
      </c>
      <c r="D160" s="476"/>
      <c r="E160" s="477" t="s">
        <v>1866</v>
      </c>
      <c r="G160" s="477" t="str">
        <f t="shared" si="2"/>
        <v>046Formation</v>
      </c>
      <c r="M160" s="570" t="s">
        <v>2998</v>
      </c>
    </row>
    <row r="161" spans="3:13" ht="16">
      <c r="C161" s="478" t="s">
        <v>1582</v>
      </c>
      <c r="D161" s="478"/>
      <c r="E161" s="479" t="s">
        <v>1867</v>
      </c>
      <c r="G161" s="479" t="str">
        <f t="shared" si="2"/>
        <v>01Formation en cours d’emploi et Spécialisée</v>
      </c>
      <c r="M161" s="570" t="s">
        <v>2999</v>
      </c>
    </row>
    <row r="162" spans="3:13" ht="16">
      <c r="C162" s="476" t="s">
        <v>1868</v>
      </c>
      <c r="D162" s="476"/>
      <c r="E162" s="477" t="s">
        <v>1869</v>
      </c>
      <c r="G162" s="477" t="str">
        <f t="shared" si="2"/>
        <v>047Vie scolaire et transferts sociaux</v>
      </c>
      <c r="M162" s="570" t="s">
        <v>3000</v>
      </c>
    </row>
    <row r="163" spans="3:13" ht="16">
      <c r="C163" s="478" t="s">
        <v>1582</v>
      </c>
      <c r="D163" s="478"/>
      <c r="E163" s="479" t="s">
        <v>1870</v>
      </c>
      <c r="G163" s="479" t="str">
        <f t="shared" si="2"/>
        <v>01Vie scolaire</v>
      </c>
      <c r="M163" s="570" t="s">
        <v>3001</v>
      </c>
    </row>
    <row r="164" spans="3:13" ht="16">
      <c r="C164" s="478" t="s">
        <v>1588</v>
      </c>
      <c r="D164" s="478"/>
      <c r="E164" s="479" t="s">
        <v>1871</v>
      </c>
      <c r="G164" s="479" t="str">
        <f t="shared" si="2"/>
        <v>02Transferts sociaux</v>
      </c>
      <c r="M164" s="570" t="s">
        <v>3002</v>
      </c>
    </row>
    <row r="165" spans="3:13" ht="16">
      <c r="C165" s="476" t="s">
        <v>1872</v>
      </c>
      <c r="D165" s="476"/>
      <c r="E165" s="477" t="s">
        <v>1729</v>
      </c>
      <c r="G165" s="477" t="str">
        <f t="shared" si="2"/>
        <v>048Administration générale</v>
      </c>
      <c r="M165" s="570" t="s">
        <v>3003</v>
      </c>
    </row>
    <row r="166" spans="3:13" ht="16">
      <c r="C166" s="478" t="s">
        <v>1582</v>
      </c>
      <c r="D166" s="478"/>
      <c r="E166" s="479" t="s">
        <v>1736</v>
      </c>
      <c r="G166" s="479" t="str">
        <f t="shared" si="2"/>
        <v>01Gestion du ministère</v>
      </c>
      <c r="M166" s="570" t="s">
        <v>3004</v>
      </c>
    </row>
    <row r="167" spans="3:13" ht="16">
      <c r="C167" s="478" t="s">
        <v>1588</v>
      </c>
      <c r="D167" s="478"/>
      <c r="E167" s="479" t="s">
        <v>1722</v>
      </c>
      <c r="G167" s="479" t="str">
        <f t="shared" si="2"/>
        <v>02Soutien administratif</v>
      </c>
      <c r="M167" s="570" t="s">
        <v>3005</v>
      </c>
    </row>
    <row r="168" spans="3:13" ht="16">
      <c r="C168" s="474" t="s">
        <v>1731</v>
      </c>
      <c r="D168" s="474"/>
      <c r="E168" s="475" t="s">
        <v>1873</v>
      </c>
      <c r="G168" s="475" t="str">
        <f t="shared" si="2"/>
        <v>012Enseignement Supérieur et  Recherche Scientifique</v>
      </c>
      <c r="M168" s="570" t="s">
        <v>2891</v>
      </c>
    </row>
    <row r="169" spans="3:13" ht="16">
      <c r="C169" s="476" t="s">
        <v>1874</v>
      </c>
      <c r="D169" s="476"/>
      <c r="E169" s="477" t="s">
        <v>1875</v>
      </c>
      <c r="G169" s="477" t="str">
        <f t="shared" si="2"/>
        <v>049Enseignement et formation supérieurs</v>
      </c>
      <c r="M169" s="570" t="s">
        <v>3006</v>
      </c>
    </row>
    <row r="170" spans="3:13" ht="16">
      <c r="C170" s="478" t="s">
        <v>1582</v>
      </c>
      <c r="D170" s="478"/>
      <c r="E170" s="479" t="s">
        <v>1876</v>
      </c>
      <c r="G170" s="479" t="str">
        <f t="shared" si="2"/>
        <v>011er et 2ème cycles d’enseignement</v>
      </c>
      <c r="M170" s="570" t="s">
        <v>3007</v>
      </c>
    </row>
    <row r="171" spans="3:13" ht="16">
      <c r="C171" s="478" t="s">
        <v>1588</v>
      </c>
      <c r="D171" s="478"/>
      <c r="E171" s="479" t="s">
        <v>1877</v>
      </c>
      <c r="G171" s="479" t="str">
        <f t="shared" si="2"/>
        <v>02Formation au 3ème  cycle</v>
      </c>
      <c r="M171" s="570" t="s">
        <v>3008</v>
      </c>
    </row>
    <row r="172" spans="3:13" ht="16">
      <c r="C172" s="476" t="s">
        <v>1878</v>
      </c>
      <c r="D172" s="476"/>
      <c r="E172" s="477" t="s">
        <v>1879</v>
      </c>
      <c r="G172" s="477" t="str">
        <f t="shared" si="2"/>
        <v>050Recherche scientifique et développement technologique</v>
      </c>
      <c r="M172" s="570" t="s">
        <v>3009</v>
      </c>
    </row>
    <row r="173" spans="3:13" ht="16">
      <c r="C173" s="478" t="s">
        <v>1582</v>
      </c>
      <c r="D173" s="478"/>
      <c r="E173" s="479" t="s">
        <v>1880</v>
      </c>
      <c r="G173" s="479" t="str">
        <f t="shared" si="2"/>
        <v>01Soutien administratif à la recherche et gestion des finances</v>
      </c>
      <c r="M173" s="570" t="s">
        <v>3010</v>
      </c>
    </row>
    <row r="174" spans="3:13" ht="16">
      <c r="C174" s="478" t="s">
        <v>1588</v>
      </c>
      <c r="D174" s="478"/>
      <c r="E174" s="479" t="s">
        <v>1881</v>
      </c>
      <c r="G174" s="479" t="str">
        <f t="shared" si="2"/>
        <v>02Recherche et développement</v>
      </c>
      <c r="M174" s="570" t="s">
        <v>3011</v>
      </c>
    </row>
    <row r="175" spans="3:13" ht="16">
      <c r="C175" s="478" t="s">
        <v>1594</v>
      </c>
      <c r="D175" s="478"/>
      <c r="E175" s="479" t="s">
        <v>1882</v>
      </c>
      <c r="G175" s="479" t="str">
        <f t="shared" si="2"/>
        <v>03Innovation technologique</v>
      </c>
      <c r="M175" s="570" t="s">
        <v>3012</v>
      </c>
    </row>
    <row r="176" spans="3:13" ht="16">
      <c r="C176" s="476" t="s">
        <v>1883</v>
      </c>
      <c r="D176" s="476"/>
      <c r="E176" s="477" t="s">
        <v>1884</v>
      </c>
      <c r="G176" s="477" t="str">
        <f t="shared" si="2"/>
        <v>051Vie estudiantine</v>
      </c>
      <c r="M176" s="570" t="s">
        <v>3013</v>
      </c>
    </row>
    <row r="177" spans="3:13" ht="16">
      <c r="C177" s="478" t="s">
        <v>1582</v>
      </c>
      <c r="D177" s="478"/>
      <c r="E177" s="479" t="s">
        <v>1885</v>
      </c>
      <c r="G177" s="479" t="str">
        <f t="shared" si="2"/>
        <v>01Œuvres universitaires</v>
      </c>
      <c r="M177" s="570" t="s">
        <v>3014</v>
      </c>
    </row>
    <row r="178" spans="3:13" ht="16">
      <c r="C178" s="478" t="s">
        <v>1588</v>
      </c>
      <c r="D178" s="478"/>
      <c r="E178" s="479" t="s">
        <v>1886</v>
      </c>
      <c r="G178" s="479" t="str">
        <f t="shared" si="2"/>
        <v>02Conditions de vie des étudiants</v>
      </c>
      <c r="M178" s="570" t="s">
        <v>2891</v>
      </c>
    </row>
    <row r="179" spans="3:13" ht="16">
      <c r="C179" s="476" t="s">
        <v>1887</v>
      </c>
      <c r="D179" s="476"/>
      <c r="E179" s="477" t="s">
        <v>1729</v>
      </c>
      <c r="G179" s="477" t="str">
        <f t="shared" si="2"/>
        <v>052Administration générale</v>
      </c>
      <c r="M179" s="570" t="s">
        <v>2892</v>
      </c>
    </row>
    <row r="180" spans="3:13" ht="16">
      <c r="C180" s="478" t="s">
        <v>1582</v>
      </c>
      <c r="D180" s="478"/>
      <c r="E180" s="479" t="s">
        <v>1736</v>
      </c>
      <c r="G180" s="479" t="str">
        <f t="shared" si="2"/>
        <v>01Gestion du ministère</v>
      </c>
      <c r="M180" s="570" t="s">
        <v>3015</v>
      </c>
    </row>
    <row r="181" spans="3:13" ht="16">
      <c r="C181" s="478" t="s">
        <v>1588</v>
      </c>
      <c r="D181" s="478"/>
      <c r="E181" s="479" t="s">
        <v>1722</v>
      </c>
      <c r="G181" s="479" t="str">
        <f t="shared" si="2"/>
        <v>02Soutien administratif</v>
      </c>
      <c r="M181" s="570" t="s">
        <v>3016</v>
      </c>
    </row>
    <row r="182" spans="3:13" ht="16">
      <c r="C182" s="474" t="s">
        <v>1735</v>
      </c>
      <c r="D182" s="474"/>
      <c r="E182" s="475" t="s">
        <v>1888</v>
      </c>
      <c r="G182" s="475" t="str">
        <f t="shared" si="2"/>
        <v>013Formation et Enseignement Professionnels</v>
      </c>
      <c r="M182" s="570" t="s">
        <v>3017</v>
      </c>
    </row>
    <row r="183" spans="3:13" ht="16">
      <c r="C183" s="476" t="s">
        <v>1889</v>
      </c>
      <c r="D183" s="476"/>
      <c r="E183" s="477" t="s">
        <v>1890</v>
      </c>
      <c r="G183" s="477" t="str">
        <f t="shared" si="2"/>
        <v>053Formation Professionnelle</v>
      </c>
      <c r="M183" s="570" t="s">
        <v>3018</v>
      </c>
    </row>
    <row r="184" spans="3:13" ht="16">
      <c r="C184" s="478" t="s">
        <v>1582</v>
      </c>
      <c r="D184" s="478"/>
      <c r="E184" s="479" t="s">
        <v>1891</v>
      </c>
      <c r="G184" s="479" t="str">
        <f t="shared" si="2"/>
        <v>01Formation Professionnelle initiale</v>
      </c>
      <c r="M184" s="570" t="s">
        <v>2930</v>
      </c>
    </row>
    <row r="185" spans="3:13" ht="16">
      <c r="C185" s="478" t="s">
        <v>1588</v>
      </c>
      <c r="D185" s="478"/>
      <c r="E185" s="479" t="s">
        <v>1892</v>
      </c>
      <c r="G185" s="479" t="str">
        <f t="shared" si="2"/>
        <v>02Formation professionnelle continue et à distance</v>
      </c>
      <c r="M185" s="570" t="s">
        <v>2880</v>
      </c>
    </row>
    <row r="186" spans="3:13" ht="16">
      <c r="C186" s="478" t="s">
        <v>1594</v>
      </c>
      <c r="D186" s="478"/>
      <c r="E186" s="479" t="s">
        <v>1893</v>
      </c>
      <c r="G186" s="479" t="str">
        <f t="shared" si="2"/>
        <v>03Ingénierie pédagogique de la Formation Professionnelle</v>
      </c>
      <c r="M186" s="570" t="s">
        <v>3019</v>
      </c>
    </row>
    <row r="187" spans="3:13" ht="16">
      <c r="C187" s="476" t="s">
        <v>1894</v>
      </c>
      <c r="D187" s="476"/>
      <c r="E187" s="477" t="s">
        <v>1895</v>
      </c>
      <c r="G187" s="477" t="str">
        <f t="shared" si="2"/>
        <v>054Enseignement Professionnel</v>
      </c>
      <c r="M187" s="570" t="s">
        <v>3020</v>
      </c>
    </row>
    <row r="188" spans="3:13" ht="16">
      <c r="C188" s="478" t="s">
        <v>1582</v>
      </c>
      <c r="D188" s="478"/>
      <c r="E188" s="479" t="s">
        <v>1895</v>
      </c>
      <c r="G188" s="479" t="str">
        <f t="shared" si="2"/>
        <v>01Enseignement Professionnel</v>
      </c>
      <c r="M188" s="570" t="s">
        <v>3021</v>
      </c>
    </row>
    <row r="189" spans="3:13" ht="16">
      <c r="C189" s="478" t="s">
        <v>1588</v>
      </c>
      <c r="D189" s="478"/>
      <c r="E189" s="479" t="s">
        <v>1896</v>
      </c>
      <c r="G189" s="479" t="str">
        <f t="shared" si="2"/>
        <v>02Ingénierie pédagogique de l’Enseignement Professionnel</v>
      </c>
      <c r="M189" s="570" t="s">
        <v>2880</v>
      </c>
    </row>
    <row r="190" spans="3:13" ht="16">
      <c r="C190" s="476" t="s">
        <v>1897</v>
      </c>
      <c r="D190" s="476"/>
      <c r="E190" s="477" t="s">
        <v>1710</v>
      </c>
      <c r="G190" s="477" t="str">
        <f t="shared" si="2"/>
        <v>055Administration Générale</v>
      </c>
      <c r="M190" s="570" t="s">
        <v>3022</v>
      </c>
    </row>
    <row r="191" spans="3:13" ht="16">
      <c r="C191" s="478" t="s">
        <v>1582</v>
      </c>
      <c r="D191" s="478"/>
      <c r="E191" s="479" t="s">
        <v>1736</v>
      </c>
      <c r="G191" s="479" t="str">
        <f t="shared" si="2"/>
        <v>01Gestion du ministère</v>
      </c>
      <c r="M191" s="570" t="s">
        <v>3023</v>
      </c>
    </row>
    <row r="192" spans="3:13" ht="16">
      <c r="C192" s="478" t="s">
        <v>1588</v>
      </c>
      <c r="D192" s="478"/>
      <c r="E192" s="479" t="s">
        <v>1722</v>
      </c>
      <c r="G192" s="479" t="str">
        <f t="shared" si="2"/>
        <v>02Soutien administratif</v>
      </c>
      <c r="M192" s="570" t="s">
        <v>3024</v>
      </c>
    </row>
    <row r="193" spans="3:13" ht="16">
      <c r="C193" s="474" t="s">
        <v>1738</v>
      </c>
      <c r="D193" s="474"/>
      <c r="E193" s="475" t="s">
        <v>1898</v>
      </c>
      <c r="G193" s="475" t="str">
        <f t="shared" si="2"/>
        <v>014Culture et Arts</v>
      </c>
      <c r="M193" s="570" t="s">
        <v>3025</v>
      </c>
    </row>
    <row r="194" spans="3:13" ht="16">
      <c r="C194" s="476" t="s">
        <v>1899</v>
      </c>
      <c r="D194" s="476"/>
      <c r="E194" s="477" t="s">
        <v>1900</v>
      </c>
      <c r="G194" s="477" t="str">
        <f t="shared" si="2"/>
        <v>056Arts et Lettres</v>
      </c>
      <c r="M194" s="570" t="s">
        <v>3026</v>
      </c>
    </row>
    <row r="195" spans="3:13" ht="16">
      <c r="C195" s="478" t="s">
        <v>1582</v>
      </c>
      <c r="D195" s="478"/>
      <c r="E195" s="479" t="s">
        <v>1901</v>
      </c>
      <c r="G195" s="479" t="str">
        <f t="shared" si="2"/>
        <v>01Livre et lecture publique</v>
      </c>
      <c r="M195" s="570" t="s">
        <v>3027</v>
      </c>
    </row>
    <row r="196" spans="3:13" ht="16">
      <c r="C196" s="478" t="s">
        <v>1588</v>
      </c>
      <c r="D196" s="478"/>
      <c r="E196" s="479" t="s">
        <v>1902</v>
      </c>
      <c r="G196" s="479" t="str">
        <f t="shared" si="2"/>
        <v>02Création et diffusion du produit culturel  et artistique</v>
      </c>
      <c r="M196" s="570" t="s">
        <v>3028</v>
      </c>
    </row>
    <row r="197" spans="3:13" ht="16">
      <c r="C197" s="476" t="s">
        <v>1903</v>
      </c>
      <c r="D197" s="476"/>
      <c r="E197" s="477" t="s">
        <v>1904</v>
      </c>
      <c r="G197" s="477" t="str">
        <f t="shared" ref="G197:G260" si="3">CONCATENATE(C197,D197,E197)</f>
        <v>057Patrimoine culturel</v>
      </c>
      <c r="M197" s="570" t="s">
        <v>3029</v>
      </c>
    </row>
    <row r="198" spans="3:13" ht="16">
      <c r="C198" s="478" t="s">
        <v>1582</v>
      </c>
      <c r="D198" s="478"/>
      <c r="E198" s="479" t="s">
        <v>1905</v>
      </c>
      <c r="G198" s="479" t="str">
        <f t="shared" si="3"/>
        <v>01Protection, valorisation et exploitation du patrimoine culturel</v>
      </c>
      <c r="M198" s="570" t="s">
        <v>3030</v>
      </c>
    </row>
    <row r="199" spans="3:13" ht="16">
      <c r="C199" s="478" t="s">
        <v>1588</v>
      </c>
      <c r="D199" s="478"/>
      <c r="E199" s="479" t="s">
        <v>1906</v>
      </c>
      <c r="G199" s="479" t="str">
        <f t="shared" si="3"/>
        <v>02Restauration du patrimoine culturel</v>
      </c>
      <c r="M199" s="570" t="s">
        <v>2891</v>
      </c>
    </row>
    <row r="200" spans="3:13" ht="16">
      <c r="C200" s="476" t="s">
        <v>1907</v>
      </c>
      <c r="D200" s="476"/>
      <c r="E200" s="477" t="s">
        <v>1729</v>
      </c>
      <c r="G200" s="477" t="str">
        <f t="shared" si="3"/>
        <v>058Administration générale</v>
      </c>
      <c r="M200" s="570" t="s">
        <v>2892</v>
      </c>
    </row>
    <row r="201" spans="3:13" ht="16">
      <c r="C201" s="478" t="s">
        <v>1582</v>
      </c>
      <c r="D201" s="478"/>
      <c r="E201" s="479" t="s">
        <v>1736</v>
      </c>
      <c r="G201" s="479" t="str">
        <f t="shared" si="3"/>
        <v>01Gestion du ministère</v>
      </c>
      <c r="M201" s="570" t="s">
        <v>3031</v>
      </c>
    </row>
    <row r="202" spans="3:13" ht="16">
      <c r="C202" s="478" t="s">
        <v>1588</v>
      </c>
      <c r="D202" s="478"/>
      <c r="E202" s="479" t="s">
        <v>1722</v>
      </c>
      <c r="G202" s="479" t="str">
        <f t="shared" si="3"/>
        <v>02Soutien administratif</v>
      </c>
      <c r="M202" s="570" t="s">
        <v>3032</v>
      </c>
    </row>
    <row r="203" spans="3:13" ht="16">
      <c r="C203" s="474" t="s">
        <v>1744</v>
      </c>
      <c r="D203" s="474"/>
      <c r="E203" s="475" t="s">
        <v>1908</v>
      </c>
      <c r="G203" s="475" t="str">
        <f t="shared" si="3"/>
        <v>015Sports</v>
      </c>
      <c r="M203" s="570" t="s">
        <v>3033</v>
      </c>
    </row>
    <row r="204" spans="3:13" ht="16">
      <c r="C204" s="476" t="s">
        <v>1909</v>
      </c>
      <c r="D204" s="476"/>
      <c r="E204" s="477" t="s">
        <v>1908</v>
      </c>
      <c r="G204" s="477" t="str">
        <f t="shared" si="3"/>
        <v>060Sports</v>
      </c>
      <c r="M204" s="570" t="s">
        <v>3034</v>
      </c>
    </row>
    <row r="205" spans="3:13" ht="16">
      <c r="C205" s="478" t="s">
        <v>1582</v>
      </c>
      <c r="D205" s="478"/>
      <c r="E205" s="479" t="s">
        <v>1910</v>
      </c>
      <c r="G205" s="479" t="str">
        <f t="shared" si="3"/>
        <v>01Jeunes talents, sports de l'elite et de haut niveau</v>
      </c>
      <c r="M205" s="570" t="s">
        <v>3035</v>
      </c>
    </row>
    <row r="206" spans="3:13" ht="16">
      <c r="C206" s="478" t="s">
        <v>1588</v>
      </c>
      <c r="D206" s="478"/>
      <c r="E206" s="479" t="s">
        <v>1911</v>
      </c>
      <c r="G206" s="479" t="str">
        <f t="shared" si="3"/>
        <v>02Promotion du sport pour tous et en milieux educatif et spécialisé</v>
      </c>
      <c r="M206" s="570" t="s">
        <v>3036</v>
      </c>
    </row>
    <row r="207" spans="3:13" ht="16">
      <c r="C207" s="478" t="s">
        <v>1594</v>
      </c>
      <c r="D207" s="478"/>
      <c r="E207" s="479" t="s">
        <v>1912</v>
      </c>
      <c r="G207" s="479" t="str">
        <f t="shared" si="3"/>
        <v>03Vie associative, établissements sportifs et l'éthique sportive</v>
      </c>
      <c r="M207" s="570" t="s">
        <v>2891</v>
      </c>
    </row>
    <row r="208" spans="3:13" ht="16">
      <c r="C208" s="476" t="s">
        <v>1913</v>
      </c>
      <c r="D208" s="476"/>
      <c r="E208" s="477" t="s">
        <v>1710</v>
      </c>
      <c r="G208" s="477" t="str">
        <f t="shared" si="3"/>
        <v>061Administration Générale</v>
      </c>
      <c r="M208" s="570" t="s">
        <v>2892</v>
      </c>
    </row>
    <row r="209" spans="3:13" ht="16">
      <c r="C209" s="478" t="s">
        <v>1582</v>
      </c>
      <c r="D209" s="478"/>
      <c r="E209" s="479" t="s">
        <v>1914</v>
      </c>
      <c r="G209" s="479" t="str">
        <f t="shared" si="3"/>
        <v>01Gestion du Ministere</v>
      </c>
      <c r="M209" s="570" t="s">
        <v>3037</v>
      </c>
    </row>
    <row r="210" spans="3:13" ht="16">
      <c r="C210" s="478" t="s">
        <v>1588</v>
      </c>
      <c r="D210" s="478"/>
      <c r="E210" s="479" t="s">
        <v>1722</v>
      </c>
      <c r="G210" s="479" t="str">
        <f t="shared" si="3"/>
        <v>02Soutien administratif</v>
      </c>
      <c r="M210" s="570" t="s">
        <v>3038</v>
      </c>
    </row>
    <row r="211" spans="3:13" ht="16">
      <c r="C211" s="474" t="s">
        <v>1752</v>
      </c>
      <c r="D211" s="474"/>
      <c r="E211" s="475" t="s">
        <v>1915</v>
      </c>
      <c r="G211" s="475" t="str">
        <f t="shared" si="3"/>
        <v>017Poste et Télécommunications</v>
      </c>
      <c r="M211" s="570" t="s">
        <v>3039</v>
      </c>
    </row>
    <row r="212" spans="3:13" ht="16">
      <c r="C212" s="476" t="s">
        <v>1916</v>
      </c>
      <c r="D212" s="476"/>
      <c r="E212" s="477" t="s">
        <v>1917</v>
      </c>
      <c r="G212" s="477" t="str">
        <f t="shared" si="3"/>
        <v>065Développement des services postaux</v>
      </c>
      <c r="M212" s="570" t="s">
        <v>3040</v>
      </c>
    </row>
    <row r="213" spans="3:13" ht="16">
      <c r="C213" s="478" t="s">
        <v>1582</v>
      </c>
      <c r="D213" s="478"/>
      <c r="E213" s="479" t="s">
        <v>1918</v>
      </c>
      <c r="G213" s="479" t="str">
        <f t="shared" si="3"/>
        <v>01Développement de l'activité postale</v>
      </c>
      <c r="M213" s="570" t="s">
        <v>2891</v>
      </c>
    </row>
    <row r="214" spans="3:13" ht="16">
      <c r="C214" s="478" t="s">
        <v>1588</v>
      </c>
      <c r="D214" s="478"/>
      <c r="E214" s="479" t="s">
        <v>1919</v>
      </c>
      <c r="G214" s="479" t="str">
        <f t="shared" si="3"/>
        <v>02Développement des services financiers postaux</v>
      </c>
      <c r="M214" s="570" t="s">
        <v>2892</v>
      </c>
    </row>
    <row r="215" spans="3:13" ht="16">
      <c r="C215" s="476" t="s">
        <v>1920</v>
      </c>
      <c r="D215" s="476"/>
      <c r="E215" s="477" t="s">
        <v>1921</v>
      </c>
      <c r="G215" s="477" t="str">
        <f t="shared" si="3"/>
        <v>066Développement des télécommunications</v>
      </c>
      <c r="M215" s="570" t="s">
        <v>3041</v>
      </c>
    </row>
    <row r="216" spans="3:13" ht="16">
      <c r="C216" s="478" t="s">
        <v>1582</v>
      </c>
      <c r="D216" s="478"/>
      <c r="E216" s="479" t="s">
        <v>1922</v>
      </c>
      <c r="G216" s="479" t="str">
        <f t="shared" si="3"/>
        <v>01Développement et la sécurisation des infrastructures des Technologies de l'Information et de la Communication (TIC)</v>
      </c>
      <c r="M216" s="570" t="s">
        <v>3042</v>
      </c>
    </row>
    <row r="217" spans="3:13" ht="16">
      <c r="C217" s="478" t="s">
        <v>1588</v>
      </c>
      <c r="D217" s="478"/>
      <c r="E217" s="479" t="s">
        <v>1923</v>
      </c>
      <c r="G217" s="479" t="str">
        <f t="shared" si="3"/>
        <v>02Développement des activités liées à la radiocommunication et des équipements sensibles des télécommunications</v>
      </c>
      <c r="M217" s="570" t="s">
        <v>2891</v>
      </c>
    </row>
    <row r="218" spans="3:13" ht="16">
      <c r="C218" s="476" t="s">
        <v>1924</v>
      </c>
      <c r="D218" s="476"/>
      <c r="E218" s="477" t="s">
        <v>1925</v>
      </c>
      <c r="G218" s="477" t="str">
        <f t="shared" si="3"/>
        <v>067Edification de la société algérienne  de l'information</v>
      </c>
      <c r="M218" s="570" t="s">
        <v>2892</v>
      </c>
    </row>
    <row r="219" spans="3:13" ht="16">
      <c r="C219" s="478" t="s">
        <v>1582</v>
      </c>
      <c r="D219" s="478"/>
      <c r="E219" s="479" t="s">
        <v>1926</v>
      </c>
      <c r="G219" s="479" t="str">
        <f t="shared" si="3"/>
        <v>01Développement et promotion du contenu national, des services en ligne et généralisation des usages</v>
      </c>
      <c r="M219" s="570" t="s">
        <v>3043</v>
      </c>
    </row>
    <row r="220" spans="3:13" ht="16">
      <c r="C220" s="478" t="s">
        <v>1588</v>
      </c>
      <c r="D220" s="478"/>
      <c r="E220" s="479" t="s">
        <v>1927</v>
      </c>
      <c r="G220" s="479" t="str">
        <f t="shared" si="3"/>
        <v>02Mise en place et la promotion d'un environnement de confiance pour l’utilisation des nouvelles technologies</v>
      </c>
      <c r="M220" s="570" t="s">
        <v>3044</v>
      </c>
    </row>
    <row r="221" spans="3:13" ht="16">
      <c r="C221" s="476" t="s">
        <v>1928</v>
      </c>
      <c r="D221" s="476"/>
      <c r="E221" s="477" t="s">
        <v>1710</v>
      </c>
      <c r="G221" s="477" t="str">
        <f t="shared" si="3"/>
        <v>068Administration Générale</v>
      </c>
      <c r="M221" s="570" t="s">
        <v>3045</v>
      </c>
    </row>
    <row r="222" spans="3:13" ht="16">
      <c r="C222" s="478" t="s">
        <v>1582</v>
      </c>
      <c r="D222" s="478"/>
      <c r="E222" s="479" t="s">
        <v>1736</v>
      </c>
      <c r="G222" s="479" t="str">
        <f t="shared" si="3"/>
        <v>01Gestion du ministère</v>
      </c>
      <c r="M222" s="570" t="s">
        <v>3046</v>
      </c>
    </row>
    <row r="223" spans="3:13" ht="16">
      <c r="C223" s="478" t="s">
        <v>1588</v>
      </c>
      <c r="D223" s="478"/>
      <c r="E223" s="479" t="s">
        <v>1722</v>
      </c>
      <c r="G223" s="479" t="str">
        <f t="shared" si="3"/>
        <v>02Soutien administratif</v>
      </c>
      <c r="M223" s="570" t="s">
        <v>3047</v>
      </c>
    </row>
    <row r="224" spans="3:13" ht="16">
      <c r="C224" s="474" t="s">
        <v>1757</v>
      </c>
      <c r="D224" s="474"/>
      <c r="E224" s="475" t="s">
        <v>1929</v>
      </c>
      <c r="G224" s="475" t="str">
        <f t="shared" si="3"/>
        <v>018Solidarité Nationale, Famille et Condition de la Femme</v>
      </c>
      <c r="M224" s="570" t="s">
        <v>3048</v>
      </c>
    </row>
    <row r="225" spans="3:13" ht="16">
      <c r="C225" s="476" t="s">
        <v>1930</v>
      </c>
      <c r="D225" s="476"/>
      <c r="E225" s="477" t="s">
        <v>1931</v>
      </c>
      <c r="G225" s="477" t="str">
        <f t="shared" si="3"/>
        <v>069Personnes aux besoins spécifiques</v>
      </c>
      <c r="M225" s="570" t="s">
        <v>2891</v>
      </c>
    </row>
    <row r="226" spans="3:13" ht="16">
      <c r="C226" s="478" t="s">
        <v>1582</v>
      </c>
      <c r="D226" s="478"/>
      <c r="E226" s="479" t="s">
        <v>1932</v>
      </c>
      <c r="G226" s="479" t="str">
        <f t="shared" si="3"/>
        <v>01Protection et insertion des personnes aux besoins spécifiques</v>
      </c>
      <c r="M226" s="570" t="s">
        <v>2892</v>
      </c>
    </row>
    <row r="227" spans="3:13" ht="16">
      <c r="C227" s="478" t="s">
        <v>1588</v>
      </c>
      <c r="D227" s="478"/>
      <c r="E227" s="479" t="s">
        <v>1933</v>
      </c>
      <c r="G227" s="479" t="str">
        <f t="shared" si="3"/>
        <v>02Education et enseignement spécialisé des personnes aux besoins spécifiques</v>
      </c>
      <c r="M227" s="570" t="s">
        <v>3049</v>
      </c>
    </row>
    <row r="228" spans="3:13" ht="16">
      <c r="C228" s="476" t="s">
        <v>1934</v>
      </c>
      <c r="D228" s="476"/>
      <c r="E228" s="477" t="s">
        <v>1935</v>
      </c>
      <c r="G228" s="477" t="str">
        <f t="shared" si="3"/>
        <v>070Famille et condition de la femme</v>
      </c>
      <c r="M228" s="570" t="s">
        <v>3050</v>
      </c>
    </row>
    <row r="229" spans="3:13" ht="16">
      <c r="C229" s="478" t="s">
        <v>1582</v>
      </c>
      <c r="D229" s="478"/>
      <c r="E229" s="479" t="s">
        <v>1936</v>
      </c>
      <c r="G229" s="479" t="str">
        <f t="shared" si="3"/>
        <v>01Protection et promotion de la Famille et de la femme</v>
      </c>
      <c r="M229" s="570" t="s">
        <v>2891</v>
      </c>
    </row>
    <row r="230" spans="3:13" ht="16">
      <c r="C230" s="478" t="s">
        <v>1588</v>
      </c>
      <c r="D230" s="478"/>
      <c r="E230" s="479" t="s">
        <v>1937</v>
      </c>
      <c r="G230" s="479" t="str">
        <f t="shared" si="3"/>
        <v>02Protection de l'enfance et des personnes âgées</v>
      </c>
      <c r="M230" s="570" t="s">
        <v>2892</v>
      </c>
    </row>
    <row r="231" spans="3:13" ht="16">
      <c r="C231" s="476" t="s">
        <v>1938</v>
      </c>
      <c r="D231" s="476"/>
      <c r="E231" s="477" t="s">
        <v>1939</v>
      </c>
      <c r="G231" s="477" t="str">
        <f t="shared" si="3"/>
        <v>071Développement social et Action humanitaire</v>
      </c>
      <c r="M231" s="570" t="s">
        <v>3051</v>
      </c>
    </row>
    <row r="232" spans="3:13" ht="16">
      <c r="C232" s="478" t="s">
        <v>1582</v>
      </c>
      <c r="D232" s="478"/>
      <c r="E232" s="479" t="s">
        <v>1940</v>
      </c>
      <c r="G232" s="479" t="str">
        <f t="shared" si="3"/>
        <v>01Développement social</v>
      </c>
      <c r="M232" s="570" t="s">
        <v>3052</v>
      </c>
    </row>
    <row r="233" spans="3:13" ht="16">
      <c r="C233" s="478" t="s">
        <v>1588</v>
      </c>
      <c r="D233" s="478"/>
      <c r="E233" s="479" t="s">
        <v>1941</v>
      </c>
      <c r="G233" s="479" t="str">
        <f t="shared" si="3"/>
        <v>02Mouvement associatif et Action humanitaire</v>
      </c>
      <c r="M233" s="570" t="s">
        <v>3053</v>
      </c>
    </row>
    <row r="234" spans="3:13" ht="16">
      <c r="C234" s="476" t="s">
        <v>1942</v>
      </c>
      <c r="D234" s="476"/>
      <c r="E234" s="477" t="s">
        <v>1729</v>
      </c>
      <c r="G234" s="477" t="str">
        <f t="shared" si="3"/>
        <v>072Administration générale</v>
      </c>
      <c r="M234" s="570" t="s">
        <v>2930</v>
      </c>
    </row>
    <row r="235" spans="3:13" ht="16">
      <c r="C235" s="478" t="s">
        <v>1582</v>
      </c>
      <c r="D235" s="478"/>
      <c r="E235" s="479" t="s">
        <v>1736</v>
      </c>
      <c r="G235" s="479" t="str">
        <f t="shared" si="3"/>
        <v>01Gestion du ministère</v>
      </c>
      <c r="M235" s="570" t="s">
        <v>2880</v>
      </c>
    </row>
    <row r="236" spans="3:13" ht="16">
      <c r="C236" s="478" t="s">
        <v>1588</v>
      </c>
      <c r="D236" s="478"/>
      <c r="E236" s="479" t="s">
        <v>1722</v>
      </c>
      <c r="G236" s="479" t="str">
        <f t="shared" si="3"/>
        <v>02Soutien administratif</v>
      </c>
      <c r="M236" s="570" t="s">
        <v>3054</v>
      </c>
    </row>
    <row r="237" spans="3:13" ht="16">
      <c r="C237" s="474" t="s">
        <v>1761</v>
      </c>
      <c r="D237" s="474"/>
      <c r="E237" s="475" t="s">
        <v>1943</v>
      </c>
      <c r="G237" s="475" t="str">
        <f t="shared" si="3"/>
        <v>019Industrie et Production Pharmaceutique</v>
      </c>
      <c r="M237" s="570" t="s">
        <v>3055</v>
      </c>
    </row>
    <row r="238" spans="3:13" ht="16">
      <c r="C238" s="476" t="s">
        <v>1944</v>
      </c>
      <c r="D238" s="476"/>
      <c r="E238" s="477" t="s">
        <v>1945</v>
      </c>
      <c r="G238" s="477" t="str">
        <f t="shared" si="3"/>
        <v>073Compétitivité et Développement Industriels</v>
      </c>
      <c r="M238" s="570" t="s">
        <v>2930</v>
      </c>
    </row>
    <row r="239" spans="3:13" ht="16">
      <c r="C239" s="478" t="s">
        <v>1582</v>
      </c>
      <c r="D239" s="478"/>
      <c r="E239" s="479" t="s">
        <v>1946</v>
      </c>
      <c r="G239" s="479" t="str">
        <f t="shared" si="3"/>
        <v>01Compétitivité Industrielle</v>
      </c>
      <c r="M239" s="570" t="s">
        <v>2880</v>
      </c>
    </row>
    <row r="240" spans="3:13" ht="16">
      <c r="C240" s="478" t="s">
        <v>1588</v>
      </c>
      <c r="D240" s="478"/>
      <c r="E240" s="479" t="s">
        <v>1947</v>
      </c>
      <c r="G240" s="479" t="str">
        <f t="shared" si="3"/>
        <v>02Développement Industriel</v>
      </c>
      <c r="M240" s="570" t="s">
        <v>3056</v>
      </c>
    </row>
    <row r="241" spans="3:13" ht="16">
      <c r="C241" s="476" t="s">
        <v>1948</v>
      </c>
      <c r="D241" s="476"/>
      <c r="E241" s="477" t="s">
        <v>1949</v>
      </c>
      <c r="G241" s="477" t="str">
        <f t="shared" si="3"/>
        <v>074Appui à l'investissement</v>
      </c>
      <c r="M241" s="570" t="s">
        <v>3057</v>
      </c>
    </row>
    <row r="242" spans="3:13" ht="16">
      <c r="C242" s="478" t="s">
        <v>1582</v>
      </c>
      <c r="D242" s="478"/>
      <c r="E242" s="479" t="s">
        <v>1950</v>
      </c>
      <c r="G242" s="479" t="str">
        <f t="shared" si="3"/>
        <v>01Promotion de l'Investissement</v>
      </c>
      <c r="M242" s="570" t="s">
        <v>3058</v>
      </c>
    </row>
    <row r="243" spans="3:13" ht="16">
      <c r="C243" s="478" t="s">
        <v>1588</v>
      </c>
      <c r="D243" s="478"/>
      <c r="E243" s="479" t="s">
        <v>1951</v>
      </c>
      <c r="G243" s="479" t="str">
        <f t="shared" si="3"/>
        <v>02Appui à la PME</v>
      </c>
      <c r="M243" s="570" t="s">
        <v>3059</v>
      </c>
    </row>
    <row r="244" spans="3:13" ht="16">
      <c r="C244" s="476" t="s">
        <v>1952</v>
      </c>
      <c r="D244" s="476"/>
      <c r="E244" s="477" t="s">
        <v>1953</v>
      </c>
      <c r="G244" s="477" t="str">
        <f t="shared" si="3"/>
        <v>121Développement et Promotion de l'Industrie Pharmaceutique en Algerie</v>
      </c>
      <c r="M244" s="570" t="s">
        <v>3060</v>
      </c>
    </row>
    <row r="245" spans="3:13" ht="16">
      <c r="C245" s="478" t="s">
        <v>1582</v>
      </c>
      <c r="D245" s="478"/>
      <c r="E245" s="479" t="s">
        <v>1953</v>
      </c>
      <c r="G245" s="479" t="str">
        <f t="shared" si="3"/>
        <v>01Développement et Promotion de l'Industrie Pharmaceutique en Algerie</v>
      </c>
      <c r="M245" s="570" t="s">
        <v>3061</v>
      </c>
    </row>
    <row r="246" spans="3:13" ht="16">
      <c r="C246" s="476" t="s">
        <v>1954</v>
      </c>
      <c r="D246" s="476"/>
      <c r="E246" s="477" t="s">
        <v>1710</v>
      </c>
      <c r="G246" s="477" t="str">
        <f t="shared" si="3"/>
        <v>075Administration Générale</v>
      </c>
      <c r="M246" s="570" t="s">
        <v>3062</v>
      </c>
    </row>
    <row r="247" spans="3:13" ht="16">
      <c r="C247" s="478" t="s">
        <v>1582</v>
      </c>
      <c r="D247" s="478"/>
      <c r="E247" s="479" t="s">
        <v>1810</v>
      </c>
      <c r="G247" s="479" t="str">
        <f t="shared" si="3"/>
        <v>01Gestion du Ministère</v>
      </c>
      <c r="M247" s="570" t="s">
        <v>2891</v>
      </c>
    </row>
    <row r="248" spans="3:13" ht="16">
      <c r="C248" s="478" t="s">
        <v>1588</v>
      </c>
      <c r="D248" s="478"/>
      <c r="E248" s="479" t="s">
        <v>1712</v>
      </c>
      <c r="G248" s="479" t="str">
        <f t="shared" si="3"/>
        <v>02Soutien Administratif</v>
      </c>
      <c r="M248" s="570" t="s">
        <v>2892</v>
      </c>
    </row>
    <row r="249" spans="3:13" ht="16">
      <c r="C249" s="474" t="s">
        <v>1764</v>
      </c>
      <c r="D249" s="474"/>
      <c r="E249" s="475" t="s">
        <v>1955</v>
      </c>
      <c r="G249" s="475" t="str">
        <f t="shared" si="3"/>
        <v>020Agriculture, Développement Rural et Pêche</v>
      </c>
      <c r="M249" s="570" t="s">
        <v>3063</v>
      </c>
    </row>
    <row r="250" spans="3:13" ht="16">
      <c r="C250" s="476" t="s">
        <v>1956</v>
      </c>
      <c r="D250" s="476"/>
      <c r="E250" s="477" t="s">
        <v>1957</v>
      </c>
      <c r="G250" s="477" t="str">
        <f t="shared" si="3"/>
        <v>076Agriculture et Développement Rural</v>
      </c>
      <c r="M250" s="570" t="s">
        <v>3064</v>
      </c>
    </row>
    <row r="251" spans="3:13" ht="16">
      <c r="C251" s="478" t="s">
        <v>1582</v>
      </c>
      <c r="D251" s="478"/>
      <c r="E251" s="479" t="s">
        <v>1958</v>
      </c>
      <c r="G251" s="479" t="str">
        <f t="shared" si="3"/>
        <v>01Développement de l'agriculture</v>
      </c>
      <c r="M251" s="570" t="s">
        <v>3065</v>
      </c>
    </row>
    <row r="252" spans="3:13" ht="16">
      <c r="C252" s="478" t="s">
        <v>1588</v>
      </c>
      <c r="D252" s="478"/>
      <c r="E252" s="479" t="s">
        <v>1959</v>
      </c>
      <c r="G252" s="479" t="str">
        <f t="shared" si="3"/>
        <v>02Sécurité et qualité sanitaires des aliments</v>
      </c>
      <c r="M252" s="570" t="s">
        <v>2980</v>
      </c>
    </row>
    <row r="253" spans="3:13" ht="16">
      <c r="C253" s="478" t="s">
        <v>1594</v>
      </c>
      <c r="D253" s="478"/>
      <c r="E253" s="479" t="s">
        <v>1960</v>
      </c>
      <c r="G253" s="479" t="str">
        <f t="shared" si="3"/>
        <v>03Développement rural et gestion équilibrée et durable des territoires</v>
      </c>
      <c r="M253" s="570" t="s">
        <v>2892</v>
      </c>
    </row>
    <row r="254" spans="3:13" ht="16">
      <c r="C254" s="476" t="s">
        <v>1961</v>
      </c>
      <c r="D254" s="476"/>
      <c r="E254" s="477" t="s">
        <v>1962</v>
      </c>
      <c r="G254" s="477" t="str">
        <f t="shared" si="3"/>
        <v>077Forêts</v>
      </c>
      <c r="M254" s="570" t="s">
        <v>3066</v>
      </c>
    </row>
    <row r="255" spans="3:13" ht="16">
      <c r="C255" s="478" t="s">
        <v>1582</v>
      </c>
      <c r="D255" s="478"/>
      <c r="E255" s="479" t="s">
        <v>1963</v>
      </c>
      <c r="G255" s="479" t="str">
        <f t="shared" si="3"/>
        <v>01Gestion et soutien</v>
      </c>
      <c r="M255" s="570" t="s">
        <v>3067</v>
      </c>
    </row>
    <row r="256" spans="3:13" ht="16">
      <c r="C256" s="478" t="s">
        <v>1588</v>
      </c>
      <c r="D256" s="478"/>
      <c r="E256" s="479" t="s">
        <v>1964</v>
      </c>
      <c r="G256" s="479" t="str">
        <f t="shared" si="3"/>
        <v>02Gestion durable et conservation du patrimoine</v>
      </c>
      <c r="M256" s="570" t="s">
        <v>2930</v>
      </c>
    </row>
    <row r="257" spans="3:13" ht="16">
      <c r="C257" s="476" t="s">
        <v>1965</v>
      </c>
      <c r="D257" s="476"/>
      <c r="E257" s="477" t="s">
        <v>1966</v>
      </c>
      <c r="G257" s="477" t="str">
        <f t="shared" si="3"/>
        <v>117Pêche maritime</v>
      </c>
      <c r="M257" s="570" t="s">
        <v>2880</v>
      </c>
    </row>
    <row r="258" spans="3:13" ht="16">
      <c r="C258" s="478" t="s">
        <v>1582</v>
      </c>
      <c r="D258" s="478"/>
      <c r="E258" s="479" t="s">
        <v>1967</v>
      </c>
      <c r="G258" s="479" t="str">
        <f t="shared" si="3"/>
        <v>01Développement des activités et des infrastructures liées à la Pêche</v>
      </c>
      <c r="M258" s="570" t="s">
        <v>2719</v>
      </c>
    </row>
    <row r="259" spans="3:13" ht="16">
      <c r="C259" s="476" t="s">
        <v>1968</v>
      </c>
      <c r="D259" s="476"/>
      <c r="E259" s="477" t="s">
        <v>1969</v>
      </c>
      <c r="G259" s="477" t="str">
        <f t="shared" si="3"/>
        <v>118Aquaculture</v>
      </c>
      <c r="M259" s="570" t="s">
        <v>3068</v>
      </c>
    </row>
    <row r="260" spans="3:13" ht="16">
      <c r="C260" s="478" t="s">
        <v>1582</v>
      </c>
      <c r="D260" s="478"/>
      <c r="E260" s="479" t="s">
        <v>1970</v>
      </c>
      <c r="G260" s="479" t="str">
        <f t="shared" si="3"/>
        <v>01Développement des activités et des infrastructures liées à l'Aquaculture</v>
      </c>
      <c r="M260" s="570" t="s">
        <v>3068</v>
      </c>
    </row>
    <row r="261" spans="3:13" ht="16">
      <c r="C261" s="476" t="s">
        <v>1971</v>
      </c>
      <c r="D261" s="476"/>
      <c r="E261" s="477" t="s">
        <v>1972</v>
      </c>
      <c r="G261" s="477" t="str">
        <f t="shared" ref="G261:G324" si="4">CONCATENATE(C261,D261,E261)</f>
        <v>119Contrôle des actvités et de la qualité des produits de la pêche et de l'aquaculture</v>
      </c>
      <c r="M261" s="570" t="s">
        <v>3069</v>
      </c>
    </row>
    <row r="262" spans="3:13" ht="16">
      <c r="C262" s="478" t="s">
        <v>1582</v>
      </c>
      <c r="D262" s="478"/>
      <c r="E262" s="479" t="s">
        <v>1973</v>
      </c>
      <c r="G262" s="479" t="str">
        <f t="shared" si="4"/>
        <v>01Contrôle des activités de la Pêche et de l'aquaculture et de la salubrité des milieux et des produits halieutiques</v>
      </c>
      <c r="M262" s="570" t="s">
        <v>2723</v>
      </c>
    </row>
    <row r="263" spans="3:13" ht="16">
      <c r="C263" s="476" t="s">
        <v>1974</v>
      </c>
      <c r="D263" s="476"/>
      <c r="E263" s="477" t="s">
        <v>1710</v>
      </c>
      <c r="G263" s="477" t="str">
        <f t="shared" si="4"/>
        <v>078Administration Générale</v>
      </c>
      <c r="M263" s="570" t="s">
        <v>3070</v>
      </c>
    </row>
    <row r="264" spans="3:13" ht="16">
      <c r="C264" s="478" t="s">
        <v>1582</v>
      </c>
      <c r="D264" s="478"/>
      <c r="E264" s="479" t="s">
        <v>1736</v>
      </c>
      <c r="G264" s="479" t="str">
        <f t="shared" si="4"/>
        <v>01Gestion du ministère</v>
      </c>
      <c r="M264" s="570" t="s">
        <v>3071</v>
      </c>
    </row>
    <row r="265" spans="3:13" ht="16">
      <c r="C265" s="478" t="s">
        <v>1588</v>
      </c>
      <c r="D265" s="478"/>
      <c r="E265" s="479" t="s">
        <v>1975</v>
      </c>
      <c r="G265" s="479" t="str">
        <f t="shared" si="4"/>
        <v>02Gestion, intervention et soutien</v>
      </c>
      <c r="M265" s="570" t="s">
        <v>3072</v>
      </c>
    </row>
    <row r="266" spans="3:13" ht="16">
      <c r="C266" s="474" t="s">
        <v>1769</v>
      </c>
      <c r="D266" s="474"/>
      <c r="E266" s="475" t="s">
        <v>1976</v>
      </c>
      <c r="G266" s="475" t="str">
        <f t="shared" si="4"/>
        <v>021Habitat, Urbanisme et Ville</v>
      </c>
      <c r="M266" s="570" t="s">
        <v>3073</v>
      </c>
    </row>
    <row r="267" spans="3:13" ht="16">
      <c r="C267" s="476" t="s">
        <v>1977</v>
      </c>
      <c r="D267" s="476"/>
      <c r="E267" s="477" t="s">
        <v>1978</v>
      </c>
      <c r="G267" s="477" t="str">
        <f t="shared" si="4"/>
        <v>079Logement</v>
      </c>
      <c r="M267" s="570" t="s">
        <v>3072</v>
      </c>
    </row>
    <row r="268" spans="3:13" ht="16">
      <c r="C268" s="478" t="s">
        <v>1582</v>
      </c>
      <c r="D268" s="478"/>
      <c r="E268" s="479" t="s">
        <v>1979</v>
      </c>
      <c r="G268" s="479" t="str">
        <f t="shared" si="4"/>
        <v>01Logement public locatif</v>
      </c>
      <c r="M268" s="570" t="s">
        <v>3074</v>
      </c>
    </row>
    <row r="269" spans="3:13" ht="16">
      <c r="C269" s="478" t="s">
        <v>1588</v>
      </c>
      <c r="D269" s="478"/>
      <c r="E269" s="479" t="s">
        <v>1980</v>
      </c>
      <c r="G269" s="479" t="str">
        <f t="shared" si="4"/>
        <v>02Aides aux logement</v>
      </c>
      <c r="M269" s="570" t="s">
        <v>3075</v>
      </c>
    </row>
    <row r="270" spans="3:13" ht="16">
      <c r="C270" s="476" t="s">
        <v>1981</v>
      </c>
      <c r="D270" s="476"/>
      <c r="E270" s="477" t="s">
        <v>1982</v>
      </c>
      <c r="G270" s="477" t="str">
        <f t="shared" si="4"/>
        <v>080Urbanisme et aménagement</v>
      </c>
      <c r="M270" s="570" t="s">
        <v>3076</v>
      </c>
    </row>
    <row r="271" spans="3:13" ht="16">
      <c r="C271" s="478" t="s">
        <v>1582</v>
      </c>
      <c r="D271" s="478"/>
      <c r="E271" s="479" t="s">
        <v>1983</v>
      </c>
      <c r="G271" s="479" t="str">
        <f t="shared" si="4"/>
        <v>01Urbanisme</v>
      </c>
      <c r="M271" s="570" t="s">
        <v>3072</v>
      </c>
    </row>
    <row r="272" spans="3:13" ht="16">
      <c r="C272" s="478" t="s">
        <v>1588</v>
      </c>
      <c r="D272" s="478"/>
      <c r="E272" s="479" t="s">
        <v>1984</v>
      </c>
      <c r="G272" s="479" t="str">
        <f t="shared" si="4"/>
        <v>02Aménagement du foncier</v>
      </c>
      <c r="M272" s="570" t="s">
        <v>3077</v>
      </c>
    </row>
    <row r="273" spans="3:13" ht="16">
      <c r="C273" s="476" t="s">
        <v>1985</v>
      </c>
      <c r="D273" s="476"/>
      <c r="E273" s="477" t="s">
        <v>1986</v>
      </c>
      <c r="G273" s="477" t="str">
        <f t="shared" si="4"/>
        <v>081Villes et Villes nouvelles</v>
      </c>
      <c r="M273" s="570" t="s">
        <v>3078</v>
      </c>
    </row>
    <row r="274" spans="3:13" ht="16">
      <c r="C274" s="478" t="s">
        <v>1582</v>
      </c>
      <c r="D274" s="478"/>
      <c r="E274" s="479" t="s">
        <v>1986</v>
      </c>
      <c r="G274" s="479" t="str">
        <f t="shared" si="4"/>
        <v>01Villes et Villes nouvelles</v>
      </c>
      <c r="M274" s="570" t="s">
        <v>3079</v>
      </c>
    </row>
    <row r="275" spans="3:13" ht="16">
      <c r="C275" s="476" t="s">
        <v>1987</v>
      </c>
      <c r="D275" s="476"/>
      <c r="E275" s="477" t="s">
        <v>1988</v>
      </c>
      <c r="G275" s="477" t="str">
        <f t="shared" si="4"/>
        <v>082Equipements publics</v>
      </c>
      <c r="M275" s="570" t="s">
        <v>3080</v>
      </c>
    </row>
    <row r="276" spans="3:13" ht="16">
      <c r="C276" s="478" t="s">
        <v>1582</v>
      </c>
      <c r="D276" s="478"/>
      <c r="E276" s="479" t="s">
        <v>1989</v>
      </c>
      <c r="G276" s="479" t="str">
        <f t="shared" si="4"/>
        <v>01Équipements publics de l'éducation et de la formation</v>
      </c>
      <c r="M276" s="570" t="s">
        <v>3081</v>
      </c>
    </row>
    <row r="277" spans="3:13" ht="16">
      <c r="C277" s="478" t="s">
        <v>1588</v>
      </c>
      <c r="D277" s="478"/>
      <c r="E277" s="479" t="s">
        <v>1990</v>
      </c>
      <c r="G277" s="479" t="str">
        <f t="shared" si="4"/>
        <v>02Équipements publics de sécurité et de santé</v>
      </c>
      <c r="M277" s="570" t="s">
        <v>3082</v>
      </c>
    </row>
    <row r="278" spans="3:13" ht="16">
      <c r="C278" s="478" t="s">
        <v>1594</v>
      </c>
      <c r="D278" s="478"/>
      <c r="E278" s="479" t="s">
        <v>1991</v>
      </c>
      <c r="G278" s="479" t="str">
        <f t="shared" si="4"/>
        <v>03Autres publics équipements publics</v>
      </c>
      <c r="M278" s="570" t="s">
        <v>3072</v>
      </c>
    </row>
    <row r="279" spans="3:13" ht="16">
      <c r="C279" s="476" t="s">
        <v>1992</v>
      </c>
      <c r="D279" s="476"/>
      <c r="E279" s="477" t="s">
        <v>1729</v>
      </c>
      <c r="G279" s="477" t="str">
        <f t="shared" si="4"/>
        <v>083Administration générale</v>
      </c>
      <c r="M279" s="570" t="s">
        <v>3083</v>
      </c>
    </row>
    <row r="280" spans="3:13" ht="16">
      <c r="C280" s="478" t="s">
        <v>1582</v>
      </c>
      <c r="D280" s="478"/>
      <c r="E280" s="479" t="s">
        <v>1736</v>
      </c>
      <c r="G280" s="479" t="str">
        <f t="shared" si="4"/>
        <v>01Gestion du ministère</v>
      </c>
      <c r="M280" s="570" t="s">
        <v>3084</v>
      </c>
    </row>
    <row r="281" spans="3:13" ht="16">
      <c r="C281" s="478" t="s">
        <v>1588</v>
      </c>
      <c r="D281" s="478"/>
      <c r="E281" s="479" t="s">
        <v>1722</v>
      </c>
      <c r="G281" s="479" t="str">
        <f t="shared" si="4"/>
        <v>02Soutien administratif</v>
      </c>
      <c r="M281" s="570" t="s">
        <v>3085</v>
      </c>
    </row>
    <row r="282" spans="3:13" ht="16">
      <c r="C282" s="474" t="s">
        <v>1773</v>
      </c>
      <c r="D282" s="474"/>
      <c r="E282" s="475" t="s">
        <v>1993</v>
      </c>
      <c r="G282" s="475" t="str">
        <f t="shared" si="4"/>
        <v>022Commerce Intérieur et Régulation du Marché National</v>
      </c>
      <c r="M282" s="570" t="s">
        <v>3072</v>
      </c>
    </row>
    <row r="283" spans="3:13" ht="16">
      <c r="C283" s="476" t="s">
        <v>1994</v>
      </c>
      <c r="D283" s="476"/>
      <c r="E283" s="477" t="s">
        <v>1995</v>
      </c>
      <c r="G283" s="477" t="str">
        <f t="shared" si="4"/>
        <v>084Régulation et Promotion de la Concurrence</v>
      </c>
      <c r="M283" s="570" t="s">
        <v>3086</v>
      </c>
    </row>
    <row r="284" spans="3:13" ht="16">
      <c r="C284" s="478" t="s">
        <v>1582</v>
      </c>
      <c r="D284" s="478"/>
      <c r="E284" s="479" t="s">
        <v>1996</v>
      </c>
      <c r="G284" s="479" t="str">
        <f t="shared" si="4"/>
        <v>01Régulation des Marchés</v>
      </c>
      <c r="M284" s="570" t="s">
        <v>3072</v>
      </c>
    </row>
    <row r="285" spans="3:13" ht="16">
      <c r="C285" s="478" t="s">
        <v>1588</v>
      </c>
      <c r="D285" s="478"/>
      <c r="E285" s="479" t="s">
        <v>1997</v>
      </c>
      <c r="G285" s="479" t="str">
        <f t="shared" si="4"/>
        <v>02Organisation des Activités Commerciales</v>
      </c>
      <c r="M285" s="570" t="s">
        <v>3087</v>
      </c>
    </row>
    <row r="286" spans="3:13" ht="16">
      <c r="C286" s="476" t="s">
        <v>1998</v>
      </c>
      <c r="D286" s="476"/>
      <c r="E286" s="477" t="s">
        <v>1999</v>
      </c>
      <c r="G286" s="477" t="str">
        <f t="shared" si="4"/>
        <v>085Protection du Consommateur</v>
      </c>
      <c r="M286" s="570" t="s">
        <v>3072</v>
      </c>
    </row>
    <row r="287" spans="3:13" ht="16">
      <c r="C287" s="478" t="s">
        <v>1582</v>
      </c>
      <c r="D287" s="478"/>
      <c r="E287" s="479" t="s">
        <v>2000</v>
      </c>
      <c r="G287" s="479" t="str">
        <f t="shared" si="4"/>
        <v>01Analyse et contrôle de la qualité</v>
      </c>
      <c r="M287" s="570" t="s">
        <v>3088</v>
      </c>
    </row>
    <row r="288" spans="3:13" ht="16">
      <c r="C288" s="478" t="s">
        <v>1588</v>
      </c>
      <c r="D288" s="478"/>
      <c r="E288" s="479" t="s">
        <v>2001</v>
      </c>
      <c r="G288" s="479" t="str">
        <f t="shared" si="4"/>
        <v>02Contrôle des Pratiques Commerciales</v>
      </c>
      <c r="M288" s="570" t="s">
        <v>3072</v>
      </c>
    </row>
    <row r="289" spans="3:13" ht="16">
      <c r="C289" s="476" t="s">
        <v>2002</v>
      </c>
      <c r="D289" s="476"/>
      <c r="E289" s="477" t="s">
        <v>1710</v>
      </c>
      <c r="G289" s="477" t="str">
        <f t="shared" si="4"/>
        <v>087Administration Générale</v>
      </c>
      <c r="M289" s="570" t="s">
        <v>3089</v>
      </c>
    </row>
    <row r="290" spans="3:13" ht="16">
      <c r="C290" s="478" t="s">
        <v>1582</v>
      </c>
      <c r="D290" s="478"/>
      <c r="E290" s="479" t="s">
        <v>1810</v>
      </c>
      <c r="G290" s="479" t="str">
        <f t="shared" si="4"/>
        <v>01Gestion du Ministère</v>
      </c>
      <c r="M290" s="570" t="s">
        <v>3084</v>
      </c>
    </row>
    <row r="291" spans="3:13" ht="16">
      <c r="C291" s="478" t="s">
        <v>1588</v>
      </c>
      <c r="D291" s="478"/>
      <c r="E291" s="479" t="s">
        <v>1712</v>
      </c>
      <c r="G291" s="479" t="str">
        <f t="shared" si="4"/>
        <v>02Soutien Administratif</v>
      </c>
      <c r="M291" s="570" t="s">
        <v>3090</v>
      </c>
    </row>
    <row r="292" spans="3:13" ht="16">
      <c r="C292" s="474" t="s">
        <v>1778</v>
      </c>
      <c r="D292" s="474"/>
      <c r="E292" s="475" t="s">
        <v>2003</v>
      </c>
      <c r="G292" s="475" t="str">
        <f t="shared" si="4"/>
        <v>023Communication</v>
      </c>
      <c r="M292" s="570" t="s">
        <v>3084</v>
      </c>
    </row>
    <row r="293" spans="3:13" ht="16">
      <c r="C293" s="476" t="s">
        <v>2004</v>
      </c>
      <c r="D293" s="476"/>
      <c r="E293" s="477" t="s">
        <v>2005</v>
      </c>
      <c r="G293" s="477" t="str">
        <f t="shared" si="4"/>
        <v>088Médias et Communication institutionnelle</v>
      </c>
    </row>
    <row r="294" spans="3:13" ht="16">
      <c r="C294" s="478" t="s">
        <v>1582</v>
      </c>
      <c r="D294" s="478"/>
      <c r="E294" s="479" t="s">
        <v>2006</v>
      </c>
      <c r="G294" s="479" t="str">
        <f t="shared" si="4"/>
        <v>01Médias</v>
      </c>
    </row>
    <row r="295" spans="3:13" ht="16">
      <c r="C295" s="478" t="s">
        <v>1588</v>
      </c>
      <c r="D295" s="478"/>
      <c r="E295" s="479" t="s">
        <v>2007</v>
      </c>
      <c r="G295" s="479" t="str">
        <f t="shared" si="4"/>
        <v>02Communication Institutionnelle</v>
      </c>
    </row>
    <row r="296" spans="3:13" ht="16">
      <c r="C296" s="476" t="s">
        <v>2008</v>
      </c>
      <c r="D296" s="476"/>
      <c r="E296" s="477" t="s">
        <v>1710</v>
      </c>
      <c r="G296" s="477" t="str">
        <f t="shared" si="4"/>
        <v>089Administration Générale</v>
      </c>
    </row>
    <row r="297" spans="3:13" ht="16">
      <c r="C297" s="478" t="s">
        <v>1582</v>
      </c>
      <c r="D297" s="478"/>
      <c r="E297" s="479" t="s">
        <v>2009</v>
      </c>
      <c r="G297" s="479" t="str">
        <f t="shared" si="4"/>
        <v>01Gestion Du Ministère</v>
      </c>
    </row>
    <row r="298" spans="3:13" ht="16">
      <c r="C298" s="478" t="s">
        <v>1588</v>
      </c>
      <c r="D298" s="478"/>
      <c r="E298" s="479" t="s">
        <v>1712</v>
      </c>
      <c r="G298" s="479" t="str">
        <f t="shared" si="4"/>
        <v>02Soutien Administratif</v>
      </c>
    </row>
    <row r="299" spans="3:13" ht="16">
      <c r="C299" s="474" t="s">
        <v>1782</v>
      </c>
      <c r="D299" s="474"/>
      <c r="E299" s="475" t="s">
        <v>2010</v>
      </c>
      <c r="G299" s="475" t="str">
        <f t="shared" si="4"/>
        <v>024Travaux Publics et Infrastructures de Base</v>
      </c>
    </row>
    <row r="300" spans="3:13" ht="16">
      <c r="C300" s="476" t="s">
        <v>2011</v>
      </c>
      <c r="D300" s="476"/>
      <c r="E300" s="477" t="s">
        <v>2012</v>
      </c>
      <c r="G300" s="477" t="str">
        <f t="shared" si="4"/>
        <v>090Infrastructures routières et autoroutières</v>
      </c>
    </row>
    <row r="301" spans="3:13" ht="16">
      <c r="C301" s="478" t="s">
        <v>1582</v>
      </c>
      <c r="D301" s="478"/>
      <c r="E301" s="479" t="s">
        <v>2013</v>
      </c>
      <c r="G301" s="479" t="str">
        <f t="shared" si="4"/>
        <v>01Développement des infrastructures routiéres</v>
      </c>
    </row>
    <row r="302" spans="3:13" ht="16">
      <c r="C302" s="478" t="s">
        <v>1588</v>
      </c>
      <c r="D302" s="478"/>
      <c r="E302" s="479" t="s">
        <v>2014</v>
      </c>
      <c r="G302" s="479" t="str">
        <f t="shared" si="4"/>
        <v>02Entretien routier</v>
      </c>
    </row>
    <row r="303" spans="3:13" ht="16">
      <c r="C303" s="478" t="s">
        <v>1594</v>
      </c>
      <c r="D303" s="478"/>
      <c r="E303" s="479" t="s">
        <v>2015</v>
      </c>
      <c r="G303" s="479" t="str">
        <f t="shared" si="4"/>
        <v>03Développement et entretien des autoroutes</v>
      </c>
    </row>
    <row r="304" spans="3:13" ht="16">
      <c r="C304" s="476" t="s">
        <v>2016</v>
      </c>
      <c r="D304" s="476"/>
      <c r="E304" s="477" t="s">
        <v>2017</v>
      </c>
      <c r="G304" s="477" t="str">
        <f t="shared" si="4"/>
        <v>091Infrastructures aéroportuaires</v>
      </c>
    </row>
    <row r="305" spans="3:7" ht="16">
      <c r="C305" s="478" t="s">
        <v>1582</v>
      </c>
      <c r="D305" s="478"/>
      <c r="E305" s="479" t="s">
        <v>2018</v>
      </c>
      <c r="G305" s="479" t="str">
        <f t="shared" si="4"/>
        <v>01Développements des infrastructures aéroportuaires</v>
      </c>
    </row>
    <row r="306" spans="3:7" ht="16">
      <c r="C306" s="478" t="s">
        <v>1588</v>
      </c>
      <c r="D306" s="478"/>
      <c r="E306" s="479" t="s">
        <v>2019</v>
      </c>
      <c r="G306" s="479" t="str">
        <f t="shared" si="4"/>
        <v>02Maintenances des infrastructures aéroportuaires</v>
      </c>
    </row>
    <row r="307" spans="3:7" ht="16">
      <c r="C307" s="476" t="s">
        <v>2020</v>
      </c>
      <c r="D307" s="476"/>
      <c r="E307" s="477" t="s">
        <v>2021</v>
      </c>
      <c r="G307" s="477" t="str">
        <f t="shared" si="4"/>
        <v>092Infrastructures maritimes</v>
      </c>
    </row>
    <row r="308" spans="3:7" ht="16">
      <c r="C308" s="478" t="s">
        <v>1582</v>
      </c>
      <c r="D308" s="478"/>
      <c r="E308" s="479" t="s">
        <v>2022</v>
      </c>
      <c r="G308" s="479" t="str">
        <f t="shared" si="4"/>
        <v>01Développement des infrastructures maritimes</v>
      </c>
    </row>
    <row r="309" spans="3:7" ht="16">
      <c r="C309" s="478" t="s">
        <v>1588</v>
      </c>
      <c r="D309" s="478"/>
      <c r="E309" s="479" t="s">
        <v>2023</v>
      </c>
      <c r="G309" s="479" t="str">
        <f t="shared" si="4"/>
        <v>02Maintenance des infrastructures maritimes et signalisation</v>
      </c>
    </row>
    <row r="310" spans="3:7" ht="16">
      <c r="C310" s="476" t="s">
        <v>2024</v>
      </c>
      <c r="D310" s="476"/>
      <c r="E310" s="477" t="s">
        <v>2025</v>
      </c>
      <c r="G310" s="477" t="str">
        <f t="shared" si="4"/>
        <v>142Infrastructures ferroviaires et transports guidés</v>
      </c>
    </row>
    <row r="311" spans="3:7" ht="16">
      <c r="C311" s="478" t="s">
        <v>1582</v>
      </c>
      <c r="D311" s="478"/>
      <c r="E311" s="479" t="s">
        <v>2026</v>
      </c>
      <c r="G311" s="479" t="str">
        <f t="shared" si="4"/>
        <v>01Développement des Infrastructures Ferroviaires</v>
      </c>
    </row>
    <row r="312" spans="3:7" ht="16">
      <c r="C312" s="478" t="s">
        <v>1588</v>
      </c>
      <c r="D312" s="478"/>
      <c r="E312" s="479" t="s">
        <v>2027</v>
      </c>
      <c r="G312" s="479" t="str">
        <f t="shared" si="4"/>
        <v>02Développement des infrastructures de transports guidés</v>
      </c>
    </row>
    <row r="313" spans="3:7" ht="16">
      <c r="C313" s="476" t="s">
        <v>2028</v>
      </c>
      <c r="D313" s="476"/>
      <c r="E313" s="477" t="s">
        <v>1729</v>
      </c>
      <c r="G313" s="477" t="str">
        <f t="shared" si="4"/>
        <v>097Administration générale</v>
      </c>
    </row>
    <row r="314" spans="3:7" ht="16">
      <c r="C314" s="478" t="s">
        <v>1582</v>
      </c>
      <c r="D314" s="478"/>
      <c r="E314" s="479" t="s">
        <v>1736</v>
      </c>
      <c r="G314" s="479" t="str">
        <f t="shared" si="4"/>
        <v>01Gestion du ministère</v>
      </c>
    </row>
    <row r="315" spans="3:7" ht="16">
      <c r="C315" s="478" t="s">
        <v>1588</v>
      </c>
      <c r="D315" s="478"/>
      <c r="E315" s="479" t="s">
        <v>1722</v>
      </c>
      <c r="G315" s="479" t="str">
        <f t="shared" si="4"/>
        <v>02Soutien administratif</v>
      </c>
    </row>
    <row r="316" spans="3:7" ht="16">
      <c r="C316" s="474" t="s">
        <v>1785</v>
      </c>
      <c r="D316" s="474"/>
      <c r="E316" s="475" t="s">
        <v>2029</v>
      </c>
      <c r="G316" s="475" t="str">
        <f t="shared" si="4"/>
        <v>025Transports</v>
      </c>
    </row>
    <row r="317" spans="3:7" ht="16">
      <c r="C317" s="476" t="s">
        <v>2030</v>
      </c>
      <c r="D317" s="476"/>
      <c r="E317" s="477" t="s">
        <v>2031</v>
      </c>
      <c r="G317" s="477" t="str">
        <f t="shared" si="4"/>
        <v>098Mobilité et logistique</v>
      </c>
    </row>
    <row r="318" spans="3:7" ht="16">
      <c r="C318" s="478" t="s">
        <v>1582</v>
      </c>
      <c r="D318" s="478"/>
      <c r="E318" s="479" t="s">
        <v>2032</v>
      </c>
      <c r="G318" s="479" t="str">
        <f t="shared" si="4"/>
        <v>01Transports routiers et logistique</v>
      </c>
    </row>
    <row r="319" spans="3:7" ht="16">
      <c r="C319" s="478" t="s">
        <v>1588</v>
      </c>
      <c r="D319" s="478"/>
      <c r="E319" s="479" t="s">
        <v>2033</v>
      </c>
      <c r="G319" s="479" t="str">
        <f t="shared" si="4"/>
        <v>02Transports ferroviaires et guidés</v>
      </c>
    </row>
    <row r="320" spans="3:7" ht="16">
      <c r="C320" s="476" t="s">
        <v>2034</v>
      </c>
      <c r="D320" s="476"/>
      <c r="E320" s="477" t="s">
        <v>2035</v>
      </c>
      <c r="G320" s="477" t="str">
        <f t="shared" si="4"/>
        <v>099Marine marchande et ports</v>
      </c>
    </row>
    <row r="321" spans="3:7" ht="16">
      <c r="C321" s="478" t="s">
        <v>1582</v>
      </c>
      <c r="D321" s="478"/>
      <c r="E321" s="479" t="s">
        <v>2036</v>
      </c>
      <c r="G321" s="479" t="str">
        <f t="shared" si="4"/>
        <v>01Marine marchande</v>
      </c>
    </row>
    <row r="322" spans="3:7" ht="16">
      <c r="C322" s="478" t="s">
        <v>1588</v>
      </c>
      <c r="D322" s="478"/>
      <c r="E322" s="479" t="s">
        <v>2037</v>
      </c>
      <c r="G322" s="479" t="str">
        <f t="shared" si="4"/>
        <v>02Ports</v>
      </c>
    </row>
    <row r="323" spans="3:7" ht="16">
      <c r="C323" s="476" t="s">
        <v>116</v>
      </c>
      <c r="D323" s="476"/>
      <c r="E323" s="477" t="s">
        <v>2038</v>
      </c>
      <c r="G323" s="477" t="str">
        <f t="shared" si="4"/>
        <v>100Aéronautique et météorologie</v>
      </c>
    </row>
    <row r="324" spans="3:7" ht="16">
      <c r="C324" s="478" t="s">
        <v>1582</v>
      </c>
      <c r="D324" s="478"/>
      <c r="E324" s="479" t="s">
        <v>2039</v>
      </c>
      <c r="G324" s="479" t="str">
        <f t="shared" si="4"/>
        <v>01Aéronautique</v>
      </c>
    </row>
    <row r="325" spans="3:7" ht="16">
      <c r="C325" s="478" t="s">
        <v>1588</v>
      </c>
      <c r="D325" s="478"/>
      <c r="E325" s="479" t="s">
        <v>2040</v>
      </c>
      <c r="G325" s="479" t="str">
        <f t="shared" ref="G325:G388" si="5">CONCATENATE(C325,D325,E325)</f>
        <v>02Météorologie</v>
      </c>
    </row>
    <row r="326" spans="3:7" ht="16">
      <c r="C326" s="476" t="s">
        <v>2041</v>
      </c>
      <c r="D326" s="476"/>
      <c r="E326" s="477" t="s">
        <v>1729</v>
      </c>
      <c r="G326" s="477" t="str">
        <f t="shared" si="5"/>
        <v>101Administration générale</v>
      </c>
    </row>
    <row r="327" spans="3:7" ht="16">
      <c r="C327" s="478" t="s">
        <v>1582</v>
      </c>
      <c r="D327" s="478"/>
      <c r="E327" s="479" t="s">
        <v>1736</v>
      </c>
      <c r="G327" s="479" t="str">
        <f t="shared" si="5"/>
        <v>01Gestion du ministère</v>
      </c>
    </row>
    <row r="328" spans="3:7" ht="16">
      <c r="C328" s="478" t="s">
        <v>1588</v>
      </c>
      <c r="D328" s="478"/>
      <c r="E328" s="479" t="s">
        <v>1722</v>
      </c>
      <c r="G328" s="479" t="str">
        <f t="shared" si="5"/>
        <v>02Soutien administratif</v>
      </c>
    </row>
    <row r="329" spans="3:7" ht="16">
      <c r="C329" s="474" t="s">
        <v>1791</v>
      </c>
      <c r="D329" s="474"/>
      <c r="E329" s="475" t="s">
        <v>2042</v>
      </c>
      <c r="G329" s="475" t="str">
        <f t="shared" si="5"/>
        <v>026Tourisme et Artisanat</v>
      </c>
    </row>
    <row r="330" spans="3:7" ht="16">
      <c r="C330" s="476" t="s">
        <v>2043</v>
      </c>
      <c r="D330" s="476"/>
      <c r="E330" s="477" t="s">
        <v>2044</v>
      </c>
      <c r="G330" s="477" t="str">
        <f t="shared" si="5"/>
        <v>102Tourisme</v>
      </c>
    </row>
    <row r="331" spans="3:7" ht="16">
      <c r="C331" s="478" t="s">
        <v>1582</v>
      </c>
      <c r="D331" s="478"/>
      <c r="E331" s="479" t="s">
        <v>2045</v>
      </c>
      <c r="G331" s="479" t="str">
        <f t="shared" si="5"/>
        <v>01Politique et promotion du  tourisme</v>
      </c>
    </row>
    <row r="332" spans="3:7" ht="16">
      <c r="C332" s="478" t="s">
        <v>1588</v>
      </c>
      <c r="D332" s="478"/>
      <c r="E332" s="479" t="s">
        <v>2046</v>
      </c>
      <c r="G332" s="479" t="str">
        <f t="shared" si="5"/>
        <v>02Soutien aux projets touristiques</v>
      </c>
    </row>
    <row r="333" spans="3:7" ht="16">
      <c r="C333" s="476" t="s">
        <v>2047</v>
      </c>
      <c r="D333" s="476"/>
      <c r="E333" s="477" t="s">
        <v>2048</v>
      </c>
      <c r="G333" s="477" t="str">
        <f t="shared" si="5"/>
        <v>103Artisanat et métiers</v>
      </c>
    </row>
    <row r="334" spans="3:7" ht="16">
      <c r="C334" s="478" t="s">
        <v>1582</v>
      </c>
      <c r="D334" s="478"/>
      <c r="E334" s="479" t="s">
        <v>2049</v>
      </c>
      <c r="G334" s="479" t="str">
        <f t="shared" si="5"/>
        <v>01Pilotage et encadrement du développement de l’artisanat et des métiers</v>
      </c>
    </row>
    <row r="335" spans="3:7" ht="16">
      <c r="C335" s="478" t="s">
        <v>1588</v>
      </c>
      <c r="D335" s="478"/>
      <c r="E335" s="479" t="s">
        <v>2050</v>
      </c>
      <c r="G335" s="479" t="str">
        <f t="shared" si="5"/>
        <v>02Promotion et amélioration des performances des acteurs</v>
      </c>
    </row>
    <row r="336" spans="3:7" ht="16">
      <c r="C336" s="476" t="s">
        <v>2051</v>
      </c>
      <c r="D336" s="476"/>
      <c r="E336" s="477" t="s">
        <v>1729</v>
      </c>
      <c r="G336" s="477" t="str">
        <f t="shared" si="5"/>
        <v>104Administration générale</v>
      </c>
    </row>
    <row r="337" spans="3:7" ht="16">
      <c r="C337" s="478" t="s">
        <v>1582</v>
      </c>
      <c r="D337" s="478"/>
      <c r="E337" s="479" t="s">
        <v>1736</v>
      </c>
      <c r="G337" s="479" t="str">
        <f t="shared" si="5"/>
        <v>01Gestion du ministère</v>
      </c>
    </row>
    <row r="338" spans="3:7" ht="16">
      <c r="C338" s="478" t="s">
        <v>1588</v>
      </c>
      <c r="D338" s="478"/>
      <c r="E338" s="479" t="s">
        <v>1722</v>
      </c>
      <c r="G338" s="479" t="str">
        <f t="shared" si="5"/>
        <v>02Soutien administratif</v>
      </c>
    </row>
    <row r="339" spans="3:7" ht="16">
      <c r="C339" s="474" t="s">
        <v>1794</v>
      </c>
      <c r="D339" s="474"/>
      <c r="E339" s="475" t="s">
        <v>2052</v>
      </c>
      <c r="G339" s="475" t="str">
        <f t="shared" si="5"/>
        <v>027Santé</v>
      </c>
    </row>
    <row r="340" spans="3:7" ht="16">
      <c r="C340" s="476" t="s">
        <v>2053</v>
      </c>
      <c r="D340" s="476"/>
      <c r="E340" s="477" t="s">
        <v>2054</v>
      </c>
      <c r="G340" s="477" t="str">
        <f t="shared" si="5"/>
        <v>105Prévention et soins</v>
      </c>
    </row>
    <row r="341" spans="3:7" ht="16">
      <c r="C341" s="478" t="s">
        <v>1582</v>
      </c>
      <c r="D341" s="478"/>
      <c r="E341" s="479" t="s">
        <v>2054</v>
      </c>
      <c r="G341" s="479" t="str">
        <f t="shared" si="5"/>
        <v>01Prévention et soins</v>
      </c>
    </row>
    <row r="342" spans="3:7" ht="16">
      <c r="C342" s="476" t="s">
        <v>2055</v>
      </c>
      <c r="D342" s="476"/>
      <c r="E342" s="477" t="s">
        <v>2056</v>
      </c>
      <c r="G342" s="477" t="str">
        <f t="shared" si="5"/>
        <v>106Formation dans le domaine de la santé</v>
      </c>
    </row>
    <row r="343" spans="3:7" ht="16">
      <c r="C343" s="478" t="s">
        <v>1582</v>
      </c>
      <c r="D343" s="478"/>
      <c r="E343" s="479" t="s">
        <v>2057</v>
      </c>
      <c r="G343" s="479" t="str">
        <f t="shared" si="5"/>
        <v>01Formation et renforcement des compétences</v>
      </c>
    </row>
    <row r="344" spans="3:7" ht="16">
      <c r="C344" s="476" t="s">
        <v>2058</v>
      </c>
      <c r="D344" s="476"/>
      <c r="E344" s="477" t="s">
        <v>1729</v>
      </c>
      <c r="G344" s="477" t="str">
        <f t="shared" si="5"/>
        <v>107Administration générale</v>
      </c>
    </row>
    <row r="345" spans="3:7" ht="16">
      <c r="C345" s="478" t="s">
        <v>1582</v>
      </c>
      <c r="D345" s="478"/>
      <c r="E345" s="479" t="s">
        <v>1736</v>
      </c>
      <c r="G345" s="479" t="str">
        <f t="shared" si="5"/>
        <v>01Gestion du ministère</v>
      </c>
    </row>
    <row r="346" spans="3:7" ht="16">
      <c r="C346" s="478" t="s">
        <v>1588</v>
      </c>
      <c r="D346" s="478"/>
      <c r="E346" s="479" t="s">
        <v>1722</v>
      </c>
      <c r="G346" s="479" t="str">
        <f t="shared" si="5"/>
        <v>02Soutien administratif</v>
      </c>
    </row>
    <row r="347" spans="3:7" ht="16">
      <c r="C347" s="474" t="s">
        <v>1798</v>
      </c>
      <c r="D347" s="474"/>
      <c r="E347" s="475" t="s">
        <v>2059</v>
      </c>
      <c r="G347" s="475" t="str">
        <f t="shared" si="5"/>
        <v>028Travail, Emploi et Sécurité Sociale</v>
      </c>
    </row>
    <row r="348" spans="3:7" ht="16">
      <c r="C348" s="476" t="s">
        <v>2060</v>
      </c>
      <c r="D348" s="476"/>
      <c r="E348" s="477" t="s">
        <v>2061</v>
      </c>
      <c r="G348" s="477" t="str">
        <f t="shared" si="5"/>
        <v>108Inspection Générale du Travail</v>
      </c>
    </row>
    <row r="349" spans="3:7" ht="16">
      <c r="C349" s="478" t="s">
        <v>1588</v>
      </c>
      <c r="D349" s="478"/>
      <c r="E349" s="479" t="s">
        <v>2062</v>
      </c>
      <c r="G349" s="479" t="str">
        <f t="shared" si="5"/>
        <v>02Gestion administrative et financière</v>
      </c>
    </row>
    <row r="350" spans="3:7" ht="16">
      <c r="C350" s="478" t="s">
        <v>1582</v>
      </c>
      <c r="D350" s="478"/>
      <c r="E350" s="479" t="s">
        <v>2063</v>
      </c>
      <c r="G350" s="479" t="str">
        <f t="shared" si="5"/>
        <v>01Contrôle de l’application des dispositions  législatives et réglementaires du travail</v>
      </c>
    </row>
    <row r="351" spans="3:7" ht="16">
      <c r="C351" s="476" t="s">
        <v>2064</v>
      </c>
      <c r="D351" s="476"/>
      <c r="E351" s="477" t="s">
        <v>2065</v>
      </c>
      <c r="G351" s="477" t="str">
        <f t="shared" si="5"/>
        <v>109Soutien et promotion de l’emploi</v>
      </c>
    </row>
    <row r="352" spans="3:7" ht="16">
      <c r="C352" s="478" t="s">
        <v>1582</v>
      </c>
      <c r="D352" s="478"/>
      <c r="E352" s="479" t="s">
        <v>2066</v>
      </c>
      <c r="G352" s="479" t="str">
        <f t="shared" si="5"/>
        <v>01Accès au marché  de l’emploi</v>
      </c>
    </row>
    <row r="353" spans="3:7" ht="16">
      <c r="C353" s="478" t="s">
        <v>1588</v>
      </c>
      <c r="D353" s="478"/>
      <c r="E353" s="479" t="s">
        <v>2067</v>
      </c>
      <c r="G353" s="479" t="str">
        <f t="shared" si="5"/>
        <v>02Dispositif d’emploi</v>
      </c>
    </row>
    <row r="354" spans="3:7" ht="16">
      <c r="C354" s="476" t="s">
        <v>2068</v>
      </c>
      <c r="D354" s="476"/>
      <c r="E354" s="477" t="s">
        <v>2069</v>
      </c>
      <c r="G354" s="477" t="str">
        <f t="shared" si="5"/>
        <v>110Système de protection sociale</v>
      </c>
    </row>
    <row r="355" spans="3:7" ht="16">
      <c r="C355" s="478" t="s">
        <v>1582</v>
      </c>
      <c r="D355" s="478"/>
      <c r="E355" s="479" t="s">
        <v>2070</v>
      </c>
      <c r="G355" s="479" t="str">
        <f t="shared" si="5"/>
        <v>01Mise en œuvre de la politique de sécurité sociale</v>
      </c>
    </row>
    <row r="356" spans="3:7" ht="16">
      <c r="C356" s="478" t="s">
        <v>1588</v>
      </c>
      <c r="D356" s="478"/>
      <c r="E356" s="479" t="s">
        <v>2071</v>
      </c>
      <c r="G356" s="479" t="str">
        <f t="shared" si="5"/>
        <v>02Soutien au système de sécurité sociale</v>
      </c>
    </row>
    <row r="357" spans="3:7" ht="16">
      <c r="C357" s="476" t="s">
        <v>2072</v>
      </c>
      <c r="D357" s="476"/>
      <c r="E357" s="477" t="s">
        <v>1729</v>
      </c>
      <c r="G357" s="477" t="str">
        <f t="shared" si="5"/>
        <v>111Administration générale</v>
      </c>
    </row>
    <row r="358" spans="3:7" ht="16">
      <c r="C358" s="478" t="s">
        <v>1582</v>
      </c>
      <c r="D358" s="478"/>
      <c r="E358" s="479" t="s">
        <v>1736</v>
      </c>
      <c r="G358" s="479" t="str">
        <f t="shared" si="5"/>
        <v>01Gestion du ministère</v>
      </c>
    </row>
    <row r="359" spans="3:7" ht="16">
      <c r="C359" s="478" t="s">
        <v>1588</v>
      </c>
      <c r="D359" s="478"/>
      <c r="E359" s="479" t="s">
        <v>1722</v>
      </c>
      <c r="G359" s="479" t="str">
        <f t="shared" si="5"/>
        <v>02Soutien administratif</v>
      </c>
    </row>
    <row r="360" spans="3:7" ht="16">
      <c r="C360" s="474" t="s">
        <v>1802</v>
      </c>
      <c r="D360" s="474"/>
      <c r="E360" s="475" t="s">
        <v>2073</v>
      </c>
      <c r="G360" s="475" t="str">
        <f t="shared" si="5"/>
        <v>029Relations avec le Parlement</v>
      </c>
    </row>
    <row r="361" spans="3:7" ht="16">
      <c r="C361" s="476" t="s">
        <v>2074</v>
      </c>
      <c r="D361" s="476"/>
      <c r="E361" s="477" t="s">
        <v>2075</v>
      </c>
      <c r="G361" s="477" t="str">
        <f t="shared" si="5"/>
        <v>112Renforcement des relations entre le Gouvernement et le Parlement</v>
      </c>
    </row>
    <row r="362" spans="3:7" ht="16">
      <c r="C362" s="478" t="s">
        <v>1582</v>
      </c>
      <c r="D362" s="478"/>
      <c r="E362" s="479" t="s">
        <v>2076</v>
      </c>
      <c r="G362" s="479" t="str">
        <f t="shared" si="5"/>
        <v>01Suivi du travail Parlementaire</v>
      </c>
    </row>
    <row r="363" spans="3:7" ht="16">
      <c r="C363" s="478" t="s">
        <v>1588</v>
      </c>
      <c r="D363" s="478"/>
      <c r="E363" s="479" t="s">
        <v>2077</v>
      </c>
      <c r="G363" s="479" t="str">
        <f t="shared" si="5"/>
        <v>02Etude de textes législatifs et règlementaires</v>
      </c>
    </row>
    <row r="364" spans="3:7" ht="16">
      <c r="C364" s="476" t="s">
        <v>2078</v>
      </c>
      <c r="D364" s="476"/>
      <c r="E364" s="477" t="s">
        <v>1729</v>
      </c>
      <c r="G364" s="477" t="str">
        <f t="shared" si="5"/>
        <v>113Administration générale</v>
      </c>
    </row>
    <row r="365" spans="3:7" ht="16">
      <c r="C365" s="478" t="s">
        <v>1582</v>
      </c>
      <c r="D365" s="478"/>
      <c r="E365" s="479" t="s">
        <v>1736</v>
      </c>
      <c r="G365" s="479" t="str">
        <f t="shared" si="5"/>
        <v>01Gestion du ministère</v>
      </c>
    </row>
    <row r="366" spans="3:7" ht="16">
      <c r="C366" s="478" t="s">
        <v>1588</v>
      </c>
      <c r="D366" s="478"/>
      <c r="E366" s="479" t="s">
        <v>1722</v>
      </c>
      <c r="G366" s="479" t="str">
        <f t="shared" si="5"/>
        <v>02Soutien administratif</v>
      </c>
    </row>
    <row r="367" spans="3:7" ht="16">
      <c r="C367" s="474" t="s">
        <v>1806</v>
      </c>
      <c r="D367" s="474"/>
      <c r="E367" s="475" t="s">
        <v>2079</v>
      </c>
      <c r="G367" s="475" t="str">
        <f t="shared" si="5"/>
        <v>030Environnement et Qualité de la Vie</v>
      </c>
    </row>
    <row r="368" spans="3:7" ht="16">
      <c r="C368" s="476" t="s">
        <v>2080</v>
      </c>
      <c r="D368" s="476"/>
      <c r="E368" s="477" t="s">
        <v>2081</v>
      </c>
      <c r="G368" s="477" t="str">
        <f t="shared" si="5"/>
        <v>114Environnement et développement durable</v>
      </c>
    </row>
    <row r="369" spans="3:7" ht="16">
      <c r="C369" s="478" t="s">
        <v>1582</v>
      </c>
      <c r="D369" s="478"/>
      <c r="E369" s="479" t="s">
        <v>2082</v>
      </c>
      <c r="G369" s="479" t="str">
        <f t="shared" si="5"/>
        <v>01Environnement urbain et industriel</v>
      </c>
    </row>
    <row r="370" spans="3:7" ht="16">
      <c r="C370" s="478" t="s">
        <v>1588</v>
      </c>
      <c r="D370" s="478"/>
      <c r="E370" s="479" t="s">
        <v>2083</v>
      </c>
      <c r="G370" s="479" t="str">
        <f t="shared" si="5"/>
        <v>02Biodiversité et changement climatique</v>
      </c>
    </row>
    <row r="371" spans="3:7" ht="16">
      <c r="C371" s="478" t="s">
        <v>1594</v>
      </c>
      <c r="D371" s="478"/>
      <c r="E371" s="479" t="s">
        <v>2084</v>
      </c>
      <c r="G371" s="479" t="str">
        <f t="shared" si="5"/>
        <v>03Education et sensibilisation environnementale</v>
      </c>
    </row>
    <row r="372" spans="3:7" ht="16">
      <c r="C372" s="476" t="s">
        <v>2085</v>
      </c>
      <c r="D372" s="476"/>
      <c r="E372" s="477" t="s">
        <v>1710</v>
      </c>
      <c r="G372" s="477" t="str">
        <f t="shared" si="5"/>
        <v>116Administration Générale</v>
      </c>
    </row>
    <row r="373" spans="3:7" ht="16">
      <c r="C373" s="478" t="s">
        <v>1582</v>
      </c>
      <c r="D373" s="478"/>
      <c r="E373" s="479" t="s">
        <v>1810</v>
      </c>
      <c r="G373" s="479" t="str">
        <f t="shared" si="5"/>
        <v>01Gestion du Ministère</v>
      </c>
    </row>
    <row r="374" spans="3:7" ht="16">
      <c r="C374" s="478" t="s">
        <v>1588</v>
      </c>
      <c r="D374" s="478"/>
      <c r="E374" s="479" t="s">
        <v>1712</v>
      </c>
      <c r="G374" s="479" t="str">
        <f t="shared" si="5"/>
        <v>02Soutien Administratif</v>
      </c>
    </row>
    <row r="375" spans="3:7" ht="16">
      <c r="C375" s="474" t="s">
        <v>1821</v>
      </c>
      <c r="D375" s="474"/>
      <c r="E375" s="475" t="s">
        <v>2086</v>
      </c>
      <c r="G375" s="475" t="str">
        <f t="shared" si="5"/>
        <v>033Economie de la Connaissance, Start-up et Micro-Entreprises</v>
      </c>
    </row>
    <row r="376" spans="3:7" ht="16">
      <c r="C376" s="476" t="s">
        <v>2087</v>
      </c>
      <c r="D376" s="476"/>
      <c r="E376" s="477" t="s">
        <v>2088</v>
      </c>
      <c r="G376" s="477" t="str">
        <f t="shared" si="5"/>
        <v>123Promotion de l'économie de la connaissance, des startup et de l'entrepreneuriat</v>
      </c>
    </row>
    <row r="377" spans="3:7" ht="16">
      <c r="C377" s="478" t="s">
        <v>1582</v>
      </c>
      <c r="D377" s="478"/>
      <c r="E377" s="479" t="s">
        <v>2089</v>
      </c>
      <c r="G377" s="479" t="str">
        <f t="shared" si="5"/>
        <v>01Promotion  de l'Economie de la Connaissance et des Startup</v>
      </c>
    </row>
    <row r="378" spans="3:7" ht="16">
      <c r="C378" s="478" t="s">
        <v>1588</v>
      </c>
      <c r="D378" s="478"/>
      <c r="E378" s="479" t="s">
        <v>2090</v>
      </c>
      <c r="G378" s="479" t="str">
        <f t="shared" si="5"/>
        <v>02Promotion de l'Entrepreneuriat et de la créativité</v>
      </c>
    </row>
    <row r="379" spans="3:7" ht="16">
      <c r="C379" s="476" t="s">
        <v>2091</v>
      </c>
      <c r="D379" s="476"/>
      <c r="E379" s="477" t="s">
        <v>1710</v>
      </c>
      <c r="G379" s="477" t="str">
        <f t="shared" si="5"/>
        <v>124Administration Générale</v>
      </c>
    </row>
    <row r="380" spans="3:7" ht="16">
      <c r="C380" s="478" t="s">
        <v>1582</v>
      </c>
      <c r="D380" s="478"/>
      <c r="E380" s="479" t="s">
        <v>1810</v>
      </c>
      <c r="G380" s="479" t="str">
        <f t="shared" si="5"/>
        <v>01Gestion du Ministère</v>
      </c>
    </row>
    <row r="381" spans="3:7" ht="16">
      <c r="C381" s="478" t="s">
        <v>1588</v>
      </c>
      <c r="D381" s="478"/>
      <c r="E381" s="479" t="s">
        <v>1712</v>
      </c>
      <c r="G381" s="479" t="str">
        <f t="shared" si="5"/>
        <v>02Soutien Administratif</v>
      </c>
    </row>
    <row r="382" spans="3:7" ht="16">
      <c r="C382" s="474" t="s">
        <v>1883</v>
      </c>
      <c r="D382" s="474"/>
      <c r="E382" s="475" t="s">
        <v>2092</v>
      </c>
      <c r="G382" s="475" t="str">
        <f t="shared" si="5"/>
        <v>051Hydraulique</v>
      </c>
    </row>
    <row r="383" spans="3:7" ht="16">
      <c r="C383" s="476" t="s">
        <v>2093</v>
      </c>
      <c r="D383" s="476"/>
      <c r="E383" s="477" t="s">
        <v>2094</v>
      </c>
      <c r="G383" s="477" t="str">
        <f t="shared" si="5"/>
        <v>093Mobilisation des ressources en eau et de la sécurité hydrique</v>
      </c>
    </row>
    <row r="384" spans="3:7" ht="16">
      <c r="C384" s="478" t="s">
        <v>1582</v>
      </c>
      <c r="D384" s="478"/>
      <c r="E384" s="479" t="s">
        <v>2095</v>
      </c>
      <c r="G384" s="479" t="str">
        <f t="shared" si="5"/>
        <v>01Mobilisation des ressources en  eau Conventionnelles</v>
      </c>
    </row>
    <row r="385" spans="3:7" ht="16">
      <c r="C385" s="478" t="s">
        <v>1588</v>
      </c>
      <c r="D385" s="478"/>
      <c r="E385" s="479" t="s">
        <v>2096</v>
      </c>
      <c r="G385" s="479" t="str">
        <f t="shared" si="5"/>
        <v>02Eau non conventionnelle</v>
      </c>
    </row>
    <row r="386" spans="3:7" ht="16">
      <c r="C386" s="476" t="s">
        <v>2097</v>
      </c>
      <c r="D386" s="476"/>
      <c r="E386" s="477" t="s">
        <v>2098</v>
      </c>
      <c r="G386" s="477" t="str">
        <f t="shared" si="5"/>
        <v>094Approvisionnement en eau potable et industrielle</v>
      </c>
    </row>
    <row r="387" spans="3:7" ht="16">
      <c r="C387" s="478" t="s">
        <v>1582</v>
      </c>
      <c r="D387" s="478"/>
      <c r="E387" s="479" t="s">
        <v>2099</v>
      </c>
      <c r="G387" s="479" t="str">
        <f t="shared" si="5"/>
        <v>01Adduction et Réseaux de distribution en eau potable et industrielle</v>
      </c>
    </row>
    <row r="388" spans="3:7" ht="16">
      <c r="C388" s="476" t="s">
        <v>2100</v>
      </c>
      <c r="D388" s="476"/>
      <c r="E388" s="477" t="s">
        <v>2101</v>
      </c>
      <c r="G388" s="477" t="str">
        <f t="shared" si="5"/>
        <v>095Hydraulique agricole</v>
      </c>
    </row>
    <row r="389" spans="3:7" ht="16">
      <c r="C389" s="478" t="s">
        <v>1582</v>
      </c>
      <c r="D389" s="478"/>
      <c r="E389" s="479" t="s">
        <v>2102</v>
      </c>
      <c r="G389" s="479" t="str">
        <f t="shared" ref="G389:G452" si="6">CONCATENATE(C389,D389,E389)</f>
        <v>01Périmètres irrigués</v>
      </c>
    </row>
    <row r="390" spans="3:7" ht="16">
      <c r="C390" s="478" t="s">
        <v>1588</v>
      </c>
      <c r="D390" s="478"/>
      <c r="E390" s="479" t="s">
        <v>2103</v>
      </c>
      <c r="G390" s="479" t="str">
        <f t="shared" si="6"/>
        <v>02Petite et moyenne hydraulique</v>
      </c>
    </row>
    <row r="391" spans="3:7" ht="16">
      <c r="C391" s="476" t="s">
        <v>2104</v>
      </c>
      <c r="D391" s="476"/>
      <c r="E391" s="477" t="s">
        <v>2105</v>
      </c>
      <c r="G391" s="477" t="str">
        <f t="shared" si="6"/>
        <v>096Assainissement et protection du milieu naturel</v>
      </c>
    </row>
    <row r="392" spans="3:7" ht="16">
      <c r="C392" s="478" t="s">
        <v>1582</v>
      </c>
      <c r="D392" s="478"/>
      <c r="E392" s="479" t="s">
        <v>2106</v>
      </c>
      <c r="G392" s="479" t="str">
        <f t="shared" si="6"/>
        <v>01Réseaux d'assainissement et Systeme d'épuration</v>
      </c>
    </row>
    <row r="393" spans="3:7" ht="16">
      <c r="C393" s="478" t="s">
        <v>1588</v>
      </c>
      <c r="D393" s="478"/>
      <c r="E393" s="479" t="s">
        <v>2107</v>
      </c>
      <c r="G393" s="479" t="str">
        <f t="shared" si="6"/>
        <v>02Protection des villes contre les inondations</v>
      </c>
    </row>
    <row r="394" spans="3:7" ht="16">
      <c r="C394" s="476" t="s">
        <v>2108</v>
      </c>
      <c r="D394" s="476"/>
      <c r="E394" s="477" t="s">
        <v>1729</v>
      </c>
      <c r="G394" s="477" t="str">
        <f t="shared" si="6"/>
        <v>143Administration générale</v>
      </c>
    </row>
    <row r="395" spans="3:7" ht="16">
      <c r="C395" s="478" t="s">
        <v>1582</v>
      </c>
      <c r="D395" s="478"/>
      <c r="E395" s="479" t="s">
        <v>1736</v>
      </c>
      <c r="G395" s="479" t="str">
        <f t="shared" si="6"/>
        <v>01Gestion du ministère</v>
      </c>
    </row>
    <row r="396" spans="3:7" ht="16">
      <c r="C396" s="478" t="s">
        <v>1588</v>
      </c>
      <c r="D396" s="478"/>
      <c r="E396" s="479" t="s">
        <v>1722</v>
      </c>
      <c r="G396" s="479" t="str">
        <f t="shared" si="6"/>
        <v>02Soutien administratif</v>
      </c>
    </row>
    <row r="397" spans="3:7" ht="16">
      <c r="C397" s="474" t="s">
        <v>1887</v>
      </c>
      <c r="D397" s="474"/>
      <c r="E397" s="475" t="s">
        <v>2109</v>
      </c>
      <c r="G397" s="475" t="str">
        <f t="shared" si="6"/>
        <v>052Jeunesse</v>
      </c>
    </row>
    <row r="398" spans="3:7" ht="16">
      <c r="C398" s="476" t="s">
        <v>2110</v>
      </c>
      <c r="D398" s="476"/>
      <c r="E398" s="477" t="s">
        <v>2109</v>
      </c>
      <c r="G398" s="477" t="str">
        <f t="shared" si="6"/>
        <v>059Jeunesse</v>
      </c>
    </row>
    <row r="399" spans="3:7" ht="16">
      <c r="C399" s="478" t="s">
        <v>1582</v>
      </c>
      <c r="D399" s="478"/>
      <c r="E399" s="479" t="s">
        <v>2111</v>
      </c>
      <c r="G399" s="479" t="str">
        <f t="shared" si="6"/>
        <v>01Promotion de l'animation socio-educative</v>
      </c>
    </row>
    <row r="400" spans="3:7" ht="16">
      <c r="C400" s="478" t="s">
        <v>1588</v>
      </c>
      <c r="D400" s="478"/>
      <c r="E400" s="479" t="s">
        <v>2112</v>
      </c>
      <c r="G400" s="479" t="str">
        <f t="shared" si="6"/>
        <v>02Partenariat et établissements de jeunes</v>
      </c>
    </row>
    <row r="401" spans="3:7" ht="16">
      <c r="C401" s="478" t="s">
        <v>1594</v>
      </c>
      <c r="D401" s="478"/>
      <c r="E401" s="479" t="s">
        <v>2113</v>
      </c>
      <c r="G401" s="479" t="str">
        <f t="shared" si="6"/>
        <v>03Tourisme et loisirs de jeunes</v>
      </c>
    </row>
    <row r="402" spans="3:7" ht="16">
      <c r="C402" s="476" t="s">
        <v>2114</v>
      </c>
      <c r="D402" s="476"/>
      <c r="E402" s="477" t="s">
        <v>1710</v>
      </c>
      <c r="G402" s="477" t="str">
        <f t="shared" si="6"/>
        <v>144Administration Générale</v>
      </c>
    </row>
    <row r="403" spans="3:7" ht="16">
      <c r="C403" s="478" t="s">
        <v>1582</v>
      </c>
      <c r="D403" s="478"/>
      <c r="E403" s="479" t="s">
        <v>1914</v>
      </c>
      <c r="G403" s="479" t="str">
        <f t="shared" si="6"/>
        <v>01Gestion du Ministere</v>
      </c>
    </row>
    <row r="404" spans="3:7" ht="16">
      <c r="C404" s="478" t="s">
        <v>1588</v>
      </c>
      <c r="D404" s="478"/>
      <c r="E404" s="479" t="s">
        <v>1722</v>
      </c>
      <c r="G404" s="479" t="str">
        <f t="shared" si="6"/>
        <v>02Soutien administratif</v>
      </c>
    </row>
    <row r="405" spans="3:7" ht="16">
      <c r="C405" s="474" t="s">
        <v>1889</v>
      </c>
      <c r="D405" s="474"/>
      <c r="E405" s="475" t="s">
        <v>2115</v>
      </c>
      <c r="G405" s="475" t="str">
        <f t="shared" si="6"/>
        <v>053Commerce Extérieur et Promotion des Exportations</v>
      </c>
    </row>
    <row r="406" spans="3:7" ht="16">
      <c r="C406" s="476" t="s">
        <v>2116</v>
      </c>
      <c r="D406" s="476"/>
      <c r="E406" s="477" t="s">
        <v>2117</v>
      </c>
      <c r="G406" s="477" t="str">
        <f t="shared" si="6"/>
        <v>086Encadrement des Echanges Commerciaux et Promotion des Exportations</v>
      </c>
    </row>
    <row r="407" spans="3:7" ht="16">
      <c r="C407" s="478" t="s">
        <v>1582</v>
      </c>
      <c r="D407" s="478"/>
      <c r="E407" s="479" t="s">
        <v>2118</v>
      </c>
      <c r="G407" s="479" t="str">
        <f t="shared" si="6"/>
        <v>01Echanges Commerciaux</v>
      </c>
    </row>
    <row r="408" spans="3:7" ht="16">
      <c r="C408" s="478" t="s">
        <v>1588</v>
      </c>
      <c r="D408" s="478"/>
      <c r="E408" s="479" t="s">
        <v>2119</v>
      </c>
      <c r="G408" s="479" t="str">
        <f t="shared" si="6"/>
        <v>02Promotion des Exportations hors Hydrocarbures</v>
      </c>
    </row>
    <row r="409" spans="3:7" ht="16">
      <c r="C409" s="476" t="s">
        <v>2120</v>
      </c>
      <c r="D409" s="476"/>
      <c r="E409" s="477" t="s">
        <v>1710</v>
      </c>
      <c r="G409" s="477" t="str">
        <f t="shared" si="6"/>
        <v>145Administration Générale</v>
      </c>
    </row>
    <row r="410" spans="3:7" ht="16">
      <c r="C410" s="478" t="s">
        <v>1582</v>
      </c>
      <c r="D410" s="478"/>
      <c r="E410" s="479" t="s">
        <v>1810</v>
      </c>
      <c r="G410" s="479" t="str">
        <f t="shared" si="6"/>
        <v>01Gestion du Ministère</v>
      </c>
    </row>
    <row r="411" spans="3:7" ht="16">
      <c r="C411" s="478" t="s">
        <v>1588</v>
      </c>
      <c r="D411" s="478"/>
      <c r="E411" s="479" t="s">
        <v>1712</v>
      </c>
      <c r="G411" s="479" t="str">
        <f t="shared" si="6"/>
        <v>02Soutien Administratif</v>
      </c>
    </row>
    <row r="412" spans="3:7" ht="16">
      <c r="C412" s="473"/>
      <c r="D412" s="473"/>
      <c r="E412" s="480" t="s">
        <v>2121</v>
      </c>
      <c r="G412" s="480" t="str">
        <f t="shared" si="6"/>
        <v>S/Total Portefeuilles de Programmes 'Ministères'</v>
      </c>
    </row>
    <row r="413" spans="3:7" ht="16">
      <c r="C413" s="474" t="s">
        <v>1509</v>
      </c>
      <c r="D413" s="474"/>
      <c r="E413" s="475" t="s">
        <v>2122</v>
      </c>
      <c r="G413" s="475" t="str">
        <f t="shared" si="6"/>
        <v>500Assemblée  Populaire  Nationale</v>
      </c>
    </row>
    <row r="414" spans="3:7" ht="16">
      <c r="C414" s="476" t="s">
        <v>2123</v>
      </c>
      <c r="D414" s="476"/>
      <c r="E414" s="477" t="s">
        <v>2124</v>
      </c>
      <c r="G414" s="477" t="str">
        <f t="shared" si="6"/>
        <v>125Législation et contrôle de l'Action du Gouvernement.</v>
      </c>
    </row>
    <row r="415" spans="3:7" ht="16">
      <c r="C415" s="478" t="s">
        <v>1725</v>
      </c>
      <c r="D415" s="478"/>
      <c r="E415" s="479" t="s">
        <v>2124</v>
      </c>
      <c r="G415" s="479" t="str">
        <f t="shared" si="6"/>
        <v>00Législation et contrôle de l'Action du Gouvernement.</v>
      </c>
    </row>
    <row r="416" spans="3:7" ht="16">
      <c r="C416" s="474" t="s">
        <v>2125</v>
      </c>
      <c r="D416" s="474"/>
      <c r="E416" s="475" t="s">
        <v>2126</v>
      </c>
      <c r="G416" s="475" t="str">
        <f t="shared" si="6"/>
        <v>501Conseil de la Nation</v>
      </c>
    </row>
    <row r="417" spans="3:7" ht="16">
      <c r="C417" s="476" t="s">
        <v>2127</v>
      </c>
      <c r="D417" s="476"/>
      <c r="E417" s="477" t="s">
        <v>2124</v>
      </c>
      <c r="G417" s="477" t="str">
        <f t="shared" si="6"/>
        <v>126Législation et contrôle de l'Action du Gouvernement.</v>
      </c>
    </row>
    <row r="418" spans="3:7" ht="16">
      <c r="C418" s="478" t="s">
        <v>1725</v>
      </c>
      <c r="D418" s="478"/>
      <c r="E418" s="479" t="s">
        <v>2124</v>
      </c>
      <c r="G418" s="479" t="str">
        <f t="shared" si="6"/>
        <v>00Législation et contrôle de l'Action du Gouvernement.</v>
      </c>
    </row>
    <row r="419" spans="3:7" ht="16">
      <c r="C419" s="474" t="s">
        <v>2128</v>
      </c>
      <c r="D419" s="474"/>
      <c r="E419" s="475" t="s">
        <v>2129</v>
      </c>
      <c r="G419" s="475" t="str">
        <f t="shared" si="6"/>
        <v>505Cour Constitutionnelle</v>
      </c>
    </row>
    <row r="420" spans="3:7" ht="16">
      <c r="C420" s="476" t="s">
        <v>2130</v>
      </c>
      <c r="D420" s="476"/>
      <c r="E420" s="477" t="s">
        <v>2129</v>
      </c>
      <c r="G420" s="477" t="str">
        <f t="shared" si="6"/>
        <v>130Cour Constitutionnelle</v>
      </c>
    </row>
    <row r="421" spans="3:7" ht="16">
      <c r="C421" s="478" t="s">
        <v>1725</v>
      </c>
      <c r="D421" s="478"/>
      <c r="E421" s="479" t="s">
        <v>2129</v>
      </c>
      <c r="G421" s="479" t="str">
        <f t="shared" si="6"/>
        <v>00Cour Constitutionnelle</v>
      </c>
    </row>
    <row r="422" spans="3:7" ht="16">
      <c r="C422" s="473"/>
      <c r="D422" s="473"/>
      <c r="E422" s="480" t="s">
        <v>2131</v>
      </c>
      <c r="G422" s="480" t="str">
        <f t="shared" si="6"/>
        <v>S/Total Portefeuilles de Dotations</v>
      </c>
    </row>
    <row r="423" spans="3:7" ht="16">
      <c r="C423" s="474" t="s">
        <v>2132</v>
      </c>
      <c r="D423" s="474"/>
      <c r="E423" s="475" t="s">
        <v>2133</v>
      </c>
      <c r="G423" s="475" t="str">
        <f t="shared" si="6"/>
        <v>502Cour Suprême</v>
      </c>
    </row>
    <row r="424" spans="3:7" ht="16">
      <c r="C424" s="476" t="s">
        <v>2134</v>
      </c>
      <c r="D424" s="476"/>
      <c r="E424" s="477" t="s">
        <v>2135</v>
      </c>
      <c r="G424" s="477" t="str">
        <f t="shared" si="6"/>
        <v>127Contrôle et évaluation des décisions judiciaires et l'unification de la jurisprudence</v>
      </c>
    </row>
    <row r="425" spans="3:7" ht="16">
      <c r="C425" s="478" t="s">
        <v>1582</v>
      </c>
      <c r="D425" s="478"/>
      <c r="E425" s="479" t="s">
        <v>1770</v>
      </c>
      <c r="G425" s="479" t="str">
        <f t="shared" si="6"/>
        <v>01Activité judiciaire</v>
      </c>
    </row>
    <row r="426" spans="3:7" ht="16">
      <c r="C426" s="474" t="s">
        <v>2136</v>
      </c>
      <c r="D426" s="474"/>
      <c r="E426" s="475" t="s">
        <v>2137</v>
      </c>
      <c r="G426" s="475" t="str">
        <f t="shared" si="6"/>
        <v>503Conseil d'Etat</v>
      </c>
    </row>
    <row r="427" spans="3:7" ht="16">
      <c r="C427" s="476" t="s">
        <v>2138</v>
      </c>
      <c r="D427" s="476"/>
      <c r="E427" s="477" t="s">
        <v>2137</v>
      </c>
      <c r="G427" s="477" t="str">
        <f t="shared" si="6"/>
        <v>128Conseil d'Etat</v>
      </c>
    </row>
    <row r="428" spans="3:7" ht="16">
      <c r="C428" s="478" t="s">
        <v>1582</v>
      </c>
      <c r="D428" s="478"/>
      <c r="E428" s="479" t="s">
        <v>2139</v>
      </c>
      <c r="G428" s="479" t="str">
        <f t="shared" si="6"/>
        <v>01Régulation de l'activité des juridictions administratives et compétences consultatives</v>
      </c>
    </row>
    <row r="429" spans="3:7" ht="16">
      <c r="C429" s="478" t="s">
        <v>1588</v>
      </c>
      <c r="D429" s="478"/>
      <c r="E429" s="479" t="s">
        <v>1729</v>
      </c>
      <c r="G429" s="479" t="str">
        <f t="shared" si="6"/>
        <v>02Administration générale</v>
      </c>
    </row>
    <row r="430" spans="3:7" ht="16">
      <c r="C430" s="474" t="s">
        <v>2140</v>
      </c>
      <c r="D430" s="474"/>
      <c r="E430" s="475" t="s">
        <v>2141</v>
      </c>
      <c r="G430" s="475" t="str">
        <f t="shared" si="6"/>
        <v>504Conseil Supérieur de la Magistrature</v>
      </c>
    </row>
    <row r="431" spans="3:7" ht="16">
      <c r="C431" s="476" t="s">
        <v>2142</v>
      </c>
      <c r="D431" s="476"/>
      <c r="E431" s="477" t="s">
        <v>2143</v>
      </c>
      <c r="G431" s="477" t="str">
        <f t="shared" si="6"/>
        <v>129Indépendance de la justice</v>
      </c>
    </row>
    <row r="432" spans="3:7" ht="16">
      <c r="C432" s="478" t="s">
        <v>1582</v>
      </c>
      <c r="D432" s="478"/>
      <c r="E432" s="479" t="s">
        <v>2144</v>
      </c>
      <c r="G432" s="479" t="str">
        <f t="shared" si="6"/>
        <v>01Gestion des sessions du Conseil</v>
      </c>
    </row>
    <row r="433" spans="3:7" ht="16">
      <c r="C433" s="478" t="s">
        <v>1588</v>
      </c>
      <c r="D433" s="478"/>
      <c r="E433" s="479" t="s">
        <v>1729</v>
      </c>
      <c r="G433" s="479" t="str">
        <f t="shared" si="6"/>
        <v>02Administration générale</v>
      </c>
    </row>
    <row r="434" spans="3:7" ht="16">
      <c r="C434" s="474" t="s">
        <v>2145</v>
      </c>
      <c r="D434" s="474"/>
      <c r="E434" s="475" t="s">
        <v>2146</v>
      </c>
      <c r="G434" s="475" t="str">
        <f t="shared" si="6"/>
        <v>506Cour des Comptes</v>
      </c>
    </row>
    <row r="435" spans="3:7" ht="16">
      <c r="C435" s="476" t="s">
        <v>2147</v>
      </c>
      <c r="D435" s="476"/>
      <c r="E435" s="477" t="s">
        <v>2148</v>
      </c>
      <c r="G435" s="477" t="str">
        <f t="shared" si="6"/>
        <v>131Contrôle du patrimoine et des fonds publics</v>
      </c>
    </row>
    <row r="436" spans="3:7" ht="16">
      <c r="C436" s="478" t="s">
        <v>1582</v>
      </c>
      <c r="D436" s="478"/>
      <c r="E436" s="479" t="s">
        <v>2149</v>
      </c>
      <c r="G436" s="479" t="str">
        <f t="shared" si="6"/>
        <v>01Vérification et jugement des comptes de gestion.</v>
      </c>
    </row>
    <row r="437" spans="3:7" ht="16">
      <c r="C437" s="478" t="s">
        <v>1588</v>
      </c>
      <c r="D437" s="478"/>
      <c r="E437" s="479" t="s">
        <v>2150</v>
      </c>
      <c r="G437" s="479" t="str">
        <f t="shared" si="6"/>
        <v>02Contrôle de la qualité de gestion, de l’exécution de la loi de Finances et l’évaluation des programmes publics</v>
      </c>
    </row>
    <row r="438" spans="3:7" ht="16">
      <c r="C438" s="478" t="s">
        <v>1594</v>
      </c>
      <c r="D438" s="478"/>
      <c r="E438" s="479" t="s">
        <v>2151</v>
      </c>
      <c r="G438" s="479" t="str">
        <f t="shared" si="6"/>
        <v>03Administration et  générale</v>
      </c>
    </row>
    <row r="439" spans="3:7" ht="16">
      <c r="C439" s="474" t="s">
        <v>2152</v>
      </c>
      <c r="D439" s="474"/>
      <c r="E439" s="475" t="s">
        <v>2153</v>
      </c>
      <c r="G439" s="475" t="str">
        <f t="shared" si="6"/>
        <v>507Haute Autorité de Transparence, de Prévention et de Lutte Contre la Corruption</v>
      </c>
    </row>
    <row r="440" spans="3:7" ht="16">
      <c r="C440" s="476" t="s">
        <v>2154</v>
      </c>
      <c r="D440" s="476"/>
      <c r="E440" s="477" t="s">
        <v>2155</v>
      </c>
      <c r="G440" s="477" t="str">
        <f t="shared" si="6"/>
        <v>132Prévention et lutte contre la corruption</v>
      </c>
    </row>
    <row r="441" spans="3:7" ht="16">
      <c r="C441" s="478" t="s">
        <v>1588</v>
      </c>
      <c r="D441" s="478"/>
      <c r="E441" s="479" t="s">
        <v>1729</v>
      </c>
      <c r="G441" s="479" t="str">
        <f t="shared" si="6"/>
        <v>02Administration générale</v>
      </c>
    </row>
    <row r="442" spans="3:7" ht="16">
      <c r="C442" s="478" t="s">
        <v>1582</v>
      </c>
      <c r="D442" s="478"/>
      <c r="E442" s="479" t="s">
        <v>2156</v>
      </c>
      <c r="G442" s="479" t="str">
        <f t="shared" si="6"/>
        <v>01Formation, sensibilisation, prévention et lutte contre la corruption</v>
      </c>
    </row>
    <row r="443" spans="3:7" ht="16">
      <c r="C443" s="474" t="s">
        <v>2157</v>
      </c>
      <c r="D443" s="474"/>
      <c r="E443" s="475" t="s">
        <v>2158</v>
      </c>
      <c r="G443" s="475" t="str">
        <f t="shared" si="6"/>
        <v>508Autorité Nationale Indépendante des Elections</v>
      </c>
    </row>
    <row r="444" spans="3:7" ht="16">
      <c r="C444" s="476" t="s">
        <v>2159</v>
      </c>
      <c r="D444" s="476"/>
      <c r="E444" s="477" t="s">
        <v>2160</v>
      </c>
      <c r="G444" s="477" t="str">
        <f t="shared" si="6"/>
        <v>133Préparation, organisation, gestion et supervision de l'ensemble des opérations éléctorales et référendaires</v>
      </c>
    </row>
    <row r="445" spans="3:7" ht="16">
      <c r="C445" s="478" t="s">
        <v>1582</v>
      </c>
      <c r="D445" s="478"/>
      <c r="E445" s="479" t="s">
        <v>2161</v>
      </c>
      <c r="G445" s="479" t="str">
        <f t="shared" si="6"/>
        <v>01Préparation de l'ensemble des opérations éléctorales et référendaires</v>
      </c>
    </row>
    <row r="446" spans="3:7" ht="16">
      <c r="C446" s="478" t="s">
        <v>1588</v>
      </c>
      <c r="D446" s="478"/>
      <c r="E446" s="479" t="s">
        <v>2162</v>
      </c>
      <c r="G446" s="479" t="str">
        <f t="shared" si="6"/>
        <v>02Organisation, gestion et supervision de l'ensemble des opérations éléctorales et référendaires</v>
      </c>
    </row>
    <row r="447" spans="3:7" ht="16">
      <c r="C447" s="478" t="s">
        <v>1594</v>
      </c>
      <c r="D447" s="478"/>
      <c r="E447" s="479" t="s">
        <v>2163</v>
      </c>
      <c r="G447" s="479" t="str">
        <f t="shared" si="6"/>
        <v>03Révision ordinaire des listes électorales</v>
      </c>
    </row>
    <row r="448" spans="3:7" ht="16">
      <c r="C448" s="478" t="s">
        <v>1599</v>
      </c>
      <c r="D448" s="478"/>
      <c r="E448" s="479" t="s">
        <v>2151</v>
      </c>
      <c r="G448" s="479" t="str">
        <f t="shared" si="6"/>
        <v>04Administration et  générale</v>
      </c>
    </row>
    <row r="449" spans="3:7" ht="16">
      <c r="C449" s="474" t="s">
        <v>2164</v>
      </c>
      <c r="D449" s="474"/>
      <c r="E449" s="475" t="s">
        <v>2165</v>
      </c>
      <c r="G449" s="475" t="str">
        <f t="shared" si="6"/>
        <v>509Conseil National Economique, Social et Environnemental</v>
      </c>
    </row>
    <row r="450" spans="3:7" ht="16">
      <c r="C450" s="476" t="s">
        <v>2166</v>
      </c>
      <c r="D450" s="476"/>
      <c r="E450" s="477" t="s">
        <v>2167</v>
      </c>
      <c r="G450" s="477" t="str">
        <f t="shared" si="6"/>
        <v>134Dialogue ,  concertation et évaluation dans le domaine Economique, Social et Environnemental</v>
      </c>
    </row>
    <row r="451" spans="3:7" ht="16">
      <c r="C451" s="478" t="s">
        <v>1582</v>
      </c>
      <c r="D451" s="478"/>
      <c r="E451" s="479" t="s">
        <v>2168</v>
      </c>
      <c r="G451" s="479" t="str">
        <f t="shared" si="6"/>
        <v>01Avis , recommandations et   élaboration des rapports et des études</v>
      </c>
    </row>
    <row r="452" spans="3:7" ht="16">
      <c r="C452" s="478" t="s">
        <v>1588</v>
      </c>
      <c r="D452" s="478"/>
      <c r="E452" s="479" t="s">
        <v>1729</v>
      </c>
      <c r="G452" s="479" t="str">
        <f t="shared" si="6"/>
        <v>02Administration générale</v>
      </c>
    </row>
    <row r="453" spans="3:7" ht="16">
      <c r="C453" s="474" t="s">
        <v>2169</v>
      </c>
      <c r="D453" s="474"/>
      <c r="E453" s="475" t="s">
        <v>2170</v>
      </c>
      <c r="G453" s="475" t="str">
        <f t="shared" ref="G453:G481" si="7">CONCATENATE(C453,D453,E453)</f>
        <v>510Haut Conseil Islamique</v>
      </c>
    </row>
    <row r="454" spans="3:7" ht="16">
      <c r="C454" s="476" t="s">
        <v>2171</v>
      </c>
      <c r="D454" s="476"/>
      <c r="E454" s="477" t="s">
        <v>2172</v>
      </c>
      <c r="G454" s="477" t="str">
        <f t="shared" si="7"/>
        <v>135Promotion des prescriptions religieuses islamiques</v>
      </c>
    </row>
    <row r="455" spans="3:7" ht="16">
      <c r="C455" s="478" t="s">
        <v>1582</v>
      </c>
      <c r="D455" s="478"/>
      <c r="E455" s="479" t="s">
        <v>2173</v>
      </c>
      <c r="G455" s="479" t="str">
        <f t="shared" si="7"/>
        <v>01Encouragement et  promotion de l'ijtihad</v>
      </c>
    </row>
    <row r="456" spans="3:7" ht="16">
      <c r="C456" s="478" t="s">
        <v>1588</v>
      </c>
      <c r="D456" s="478"/>
      <c r="E456" s="479" t="s">
        <v>2151</v>
      </c>
      <c r="G456" s="479" t="str">
        <f t="shared" si="7"/>
        <v>02Administration et  générale</v>
      </c>
    </row>
    <row r="457" spans="3:7" ht="16">
      <c r="C457" s="474" t="s">
        <v>2174</v>
      </c>
      <c r="D457" s="474"/>
      <c r="E457" s="475" t="s">
        <v>2175</v>
      </c>
      <c r="G457" s="475" t="str">
        <f t="shared" si="7"/>
        <v>511Haut Conseil de la Langue Arabe</v>
      </c>
    </row>
    <row r="458" spans="3:7" ht="16">
      <c r="C458" s="476" t="s">
        <v>2176</v>
      </c>
      <c r="D458" s="476"/>
      <c r="E458" s="477" t="s">
        <v>2177</v>
      </c>
      <c r="G458" s="477" t="str">
        <f t="shared" si="7"/>
        <v>136Promotion et généralisation de la langue arabe</v>
      </c>
    </row>
    <row r="459" spans="3:7" ht="16">
      <c r="C459" s="478" t="s">
        <v>1582</v>
      </c>
      <c r="D459" s="478"/>
      <c r="E459" s="479" t="s">
        <v>2178</v>
      </c>
      <c r="G459" s="479" t="str">
        <f t="shared" si="7"/>
        <v>01Activités du Haut Conseil de la Langue Arabe</v>
      </c>
    </row>
    <row r="460" spans="3:7" ht="16">
      <c r="C460" s="478" t="s">
        <v>1588</v>
      </c>
      <c r="D460" s="478"/>
      <c r="E460" s="479" t="s">
        <v>1729</v>
      </c>
      <c r="G460" s="479" t="str">
        <f t="shared" si="7"/>
        <v>02Administration générale</v>
      </c>
    </row>
    <row r="461" spans="3:7" ht="16">
      <c r="C461" s="474" t="s">
        <v>2179</v>
      </c>
      <c r="D461" s="474"/>
      <c r="E461" s="475" t="s">
        <v>2180</v>
      </c>
      <c r="G461" s="475" t="str">
        <f t="shared" si="7"/>
        <v>512Conseil National des Droits de l'Homme</v>
      </c>
    </row>
    <row r="462" spans="3:7" ht="16">
      <c r="C462" s="476" t="s">
        <v>2181</v>
      </c>
      <c r="D462" s="476"/>
      <c r="E462" s="477" t="s">
        <v>2182</v>
      </c>
      <c r="G462" s="477" t="str">
        <f t="shared" si="7"/>
        <v>137Droits de l'Homme</v>
      </c>
    </row>
    <row r="463" spans="3:7" ht="16">
      <c r="C463" s="478" t="s">
        <v>1582</v>
      </c>
      <c r="D463" s="478"/>
      <c r="E463" s="479" t="s">
        <v>2183</v>
      </c>
      <c r="G463" s="479" t="str">
        <f t="shared" si="7"/>
        <v>01Promotion et protection des droits de l’homme</v>
      </c>
    </row>
    <row r="464" spans="3:7" ht="16">
      <c r="C464" s="478" t="s">
        <v>1588</v>
      </c>
      <c r="D464" s="478"/>
      <c r="E464" s="479" t="s">
        <v>1729</v>
      </c>
      <c r="G464" s="479" t="str">
        <f t="shared" si="7"/>
        <v>02Administration générale</v>
      </c>
    </row>
    <row r="465" spans="3:7" ht="16">
      <c r="C465" s="474" t="s">
        <v>2184</v>
      </c>
      <c r="D465" s="474"/>
      <c r="E465" s="475" t="s">
        <v>2185</v>
      </c>
      <c r="G465" s="475" t="str">
        <f t="shared" si="7"/>
        <v>513Académie Algérienne des Sciences et des Technologies</v>
      </c>
    </row>
    <row r="466" spans="3:7" ht="16">
      <c r="C466" s="476" t="s">
        <v>2186</v>
      </c>
      <c r="D466" s="476"/>
      <c r="E466" s="477" t="s">
        <v>2187</v>
      </c>
      <c r="G466" s="477" t="str">
        <f t="shared" si="7"/>
        <v>138Promouvoir le développement national durable par les sciences et les technologies</v>
      </c>
    </row>
    <row r="467" spans="3:7" ht="16">
      <c r="C467" s="478" t="s">
        <v>1582</v>
      </c>
      <c r="D467" s="478"/>
      <c r="E467" s="479" t="s">
        <v>2188</v>
      </c>
      <c r="G467" s="479" t="str">
        <f t="shared" si="7"/>
        <v>01La consultation et l'expertise dans le domaine des sciences et des technologies</v>
      </c>
    </row>
    <row r="468" spans="3:7" ht="16">
      <c r="C468" s="478" t="s">
        <v>1588</v>
      </c>
      <c r="D468" s="478"/>
      <c r="E468" s="479" t="s">
        <v>1729</v>
      </c>
      <c r="G468" s="479" t="str">
        <f t="shared" si="7"/>
        <v>02Administration générale</v>
      </c>
    </row>
    <row r="469" spans="3:7" ht="16">
      <c r="C469" s="474" t="s">
        <v>2189</v>
      </c>
      <c r="D469" s="474"/>
      <c r="E469" s="475" t="s">
        <v>2190</v>
      </c>
      <c r="G469" s="475" t="str">
        <f t="shared" si="7"/>
        <v>514Conseil National de la Recherche Scientifique et des Technologies</v>
      </c>
    </row>
    <row r="470" spans="3:7" ht="16">
      <c r="C470" s="476" t="s">
        <v>2191</v>
      </c>
      <c r="D470" s="476"/>
      <c r="E470" s="477" t="s">
        <v>2192</v>
      </c>
      <c r="G470" s="477" t="str">
        <f t="shared" si="7"/>
        <v>139Développement de la recherche scientifique et technologique</v>
      </c>
    </row>
    <row r="471" spans="3:7" ht="16">
      <c r="C471" s="478" t="s">
        <v>1582</v>
      </c>
      <c r="D471" s="478"/>
      <c r="E471" s="479" t="s">
        <v>2193</v>
      </c>
      <c r="G471" s="479" t="str">
        <f t="shared" si="7"/>
        <v>01Activité du Conseil</v>
      </c>
    </row>
    <row r="472" spans="3:7" ht="16">
      <c r="C472" s="478" t="s">
        <v>1588</v>
      </c>
      <c r="D472" s="478"/>
      <c r="E472" s="479" t="s">
        <v>1729</v>
      </c>
      <c r="G472" s="479" t="str">
        <f t="shared" si="7"/>
        <v>02Administration générale</v>
      </c>
    </row>
    <row r="473" spans="3:7" ht="16">
      <c r="C473" s="474" t="s">
        <v>2194</v>
      </c>
      <c r="D473" s="474"/>
      <c r="E473" s="475" t="s">
        <v>2195</v>
      </c>
      <c r="G473" s="475" t="str">
        <f t="shared" si="7"/>
        <v>515Observatoire National de la Société Civile</v>
      </c>
    </row>
    <row r="474" spans="3:7" ht="16">
      <c r="C474" s="476" t="s">
        <v>2196</v>
      </c>
      <c r="D474" s="476"/>
      <c r="E474" s="477" t="s">
        <v>2197</v>
      </c>
      <c r="G474" s="477" t="str">
        <f t="shared" si="7"/>
        <v>140Promotion de la société civile.</v>
      </c>
    </row>
    <row r="475" spans="3:7" ht="16">
      <c r="C475" s="478" t="s">
        <v>1582</v>
      </c>
      <c r="D475" s="478"/>
      <c r="E475" s="479" t="s">
        <v>2198</v>
      </c>
      <c r="G475" s="479" t="str">
        <f t="shared" si="7"/>
        <v>01Promotion de l'Action de la société civile</v>
      </c>
    </row>
    <row r="476" spans="3:7" ht="16">
      <c r="C476" s="478" t="s">
        <v>1588</v>
      </c>
      <c r="D476" s="478"/>
      <c r="E476" s="479" t="s">
        <v>2151</v>
      </c>
      <c r="G476" s="479" t="str">
        <f t="shared" si="7"/>
        <v>02Administration et  générale</v>
      </c>
    </row>
    <row r="477" spans="3:7" ht="16">
      <c r="C477" s="474" t="s">
        <v>2199</v>
      </c>
      <c r="D477" s="474"/>
      <c r="E477" s="475" t="s">
        <v>2200</v>
      </c>
      <c r="G477" s="475" t="str">
        <f t="shared" si="7"/>
        <v>516Conseil Superieur de la Jeunesse</v>
      </c>
    </row>
    <row r="478" spans="3:7" ht="16">
      <c r="C478" s="476" t="s">
        <v>2201</v>
      </c>
      <c r="D478" s="476"/>
      <c r="E478" s="477" t="s">
        <v>2202</v>
      </c>
      <c r="G478" s="477" t="str">
        <f t="shared" si="7"/>
        <v>141Promotion  de la jeunesse</v>
      </c>
    </row>
    <row r="479" spans="3:7" ht="16">
      <c r="C479" s="478" t="s">
        <v>1582</v>
      </c>
      <c r="D479" s="478"/>
      <c r="E479" s="479" t="s">
        <v>2203</v>
      </c>
      <c r="G479" s="479" t="str">
        <f t="shared" si="7"/>
        <v>01Activités du Conseil</v>
      </c>
    </row>
    <row r="480" spans="3:7" ht="16">
      <c r="C480" s="478" t="s">
        <v>1588</v>
      </c>
      <c r="D480" s="478"/>
      <c r="E480" s="479" t="s">
        <v>2151</v>
      </c>
      <c r="G480" s="479" t="str">
        <f t="shared" si="7"/>
        <v>02Administration et  générale</v>
      </c>
    </row>
    <row r="481" spans="3:7" ht="16">
      <c r="C481" s="473"/>
      <c r="D481" s="473"/>
      <c r="E481" s="480" t="s">
        <v>2204</v>
      </c>
      <c r="G481" s="480" t="str">
        <f t="shared" si="7"/>
        <v>S/Total Portefeuilles de Programmes 'Institutions'</v>
      </c>
    </row>
    <row r="482" spans="3:7" ht="16">
      <c r="C482" s="473"/>
      <c r="D482" s="473"/>
      <c r="E482" s="480" t="s">
        <v>2205</v>
      </c>
      <c r="G482" s="480"/>
    </row>
  </sheetData>
  <pageMargins left="0.7" right="0.7" top="0.75" bottom="0.75" header="0.3" footer="0.3"/>
  <pageSetup paperSize="9" orientation="portrait" horizontalDpi="4294967292"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sheetPr>
  <dimension ref="A1:P79"/>
  <sheetViews>
    <sheetView zoomScale="70" zoomScaleNormal="70" workbookViewId="0">
      <pane xSplit="1" ySplit="3" topLeftCell="B52" activePane="bottomRight" state="frozen"/>
      <selection activeCell="I13" sqref="I13"/>
      <selection pane="topRight" activeCell="I13" sqref="I13"/>
      <selection pane="bottomLeft" activeCell="I13" sqref="I13"/>
      <selection pane="bottomRight" activeCell="I13" sqref="I13"/>
    </sheetView>
  </sheetViews>
  <sheetFormatPr baseColWidth="10" defaultColWidth="11.5" defaultRowHeight="14"/>
  <cols>
    <col min="1" max="1" width="21.5" style="2" customWidth="1"/>
    <col min="2" max="2" width="35.5" style="23" bestFit="1" customWidth="1"/>
    <col min="3" max="3" width="35.5" style="2" customWidth="1"/>
    <col min="4" max="4" width="56.6640625" style="2" bestFit="1" customWidth="1"/>
    <col min="5" max="5" width="23.1640625" style="2" customWidth="1"/>
    <col min="6" max="6" width="8.5" style="2" customWidth="1"/>
    <col min="7" max="7" width="10.5" style="2" customWidth="1"/>
    <col min="8" max="8" width="8" style="2" customWidth="1"/>
    <col min="9" max="9" width="11.5" style="2" customWidth="1"/>
    <col min="10" max="10" width="12.1640625" style="2" customWidth="1"/>
    <col min="11" max="11" width="34.5" style="2" bestFit="1" customWidth="1"/>
    <col min="12" max="12" width="30.6640625" style="2" bestFit="1" customWidth="1"/>
    <col min="13" max="13" width="11.5" style="27" bestFit="1" customWidth="1"/>
    <col min="14" max="14" width="7.5" style="27" bestFit="1" customWidth="1"/>
    <col min="15" max="15" width="11.1640625" style="2" bestFit="1" customWidth="1"/>
    <col min="16" max="16" width="50.1640625" style="2" customWidth="1"/>
    <col min="17" max="16384" width="11.5" style="2"/>
  </cols>
  <sheetData>
    <row r="1" spans="1:16" ht="21">
      <c r="A1" s="844" t="s">
        <v>227</v>
      </c>
      <c r="B1" s="844"/>
      <c r="C1" s="844"/>
      <c r="D1" s="844"/>
      <c r="E1" s="844"/>
      <c r="F1" s="844"/>
      <c r="G1" s="844"/>
      <c r="H1" s="844"/>
      <c r="I1" s="844"/>
      <c r="J1" s="844"/>
      <c r="K1" s="844"/>
      <c r="L1" s="844"/>
      <c r="M1" s="844"/>
      <c r="N1" s="844"/>
      <c r="O1" s="844"/>
      <c r="P1" s="844"/>
    </row>
    <row r="2" spans="1:16">
      <c r="K2" s="2" t="s">
        <v>223</v>
      </c>
    </row>
    <row r="3" spans="1:16" ht="40">
      <c r="A3" s="31" t="s">
        <v>47</v>
      </c>
      <c r="B3" s="32" t="s">
        <v>0</v>
      </c>
      <c r="C3" s="31" t="s">
        <v>1</v>
      </c>
      <c r="D3" s="31" t="s">
        <v>44</v>
      </c>
      <c r="E3" s="31" t="s">
        <v>2</v>
      </c>
      <c r="F3" s="33" t="s">
        <v>3</v>
      </c>
      <c r="G3" s="33" t="s">
        <v>4</v>
      </c>
      <c r="H3" s="33" t="s">
        <v>5</v>
      </c>
      <c r="I3" s="33" t="s">
        <v>6</v>
      </c>
      <c r="J3" s="31" t="s">
        <v>224</v>
      </c>
      <c r="K3" s="31" t="s">
        <v>225</v>
      </c>
      <c r="L3" s="31" t="s">
        <v>226</v>
      </c>
      <c r="M3" s="34" t="s">
        <v>7</v>
      </c>
      <c r="N3" s="34" t="s">
        <v>8</v>
      </c>
      <c r="O3" s="31" t="s">
        <v>9</v>
      </c>
      <c r="P3" s="31" t="s">
        <v>10</v>
      </c>
    </row>
    <row r="4" spans="1:16" ht="45">
      <c r="A4" s="1" t="s">
        <v>46</v>
      </c>
      <c r="B4" s="10" t="s">
        <v>45</v>
      </c>
      <c r="C4" s="1" t="s">
        <v>11</v>
      </c>
      <c r="D4" s="11" t="s">
        <v>195</v>
      </c>
      <c r="E4" s="9" t="s">
        <v>12</v>
      </c>
      <c r="F4" s="12">
        <v>38717</v>
      </c>
      <c r="G4" s="13">
        <v>40422</v>
      </c>
      <c r="H4" s="14"/>
      <c r="I4" s="12"/>
      <c r="J4" s="15">
        <v>10789000</v>
      </c>
      <c r="K4" s="15">
        <v>10468489.869489999</v>
      </c>
      <c r="L4" s="15">
        <v>10270308.711719999</v>
      </c>
      <c r="M4" s="21">
        <v>0.95192406263045692</v>
      </c>
      <c r="N4" s="17">
        <v>1</v>
      </c>
      <c r="O4" s="18" t="s">
        <v>13</v>
      </c>
      <c r="P4" s="3" t="s">
        <v>14</v>
      </c>
    </row>
    <row r="5" spans="1:16" ht="15">
      <c r="A5" s="1" t="s">
        <v>46</v>
      </c>
      <c r="B5" s="19" t="s">
        <v>15</v>
      </c>
      <c r="C5" s="1" t="s">
        <v>16</v>
      </c>
      <c r="D5" s="11" t="s">
        <v>196</v>
      </c>
      <c r="E5" s="9" t="s">
        <v>17</v>
      </c>
      <c r="F5" s="12">
        <v>40727</v>
      </c>
      <c r="G5" s="13">
        <v>40993</v>
      </c>
      <c r="H5" s="9" t="s">
        <v>18</v>
      </c>
      <c r="I5" s="12" t="s">
        <v>19</v>
      </c>
      <c r="J5" s="15">
        <v>13400000</v>
      </c>
      <c r="K5" s="15">
        <v>13258054.142879998</v>
      </c>
      <c r="L5" s="15">
        <v>12588559.163829999</v>
      </c>
      <c r="M5" s="21">
        <v>0.93944471371865668</v>
      </c>
      <c r="N5" s="17">
        <v>0.99</v>
      </c>
      <c r="O5" s="18" t="s">
        <v>20</v>
      </c>
      <c r="P5" s="8" t="s">
        <v>21</v>
      </c>
    </row>
    <row r="6" spans="1:16" ht="30">
      <c r="A6" s="1" t="s">
        <v>46</v>
      </c>
      <c r="B6" s="10" t="s">
        <v>45</v>
      </c>
      <c r="C6" s="1" t="s">
        <v>11</v>
      </c>
      <c r="D6" s="11" t="s">
        <v>197</v>
      </c>
      <c r="E6" s="9" t="s">
        <v>22</v>
      </c>
      <c r="F6" s="12">
        <v>41841</v>
      </c>
      <c r="G6" s="13" t="s">
        <v>23</v>
      </c>
      <c r="H6" s="14"/>
      <c r="I6" s="12"/>
      <c r="J6" s="15">
        <v>15920000</v>
      </c>
      <c r="K6" s="15">
        <v>15903704.166100001</v>
      </c>
      <c r="L6" s="15">
        <v>14384685.092309998</v>
      </c>
      <c r="M6" s="21">
        <v>0.90356062137625615</v>
      </c>
      <c r="N6" s="17">
        <v>1</v>
      </c>
      <c r="O6" s="18" t="s">
        <v>13</v>
      </c>
      <c r="P6" s="3" t="s">
        <v>213</v>
      </c>
    </row>
    <row r="7" spans="1:16" ht="135">
      <c r="A7" s="1" t="s">
        <v>46</v>
      </c>
      <c r="B7" s="10" t="s">
        <v>24</v>
      </c>
      <c r="C7" s="20" t="s">
        <v>25</v>
      </c>
      <c r="D7" s="11" t="s">
        <v>198</v>
      </c>
      <c r="E7" s="21" t="s">
        <v>26</v>
      </c>
      <c r="F7" s="12">
        <v>39813</v>
      </c>
      <c r="G7" s="13">
        <v>39814</v>
      </c>
      <c r="H7" s="9"/>
      <c r="I7" s="15"/>
      <c r="J7" s="15">
        <v>16108000</v>
      </c>
      <c r="K7" s="15">
        <v>15142080.705219999</v>
      </c>
      <c r="L7" s="15">
        <v>10670180.696830001</v>
      </c>
      <c r="M7" s="21">
        <v>0.662414992353489</v>
      </c>
      <c r="N7" s="17">
        <v>0.56999999999999995</v>
      </c>
      <c r="O7" s="18" t="s">
        <v>20</v>
      </c>
      <c r="P7" s="8" t="s">
        <v>206</v>
      </c>
    </row>
    <row r="8" spans="1:16" ht="90">
      <c r="A8" s="1" t="s">
        <v>46</v>
      </c>
      <c r="B8" s="10" t="s">
        <v>27</v>
      </c>
      <c r="C8" s="1" t="s">
        <v>28</v>
      </c>
      <c r="D8" s="11" t="s">
        <v>199</v>
      </c>
      <c r="E8" s="16" t="s">
        <v>29</v>
      </c>
      <c r="F8" s="12">
        <v>37432</v>
      </c>
      <c r="G8" s="13">
        <v>40026</v>
      </c>
      <c r="H8" s="14"/>
      <c r="I8" s="12"/>
      <c r="J8" s="15">
        <v>16117420</v>
      </c>
      <c r="K8" s="15">
        <v>14444734.85826</v>
      </c>
      <c r="L8" s="15">
        <v>12355378.156100001</v>
      </c>
      <c r="M8" s="21">
        <v>0.76658535647144521</v>
      </c>
      <c r="N8" s="26">
        <v>0.44</v>
      </c>
      <c r="O8" s="18" t="s">
        <v>30</v>
      </c>
      <c r="P8" s="16" t="s">
        <v>207</v>
      </c>
    </row>
    <row r="9" spans="1:16" ht="45">
      <c r="A9" s="1" t="s">
        <v>46</v>
      </c>
      <c r="B9" s="10" t="s">
        <v>31</v>
      </c>
      <c r="C9" s="9" t="s">
        <v>32</v>
      </c>
      <c r="D9" s="11" t="s">
        <v>200</v>
      </c>
      <c r="E9" s="16" t="s">
        <v>33</v>
      </c>
      <c r="F9" s="12">
        <v>42803</v>
      </c>
      <c r="G9" s="13"/>
      <c r="H9" s="9"/>
      <c r="I9" s="12"/>
      <c r="J9" s="15">
        <v>17867591</v>
      </c>
      <c r="K9" s="15">
        <v>1922185.49905</v>
      </c>
      <c r="L9" s="15">
        <v>563080.16738999996</v>
      </c>
      <c r="M9" s="21">
        <v>3.1514050628873247E-2</v>
      </c>
      <c r="N9" s="17">
        <v>0.17</v>
      </c>
      <c r="O9" s="18" t="s">
        <v>20</v>
      </c>
      <c r="P9" s="16" t="s">
        <v>208</v>
      </c>
    </row>
    <row r="10" spans="1:16" ht="90">
      <c r="A10" s="1" t="s">
        <v>46</v>
      </c>
      <c r="B10" s="19" t="s">
        <v>15</v>
      </c>
      <c r="C10" s="1" t="s">
        <v>34</v>
      </c>
      <c r="D10" s="11" t="s">
        <v>201</v>
      </c>
      <c r="E10" s="9" t="s">
        <v>35</v>
      </c>
      <c r="F10" s="12">
        <v>41031</v>
      </c>
      <c r="G10" s="13">
        <v>41266</v>
      </c>
      <c r="H10" s="9" t="s">
        <v>36</v>
      </c>
      <c r="I10" s="12"/>
      <c r="J10" s="15">
        <v>24450000</v>
      </c>
      <c r="K10" s="15">
        <v>24282957.477630001</v>
      </c>
      <c r="L10" s="15">
        <v>23938306.589190003</v>
      </c>
      <c r="M10" s="21">
        <v>0.97907184413865045</v>
      </c>
      <c r="N10" s="17">
        <v>1</v>
      </c>
      <c r="O10" s="18" t="s">
        <v>13</v>
      </c>
      <c r="P10" s="3" t="s">
        <v>37</v>
      </c>
    </row>
    <row r="11" spans="1:16" ht="30">
      <c r="A11" s="1" t="s">
        <v>46</v>
      </c>
      <c r="B11" s="10" t="s">
        <v>45</v>
      </c>
      <c r="C11" s="1" t="s">
        <v>38</v>
      </c>
      <c r="D11" s="11" t="s">
        <v>202</v>
      </c>
      <c r="E11" s="9" t="s">
        <v>22</v>
      </c>
      <c r="F11" s="12">
        <v>41423</v>
      </c>
      <c r="G11" s="13"/>
      <c r="H11" s="14"/>
      <c r="I11" s="12"/>
      <c r="J11" s="15">
        <v>25411055</v>
      </c>
      <c r="K11" s="15">
        <v>25385758.7192</v>
      </c>
      <c r="L11" s="15">
        <v>21196181.722270001</v>
      </c>
      <c r="M11" s="21">
        <v>0.87162681739768</v>
      </c>
      <c r="N11" s="17">
        <v>1</v>
      </c>
      <c r="O11" s="18" t="s">
        <v>13</v>
      </c>
      <c r="P11" s="3" t="s">
        <v>209</v>
      </c>
    </row>
    <row r="12" spans="1:16" ht="75">
      <c r="A12" s="1" t="s">
        <v>46</v>
      </c>
      <c r="B12" s="10" t="s">
        <v>39</v>
      </c>
      <c r="C12" s="7" t="s">
        <v>40</v>
      </c>
      <c r="D12" s="11" t="s">
        <v>203</v>
      </c>
      <c r="E12" s="3" t="s">
        <v>210</v>
      </c>
      <c r="F12" s="12">
        <v>41064</v>
      </c>
      <c r="G12" s="13"/>
      <c r="H12" s="14" t="s">
        <v>41</v>
      </c>
      <c r="I12" s="12" t="s">
        <v>42</v>
      </c>
      <c r="J12" s="15">
        <v>48980888</v>
      </c>
      <c r="K12" s="15">
        <v>48561355.460129999</v>
      </c>
      <c r="L12" s="15">
        <v>46595777.233440004</v>
      </c>
      <c r="M12" s="21">
        <v>0.95130527714074931</v>
      </c>
      <c r="N12" s="17">
        <v>0.98</v>
      </c>
      <c r="O12" s="18" t="s">
        <v>20</v>
      </c>
      <c r="P12" s="8" t="s">
        <v>43</v>
      </c>
    </row>
    <row r="13" spans="1:16" ht="30">
      <c r="A13" s="1" t="s">
        <v>56</v>
      </c>
      <c r="B13" s="8" t="s">
        <v>15</v>
      </c>
      <c r="C13" s="4"/>
      <c r="D13" s="3" t="s">
        <v>48</v>
      </c>
      <c r="E13" s="4" t="s">
        <v>57</v>
      </c>
      <c r="F13" s="4"/>
      <c r="G13" s="4"/>
      <c r="H13" s="4"/>
      <c r="I13" s="4"/>
      <c r="J13" s="37">
        <v>3500000</v>
      </c>
      <c r="K13" s="37"/>
      <c r="L13" s="37"/>
      <c r="M13" s="22">
        <v>1</v>
      </c>
      <c r="N13" s="22">
        <v>1</v>
      </c>
      <c r="O13" s="4" t="s">
        <v>14</v>
      </c>
      <c r="P13" s="4" t="s">
        <v>14</v>
      </c>
    </row>
    <row r="14" spans="1:16" ht="30">
      <c r="A14" s="1" t="s">
        <v>56</v>
      </c>
      <c r="B14" s="8" t="s">
        <v>15</v>
      </c>
      <c r="C14" s="4"/>
      <c r="D14" s="3" t="s">
        <v>211</v>
      </c>
      <c r="E14" s="4" t="s">
        <v>58</v>
      </c>
      <c r="F14" s="4"/>
      <c r="G14" s="4"/>
      <c r="H14" s="4"/>
      <c r="I14" s="4"/>
      <c r="J14" s="37">
        <v>2250000</v>
      </c>
      <c r="K14" s="37"/>
      <c r="L14" s="37"/>
      <c r="M14" s="22">
        <v>0.35</v>
      </c>
      <c r="N14" s="22">
        <v>0.17</v>
      </c>
      <c r="O14" s="4" t="s">
        <v>67</v>
      </c>
      <c r="P14" s="4" t="s">
        <v>67</v>
      </c>
    </row>
    <row r="15" spans="1:16" ht="15">
      <c r="A15" s="1" t="s">
        <v>56</v>
      </c>
      <c r="B15" s="8" t="s">
        <v>39</v>
      </c>
      <c r="C15" s="4"/>
      <c r="D15" s="848" t="s">
        <v>49</v>
      </c>
      <c r="E15" s="845" t="s">
        <v>59</v>
      </c>
      <c r="F15" s="4"/>
      <c r="G15" s="4"/>
      <c r="H15" s="4"/>
      <c r="I15" s="4"/>
      <c r="J15" s="847">
        <v>2550000</v>
      </c>
      <c r="K15" s="38"/>
      <c r="L15" s="38"/>
      <c r="M15" s="846">
        <v>0.98</v>
      </c>
      <c r="N15" s="846">
        <v>0.7</v>
      </c>
      <c r="O15" s="846" t="s">
        <v>212</v>
      </c>
      <c r="P15" s="846" t="s">
        <v>212</v>
      </c>
    </row>
    <row r="16" spans="1:16" ht="15">
      <c r="A16" s="1" t="s">
        <v>56</v>
      </c>
      <c r="B16" s="8" t="s">
        <v>39</v>
      </c>
      <c r="C16" s="4"/>
      <c r="D16" s="848"/>
      <c r="E16" s="845"/>
      <c r="F16" s="4"/>
      <c r="G16" s="4"/>
      <c r="H16" s="4"/>
      <c r="I16" s="4"/>
      <c r="J16" s="847"/>
      <c r="K16" s="38"/>
      <c r="L16" s="38"/>
      <c r="M16" s="846"/>
      <c r="N16" s="846"/>
      <c r="O16" s="846"/>
      <c r="P16" s="846"/>
    </row>
    <row r="17" spans="1:16" ht="60">
      <c r="A17" s="1" t="s">
        <v>56</v>
      </c>
      <c r="B17" s="30" t="s">
        <v>188</v>
      </c>
      <c r="C17" s="4"/>
      <c r="D17" s="3" t="s">
        <v>50</v>
      </c>
      <c r="E17" s="4" t="s">
        <v>60</v>
      </c>
      <c r="F17" s="4"/>
      <c r="G17" s="4"/>
      <c r="H17" s="4"/>
      <c r="I17" s="4"/>
      <c r="J17" s="39">
        <v>2023771.4240000001</v>
      </c>
      <c r="K17" s="39"/>
      <c r="L17" s="39"/>
      <c r="M17" s="22">
        <v>0.5</v>
      </c>
      <c r="N17" s="22">
        <v>0.01</v>
      </c>
      <c r="O17" s="4"/>
      <c r="P17" s="4"/>
    </row>
    <row r="18" spans="1:16" ht="90">
      <c r="A18" s="1" t="s">
        <v>56</v>
      </c>
      <c r="B18" s="24" t="s">
        <v>194</v>
      </c>
      <c r="C18" s="4"/>
      <c r="D18" s="3" t="s">
        <v>51</v>
      </c>
      <c r="E18" s="4" t="s">
        <v>61</v>
      </c>
      <c r="F18" s="4"/>
      <c r="G18" s="4"/>
      <c r="H18" s="4"/>
      <c r="I18" s="4"/>
      <c r="J18" s="38">
        <v>2953000</v>
      </c>
      <c r="K18" s="38"/>
      <c r="L18" s="38"/>
      <c r="M18" s="22">
        <v>0.95</v>
      </c>
      <c r="N18" s="22">
        <v>0.72</v>
      </c>
      <c r="O18" s="4" t="s">
        <v>68</v>
      </c>
      <c r="P18" s="4" t="s">
        <v>68</v>
      </c>
    </row>
    <row r="19" spans="1:16" ht="30">
      <c r="A19" s="1" t="s">
        <v>56</v>
      </c>
      <c r="B19" s="25" t="s">
        <v>185</v>
      </c>
      <c r="C19" s="4"/>
      <c r="D19" s="5" t="s">
        <v>52</v>
      </c>
      <c r="E19" s="5" t="s">
        <v>61</v>
      </c>
      <c r="F19" s="4"/>
      <c r="G19" s="4"/>
      <c r="H19" s="4"/>
      <c r="I19" s="4"/>
      <c r="J19" s="40">
        <v>2671000</v>
      </c>
      <c r="K19" s="38"/>
      <c r="L19" s="38"/>
      <c r="M19" s="22">
        <v>1</v>
      </c>
      <c r="N19" s="22">
        <v>1</v>
      </c>
      <c r="O19" s="5" t="s">
        <v>69</v>
      </c>
      <c r="P19" s="5" t="s">
        <v>69</v>
      </c>
    </row>
    <row r="20" spans="1:16" ht="30">
      <c r="A20" s="1" t="s">
        <v>56</v>
      </c>
      <c r="B20" s="25" t="s">
        <v>185</v>
      </c>
      <c r="C20" s="4"/>
      <c r="D20" s="845" t="s">
        <v>53</v>
      </c>
      <c r="E20" s="845" t="s">
        <v>61</v>
      </c>
      <c r="F20" s="4"/>
      <c r="G20" s="4"/>
      <c r="H20" s="4"/>
      <c r="I20" s="4"/>
      <c r="J20" s="847">
        <v>8158300</v>
      </c>
      <c r="K20" s="38"/>
      <c r="L20" s="38"/>
      <c r="M20" s="22" t="s">
        <v>64</v>
      </c>
      <c r="N20" s="22">
        <v>1</v>
      </c>
      <c r="O20" s="845" t="s">
        <v>70</v>
      </c>
      <c r="P20" s="845" t="s">
        <v>70</v>
      </c>
    </row>
    <row r="21" spans="1:16" ht="30">
      <c r="A21" s="1" t="s">
        <v>56</v>
      </c>
      <c r="B21" s="25" t="s">
        <v>185</v>
      </c>
      <c r="C21" s="4"/>
      <c r="D21" s="845"/>
      <c r="E21" s="845"/>
      <c r="F21" s="4"/>
      <c r="G21" s="4"/>
      <c r="H21" s="4"/>
      <c r="I21" s="4"/>
      <c r="J21" s="847"/>
      <c r="K21" s="38"/>
      <c r="L21" s="38"/>
      <c r="M21" s="22" t="s">
        <v>65</v>
      </c>
      <c r="N21" s="22">
        <v>0.89</v>
      </c>
      <c r="O21" s="845"/>
      <c r="P21" s="845"/>
    </row>
    <row r="22" spans="1:16" ht="30">
      <c r="A22" s="1" t="s">
        <v>56</v>
      </c>
      <c r="B22" s="25" t="s">
        <v>185</v>
      </c>
      <c r="C22" s="4"/>
      <c r="D22" s="4" t="s">
        <v>54</v>
      </c>
      <c r="E22" s="4" t="s">
        <v>62</v>
      </c>
      <c r="F22" s="4"/>
      <c r="G22" s="4"/>
      <c r="H22" s="4"/>
      <c r="I22" s="4"/>
      <c r="J22" s="38">
        <v>2720000</v>
      </c>
      <c r="K22" s="38"/>
      <c r="L22" s="38"/>
      <c r="M22" s="22" t="s">
        <v>66</v>
      </c>
      <c r="N22" s="22">
        <v>0.8</v>
      </c>
      <c r="O22" s="4" t="s">
        <v>71</v>
      </c>
      <c r="P22" s="4" t="s">
        <v>71</v>
      </c>
    </row>
    <row r="23" spans="1:16" ht="60">
      <c r="A23" s="1" t="s">
        <v>56</v>
      </c>
      <c r="B23" s="25" t="s">
        <v>185</v>
      </c>
      <c r="C23" s="4"/>
      <c r="D23" s="4" t="s">
        <v>55</v>
      </c>
      <c r="E23" s="4" t="s">
        <v>63</v>
      </c>
      <c r="F23" s="4"/>
      <c r="G23" s="4"/>
      <c r="H23" s="4"/>
      <c r="I23" s="4"/>
      <c r="J23" s="38">
        <v>2500000</v>
      </c>
      <c r="K23" s="38"/>
      <c r="L23" s="38"/>
      <c r="M23" s="22">
        <v>0.02</v>
      </c>
      <c r="N23" s="22">
        <v>0.01</v>
      </c>
      <c r="O23" s="4" t="s">
        <v>72</v>
      </c>
      <c r="P23" s="4" t="s">
        <v>72</v>
      </c>
    </row>
    <row r="24" spans="1:16" ht="30">
      <c r="A24" s="1" t="s">
        <v>74</v>
      </c>
      <c r="B24" s="8" t="s">
        <v>45</v>
      </c>
      <c r="C24" s="4" t="s">
        <v>73</v>
      </c>
      <c r="D24" s="7" t="s">
        <v>75</v>
      </c>
      <c r="E24" s="4"/>
      <c r="F24" s="4"/>
      <c r="G24" s="4"/>
      <c r="H24" s="4"/>
      <c r="I24" s="4"/>
      <c r="J24" s="6">
        <v>2500000</v>
      </c>
      <c r="K24" s="41">
        <v>2479731.2784799999</v>
      </c>
      <c r="L24" s="41">
        <v>2434168</v>
      </c>
      <c r="M24" s="22"/>
      <c r="N24" s="42">
        <v>1</v>
      </c>
      <c r="O24" s="7" t="s">
        <v>13</v>
      </c>
      <c r="P24" s="7" t="s">
        <v>13</v>
      </c>
    </row>
    <row r="25" spans="1:16" ht="45">
      <c r="A25" s="1" t="s">
        <v>74</v>
      </c>
      <c r="B25" s="24" t="s">
        <v>188</v>
      </c>
      <c r="C25" s="4" t="s">
        <v>77</v>
      </c>
      <c r="D25" s="7" t="s">
        <v>76</v>
      </c>
      <c r="E25" s="4"/>
      <c r="F25" s="4"/>
      <c r="G25" s="4"/>
      <c r="H25" s="4"/>
      <c r="I25" s="4"/>
      <c r="J25" s="6">
        <v>3035657.1359999999</v>
      </c>
      <c r="K25" s="41">
        <v>2655436.7627099999</v>
      </c>
      <c r="L25" s="41">
        <v>570295.61488999997</v>
      </c>
      <c r="M25" s="22"/>
      <c r="N25" s="42">
        <v>0.67</v>
      </c>
      <c r="O25" s="7" t="s">
        <v>20</v>
      </c>
      <c r="P25" s="7"/>
    </row>
    <row r="26" spans="1:16" ht="30">
      <c r="A26" s="1" t="s">
        <v>74</v>
      </c>
      <c r="B26" s="8" t="s">
        <v>15</v>
      </c>
      <c r="C26" s="4" t="s">
        <v>80</v>
      </c>
      <c r="D26" s="7" t="s">
        <v>78</v>
      </c>
      <c r="E26" s="4"/>
      <c r="F26" s="4"/>
      <c r="G26" s="4"/>
      <c r="H26" s="4"/>
      <c r="I26" s="4"/>
      <c r="J26" s="6">
        <v>3750000</v>
      </c>
      <c r="K26" s="41">
        <v>3335589.9153400003</v>
      </c>
      <c r="L26" s="41">
        <v>3098229.6641500001</v>
      </c>
      <c r="M26" s="22"/>
      <c r="N26" s="42">
        <v>0.85</v>
      </c>
      <c r="O26" s="7" t="s">
        <v>20</v>
      </c>
      <c r="P26" s="7"/>
    </row>
    <row r="27" spans="1:16" ht="30">
      <c r="A27" s="1" t="s">
        <v>74</v>
      </c>
      <c r="B27" s="8" t="s">
        <v>15</v>
      </c>
      <c r="C27" s="4" t="s">
        <v>80</v>
      </c>
      <c r="D27" s="7" t="s">
        <v>79</v>
      </c>
      <c r="E27" s="4"/>
      <c r="F27" s="4"/>
      <c r="G27" s="4"/>
      <c r="H27" s="4"/>
      <c r="I27" s="4"/>
      <c r="J27" s="6">
        <v>8000000</v>
      </c>
      <c r="K27" s="41">
        <v>6376600.51339</v>
      </c>
      <c r="L27" s="41">
        <v>1500620.6656900002</v>
      </c>
      <c r="M27" s="22"/>
      <c r="N27" s="42">
        <v>0.67</v>
      </c>
      <c r="O27" s="7" t="s">
        <v>20</v>
      </c>
      <c r="P27" s="7"/>
    </row>
    <row r="28" spans="1:16" ht="15">
      <c r="A28" s="1" t="s">
        <v>74</v>
      </c>
      <c r="B28" s="25" t="s">
        <v>185</v>
      </c>
      <c r="C28" s="4" t="s">
        <v>83</v>
      </c>
      <c r="D28" s="7" t="s">
        <v>81</v>
      </c>
      <c r="E28" s="4"/>
      <c r="F28" s="4"/>
      <c r="G28" s="4"/>
      <c r="H28" s="4"/>
      <c r="I28" s="4"/>
      <c r="J28" s="6">
        <v>3200000</v>
      </c>
      <c r="K28" s="41">
        <v>2815424.44147</v>
      </c>
      <c r="L28" s="41">
        <v>194883.28863999998</v>
      </c>
      <c r="M28" s="22"/>
      <c r="N28" s="42">
        <v>0.1</v>
      </c>
      <c r="O28" s="7" t="s">
        <v>20</v>
      </c>
      <c r="P28" s="7"/>
    </row>
    <row r="29" spans="1:16" ht="15">
      <c r="A29" s="1" t="s">
        <v>74</v>
      </c>
      <c r="B29" s="25" t="s">
        <v>185</v>
      </c>
      <c r="C29" s="4" t="s">
        <v>83</v>
      </c>
      <c r="D29" s="7" t="s">
        <v>82</v>
      </c>
      <c r="E29" s="4"/>
      <c r="F29" s="4"/>
      <c r="G29" s="4"/>
      <c r="H29" s="4"/>
      <c r="I29" s="4"/>
      <c r="J29" s="6">
        <v>5550000</v>
      </c>
      <c r="K29" s="41">
        <v>5549952.52049</v>
      </c>
      <c r="L29" s="41">
        <v>4113061.57681</v>
      </c>
      <c r="M29" s="22"/>
      <c r="N29" s="42">
        <v>0.75</v>
      </c>
      <c r="O29" s="7" t="s">
        <v>20</v>
      </c>
      <c r="P29" s="7"/>
    </row>
    <row r="30" spans="1:16" ht="30">
      <c r="A30" s="1" t="s">
        <v>74</v>
      </c>
      <c r="B30" s="8" t="s">
        <v>39</v>
      </c>
      <c r="C30" s="4" t="s">
        <v>85</v>
      </c>
      <c r="D30" s="7" t="s">
        <v>84</v>
      </c>
      <c r="E30" s="4"/>
      <c r="F30" s="4"/>
      <c r="G30" s="4"/>
      <c r="H30" s="4"/>
      <c r="I30" s="4"/>
      <c r="J30" s="6">
        <v>2800000</v>
      </c>
      <c r="K30" s="41">
        <v>1987035.7790999999</v>
      </c>
      <c r="L30" s="41">
        <v>296331.09010000003</v>
      </c>
      <c r="M30" s="22"/>
      <c r="N30" s="42">
        <v>0.15</v>
      </c>
      <c r="O30" s="7" t="s">
        <v>20</v>
      </c>
      <c r="P30" s="7"/>
    </row>
    <row r="31" spans="1:16" ht="30">
      <c r="A31" s="1" t="s">
        <v>89</v>
      </c>
      <c r="B31" s="8" t="s">
        <v>15</v>
      </c>
      <c r="C31" s="4" t="s">
        <v>86</v>
      </c>
      <c r="D31" s="7" t="s">
        <v>87</v>
      </c>
      <c r="E31" s="4"/>
      <c r="F31" s="4"/>
      <c r="G31" s="4"/>
      <c r="H31" s="4"/>
      <c r="I31" s="4"/>
      <c r="J31" s="6">
        <v>12000000</v>
      </c>
      <c r="K31" s="41">
        <v>0</v>
      </c>
      <c r="L31" s="41">
        <v>0</v>
      </c>
      <c r="M31" s="22">
        <v>0</v>
      </c>
      <c r="N31" s="42">
        <v>0</v>
      </c>
      <c r="O31" s="7"/>
      <c r="P31" s="7" t="s">
        <v>88</v>
      </c>
    </row>
    <row r="32" spans="1:16" ht="60">
      <c r="A32" s="1" t="s">
        <v>92</v>
      </c>
      <c r="B32" s="8" t="s">
        <v>39</v>
      </c>
      <c r="C32" s="4"/>
      <c r="D32" s="7" t="s">
        <v>90</v>
      </c>
      <c r="E32" s="7" t="s">
        <v>93</v>
      </c>
      <c r="F32" s="4"/>
      <c r="G32" s="43">
        <v>41047</v>
      </c>
      <c r="H32" s="4" t="s">
        <v>98</v>
      </c>
      <c r="I32" s="43">
        <v>46203</v>
      </c>
      <c r="J32" s="6">
        <v>32226000</v>
      </c>
      <c r="K32" s="6"/>
      <c r="L32" s="6">
        <v>23524980</v>
      </c>
      <c r="M32" s="22"/>
      <c r="N32" s="42"/>
      <c r="O32" s="7"/>
      <c r="P32" s="7" t="s">
        <v>101</v>
      </c>
    </row>
    <row r="33" spans="1:16" ht="45">
      <c r="A33" s="1" t="s">
        <v>92</v>
      </c>
      <c r="B33" s="8" t="s">
        <v>39</v>
      </c>
      <c r="C33" s="4"/>
      <c r="D33" s="7" t="s">
        <v>91</v>
      </c>
      <c r="E33" s="7" t="s">
        <v>94</v>
      </c>
      <c r="F33" s="4"/>
      <c r="G33" s="43"/>
      <c r="H33" s="4" t="s">
        <v>99</v>
      </c>
      <c r="I33" s="43">
        <v>45930</v>
      </c>
      <c r="J33" s="6">
        <v>12543752.188999999</v>
      </c>
      <c r="K33" s="6"/>
      <c r="L33" s="6">
        <v>0</v>
      </c>
      <c r="M33" s="22"/>
      <c r="N33" s="42"/>
      <c r="O33" s="7"/>
      <c r="P33" s="7" t="s">
        <v>214</v>
      </c>
    </row>
    <row r="34" spans="1:16" ht="30">
      <c r="A34" s="1" t="s">
        <v>92</v>
      </c>
      <c r="B34" s="8" t="s">
        <v>15</v>
      </c>
      <c r="C34" s="4"/>
      <c r="D34" s="5" t="s">
        <v>204</v>
      </c>
      <c r="E34" s="5" t="s">
        <v>95</v>
      </c>
      <c r="F34" s="4"/>
      <c r="G34" s="43">
        <v>41700</v>
      </c>
      <c r="H34" s="4" t="s">
        <v>100</v>
      </c>
      <c r="I34" s="43" t="s">
        <v>97</v>
      </c>
      <c r="J34" s="6">
        <v>130800000</v>
      </c>
      <c r="K34" s="6"/>
      <c r="L34" s="6">
        <v>76882000</v>
      </c>
      <c r="M34" s="22"/>
      <c r="N34" s="42"/>
      <c r="O34" s="7"/>
      <c r="P34" s="7" t="s">
        <v>102</v>
      </c>
    </row>
    <row r="35" spans="1:16" ht="105">
      <c r="A35" s="1" t="s">
        <v>92</v>
      </c>
      <c r="B35" s="25" t="s">
        <v>185</v>
      </c>
      <c r="C35" s="4"/>
      <c r="D35" s="5" t="s">
        <v>205</v>
      </c>
      <c r="E35" s="5" t="s">
        <v>96</v>
      </c>
      <c r="F35" s="4"/>
      <c r="G35" s="43" t="s">
        <v>97</v>
      </c>
      <c r="H35" s="4" t="s">
        <v>97</v>
      </c>
      <c r="I35" s="43" t="s">
        <v>97</v>
      </c>
      <c r="J35" s="6">
        <v>26300000</v>
      </c>
      <c r="K35" s="6"/>
      <c r="L35" s="6">
        <v>0</v>
      </c>
      <c r="M35" s="22"/>
      <c r="N35" s="42"/>
      <c r="O35" s="7"/>
      <c r="P35" s="7" t="s">
        <v>215</v>
      </c>
    </row>
    <row r="36" spans="1:16" ht="30">
      <c r="A36" s="1" t="s">
        <v>104</v>
      </c>
      <c r="B36" s="8" t="s">
        <v>45</v>
      </c>
      <c r="C36" s="4" t="s">
        <v>103</v>
      </c>
      <c r="D36" s="5" t="s">
        <v>105</v>
      </c>
      <c r="E36" s="5"/>
      <c r="F36" s="4"/>
      <c r="G36" s="43"/>
      <c r="H36" s="4"/>
      <c r="I36" s="43"/>
      <c r="J36" s="6">
        <v>2310000</v>
      </c>
      <c r="K36" s="6">
        <v>0</v>
      </c>
      <c r="L36" s="6">
        <v>0</v>
      </c>
      <c r="M36" s="22"/>
      <c r="N36" s="42" t="s">
        <v>106</v>
      </c>
      <c r="O36" s="7" t="s">
        <v>107</v>
      </c>
      <c r="P36" s="7" t="s">
        <v>108</v>
      </c>
    </row>
    <row r="37" spans="1:16" ht="30">
      <c r="A37" s="1" t="s">
        <v>104</v>
      </c>
      <c r="B37" s="8" t="s">
        <v>45</v>
      </c>
      <c r="C37" s="4" t="s">
        <v>103</v>
      </c>
      <c r="D37" s="5" t="s">
        <v>109</v>
      </c>
      <c r="E37" s="5"/>
      <c r="F37" s="4"/>
      <c r="G37" s="43"/>
      <c r="H37" s="4"/>
      <c r="I37" s="43"/>
      <c r="J37" s="6">
        <v>3740000</v>
      </c>
      <c r="K37" s="6">
        <v>3052865.96062</v>
      </c>
      <c r="L37" s="6">
        <v>1978724.52856</v>
      </c>
      <c r="M37" s="22"/>
      <c r="N37" s="42" t="s">
        <v>110</v>
      </c>
      <c r="O37" s="7" t="s">
        <v>20</v>
      </c>
      <c r="P37" s="7" t="s">
        <v>67</v>
      </c>
    </row>
    <row r="38" spans="1:16" ht="30">
      <c r="A38" s="1" t="s">
        <v>104</v>
      </c>
      <c r="B38" s="24" t="s">
        <v>193</v>
      </c>
      <c r="C38" s="4" t="s">
        <v>112</v>
      </c>
      <c r="D38" s="5" t="s">
        <v>111</v>
      </c>
      <c r="E38" s="5"/>
      <c r="F38" s="4"/>
      <c r="G38" s="43"/>
      <c r="H38" s="4"/>
      <c r="I38" s="43"/>
      <c r="J38" s="6">
        <v>2200000</v>
      </c>
      <c r="K38" s="6">
        <v>702335.67540999991</v>
      </c>
      <c r="L38" s="6">
        <v>675969.30566000007</v>
      </c>
      <c r="M38" s="22"/>
      <c r="N38" s="26">
        <v>0.45</v>
      </c>
      <c r="O38" s="7" t="s">
        <v>30</v>
      </c>
      <c r="P38" s="7" t="s">
        <v>216</v>
      </c>
    </row>
    <row r="39" spans="1:16" ht="30">
      <c r="A39" s="1" t="s">
        <v>104</v>
      </c>
      <c r="B39" s="8" t="s">
        <v>39</v>
      </c>
      <c r="C39" s="4" t="s">
        <v>113</v>
      </c>
      <c r="D39" s="5" t="s">
        <v>117</v>
      </c>
      <c r="E39" s="5"/>
      <c r="F39" s="4"/>
      <c r="G39" s="43"/>
      <c r="H39" s="4"/>
      <c r="I39" s="43"/>
      <c r="J39" s="6">
        <v>3750000</v>
      </c>
      <c r="K39" s="6">
        <v>3639861.63693</v>
      </c>
      <c r="L39" s="6">
        <v>3392146.1676000003</v>
      </c>
      <c r="M39" s="22"/>
      <c r="N39" s="44">
        <v>96</v>
      </c>
      <c r="O39" s="7" t="s">
        <v>114</v>
      </c>
      <c r="P39" s="7" t="s">
        <v>115</v>
      </c>
    </row>
    <row r="40" spans="1:16" ht="30">
      <c r="A40" s="1" t="s">
        <v>104</v>
      </c>
      <c r="B40" s="8" t="s">
        <v>39</v>
      </c>
      <c r="C40" s="4" t="s">
        <v>113</v>
      </c>
      <c r="D40" s="5" t="s">
        <v>118</v>
      </c>
      <c r="E40" s="5"/>
      <c r="F40" s="4"/>
      <c r="G40" s="43"/>
      <c r="H40" s="4"/>
      <c r="I40" s="43"/>
      <c r="J40" s="6">
        <v>2600000</v>
      </c>
      <c r="K40" s="6">
        <v>2571314.0070500001</v>
      </c>
      <c r="L40" s="6">
        <v>2570938.0471099997</v>
      </c>
      <c r="M40" s="22"/>
      <c r="N40" s="44">
        <v>100</v>
      </c>
      <c r="O40" s="7" t="s">
        <v>13</v>
      </c>
      <c r="P40" s="7" t="s">
        <v>135</v>
      </c>
    </row>
    <row r="41" spans="1:16" ht="30">
      <c r="A41" s="1" t="s">
        <v>104</v>
      </c>
      <c r="B41" s="25" t="s">
        <v>185</v>
      </c>
      <c r="C41" s="4" t="s">
        <v>119</v>
      </c>
      <c r="D41" s="5" t="s">
        <v>120</v>
      </c>
      <c r="E41" s="5"/>
      <c r="F41" s="4"/>
      <c r="G41" s="43"/>
      <c r="H41" s="4"/>
      <c r="I41" s="43"/>
      <c r="J41" s="6">
        <v>1743638</v>
      </c>
      <c r="K41" s="6">
        <v>105475.68238</v>
      </c>
      <c r="L41" s="6">
        <v>27361.35152</v>
      </c>
      <c r="M41" s="22"/>
      <c r="N41" s="44">
        <v>0</v>
      </c>
      <c r="O41" s="7" t="s">
        <v>126</v>
      </c>
      <c r="P41" s="7" t="s">
        <v>127</v>
      </c>
    </row>
    <row r="42" spans="1:16" ht="15">
      <c r="A42" s="1" t="s">
        <v>104</v>
      </c>
      <c r="B42" s="25" t="s">
        <v>185</v>
      </c>
      <c r="C42" s="4" t="s">
        <v>119</v>
      </c>
      <c r="D42" s="5" t="s">
        <v>121</v>
      </c>
      <c r="E42" s="5"/>
      <c r="F42" s="4"/>
      <c r="G42" s="43"/>
      <c r="H42" s="4"/>
      <c r="I42" s="43"/>
      <c r="J42" s="6">
        <v>1600000</v>
      </c>
      <c r="K42" s="6">
        <v>1442450.3391099998</v>
      </c>
      <c r="L42" s="6">
        <v>227372.04347999999</v>
      </c>
      <c r="M42" s="22"/>
      <c r="N42" s="44">
        <v>30</v>
      </c>
      <c r="O42" s="7" t="s">
        <v>20</v>
      </c>
      <c r="P42" s="7" t="s">
        <v>67</v>
      </c>
    </row>
    <row r="43" spans="1:16" ht="30">
      <c r="A43" s="1" t="s">
        <v>104</v>
      </c>
      <c r="B43" s="25" t="s">
        <v>185</v>
      </c>
      <c r="C43" s="4" t="s">
        <v>119</v>
      </c>
      <c r="D43" s="5" t="s">
        <v>122</v>
      </c>
      <c r="E43" s="5"/>
      <c r="F43" s="4"/>
      <c r="G43" s="43"/>
      <c r="H43" s="4"/>
      <c r="I43" s="43"/>
      <c r="J43" s="6">
        <v>2110000</v>
      </c>
      <c r="K43" s="6">
        <v>1516941.0222799999</v>
      </c>
      <c r="L43" s="6">
        <v>1069818.3300800002</v>
      </c>
      <c r="M43" s="22"/>
      <c r="N43" s="26">
        <v>0.85</v>
      </c>
      <c r="O43" s="7" t="s">
        <v>30</v>
      </c>
      <c r="P43" s="7" t="s">
        <v>217</v>
      </c>
    </row>
    <row r="44" spans="1:16" ht="15">
      <c r="A44" s="1" t="s">
        <v>104</v>
      </c>
      <c r="B44" s="25" t="s">
        <v>185</v>
      </c>
      <c r="C44" s="4" t="s">
        <v>119</v>
      </c>
      <c r="D44" s="5" t="s">
        <v>123</v>
      </c>
      <c r="E44" s="5"/>
      <c r="F44" s="4"/>
      <c r="G44" s="43"/>
      <c r="H44" s="4"/>
      <c r="I44" s="43"/>
      <c r="J44" s="6">
        <v>5520000</v>
      </c>
      <c r="K44" s="6">
        <v>5518318.4793800004</v>
      </c>
      <c r="L44" s="6">
        <v>2562608.4536299999</v>
      </c>
      <c r="M44" s="22"/>
      <c r="N44" s="42" t="s">
        <v>128</v>
      </c>
      <c r="O44" s="7" t="s">
        <v>20</v>
      </c>
      <c r="P44" s="7" t="s">
        <v>67</v>
      </c>
    </row>
    <row r="45" spans="1:16" ht="30">
      <c r="A45" s="1" t="s">
        <v>104</v>
      </c>
      <c r="B45" s="25" t="s">
        <v>185</v>
      </c>
      <c r="C45" s="4" t="s">
        <v>119</v>
      </c>
      <c r="D45" s="5" t="s">
        <v>124</v>
      </c>
      <c r="E45" s="5"/>
      <c r="F45" s="4"/>
      <c r="G45" s="43"/>
      <c r="H45" s="4"/>
      <c r="I45" s="43"/>
      <c r="J45" s="6">
        <v>2900000</v>
      </c>
      <c r="K45" s="6">
        <v>8390.2854499999994</v>
      </c>
      <c r="L45" s="6">
        <v>4445.8162300000004</v>
      </c>
      <c r="M45" s="22"/>
      <c r="N45" s="42" t="s">
        <v>106</v>
      </c>
      <c r="O45" s="7" t="s">
        <v>129</v>
      </c>
      <c r="P45" s="7" t="s">
        <v>127</v>
      </c>
    </row>
    <row r="46" spans="1:16" ht="30">
      <c r="A46" s="1" t="s">
        <v>104</v>
      </c>
      <c r="B46" s="25" t="s">
        <v>185</v>
      </c>
      <c r="C46" s="4" t="s">
        <v>119</v>
      </c>
      <c r="D46" s="5" t="s">
        <v>125</v>
      </c>
      <c r="E46" s="5"/>
      <c r="F46" s="4"/>
      <c r="G46" s="43"/>
      <c r="H46" s="4"/>
      <c r="I46" s="43"/>
      <c r="J46" s="6">
        <v>1700000</v>
      </c>
      <c r="K46" s="6">
        <v>3156.20318</v>
      </c>
      <c r="L46" s="6">
        <v>1596.20318</v>
      </c>
      <c r="M46" s="22"/>
      <c r="N46" s="42" t="s">
        <v>106</v>
      </c>
      <c r="O46" s="7" t="s">
        <v>126</v>
      </c>
      <c r="P46" s="7" t="s">
        <v>127</v>
      </c>
    </row>
    <row r="47" spans="1:16" ht="30">
      <c r="A47" s="1" t="s">
        <v>104</v>
      </c>
      <c r="B47" s="8" t="s">
        <v>15</v>
      </c>
      <c r="C47" s="4" t="s">
        <v>130</v>
      </c>
      <c r="D47" s="5" t="s">
        <v>131</v>
      </c>
      <c r="E47" s="5"/>
      <c r="F47" s="4"/>
      <c r="G47" s="43"/>
      <c r="H47" s="4"/>
      <c r="I47" s="43"/>
      <c r="J47" s="6">
        <v>8400000</v>
      </c>
      <c r="K47" s="6">
        <v>8188286.16273</v>
      </c>
      <c r="L47" s="6">
        <v>7337675.353219999</v>
      </c>
      <c r="M47" s="22"/>
      <c r="N47" s="42" t="s">
        <v>134</v>
      </c>
      <c r="O47" s="7" t="s">
        <v>20</v>
      </c>
      <c r="P47" s="7" t="s">
        <v>67</v>
      </c>
    </row>
    <row r="48" spans="1:16" ht="15">
      <c r="A48" s="1" t="s">
        <v>104</v>
      </c>
      <c r="B48" s="8" t="s">
        <v>15</v>
      </c>
      <c r="C48" s="4" t="s">
        <v>130</v>
      </c>
      <c r="D48" s="5" t="s">
        <v>132</v>
      </c>
      <c r="E48" s="5"/>
      <c r="F48" s="4"/>
      <c r="G48" s="43"/>
      <c r="H48" s="4"/>
      <c r="I48" s="43"/>
      <c r="J48" s="6">
        <v>1753614</v>
      </c>
      <c r="K48" s="6">
        <v>1688998.4175199999</v>
      </c>
      <c r="L48" s="6">
        <v>1623094.8989000004</v>
      </c>
      <c r="M48" s="22"/>
      <c r="N48" s="42" t="s">
        <v>116</v>
      </c>
      <c r="O48" s="7" t="s">
        <v>13</v>
      </c>
      <c r="P48" s="7" t="s">
        <v>135</v>
      </c>
    </row>
    <row r="49" spans="1:16" ht="15">
      <c r="A49" s="1" t="s">
        <v>104</v>
      </c>
      <c r="B49" s="8" t="s">
        <v>15</v>
      </c>
      <c r="C49" s="4" t="s">
        <v>130</v>
      </c>
      <c r="D49" s="5" t="s">
        <v>133</v>
      </c>
      <c r="E49" s="5"/>
      <c r="F49" s="4"/>
      <c r="G49" s="43"/>
      <c r="H49" s="4"/>
      <c r="I49" s="43"/>
      <c r="J49" s="6">
        <v>4216500</v>
      </c>
      <c r="K49" s="6">
        <v>4119821.8514299998</v>
      </c>
      <c r="L49" s="6">
        <v>4042541.5100300005</v>
      </c>
      <c r="M49" s="45"/>
      <c r="N49" s="42" t="s">
        <v>116</v>
      </c>
      <c r="O49" s="7" t="s">
        <v>13</v>
      </c>
      <c r="P49" s="7" t="s">
        <v>135</v>
      </c>
    </row>
    <row r="50" spans="1:16" ht="30">
      <c r="A50" s="1" t="s">
        <v>104</v>
      </c>
      <c r="B50" s="8" t="s">
        <v>39</v>
      </c>
      <c r="C50" s="4" t="s">
        <v>113</v>
      </c>
      <c r="D50" s="5" t="s">
        <v>136</v>
      </c>
      <c r="E50" s="5" t="s">
        <v>140</v>
      </c>
      <c r="F50" s="4"/>
      <c r="G50" s="43"/>
      <c r="H50" s="4"/>
      <c r="I50" s="43"/>
      <c r="J50" s="6">
        <v>20000000</v>
      </c>
      <c r="K50" s="6"/>
      <c r="L50" s="6"/>
      <c r="M50" s="22">
        <v>0.87</v>
      </c>
      <c r="N50" s="22">
        <v>0.98</v>
      </c>
      <c r="O50" s="7"/>
      <c r="P50" s="7" t="s">
        <v>218</v>
      </c>
    </row>
    <row r="51" spans="1:16" ht="15">
      <c r="A51" s="1" t="s">
        <v>104</v>
      </c>
      <c r="B51" s="8" t="s">
        <v>39</v>
      </c>
      <c r="C51" s="4" t="s">
        <v>191</v>
      </c>
      <c r="D51" s="5" t="s">
        <v>137</v>
      </c>
      <c r="E51" s="6" t="s">
        <v>141</v>
      </c>
      <c r="F51" s="6"/>
      <c r="G51" s="6"/>
      <c r="H51" s="46"/>
      <c r="I51" s="46"/>
      <c r="J51" s="6">
        <v>1900000</v>
      </c>
      <c r="K51" s="7"/>
      <c r="L51" s="29"/>
      <c r="M51" s="22">
        <v>0.2</v>
      </c>
      <c r="N51" s="22">
        <v>0.2</v>
      </c>
      <c r="O51" s="7"/>
      <c r="P51" s="29" t="s">
        <v>219</v>
      </c>
    </row>
    <row r="52" spans="1:16" ht="45">
      <c r="A52" s="1" t="s">
        <v>104</v>
      </c>
      <c r="B52" s="8" t="s">
        <v>39</v>
      </c>
      <c r="C52" s="4" t="s">
        <v>191</v>
      </c>
      <c r="D52" s="5" t="s">
        <v>138</v>
      </c>
      <c r="E52" s="7" t="s">
        <v>142</v>
      </c>
      <c r="F52" s="7"/>
      <c r="G52" s="29"/>
      <c r="H52" s="29"/>
      <c r="I52" s="29"/>
      <c r="J52" s="6">
        <v>4200000</v>
      </c>
      <c r="K52" s="29"/>
      <c r="L52" s="29"/>
      <c r="M52" s="22">
        <v>0</v>
      </c>
      <c r="N52" s="22">
        <v>0</v>
      </c>
      <c r="O52" s="7"/>
      <c r="P52" s="29" t="s">
        <v>220</v>
      </c>
    </row>
    <row r="53" spans="1:16" ht="45">
      <c r="A53" s="1" t="s">
        <v>104</v>
      </c>
      <c r="B53" s="8" t="s">
        <v>39</v>
      </c>
      <c r="C53" s="4" t="s">
        <v>191</v>
      </c>
      <c r="D53" s="5" t="s">
        <v>139</v>
      </c>
      <c r="E53" s="7" t="s">
        <v>143</v>
      </c>
      <c r="F53" s="7"/>
      <c r="G53" s="29"/>
      <c r="H53" s="29"/>
      <c r="I53" s="29"/>
      <c r="J53" s="6">
        <v>5177000</v>
      </c>
      <c r="K53" s="29"/>
      <c r="L53" s="29"/>
      <c r="M53" s="22">
        <v>0</v>
      </c>
      <c r="N53" s="22">
        <v>0</v>
      </c>
      <c r="O53" s="7"/>
      <c r="P53" s="29" t="s">
        <v>221</v>
      </c>
    </row>
    <row r="54" spans="1:16" ht="30">
      <c r="A54" s="1" t="s">
        <v>144</v>
      </c>
      <c r="B54" s="8" t="s">
        <v>15</v>
      </c>
      <c r="C54" s="4" t="s">
        <v>150</v>
      </c>
      <c r="D54" s="5" t="s">
        <v>145</v>
      </c>
      <c r="E54" s="5"/>
      <c r="F54" s="4"/>
      <c r="G54" s="43"/>
      <c r="H54" s="4"/>
      <c r="I54" s="43"/>
      <c r="J54" s="6">
        <v>3715000</v>
      </c>
      <c r="K54" s="6">
        <v>3711941.58978</v>
      </c>
      <c r="L54" s="6">
        <v>3707512.0858200002</v>
      </c>
      <c r="M54" s="22">
        <v>0.99</v>
      </c>
      <c r="N54" s="22"/>
      <c r="O54" s="22" t="s">
        <v>149</v>
      </c>
      <c r="P54" s="7"/>
    </row>
    <row r="55" spans="1:16" ht="30">
      <c r="A55" s="1" t="s">
        <v>144</v>
      </c>
      <c r="B55" s="8" t="s">
        <v>15</v>
      </c>
      <c r="C55" s="4" t="s">
        <v>150</v>
      </c>
      <c r="D55" s="5" t="s">
        <v>146</v>
      </c>
      <c r="E55" s="5"/>
      <c r="F55" s="4"/>
      <c r="G55" s="43"/>
      <c r="H55" s="4"/>
      <c r="I55" s="43"/>
      <c r="J55" s="6">
        <v>5813000</v>
      </c>
      <c r="K55" s="6">
        <v>5732396</v>
      </c>
      <c r="L55" s="6">
        <v>5570823</v>
      </c>
      <c r="M55" s="45"/>
      <c r="N55" s="22">
        <v>0.97</v>
      </c>
      <c r="O55" s="46" t="s">
        <v>149</v>
      </c>
      <c r="P55" s="7"/>
    </row>
    <row r="56" spans="1:16" ht="30">
      <c r="A56" s="1" t="s">
        <v>144</v>
      </c>
      <c r="B56" s="8" t="s">
        <v>15</v>
      </c>
      <c r="C56" s="4" t="s">
        <v>150</v>
      </c>
      <c r="D56" s="5" t="s">
        <v>147</v>
      </c>
      <c r="E56" s="5"/>
      <c r="F56" s="4"/>
      <c r="G56" s="43"/>
      <c r="H56" s="4"/>
      <c r="I56" s="43"/>
      <c r="J56" s="6">
        <v>1770127</v>
      </c>
      <c r="K56" s="6">
        <v>1718151.71478</v>
      </c>
      <c r="L56" s="6">
        <v>1650832</v>
      </c>
      <c r="M56" s="45"/>
      <c r="N56" s="22">
        <v>0.96</v>
      </c>
      <c r="O56" s="46" t="s">
        <v>149</v>
      </c>
      <c r="P56" s="7"/>
    </row>
    <row r="57" spans="1:16" ht="30">
      <c r="A57" s="1" t="s">
        <v>144</v>
      </c>
      <c r="B57" s="8" t="s">
        <v>15</v>
      </c>
      <c r="C57" s="4" t="s">
        <v>150</v>
      </c>
      <c r="D57" s="5" t="s">
        <v>148</v>
      </c>
      <c r="E57" s="5"/>
      <c r="F57" s="4"/>
      <c r="G57" s="43"/>
      <c r="H57" s="4"/>
      <c r="I57" s="43"/>
      <c r="J57" s="6">
        <v>4000000</v>
      </c>
      <c r="K57" s="6">
        <v>2649570.8295700001</v>
      </c>
      <c r="L57" s="6">
        <v>960980.72667</v>
      </c>
      <c r="M57" s="45"/>
      <c r="N57" s="22">
        <v>0.35</v>
      </c>
      <c r="O57" s="46" t="s">
        <v>149</v>
      </c>
      <c r="P57" s="7"/>
    </row>
    <row r="58" spans="1:16" ht="15">
      <c r="A58" s="1" t="s">
        <v>144</v>
      </c>
      <c r="B58" s="25" t="s">
        <v>185</v>
      </c>
      <c r="C58" s="4" t="s">
        <v>151</v>
      </c>
      <c r="D58" s="5" t="s">
        <v>152</v>
      </c>
      <c r="E58" s="5"/>
      <c r="F58" s="4"/>
      <c r="G58" s="43"/>
      <c r="H58" s="4"/>
      <c r="I58" s="43"/>
      <c r="J58" s="6">
        <v>2730000</v>
      </c>
      <c r="K58" s="6">
        <v>603770.76642999996</v>
      </c>
      <c r="L58" s="6">
        <v>563379.12698000006</v>
      </c>
      <c r="M58" s="45"/>
      <c r="N58" s="22">
        <v>0.35</v>
      </c>
      <c r="O58" s="46" t="s">
        <v>149</v>
      </c>
      <c r="P58" s="7"/>
    </row>
    <row r="59" spans="1:16" ht="15">
      <c r="A59" s="1" t="s">
        <v>144</v>
      </c>
      <c r="B59" s="25" t="s">
        <v>185</v>
      </c>
      <c r="C59" s="4" t="s">
        <v>151</v>
      </c>
      <c r="D59" s="5" t="s">
        <v>153</v>
      </c>
      <c r="E59" s="5"/>
      <c r="F59" s="4"/>
      <c r="G59" s="43"/>
      <c r="H59" s="4"/>
      <c r="I59" s="43"/>
      <c r="J59" s="6">
        <v>2000000</v>
      </c>
      <c r="K59" s="6">
        <v>1070656.74444</v>
      </c>
      <c r="L59" s="6">
        <v>819399.51109000004</v>
      </c>
      <c r="M59" s="45"/>
      <c r="N59" s="22">
        <v>0.7</v>
      </c>
      <c r="O59" s="46" t="s">
        <v>149</v>
      </c>
      <c r="P59" s="7"/>
    </row>
    <row r="60" spans="1:16" ht="15">
      <c r="A60" s="1" t="s">
        <v>144</v>
      </c>
      <c r="B60" s="25" t="s">
        <v>185</v>
      </c>
      <c r="C60" s="4" t="s">
        <v>151</v>
      </c>
      <c r="D60" s="5" t="s">
        <v>154</v>
      </c>
      <c r="E60" s="5"/>
      <c r="F60" s="4"/>
      <c r="G60" s="43"/>
      <c r="H60" s="4"/>
      <c r="I60" s="43"/>
      <c r="J60" s="6">
        <v>3400000</v>
      </c>
      <c r="K60" s="6">
        <v>124623.52535</v>
      </c>
      <c r="L60" s="6">
        <v>13449.51281</v>
      </c>
      <c r="M60" s="45"/>
      <c r="N60" s="22">
        <v>0.02</v>
      </c>
      <c r="O60" s="46" t="s">
        <v>149</v>
      </c>
      <c r="P60" s="7"/>
    </row>
    <row r="61" spans="1:16" ht="15">
      <c r="A61" s="1" t="s">
        <v>144</v>
      </c>
      <c r="B61" s="25" t="s">
        <v>185</v>
      </c>
      <c r="C61" s="4" t="s">
        <v>151</v>
      </c>
      <c r="D61" s="5" t="s">
        <v>155</v>
      </c>
      <c r="E61" s="5"/>
      <c r="F61" s="4"/>
      <c r="G61" s="43"/>
      <c r="H61" s="4"/>
      <c r="I61" s="43"/>
      <c r="J61" s="6">
        <v>4448000</v>
      </c>
      <c r="K61" s="6">
        <v>3958952.8348099999</v>
      </c>
      <c r="L61" s="6">
        <v>833517.22701999999</v>
      </c>
      <c r="M61" s="45"/>
      <c r="N61" s="22">
        <v>0.35</v>
      </c>
      <c r="O61" s="46" t="s">
        <v>149</v>
      </c>
      <c r="P61" s="7"/>
    </row>
    <row r="62" spans="1:16" ht="45">
      <c r="A62" s="1" t="s">
        <v>144</v>
      </c>
      <c r="B62" s="8" t="s">
        <v>39</v>
      </c>
      <c r="C62" s="4" t="s">
        <v>156</v>
      </c>
      <c r="D62" s="5" t="s">
        <v>157</v>
      </c>
      <c r="E62" s="5"/>
      <c r="F62" s="4"/>
      <c r="G62" s="43"/>
      <c r="H62" s="4"/>
      <c r="I62" s="43"/>
      <c r="J62" s="6">
        <v>1100000</v>
      </c>
      <c r="K62" s="6">
        <v>1096253.23612</v>
      </c>
      <c r="L62" s="6">
        <v>892983.16842999996</v>
      </c>
      <c r="M62" s="45"/>
      <c r="N62" s="22">
        <v>0.95</v>
      </c>
      <c r="O62" s="46" t="s">
        <v>149</v>
      </c>
      <c r="P62" s="7"/>
    </row>
    <row r="63" spans="1:16" ht="30">
      <c r="A63" s="1" t="s">
        <v>144</v>
      </c>
      <c r="B63" s="8" t="s">
        <v>39</v>
      </c>
      <c r="C63" s="4" t="s">
        <v>156</v>
      </c>
      <c r="D63" s="5" t="s">
        <v>158</v>
      </c>
      <c r="E63" s="5"/>
      <c r="F63" s="4"/>
      <c r="G63" s="43"/>
      <c r="H63" s="4"/>
      <c r="I63" s="43"/>
      <c r="J63" s="6">
        <v>1000000</v>
      </c>
      <c r="K63" s="6">
        <v>961564.05536</v>
      </c>
      <c r="L63" s="6">
        <v>803878.77549999999</v>
      </c>
      <c r="M63" s="45"/>
      <c r="N63" s="22">
        <v>0.95</v>
      </c>
      <c r="O63" s="46" t="s">
        <v>149</v>
      </c>
      <c r="P63" s="7"/>
    </row>
    <row r="64" spans="1:16" ht="30">
      <c r="A64" s="1" t="s">
        <v>144</v>
      </c>
      <c r="B64" s="8" t="s">
        <v>39</v>
      </c>
      <c r="C64" s="4" t="s">
        <v>160</v>
      </c>
      <c r="D64" s="4" t="s">
        <v>159</v>
      </c>
      <c r="E64" s="5"/>
      <c r="F64" s="4"/>
      <c r="G64" s="43"/>
      <c r="H64" s="4"/>
      <c r="I64" s="43"/>
      <c r="J64" s="6">
        <v>2500000</v>
      </c>
      <c r="K64" s="6">
        <v>2487357.3569</v>
      </c>
      <c r="L64" s="6">
        <v>1054772</v>
      </c>
      <c r="M64" s="22"/>
      <c r="N64" s="22">
        <v>0.35</v>
      </c>
      <c r="O64" s="7" t="s">
        <v>149</v>
      </c>
      <c r="P64" s="7"/>
    </row>
    <row r="65" spans="1:16" ht="45">
      <c r="A65" s="1" t="s">
        <v>144</v>
      </c>
      <c r="B65" s="24" t="s">
        <v>188</v>
      </c>
      <c r="C65" s="29" t="s">
        <v>162</v>
      </c>
      <c r="D65" s="5" t="s">
        <v>161</v>
      </c>
      <c r="E65" s="5"/>
      <c r="F65" s="4"/>
      <c r="G65" s="43"/>
      <c r="H65" s="4"/>
      <c r="I65" s="43"/>
      <c r="J65" s="6">
        <v>2023771.4240000001</v>
      </c>
      <c r="K65" s="6">
        <v>2004612.6216099998</v>
      </c>
      <c r="L65" s="6">
        <v>633165.14153000002</v>
      </c>
      <c r="M65" s="45"/>
      <c r="N65" s="22">
        <v>0.35</v>
      </c>
      <c r="O65" s="46" t="s">
        <v>149</v>
      </c>
      <c r="P65" s="7"/>
    </row>
    <row r="66" spans="1:16" ht="30">
      <c r="A66" s="1" t="s">
        <v>144</v>
      </c>
      <c r="B66" s="25" t="s">
        <v>192</v>
      </c>
      <c r="C66" s="4" t="s">
        <v>165</v>
      </c>
      <c r="D66" s="5" t="s">
        <v>163</v>
      </c>
      <c r="E66" s="5"/>
      <c r="F66" s="4"/>
      <c r="G66" s="43"/>
      <c r="H66" s="4"/>
      <c r="I66" s="43"/>
      <c r="J66" s="6">
        <v>1500000</v>
      </c>
      <c r="K66" s="6">
        <v>1492019.9834799999</v>
      </c>
      <c r="L66" s="6">
        <v>1450673.42732</v>
      </c>
      <c r="M66" s="22"/>
      <c r="N66" s="22">
        <v>1</v>
      </c>
      <c r="O66" s="7"/>
      <c r="P66" s="7"/>
    </row>
    <row r="67" spans="1:16" ht="15">
      <c r="A67" s="1" t="s">
        <v>144</v>
      </c>
      <c r="B67" s="25" t="s">
        <v>192</v>
      </c>
      <c r="C67" s="4" t="s">
        <v>165</v>
      </c>
      <c r="D67" s="5" t="s">
        <v>164</v>
      </c>
      <c r="E67" s="5"/>
      <c r="F67" s="4"/>
      <c r="G67" s="43"/>
      <c r="H67" s="4"/>
      <c r="I67" s="43"/>
      <c r="J67" s="6">
        <v>2500000</v>
      </c>
      <c r="K67" s="6">
        <v>1833365.2957899999</v>
      </c>
      <c r="L67" s="6">
        <v>1470926.7498399999</v>
      </c>
      <c r="M67" s="22"/>
      <c r="N67" s="22">
        <v>0.9</v>
      </c>
      <c r="O67" s="7"/>
      <c r="P67" s="7"/>
    </row>
    <row r="68" spans="1:16" ht="60">
      <c r="A68" s="1" t="s">
        <v>166</v>
      </c>
      <c r="B68" s="8" t="s">
        <v>39</v>
      </c>
      <c r="C68" s="4" t="s">
        <v>167</v>
      </c>
      <c r="D68" s="5" t="s">
        <v>168</v>
      </c>
      <c r="E68" s="5"/>
      <c r="F68" s="4"/>
      <c r="G68" s="43"/>
      <c r="H68" s="4"/>
      <c r="I68" s="43"/>
      <c r="J68" s="35">
        <v>900000</v>
      </c>
      <c r="K68" s="35">
        <v>747749</v>
      </c>
      <c r="L68" s="35">
        <v>554326</v>
      </c>
      <c r="M68" s="45"/>
      <c r="N68" s="45">
        <v>0.99</v>
      </c>
      <c r="O68" s="7"/>
      <c r="P68" s="7"/>
    </row>
    <row r="69" spans="1:16" ht="30">
      <c r="A69" s="1" t="s">
        <v>166</v>
      </c>
      <c r="B69" s="8" t="s">
        <v>39</v>
      </c>
      <c r="C69" s="4" t="s">
        <v>167</v>
      </c>
      <c r="D69" s="5" t="s">
        <v>169</v>
      </c>
      <c r="E69" s="5"/>
      <c r="F69" s="4"/>
      <c r="G69" s="43"/>
      <c r="H69" s="4"/>
      <c r="I69" s="43"/>
      <c r="J69" s="35">
        <v>200000</v>
      </c>
      <c r="K69" s="35">
        <v>162512</v>
      </c>
      <c r="L69" s="35">
        <v>147833</v>
      </c>
      <c r="M69" s="45"/>
      <c r="N69" s="45">
        <v>0.99</v>
      </c>
      <c r="O69" s="7"/>
      <c r="P69" s="7"/>
    </row>
    <row r="70" spans="1:16" ht="45">
      <c r="A70" s="1" t="s">
        <v>166</v>
      </c>
      <c r="B70" s="8" t="s">
        <v>39</v>
      </c>
      <c r="C70" s="36" t="s">
        <v>170</v>
      </c>
      <c r="D70" s="8" t="s">
        <v>171</v>
      </c>
      <c r="E70" s="5"/>
      <c r="F70" s="4"/>
      <c r="G70" s="43"/>
      <c r="H70" s="4"/>
      <c r="I70" s="43"/>
      <c r="J70" s="35">
        <v>200000</v>
      </c>
      <c r="K70" s="35">
        <v>193424</v>
      </c>
      <c r="L70" s="35">
        <v>192267</v>
      </c>
      <c r="M70" s="45"/>
      <c r="N70" s="45">
        <v>0.96</v>
      </c>
      <c r="O70" s="7"/>
      <c r="P70" s="7"/>
    </row>
    <row r="71" spans="1:16" ht="30">
      <c r="A71" s="1" t="s">
        <v>166</v>
      </c>
      <c r="B71" s="8" t="s">
        <v>39</v>
      </c>
      <c r="C71" s="36" t="s">
        <v>40</v>
      </c>
      <c r="D71" s="8" t="s">
        <v>172</v>
      </c>
      <c r="E71" s="5"/>
      <c r="F71" s="4"/>
      <c r="G71" s="43"/>
      <c r="H71" s="4"/>
      <c r="I71" s="43"/>
      <c r="J71" s="35">
        <v>5000000</v>
      </c>
      <c r="K71" s="35">
        <v>0</v>
      </c>
      <c r="L71" s="35">
        <v>0</v>
      </c>
      <c r="M71" s="26"/>
      <c r="N71" s="45">
        <v>0</v>
      </c>
      <c r="O71" s="29"/>
      <c r="P71" s="29" t="s">
        <v>175</v>
      </c>
    </row>
    <row r="72" spans="1:16" ht="30">
      <c r="A72" s="1" t="s">
        <v>166</v>
      </c>
      <c r="B72" s="8" t="s">
        <v>39</v>
      </c>
      <c r="C72" s="36" t="s">
        <v>40</v>
      </c>
      <c r="D72" s="8" t="s">
        <v>173</v>
      </c>
      <c r="E72" s="5"/>
      <c r="F72" s="4"/>
      <c r="G72" s="43"/>
      <c r="H72" s="4"/>
      <c r="I72" s="43"/>
      <c r="J72" s="35">
        <v>3500000</v>
      </c>
      <c r="K72" s="35">
        <v>0</v>
      </c>
      <c r="L72" s="35">
        <v>0</v>
      </c>
      <c r="M72" s="26"/>
      <c r="N72" s="45">
        <v>0</v>
      </c>
      <c r="O72" s="29"/>
      <c r="P72" s="29" t="s">
        <v>175</v>
      </c>
    </row>
    <row r="73" spans="1:16" ht="30">
      <c r="A73" s="1" t="s">
        <v>166</v>
      </c>
      <c r="B73" s="8" t="s">
        <v>39</v>
      </c>
      <c r="C73" s="36" t="s">
        <v>40</v>
      </c>
      <c r="D73" s="8" t="s">
        <v>174</v>
      </c>
      <c r="E73" s="5"/>
      <c r="F73" s="4"/>
      <c r="G73" s="43"/>
      <c r="H73" s="4"/>
      <c r="I73" s="43"/>
      <c r="J73" s="35">
        <v>5494000</v>
      </c>
      <c r="K73" s="35"/>
      <c r="L73" s="35"/>
      <c r="M73" s="26"/>
      <c r="N73" s="45">
        <v>0.25</v>
      </c>
      <c r="O73" s="29"/>
      <c r="P73" s="29" t="s">
        <v>176</v>
      </c>
    </row>
    <row r="74" spans="1:16" ht="45">
      <c r="A74" s="1" t="s">
        <v>166</v>
      </c>
      <c r="B74" s="8" t="s">
        <v>15</v>
      </c>
      <c r="C74" s="4" t="s">
        <v>177</v>
      </c>
      <c r="D74" s="8" t="s">
        <v>178</v>
      </c>
      <c r="E74" s="5"/>
      <c r="F74" s="4"/>
      <c r="G74" s="43"/>
      <c r="H74" s="4"/>
      <c r="I74" s="43"/>
      <c r="J74" s="35">
        <v>5900000</v>
      </c>
      <c r="K74" s="35">
        <v>5771602</v>
      </c>
      <c r="L74" s="35">
        <v>5428259</v>
      </c>
      <c r="M74" s="26"/>
      <c r="N74" s="45">
        <v>0.99</v>
      </c>
      <c r="O74" s="29"/>
      <c r="P74" s="29"/>
    </row>
    <row r="75" spans="1:16" ht="45">
      <c r="A75" s="1" t="s">
        <v>166</v>
      </c>
      <c r="B75" s="8" t="s">
        <v>15</v>
      </c>
      <c r="C75" s="4" t="s">
        <v>183</v>
      </c>
      <c r="D75" s="28" t="s">
        <v>179</v>
      </c>
      <c r="E75" s="5"/>
      <c r="F75" s="4"/>
      <c r="G75" s="43"/>
      <c r="H75" s="4"/>
      <c r="I75" s="43"/>
      <c r="J75" s="35">
        <v>3000000</v>
      </c>
      <c r="K75" s="35">
        <v>1699931</v>
      </c>
      <c r="L75" s="35">
        <v>439863</v>
      </c>
      <c r="M75" s="26"/>
      <c r="N75" s="45">
        <v>0.25</v>
      </c>
      <c r="O75" s="29"/>
      <c r="P75" s="29"/>
    </row>
    <row r="76" spans="1:16" ht="45">
      <c r="A76" s="1" t="s">
        <v>166</v>
      </c>
      <c r="B76" s="8" t="s">
        <v>15</v>
      </c>
      <c r="C76" s="4" t="s">
        <v>184</v>
      </c>
      <c r="D76" s="28" t="s">
        <v>180</v>
      </c>
      <c r="E76" s="5"/>
      <c r="F76" s="4"/>
      <c r="G76" s="43"/>
      <c r="H76" s="4"/>
      <c r="I76" s="43"/>
      <c r="J76" s="35">
        <v>3000000</v>
      </c>
      <c r="K76" s="35">
        <v>2160908</v>
      </c>
      <c r="L76" s="35">
        <v>749639</v>
      </c>
      <c r="M76" s="26"/>
      <c r="N76" s="45">
        <v>0.95</v>
      </c>
      <c r="O76" s="29"/>
      <c r="P76" s="29"/>
    </row>
    <row r="77" spans="1:16" ht="30">
      <c r="A77" s="1" t="s">
        <v>166</v>
      </c>
      <c r="B77" s="24" t="s">
        <v>194</v>
      </c>
      <c r="C77" s="4" t="s">
        <v>181</v>
      </c>
      <c r="D77" s="28" t="s">
        <v>182</v>
      </c>
      <c r="E77" s="5"/>
      <c r="F77" s="4"/>
      <c r="G77" s="43"/>
      <c r="H77" s="4"/>
      <c r="I77" s="43"/>
      <c r="J77" s="35">
        <v>1000000</v>
      </c>
      <c r="K77" s="35">
        <v>989297</v>
      </c>
      <c r="L77" s="35">
        <v>199422</v>
      </c>
      <c r="M77" s="26"/>
      <c r="N77" s="45">
        <v>0.35</v>
      </c>
      <c r="O77" s="29"/>
      <c r="P77" s="29"/>
    </row>
    <row r="78" spans="1:16" ht="30">
      <c r="A78" s="1" t="s">
        <v>166</v>
      </c>
      <c r="B78" s="25" t="s">
        <v>185</v>
      </c>
      <c r="C78" s="4" t="s">
        <v>186</v>
      </c>
      <c r="D78" s="28" t="s">
        <v>187</v>
      </c>
      <c r="E78" s="5"/>
      <c r="F78" s="4"/>
      <c r="G78" s="43"/>
      <c r="H78" s="4"/>
      <c r="I78" s="43"/>
      <c r="J78" s="35">
        <v>250000</v>
      </c>
      <c r="K78" s="35">
        <v>27688</v>
      </c>
      <c r="L78" s="35">
        <v>478</v>
      </c>
      <c r="M78" s="26"/>
      <c r="N78" s="45">
        <v>0</v>
      </c>
      <c r="O78" s="29"/>
      <c r="P78" s="29"/>
    </row>
    <row r="79" spans="1:16" ht="45">
      <c r="A79" s="1" t="s">
        <v>166</v>
      </c>
      <c r="B79" s="30" t="s">
        <v>188</v>
      </c>
      <c r="C79" s="29" t="s">
        <v>189</v>
      </c>
      <c r="D79" s="28" t="s">
        <v>190</v>
      </c>
      <c r="E79" s="29"/>
      <c r="F79" s="29"/>
      <c r="G79" s="29"/>
      <c r="H79" s="29"/>
      <c r="I79" s="29"/>
      <c r="J79" s="35">
        <v>1517829</v>
      </c>
      <c r="K79" s="35">
        <v>1316051</v>
      </c>
      <c r="L79" s="35">
        <v>725356</v>
      </c>
      <c r="M79" s="26"/>
      <c r="N79" s="45">
        <v>0.85</v>
      </c>
      <c r="O79" s="29"/>
      <c r="P79" s="29"/>
    </row>
  </sheetData>
  <autoFilter ref="A3:P79" xr:uid="{00000000-0009-0000-0000-000001000000}"/>
  <mergeCells count="13">
    <mergeCell ref="A1:P1"/>
    <mergeCell ref="P20:P21"/>
    <mergeCell ref="O15:O16"/>
    <mergeCell ref="J15:J16"/>
    <mergeCell ref="N15:N16"/>
    <mergeCell ref="P15:P16"/>
    <mergeCell ref="M15:M16"/>
    <mergeCell ref="D15:D16"/>
    <mergeCell ref="D20:D21"/>
    <mergeCell ref="O20:O21"/>
    <mergeCell ref="E20:E21"/>
    <mergeCell ref="J20:J21"/>
    <mergeCell ref="E15:E16"/>
  </mergeCells>
  <phoneticPr fontId="5" type="noConversion"/>
  <pageMargins left="0" right="0" top="0" bottom="0" header="0" footer="0"/>
  <pageSetup paperSize="9" orientation="landscape"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77"/>
  <sheetViews>
    <sheetView zoomScale="70" zoomScaleNormal="70" workbookViewId="0">
      <pane xSplit="1" ySplit="3" topLeftCell="B4" activePane="bottomRight" state="frozen"/>
      <selection activeCell="I13" sqref="I13"/>
      <selection pane="topRight" activeCell="I13" sqref="I13"/>
      <selection pane="bottomLeft" activeCell="I13" sqref="I13"/>
      <selection pane="bottomRight" activeCell="I13" sqref="I13"/>
    </sheetView>
  </sheetViews>
  <sheetFormatPr baseColWidth="10" defaultColWidth="11.5" defaultRowHeight="14"/>
  <cols>
    <col min="1" max="1" width="21.5" style="94" customWidth="1"/>
    <col min="2" max="2" width="35.5" style="95" bestFit="1" customWidth="1"/>
    <col min="3" max="3" width="56.6640625" style="49" bestFit="1" customWidth="1"/>
    <col min="4" max="4" width="19.83203125" style="96" customWidth="1"/>
    <col min="5" max="5" width="27.6640625" style="96" customWidth="1"/>
    <col min="6" max="6" width="23.6640625" style="96" customWidth="1"/>
    <col min="7" max="7" width="11.5" style="50" bestFit="1" customWidth="1"/>
    <col min="8" max="8" width="7.5" style="50" bestFit="1" customWidth="1"/>
    <col min="9" max="9" width="20.1640625" style="48" customWidth="1"/>
    <col min="10" max="10" width="28.5" style="48" customWidth="1"/>
    <col min="11" max="16384" width="11.5" style="48"/>
  </cols>
  <sheetData>
    <row r="1" spans="1:16" ht="21">
      <c r="A1" s="844" t="s">
        <v>227</v>
      </c>
      <c r="B1" s="844"/>
      <c r="C1" s="844"/>
      <c r="D1" s="844"/>
      <c r="E1" s="844"/>
      <c r="F1" s="844"/>
      <c r="G1" s="844"/>
      <c r="H1" s="844"/>
      <c r="I1" s="844"/>
      <c r="J1" s="844"/>
      <c r="K1" s="47"/>
      <c r="L1" s="47"/>
      <c r="M1" s="47"/>
      <c r="N1" s="47"/>
      <c r="O1" s="47"/>
      <c r="P1" s="47"/>
    </row>
    <row r="2" spans="1:16">
      <c r="A2" s="48"/>
      <c r="B2" s="49"/>
      <c r="C2" s="48"/>
      <c r="D2" s="48"/>
      <c r="E2" s="48"/>
      <c r="F2" s="48"/>
      <c r="G2" s="48"/>
      <c r="H2" s="48"/>
      <c r="I2" s="48" t="s">
        <v>223</v>
      </c>
      <c r="M2" s="50"/>
      <c r="N2" s="50"/>
    </row>
    <row r="3" spans="1:16" ht="37">
      <c r="A3" s="51" t="s">
        <v>47</v>
      </c>
      <c r="B3" s="52" t="s">
        <v>0</v>
      </c>
      <c r="C3" s="52" t="s">
        <v>44</v>
      </c>
      <c r="D3" s="53" t="s">
        <v>224</v>
      </c>
      <c r="E3" s="53" t="s">
        <v>225</v>
      </c>
      <c r="F3" s="53" t="s">
        <v>226</v>
      </c>
      <c r="G3" s="54" t="s">
        <v>7</v>
      </c>
      <c r="H3" s="54" t="s">
        <v>8</v>
      </c>
      <c r="I3" s="55" t="s">
        <v>9</v>
      </c>
      <c r="J3" s="56" t="s">
        <v>10</v>
      </c>
    </row>
    <row r="4" spans="1:16" ht="45">
      <c r="A4" s="57" t="s">
        <v>56</v>
      </c>
      <c r="B4" s="58" t="s">
        <v>194</v>
      </c>
      <c r="C4" s="58" t="s">
        <v>51</v>
      </c>
      <c r="D4" s="59">
        <v>2953000</v>
      </c>
      <c r="E4" s="59"/>
      <c r="F4" s="59"/>
      <c r="G4" s="60">
        <v>0.95</v>
      </c>
      <c r="H4" s="60">
        <v>0.72</v>
      </c>
      <c r="I4" s="61" t="s">
        <v>68</v>
      </c>
      <c r="J4" s="61"/>
    </row>
    <row r="5" spans="1:16" ht="45">
      <c r="A5" s="57" t="s">
        <v>56</v>
      </c>
      <c r="B5" s="62" t="s">
        <v>188</v>
      </c>
      <c r="C5" s="58" t="s">
        <v>50</v>
      </c>
      <c r="D5" s="63">
        <v>2023771.4240000001</v>
      </c>
      <c r="E5" s="63"/>
      <c r="F5" s="63"/>
      <c r="G5" s="60">
        <v>0.5</v>
      </c>
      <c r="H5" s="60">
        <v>0.01</v>
      </c>
      <c r="I5" s="64"/>
      <c r="J5" s="61"/>
    </row>
    <row r="6" spans="1:16" ht="30">
      <c r="A6" s="57" t="s">
        <v>56</v>
      </c>
      <c r="B6" s="58" t="s">
        <v>15</v>
      </c>
      <c r="C6" s="58" t="s">
        <v>211</v>
      </c>
      <c r="D6" s="63">
        <v>2250000</v>
      </c>
      <c r="E6" s="63"/>
      <c r="F6" s="63"/>
      <c r="G6" s="60">
        <v>0.35</v>
      </c>
      <c r="H6" s="60">
        <v>0.17</v>
      </c>
      <c r="I6" s="64" t="s">
        <v>67</v>
      </c>
      <c r="J6" s="61"/>
    </row>
    <row r="7" spans="1:16" ht="30">
      <c r="A7" s="57" t="s">
        <v>56</v>
      </c>
      <c r="B7" s="58" t="s">
        <v>15</v>
      </c>
      <c r="C7" s="58" t="s">
        <v>48</v>
      </c>
      <c r="D7" s="63">
        <v>3500000</v>
      </c>
      <c r="E7" s="63"/>
      <c r="F7" s="63"/>
      <c r="G7" s="60">
        <v>1</v>
      </c>
      <c r="H7" s="60">
        <v>1</v>
      </c>
      <c r="I7" s="64" t="s">
        <v>14</v>
      </c>
      <c r="J7" s="61"/>
    </row>
    <row r="8" spans="1:16" ht="30">
      <c r="A8" s="57" t="s">
        <v>56</v>
      </c>
      <c r="B8" s="62" t="s">
        <v>185</v>
      </c>
      <c r="C8" s="58" t="s">
        <v>55</v>
      </c>
      <c r="D8" s="59">
        <v>2500000</v>
      </c>
      <c r="E8" s="59"/>
      <c r="F8" s="59"/>
      <c r="G8" s="60">
        <v>0.02</v>
      </c>
      <c r="H8" s="60">
        <v>0.01</v>
      </c>
      <c r="I8" s="64" t="s">
        <v>72</v>
      </c>
      <c r="J8" s="61"/>
    </row>
    <row r="9" spans="1:16" ht="15">
      <c r="A9" s="57" t="s">
        <v>56</v>
      </c>
      <c r="B9" s="62" t="s">
        <v>185</v>
      </c>
      <c r="C9" s="58" t="s">
        <v>54</v>
      </c>
      <c r="D9" s="59">
        <v>2720000</v>
      </c>
      <c r="E9" s="59"/>
      <c r="F9" s="59"/>
      <c r="G9" s="65">
        <v>0.85</v>
      </c>
      <c r="H9" s="60">
        <v>0.8</v>
      </c>
      <c r="I9" s="64" t="s">
        <v>71</v>
      </c>
      <c r="J9" s="61"/>
    </row>
    <row r="10" spans="1:16" ht="30">
      <c r="A10" s="57" t="s">
        <v>56</v>
      </c>
      <c r="B10" s="62" t="s">
        <v>185</v>
      </c>
      <c r="C10" s="58" t="s">
        <v>53</v>
      </c>
      <c r="D10" s="66">
        <v>8158300</v>
      </c>
      <c r="E10" s="59"/>
      <c r="F10" s="59"/>
      <c r="G10" s="65">
        <v>0.95</v>
      </c>
      <c r="H10" s="60">
        <v>0.89</v>
      </c>
      <c r="I10" s="67" t="s">
        <v>70</v>
      </c>
      <c r="J10" s="68"/>
    </row>
    <row r="11" spans="1:16" ht="15">
      <c r="A11" s="57" t="s">
        <v>56</v>
      </c>
      <c r="B11" s="58" t="s">
        <v>185</v>
      </c>
      <c r="C11" s="58" t="s">
        <v>52</v>
      </c>
      <c r="D11" s="66">
        <v>2671000</v>
      </c>
      <c r="E11" s="59"/>
      <c r="F11" s="59"/>
      <c r="G11" s="65">
        <v>1</v>
      </c>
      <c r="H11" s="60">
        <v>1</v>
      </c>
      <c r="I11" s="67" t="s">
        <v>69</v>
      </c>
      <c r="J11" s="68"/>
    </row>
    <row r="12" spans="1:16" ht="45">
      <c r="A12" s="57" t="s">
        <v>56</v>
      </c>
      <c r="B12" s="58" t="s">
        <v>39</v>
      </c>
      <c r="C12" s="58" t="s">
        <v>49</v>
      </c>
      <c r="D12" s="66">
        <v>2550000</v>
      </c>
      <c r="E12" s="59"/>
      <c r="F12" s="59"/>
      <c r="G12" s="60">
        <v>0.98</v>
      </c>
      <c r="H12" s="60">
        <v>0.7</v>
      </c>
      <c r="I12" s="69" t="s">
        <v>67</v>
      </c>
      <c r="J12" s="70" t="s">
        <v>212</v>
      </c>
    </row>
    <row r="13" spans="1:16" ht="15">
      <c r="A13" s="57" t="s">
        <v>166</v>
      </c>
      <c r="B13" s="58" t="s">
        <v>194</v>
      </c>
      <c r="C13" s="71" t="s">
        <v>228</v>
      </c>
      <c r="D13" s="72">
        <v>1000000</v>
      </c>
      <c r="E13" s="72">
        <v>989297</v>
      </c>
      <c r="F13" s="72">
        <v>199422</v>
      </c>
      <c r="G13" s="65"/>
      <c r="H13" s="60">
        <v>0.35</v>
      </c>
      <c r="I13" s="73"/>
      <c r="J13" s="68"/>
    </row>
    <row r="14" spans="1:16" ht="45">
      <c r="A14" s="57" t="s">
        <v>166</v>
      </c>
      <c r="B14" s="62" t="s">
        <v>188</v>
      </c>
      <c r="C14" s="71" t="s">
        <v>240</v>
      </c>
      <c r="D14" s="72">
        <v>1517829</v>
      </c>
      <c r="E14" s="72">
        <v>1316051</v>
      </c>
      <c r="F14" s="72">
        <v>725356</v>
      </c>
      <c r="G14" s="65"/>
      <c r="H14" s="60">
        <v>0.85</v>
      </c>
      <c r="I14" s="73"/>
      <c r="J14" s="68"/>
    </row>
    <row r="15" spans="1:16" ht="45">
      <c r="A15" s="57" t="s">
        <v>166</v>
      </c>
      <c r="B15" s="58" t="s">
        <v>15</v>
      </c>
      <c r="C15" s="71" t="s">
        <v>238</v>
      </c>
      <c r="D15" s="72">
        <v>3000000</v>
      </c>
      <c r="E15" s="72">
        <v>2160908</v>
      </c>
      <c r="F15" s="72">
        <v>749639</v>
      </c>
      <c r="G15" s="65"/>
      <c r="H15" s="60">
        <v>0.95</v>
      </c>
      <c r="I15" s="73"/>
      <c r="J15" s="68"/>
    </row>
    <row r="16" spans="1:16" ht="30">
      <c r="A16" s="57" t="s">
        <v>166</v>
      </c>
      <c r="B16" s="58" t="s">
        <v>15</v>
      </c>
      <c r="C16" s="71" t="s">
        <v>229</v>
      </c>
      <c r="D16" s="72">
        <v>3000000</v>
      </c>
      <c r="E16" s="72">
        <v>1699931</v>
      </c>
      <c r="F16" s="72">
        <v>439863</v>
      </c>
      <c r="G16" s="65"/>
      <c r="H16" s="60">
        <v>0.25</v>
      </c>
      <c r="I16" s="73"/>
      <c r="J16" s="68"/>
    </row>
    <row r="17" spans="1:10" ht="30">
      <c r="A17" s="57" t="s">
        <v>166</v>
      </c>
      <c r="B17" s="58" t="s">
        <v>15</v>
      </c>
      <c r="C17" s="58" t="s">
        <v>230</v>
      </c>
      <c r="D17" s="72">
        <v>5900000</v>
      </c>
      <c r="E17" s="72">
        <v>5771602</v>
      </c>
      <c r="F17" s="72">
        <v>5428259</v>
      </c>
      <c r="G17" s="65"/>
      <c r="H17" s="60">
        <v>0.99</v>
      </c>
      <c r="I17" s="73"/>
      <c r="J17" s="68"/>
    </row>
    <row r="18" spans="1:10" ht="30">
      <c r="A18" s="57" t="s">
        <v>166</v>
      </c>
      <c r="B18" s="58" t="s">
        <v>185</v>
      </c>
      <c r="C18" s="71" t="s">
        <v>239</v>
      </c>
      <c r="D18" s="72">
        <v>250000</v>
      </c>
      <c r="E18" s="72">
        <v>27688</v>
      </c>
      <c r="F18" s="72">
        <v>478</v>
      </c>
      <c r="G18" s="65"/>
      <c r="H18" s="60">
        <v>0</v>
      </c>
      <c r="I18" s="73"/>
      <c r="J18" s="68"/>
    </row>
    <row r="19" spans="1:10" ht="60">
      <c r="A19" s="57" t="s">
        <v>166</v>
      </c>
      <c r="B19" s="58" t="s">
        <v>39</v>
      </c>
      <c r="C19" s="58" t="s">
        <v>237</v>
      </c>
      <c r="D19" s="72">
        <v>900000</v>
      </c>
      <c r="E19" s="72">
        <v>747749</v>
      </c>
      <c r="F19" s="72">
        <v>554326</v>
      </c>
      <c r="G19" s="60"/>
      <c r="H19" s="60">
        <v>0.99</v>
      </c>
      <c r="I19" s="67"/>
      <c r="J19" s="68"/>
    </row>
    <row r="20" spans="1:10" ht="45">
      <c r="A20" s="57" t="s">
        <v>166</v>
      </c>
      <c r="B20" s="58" t="s">
        <v>39</v>
      </c>
      <c r="C20" s="58" t="s">
        <v>236</v>
      </c>
      <c r="D20" s="72">
        <v>200000</v>
      </c>
      <c r="E20" s="72">
        <v>193424</v>
      </c>
      <c r="F20" s="72">
        <v>192267</v>
      </c>
      <c r="G20" s="60"/>
      <c r="H20" s="60">
        <v>0.96</v>
      </c>
      <c r="I20" s="67"/>
      <c r="J20" s="68"/>
    </row>
    <row r="21" spans="1:10" ht="30">
      <c r="A21" s="57" t="s">
        <v>166</v>
      </c>
      <c r="B21" s="58" t="s">
        <v>39</v>
      </c>
      <c r="C21" s="58" t="s">
        <v>241</v>
      </c>
      <c r="D21" s="72">
        <v>200000</v>
      </c>
      <c r="E21" s="72">
        <v>162512</v>
      </c>
      <c r="F21" s="72">
        <v>147833</v>
      </c>
      <c r="G21" s="60"/>
      <c r="H21" s="60">
        <v>0.99</v>
      </c>
      <c r="I21" s="67"/>
      <c r="J21" s="68"/>
    </row>
    <row r="22" spans="1:10" ht="30">
      <c r="A22" s="57" t="s">
        <v>166</v>
      </c>
      <c r="B22" s="58" t="s">
        <v>39</v>
      </c>
      <c r="C22" s="58" t="s">
        <v>174</v>
      </c>
      <c r="D22" s="72">
        <v>5494000</v>
      </c>
      <c r="E22" s="72"/>
      <c r="F22" s="72"/>
      <c r="G22" s="65"/>
      <c r="H22" s="60">
        <v>0.25</v>
      </c>
      <c r="I22" s="73"/>
      <c r="J22" s="68" t="s">
        <v>176</v>
      </c>
    </row>
    <row r="23" spans="1:10" ht="30">
      <c r="A23" s="57" t="s">
        <v>166</v>
      </c>
      <c r="B23" s="58" t="s">
        <v>39</v>
      </c>
      <c r="C23" s="58" t="s">
        <v>173</v>
      </c>
      <c r="D23" s="72">
        <v>3500000</v>
      </c>
      <c r="E23" s="72">
        <v>0</v>
      </c>
      <c r="F23" s="72">
        <v>0</v>
      </c>
      <c r="G23" s="65"/>
      <c r="H23" s="60">
        <v>0</v>
      </c>
      <c r="I23" s="73"/>
      <c r="J23" s="68" t="s">
        <v>175</v>
      </c>
    </row>
    <row r="24" spans="1:10" ht="30">
      <c r="A24" s="57" t="s">
        <v>166</v>
      </c>
      <c r="B24" s="58" t="s">
        <v>39</v>
      </c>
      <c r="C24" s="58" t="s">
        <v>172</v>
      </c>
      <c r="D24" s="72">
        <v>5000000</v>
      </c>
      <c r="E24" s="72">
        <v>0</v>
      </c>
      <c r="F24" s="72">
        <v>0</v>
      </c>
      <c r="G24" s="65"/>
      <c r="H24" s="60">
        <v>0</v>
      </c>
      <c r="I24" s="73"/>
      <c r="J24" s="68" t="s">
        <v>175</v>
      </c>
    </row>
    <row r="25" spans="1:10" ht="15">
      <c r="A25" s="57" t="s">
        <v>144</v>
      </c>
      <c r="B25" s="58" t="s">
        <v>192</v>
      </c>
      <c r="C25" s="58" t="s">
        <v>164</v>
      </c>
      <c r="D25" s="74">
        <v>2500000</v>
      </c>
      <c r="E25" s="74">
        <v>1833365.2957899999</v>
      </c>
      <c r="F25" s="74">
        <v>1470926.7498399999</v>
      </c>
      <c r="G25" s="60"/>
      <c r="H25" s="60">
        <v>0.9</v>
      </c>
      <c r="I25" s="67"/>
      <c r="J25" s="68"/>
    </row>
    <row r="26" spans="1:10" ht="30">
      <c r="A26" s="57" t="s">
        <v>144</v>
      </c>
      <c r="B26" s="58" t="s">
        <v>192</v>
      </c>
      <c r="C26" s="58" t="s">
        <v>163</v>
      </c>
      <c r="D26" s="74">
        <v>1500000</v>
      </c>
      <c r="E26" s="74">
        <v>1492019.9834799999</v>
      </c>
      <c r="F26" s="74">
        <v>1450673.42732</v>
      </c>
      <c r="G26" s="60"/>
      <c r="H26" s="60">
        <v>1</v>
      </c>
      <c r="I26" s="67"/>
      <c r="J26" s="68"/>
    </row>
    <row r="27" spans="1:10" ht="45">
      <c r="A27" s="57" t="s">
        <v>144</v>
      </c>
      <c r="B27" s="58" t="s">
        <v>188</v>
      </c>
      <c r="C27" s="58" t="s">
        <v>161</v>
      </c>
      <c r="D27" s="74">
        <v>2023771.4240000001</v>
      </c>
      <c r="E27" s="74">
        <v>2004612.6216099998</v>
      </c>
      <c r="F27" s="74">
        <v>633165.14153000002</v>
      </c>
      <c r="G27" s="60"/>
      <c r="H27" s="60">
        <v>0.35</v>
      </c>
      <c r="I27" s="75" t="s">
        <v>149</v>
      </c>
      <c r="J27" s="68"/>
    </row>
    <row r="28" spans="1:10" ht="30">
      <c r="A28" s="57" t="s">
        <v>144</v>
      </c>
      <c r="B28" s="58" t="s">
        <v>15</v>
      </c>
      <c r="C28" s="58" t="s">
        <v>146</v>
      </c>
      <c r="D28" s="74">
        <v>5813000</v>
      </c>
      <c r="E28" s="74">
        <v>5732396</v>
      </c>
      <c r="F28" s="74">
        <v>5570823</v>
      </c>
      <c r="G28" s="60"/>
      <c r="H28" s="60">
        <v>0.97</v>
      </c>
      <c r="I28" s="75" t="s">
        <v>149</v>
      </c>
      <c r="J28" s="68"/>
    </row>
    <row r="29" spans="1:10" ht="30">
      <c r="A29" s="57" t="s">
        <v>144</v>
      </c>
      <c r="B29" s="58" t="s">
        <v>15</v>
      </c>
      <c r="C29" s="58" t="s">
        <v>145</v>
      </c>
      <c r="D29" s="74">
        <v>3715000</v>
      </c>
      <c r="E29" s="74">
        <v>3711941.58978</v>
      </c>
      <c r="F29" s="74">
        <v>3707512.0858200002</v>
      </c>
      <c r="G29" s="60">
        <v>0.99</v>
      </c>
      <c r="H29" s="60"/>
      <c r="I29" s="60" t="s">
        <v>149</v>
      </c>
      <c r="J29" s="68"/>
    </row>
    <row r="30" spans="1:10" ht="30">
      <c r="A30" s="57" t="s">
        <v>144</v>
      </c>
      <c r="B30" s="58" t="s">
        <v>15</v>
      </c>
      <c r="C30" s="58" t="s">
        <v>148</v>
      </c>
      <c r="D30" s="74">
        <v>4000000</v>
      </c>
      <c r="E30" s="74">
        <v>2649570.8295700001</v>
      </c>
      <c r="F30" s="74">
        <v>960980.72667</v>
      </c>
      <c r="G30" s="60"/>
      <c r="H30" s="60">
        <v>0.35</v>
      </c>
      <c r="I30" s="75" t="s">
        <v>149</v>
      </c>
      <c r="J30" s="68"/>
    </row>
    <row r="31" spans="1:10" ht="30">
      <c r="A31" s="57" t="s">
        <v>144</v>
      </c>
      <c r="B31" s="58" t="s">
        <v>15</v>
      </c>
      <c r="C31" s="58" t="s">
        <v>147</v>
      </c>
      <c r="D31" s="74">
        <v>1770127</v>
      </c>
      <c r="E31" s="74">
        <v>1718151.71478</v>
      </c>
      <c r="F31" s="74">
        <v>1650832</v>
      </c>
      <c r="G31" s="60"/>
      <c r="H31" s="60">
        <v>0.96</v>
      </c>
      <c r="I31" s="75" t="s">
        <v>149</v>
      </c>
      <c r="J31" s="68"/>
    </row>
    <row r="32" spans="1:10" ht="15">
      <c r="A32" s="57" t="s">
        <v>144</v>
      </c>
      <c r="B32" s="58" t="s">
        <v>185</v>
      </c>
      <c r="C32" s="58" t="s">
        <v>155</v>
      </c>
      <c r="D32" s="74">
        <v>4448000</v>
      </c>
      <c r="E32" s="74">
        <v>3958952.8348099999</v>
      </c>
      <c r="F32" s="74">
        <v>833517.22701999999</v>
      </c>
      <c r="G32" s="60"/>
      <c r="H32" s="60">
        <v>0.35</v>
      </c>
      <c r="I32" s="75" t="s">
        <v>149</v>
      </c>
      <c r="J32" s="68"/>
    </row>
    <row r="33" spans="1:10" ht="15">
      <c r="A33" s="57" t="s">
        <v>144</v>
      </c>
      <c r="B33" s="58" t="s">
        <v>185</v>
      </c>
      <c r="C33" s="58" t="s">
        <v>152</v>
      </c>
      <c r="D33" s="74">
        <v>2730000</v>
      </c>
      <c r="E33" s="74">
        <v>603770.76642999996</v>
      </c>
      <c r="F33" s="74">
        <v>563379.12698000006</v>
      </c>
      <c r="G33" s="60"/>
      <c r="H33" s="60">
        <v>0.35</v>
      </c>
      <c r="I33" s="75" t="s">
        <v>149</v>
      </c>
      <c r="J33" s="68"/>
    </row>
    <row r="34" spans="1:10" ht="15">
      <c r="A34" s="57" t="s">
        <v>144</v>
      </c>
      <c r="B34" s="58" t="s">
        <v>185</v>
      </c>
      <c r="C34" s="58" t="s">
        <v>154</v>
      </c>
      <c r="D34" s="74">
        <v>3400000</v>
      </c>
      <c r="E34" s="74">
        <v>124623.52535</v>
      </c>
      <c r="F34" s="74">
        <v>13449.51281</v>
      </c>
      <c r="G34" s="60"/>
      <c r="H34" s="60">
        <v>0.02</v>
      </c>
      <c r="I34" s="75" t="s">
        <v>149</v>
      </c>
      <c r="J34" s="68"/>
    </row>
    <row r="35" spans="1:10" ht="15">
      <c r="A35" s="57" t="s">
        <v>144</v>
      </c>
      <c r="B35" s="58" t="s">
        <v>185</v>
      </c>
      <c r="C35" s="58" t="s">
        <v>153</v>
      </c>
      <c r="D35" s="74">
        <v>2000000</v>
      </c>
      <c r="E35" s="74">
        <v>1070656.74444</v>
      </c>
      <c r="F35" s="74">
        <v>819399.51109000004</v>
      </c>
      <c r="G35" s="60"/>
      <c r="H35" s="60">
        <v>0.7</v>
      </c>
      <c r="I35" s="75" t="s">
        <v>149</v>
      </c>
      <c r="J35" s="68"/>
    </row>
    <row r="36" spans="1:10" ht="45">
      <c r="A36" s="57" t="s">
        <v>144</v>
      </c>
      <c r="B36" s="58" t="s">
        <v>39</v>
      </c>
      <c r="C36" s="58" t="s">
        <v>157</v>
      </c>
      <c r="D36" s="74">
        <v>1100000</v>
      </c>
      <c r="E36" s="74">
        <v>1096253.23612</v>
      </c>
      <c r="F36" s="74">
        <v>892983.16842999996</v>
      </c>
      <c r="G36" s="60"/>
      <c r="H36" s="60">
        <v>0.95</v>
      </c>
      <c r="I36" s="75" t="s">
        <v>149</v>
      </c>
      <c r="J36" s="68"/>
    </row>
    <row r="37" spans="1:10" ht="30">
      <c r="A37" s="57" t="s">
        <v>144</v>
      </c>
      <c r="B37" s="58" t="s">
        <v>39</v>
      </c>
      <c r="C37" s="58" t="s">
        <v>159</v>
      </c>
      <c r="D37" s="74">
        <v>2500000</v>
      </c>
      <c r="E37" s="74">
        <v>2487357.3569</v>
      </c>
      <c r="F37" s="74">
        <v>1054772</v>
      </c>
      <c r="G37" s="60"/>
      <c r="H37" s="60">
        <v>0.35</v>
      </c>
      <c r="I37" s="75" t="s">
        <v>149</v>
      </c>
      <c r="J37" s="68"/>
    </row>
    <row r="38" spans="1:10" ht="30">
      <c r="A38" s="57" t="s">
        <v>144</v>
      </c>
      <c r="B38" s="58" t="s">
        <v>39</v>
      </c>
      <c r="C38" s="58" t="s">
        <v>158</v>
      </c>
      <c r="D38" s="74">
        <v>1000000</v>
      </c>
      <c r="E38" s="74">
        <v>961564.05536</v>
      </c>
      <c r="F38" s="74">
        <v>803878.77549999999</v>
      </c>
      <c r="G38" s="60"/>
      <c r="H38" s="60">
        <v>0.95</v>
      </c>
      <c r="I38" s="75" t="s">
        <v>149</v>
      </c>
      <c r="J38" s="68"/>
    </row>
    <row r="39" spans="1:10" ht="60">
      <c r="A39" s="57" t="s">
        <v>92</v>
      </c>
      <c r="B39" s="58" t="s">
        <v>15</v>
      </c>
      <c r="C39" s="58" t="s">
        <v>204</v>
      </c>
      <c r="D39" s="74">
        <v>130800000</v>
      </c>
      <c r="E39" s="74"/>
      <c r="F39" s="74">
        <v>76882000</v>
      </c>
      <c r="G39" s="60"/>
      <c r="H39" s="60"/>
      <c r="I39" s="67"/>
      <c r="J39" s="68" t="s">
        <v>102</v>
      </c>
    </row>
    <row r="40" spans="1:10" ht="210">
      <c r="A40" s="57" t="s">
        <v>92</v>
      </c>
      <c r="B40" s="58" t="s">
        <v>185</v>
      </c>
      <c r="C40" s="58" t="s">
        <v>205</v>
      </c>
      <c r="D40" s="74">
        <v>26300000</v>
      </c>
      <c r="E40" s="74"/>
      <c r="F40" s="74">
        <v>0</v>
      </c>
      <c r="G40" s="60"/>
      <c r="H40" s="60"/>
      <c r="I40" s="67"/>
      <c r="J40" s="68" t="s">
        <v>215</v>
      </c>
    </row>
    <row r="41" spans="1:10" ht="30">
      <c r="A41" s="57" t="s">
        <v>92</v>
      </c>
      <c r="B41" s="58" t="s">
        <v>39</v>
      </c>
      <c r="C41" s="58" t="s">
        <v>90</v>
      </c>
      <c r="D41" s="74">
        <v>32226000</v>
      </c>
      <c r="E41" s="74"/>
      <c r="F41" s="74">
        <v>23524980</v>
      </c>
      <c r="G41" s="60"/>
      <c r="H41" s="60"/>
      <c r="I41" s="67"/>
      <c r="J41" s="68" t="s">
        <v>231</v>
      </c>
    </row>
    <row r="42" spans="1:10" ht="45">
      <c r="A42" s="57" t="s">
        <v>92</v>
      </c>
      <c r="B42" s="58" t="s">
        <v>39</v>
      </c>
      <c r="C42" s="58" t="s">
        <v>91</v>
      </c>
      <c r="D42" s="74">
        <v>12543752.188999999</v>
      </c>
      <c r="E42" s="74"/>
      <c r="F42" s="74">
        <v>0</v>
      </c>
      <c r="G42" s="60"/>
      <c r="H42" s="60"/>
      <c r="I42" s="67"/>
      <c r="J42" s="68" t="s">
        <v>214</v>
      </c>
    </row>
    <row r="43" spans="1:10" ht="225">
      <c r="A43" s="57" t="s">
        <v>46</v>
      </c>
      <c r="B43" s="76" t="s">
        <v>24</v>
      </c>
      <c r="C43" s="77" t="s">
        <v>198</v>
      </c>
      <c r="D43" s="78">
        <v>16108000</v>
      </c>
      <c r="E43" s="78">
        <v>15142080.705219999</v>
      </c>
      <c r="F43" s="78">
        <v>10670180.696830001</v>
      </c>
      <c r="G43" s="79">
        <v>0.662414992353489</v>
      </c>
      <c r="H43" s="80">
        <v>0.56999999999999995</v>
      </c>
      <c r="I43" s="81" t="s">
        <v>20</v>
      </c>
      <c r="J43" s="82" t="s">
        <v>206</v>
      </c>
    </row>
    <row r="44" spans="1:10" ht="45">
      <c r="A44" s="57" t="s">
        <v>46</v>
      </c>
      <c r="B44" s="76" t="s">
        <v>45</v>
      </c>
      <c r="C44" s="77" t="s">
        <v>195</v>
      </c>
      <c r="D44" s="78">
        <v>10789000</v>
      </c>
      <c r="E44" s="78">
        <v>10468489.869489999</v>
      </c>
      <c r="F44" s="78">
        <v>10270308.711719999</v>
      </c>
      <c r="G44" s="79">
        <v>0.95192406263045692</v>
      </c>
      <c r="H44" s="80">
        <v>1</v>
      </c>
      <c r="I44" s="81" t="s">
        <v>13</v>
      </c>
      <c r="J44" s="61" t="s">
        <v>14</v>
      </c>
    </row>
    <row r="45" spans="1:10" ht="30">
      <c r="A45" s="57" t="s">
        <v>46</v>
      </c>
      <c r="B45" s="76" t="s">
        <v>45</v>
      </c>
      <c r="C45" s="77" t="s">
        <v>197</v>
      </c>
      <c r="D45" s="78">
        <v>15920000</v>
      </c>
      <c r="E45" s="78">
        <v>15903704.166100001</v>
      </c>
      <c r="F45" s="78">
        <v>14384685.092309998</v>
      </c>
      <c r="G45" s="79">
        <v>0.90356062137625615</v>
      </c>
      <c r="H45" s="80">
        <v>1</v>
      </c>
      <c r="I45" s="81" t="s">
        <v>13</v>
      </c>
      <c r="J45" s="61" t="s">
        <v>213</v>
      </c>
    </row>
    <row r="46" spans="1:10" ht="30">
      <c r="A46" s="57" t="s">
        <v>46</v>
      </c>
      <c r="B46" s="76" t="s">
        <v>45</v>
      </c>
      <c r="C46" s="77" t="s">
        <v>202</v>
      </c>
      <c r="D46" s="78">
        <v>25411055</v>
      </c>
      <c r="E46" s="78">
        <v>25385758.7192</v>
      </c>
      <c r="F46" s="78">
        <v>21196181.722270001</v>
      </c>
      <c r="G46" s="79">
        <v>0.87162681739768</v>
      </c>
      <c r="H46" s="80">
        <v>1</v>
      </c>
      <c r="I46" s="81" t="s">
        <v>13</v>
      </c>
      <c r="J46" s="61" t="s">
        <v>209</v>
      </c>
    </row>
    <row r="47" spans="1:10" ht="45">
      <c r="A47" s="57" t="s">
        <v>46</v>
      </c>
      <c r="B47" s="76" t="s">
        <v>31</v>
      </c>
      <c r="C47" s="77" t="s">
        <v>200</v>
      </c>
      <c r="D47" s="78">
        <v>17867591</v>
      </c>
      <c r="E47" s="78">
        <v>1922185.49905</v>
      </c>
      <c r="F47" s="78">
        <v>563080.16738999996</v>
      </c>
      <c r="G47" s="79">
        <v>3.1514050628873247E-2</v>
      </c>
      <c r="H47" s="80">
        <v>0.17</v>
      </c>
      <c r="I47" s="81" t="s">
        <v>20</v>
      </c>
      <c r="J47" s="83" t="s">
        <v>208</v>
      </c>
    </row>
    <row r="48" spans="1:10" ht="150">
      <c r="A48" s="57" t="s">
        <v>46</v>
      </c>
      <c r="B48" s="76" t="s">
        <v>27</v>
      </c>
      <c r="C48" s="77" t="s">
        <v>199</v>
      </c>
      <c r="D48" s="78">
        <v>16117420</v>
      </c>
      <c r="E48" s="78">
        <v>14444734.85826</v>
      </c>
      <c r="F48" s="78">
        <v>12355378.156100001</v>
      </c>
      <c r="G48" s="79">
        <v>0.76658535647144521</v>
      </c>
      <c r="H48" s="65">
        <v>0.44</v>
      </c>
      <c r="I48" s="81" t="s">
        <v>30</v>
      </c>
      <c r="J48" s="83" t="s">
        <v>207</v>
      </c>
    </row>
    <row r="49" spans="1:10" ht="30">
      <c r="A49" s="57" t="s">
        <v>46</v>
      </c>
      <c r="B49" s="84" t="s">
        <v>15</v>
      </c>
      <c r="C49" s="77" t="s">
        <v>196</v>
      </c>
      <c r="D49" s="78">
        <v>13400000</v>
      </c>
      <c r="E49" s="78">
        <v>13258054.142879998</v>
      </c>
      <c r="F49" s="78">
        <v>12588559.163829999</v>
      </c>
      <c r="G49" s="79">
        <v>0.93944471371865668</v>
      </c>
      <c r="H49" s="80">
        <v>0.99</v>
      </c>
      <c r="I49" s="81" t="s">
        <v>20</v>
      </c>
      <c r="J49" s="82" t="s">
        <v>21</v>
      </c>
    </row>
    <row r="50" spans="1:10" ht="150">
      <c r="A50" s="57" t="s">
        <v>46</v>
      </c>
      <c r="B50" s="84" t="s">
        <v>15</v>
      </c>
      <c r="C50" s="77" t="s">
        <v>201</v>
      </c>
      <c r="D50" s="78">
        <v>24450000</v>
      </c>
      <c r="E50" s="78">
        <v>24282957.477630001</v>
      </c>
      <c r="F50" s="78">
        <v>23938306.589190003</v>
      </c>
      <c r="G50" s="79">
        <v>0.97907184413865045</v>
      </c>
      <c r="H50" s="80">
        <v>1</v>
      </c>
      <c r="I50" s="81" t="s">
        <v>13</v>
      </c>
      <c r="J50" s="61" t="s">
        <v>37</v>
      </c>
    </row>
    <row r="51" spans="1:10" ht="45">
      <c r="A51" s="57" t="s">
        <v>46</v>
      </c>
      <c r="B51" s="76" t="s">
        <v>39</v>
      </c>
      <c r="C51" s="77" t="s">
        <v>203</v>
      </c>
      <c r="D51" s="78">
        <v>48980888</v>
      </c>
      <c r="E51" s="78">
        <v>48561355.460129999</v>
      </c>
      <c r="F51" s="78">
        <v>46595777.233440004</v>
      </c>
      <c r="G51" s="79">
        <v>0.95130527714074931</v>
      </c>
      <c r="H51" s="80">
        <v>0.98</v>
      </c>
      <c r="I51" s="81" t="s">
        <v>20</v>
      </c>
      <c r="J51" s="82" t="s">
        <v>43</v>
      </c>
    </row>
    <row r="52" spans="1:10" ht="30">
      <c r="A52" s="57" t="s">
        <v>89</v>
      </c>
      <c r="B52" s="58" t="s">
        <v>15</v>
      </c>
      <c r="C52" s="58" t="s">
        <v>245</v>
      </c>
      <c r="D52" s="74">
        <v>12000000</v>
      </c>
      <c r="E52" s="85">
        <v>0</v>
      </c>
      <c r="F52" s="85">
        <v>0</v>
      </c>
      <c r="G52" s="60">
        <v>0</v>
      </c>
      <c r="H52" s="60">
        <v>0</v>
      </c>
      <c r="I52" s="67"/>
      <c r="J52" s="68" t="s">
        <v>88</v>
      </c>
    </row>
    <row r="53" spans="1:10" ht="30">
      <c r="A53" s="57" t="s">
        <v>74</v>
      </c>
      <c r="B53" s="58" t="s">
        <v>45</v>
      </c>
      <c r="C53" s="58" t="s">
        <v>75</v>
      </c>
      <c r="D53" s="74">
        <v>2500000</v>
      </c>
      <c r="E53" s="85">
        <v>2479731.2784799999</v>
      </c>
      <c r="F53" s="85">
        <v>2434168</v>
      </c>
      <c r="G53" s="60"/>
      <c r="H53" s="60">
        <v>1</v>
      </c>
      <c r="I53" s="67" t="s">
        <v>13</v>
      </c>
      <c r="J53" s="68" t="s">
        <v>13</v>
      </c>
    </row>
    <row r="54" spans="1:10" ht="45">
      <c r="A54" s="57" t="s">
        <v>74</v>
      </c>
      <c r="B54" s="58" t="s">
        <v>188</v>
      </c>
      <c r="C54" s="58" t="s">
        <v>232</v>
      </c>
      <c r="D54" s="74">
        <v>3035657.1359999999</v>
      </c>
      <c r="E54" s="85">
        <v>2655436.7627099999</v>
      </c>
      <c r="F54" s="85">
        <v>570295.61488999997</v>
      </c>
      <c r="G54" s="60"/>
      <c r="H54" s="60">
        <v>0.67</v>
      </c>
      <c r="I54" s="67" t="s">
        <v>20</v>
      </c>
      <c r="J54" s="68"/>
    </row>
    <row r="55" spans="1:10" ht="30">
      <c r="A55" s="57" t="s">
        <v>74</v>
      </c>
      <c r="B55" s="58" t="s">
        <v>15</v>
      </c>
      <c r="C55" s="58" t="s">
        <v>79</v>
      </c>
      <c r="D55" s="74">
        <v>8000000</v>
      </c>
      <c r="E55" s="85">
        <v>6376600.51339</v>
      </c>
      <c r="F55" s="85">
        <v>1500620.6656900002</v>
      </c>
      <c r="G55" s="60"/>
      <c r="H55" s="60">
        <v>0.67</v>
      </c>
      <c r="I55" s="67" t="s">
        <v>20</v>
      </c>
      <c r="J55" s="68"/>
    </row>
    <row r="56" spans="1:10" ht="15">
      <c r="A56" s="57" t="s">
        <v>74</v>
      </c>
      <c r="B56" s="58" t="s">
        <v>15</v>
      </c>
      <c r="C56" s="58" t="s">
        <v>78</v>
      </c>
      <c r="D56" s="74">
        <v>3750000</v>
      </c>
      <c r="E56" s="85">
        <v>3335589.9153400003</v>
      </c>
      <c r="F56" s="85">
        <v>3098229.6641500001</v>
      </c>
      <c r="G56" s="60"/>
      <c r="H56" s="60">
        <v>0.85</v>
      </c>
      <c r="I56" s="67" t="s">
        <v>20</v>
      </c>
      <c r="J56" s="68"/>
    </row>
    <row r="57" spans="1:10" ht="15">
      <c r="A57" s="57" t="s">
        <v>74</v>
      </c>
      <c r="B57" s="58" t="s">
        <v>185</v>
      </c>
      <c r="C57" s="58" t="s">
        <v>81</v>
      </c>
      <c r="D57" s="74">
        <v>3200000</v>
      </c>
      <c r="E57" s="85">
        <v>2815424.44147</v>
      </c>
      <c r="F57" s="85">
        <v>194883.28863999998</v>
      </c>
      <c r="G57" s="60"/>
      <c r="H57" s="60">
        <v>0.1</v>
      </c>
      <c r="I57" s="67" t="s">
        <v>20</v>
      </c>
      <c r="J57" s="68"/>
    </row>
    <row r="58" spans="1:10" ht="15">
      <c r="A58" s="57" t="s">
        <v>74</v>
      </c>
      <c r="B58" s="58" t="s">
        <v>185</v>
      </c>
      <c r="C58" s="58" t="s">
        <v>82</v>
      </c>
      <c r="D58" s="74">
        <v>5550000</v>
      </c>
      <c r="E58" s="85">
        <v>5549952.52049</v>
      </c>
      <c r="F58" s="85">
        <v>4113061.57681</v>
      </c>
      <c r="G58" s="60"/>
      <c r="H58" s="60">
        <v>0.75</v>
      </c>
      <c r="I58" s="67" t="s">
        <v>20</v>
      </c>
      <c r="J58" s="68"/>
    </row>
    <row r="59" spans="1:10" ht="30">
      <c r="A59" s="57" t="s">
        <v>74</v>
      </c>
      <c r="B59" s="58" t="s">
        <v>39</v>
      </c>
      <c r="C59" s="58" t="s">
        <v>84</v>
      </c>
      <c r="D59" s="74">
        <v>2800000</v>
      </c>
      <c r="E59" s="85">
        <v>1987035.7790999999</v>
      </c>
      <c r="F59" s="85">
        <v>296331.09010000003</v>
      </c>
      <c r="G59" s="60"/>
      <c r="H59" s="60">
        <v>0.15</v>
      </c>
      <c r="I59" s="67" t="s">
        <v>20</v>
      </c>
      <c r="J59" s="68"/>
    </row>
    <row r="60" spans="1:10" ht="45">
      <c r="A60" s="57" t="s">
        <v>104</v>
      </c>
      <c r="B60" s="58" t="s">
        <v>193</v>
      </c>
      <c r="C60" s="58" t="s">
        <v>111</v>
      </c>
      <c r="D60" s="74">
        <v>2200000</v>
      </c>
      <c r="E60" s="74">
        <v>702335.67540999991</v>
      </c>
      <c r="F60" s="74">
        <v>675969.30566000007</v>
      </c>
      <c r="G60" s="60"/>
      <c r="H60" s="65">
        <v>0.45</v>
      </c>
      <c r="I60" s="67" t="s">
        <v>30</v>
      </c>
      <c r="J60" s="68" t="s">
        <v>216</v>
      </c>
    </row>
    <row r="61" spans="1:10" ht="30">
      <c r="A61" s="57" t="s">
        <v>104</v>
      </c>
      <c r="B61" s="58" t="s">
        <v>45</v>
      </c>
      <c r="C61" s="58" t="s">
        <v>109</v>
      </c>
      <c r="D61" s="74">
        <v>3740000</v>
      </c>
      <c r="E61" s="74">
        <v>3052865.96062</v>
      </c>
      <c r="F61" s="74">
        <v>1978724.52856</v>
      </c>
      <c r="G61" s="60"/>
      <c r="H61" s="60">
        <v>0.7</v>
      </c>
      <c r="I61" s="67" t="s">
        <v>20</v>
      </c>
      <c r="J61" s="68" t="s">
        <v>67</v>
      </c>
    </row>
    <row r="62" spans="1:10" ht="30">
      <c r="A62" s="57" t="s">
        <v>104</v>
      </c>
      <c r="B62" s="58" t="s">
        <v>45</v>
      </c>
      <c r="C62" s="58" t="s">
        <v>105</v>
      </c>
      <c r="D62" s="74">
        <v>2310000</v>
      </c>
      <c r="E62" s="74">
        <v>0</v>
      </c>
      <c r="F62" s="74">
        <v>0</v>
      </c>
      <c r="G62" s="60"/>
      <c r="H62" s="60">
        <v>0</v>
      </c>
      <c r="I62" s="67" t="s">
        <v>107</v>
      </c>
      <c r="J62" s="68" t="s">
        <v>108</v>
      </c>
    </row>
    <row r="63" spans="1:10" ht="15">
      <c r="A63" s="57" t="s">
        <v>104</v>
      </c>
      <c r="B63" s="58" t="s">
        <v>15</v>
      </c>
      <c r="C63" s="58" t="s">
        <v>132</v>
      </c>
      <c r="D63" s="74">
        <v>1753614</v>
      </c>
      <c r="E63" s="74">
        <v>1688998.4175199999</v>
      </c>
      <c r="F63" s="74">
        <v>1623094.8989000004</v>
      </c>
      <c r="G63" s="60"/>
      <c r="H63" s="60">
        <v>1</v>
      </c>
      <c r="I63" s="67" t="s">
        <v>13</v>
      </c>
      <c r="J63" s="68" t="s">
        <v>135</v>
      </c>
    </row>
    <row r="64" spans="1:10" ht="30">
      <c r="A64" s="57" t="s">
        <v>104</v>
      </c>
      <c r="B64" s="58" t="s">
        <v>15</v>
      </c>
      <c r="C64" s="58" t="s">
        <v>131</v>
      </c>
      <c r="D64" s="74">
        <v>8400000</v>
      </c>
      <c r="E64" s="74">
        <v>8188286.16273</v>
      </c>
      <c r="F64" s="74">
        <v>7337675.353219999</v>
      </c>
      <c r="G64" s="60"/>
      <c r="H64" s="60">
        <v>0.9</v>
      </c>
      <c r="I64" s="67" t="s">
        <v>20</v>
      </c>
      <c r="J64" s="68" t="s">
        <v>67</v>
      </c>
    </row>
    <row r="65" spans="1:10" ht="15">
      <c r="A65" s="57" t="s">
        <v>104</v>
      </c>
      <c r="B65" s="58" t="s">
        <v>15</v>
      </c>
      <c r="C65" s="58" t="s">
        <v>133</v>
      </c>
      <c r="D65" s="74">
        <v>4216500</v>
      </c>
      <c r="E65" s="74">
        <v>4119821.8514299998</v>
      </c>
      <c r="F65" s="74">
        <v>4042541.5100300005</v>
      </c>
      <c r="G65" s="60"/>
      <c r="H65" s="60">
        <v>1</v>
      </c>
      <c r="I65" s="67" t="s">
        <v>13</v>
      </c>
      <c r="J65" s="68" t="s">
        <v>135</v>
      </c>
    </row>
    <row r="66" spans="1:10" ht="45">
      <c r="A66" s="57" t="s">
        <v>104</v>
      </c>
      <c r="B66" s="58" t="s">
        <v>185</v>
      </c>
      <c r="C66" s="58" t="s">
        <v>125</v>
      </c>
      <c r="D66" s="74">
        <v>1700000</v>
      </c>
      <c r="E66" s="74">
        <v>3156.20318</v>
      </c>
      <c r="F66" s="74">
        <v>1596.20318</v>
      </c>
      <c r="G66" s="60"/>
      <c r="H66" s="60">
        <v>0</v>
      </c>
      <c r="I66" s="67" t="s">
        <v>126</v>
      </c>
      <c r="J66" s="68" t="s">
        <v>233</v>
      </c>
    </row>
    <row r="67" spans="1:10" ht="45">
      <c r="A67" s="57" t="s">
        <v>104</v>
      </c>
      <c r="B67" s="58" t="s">
        <v>185</v>
      </c>
      <c r="C67" s="58" t="s">
        <v>120</v>
      </c>
      <c r="D67" s="74">
        <v>1743638</v>
      </c>
      <c r="E67" s="74">
        <v>105475.68238</v>
      </c>
      <c r="F67" s="74">
        <v>27361.35152</v>
      </c>
      <c r="G67" s="60"/>
      <c r="H67" s="60">
        <v>0</v>
      </c>
      <c r="I67" s="67" t="s">
        <v>126</v>
      </c>
      <c r="J67" s="68" t="s">
        <v>233</v>
      </c>
    </row>
    <row r="68" spans="1:10" ht="15">
      <c r="A68" s="57" t="s">
        <v>104</v>
      </c>
      <c r="B68" s="58" t="s">
        <v>185</v>
      </c>
      <c r="C68" s="58" t="s">
        <v>123</v>
      </c>
      <c r="D68" s="74">
        <v>5520000</v>
      </c>
      <c r="E68" s="74">
        <v>5518318.4793800004</v>
      </c>
      <c r="F68" s="74">
        <v>2562608.4536299999</v>
      </c>
      <c r="G68" s="60"/>
      <c r="H68" s="60">
        <v>0.8</v>
      </c>
      <c r="I68" s="67" t="s">
        <v>20</v>
      </c>
      <c r="J68" s="68" t="s">
        <v>67</v>
      </c>
    </row>
    <row r="69" spans="1:10" ht="60">
      <c r="A69" s="57" t="s">
        <v>104</v>
      </c>
      <c r="B69" s="58" t="s">
        <v>185</v>
      </c>
      <c r="C69" s="58" t="s">
        <v>122</v>
      </c>
      <c r="D69" s="74">
        <v>2110000</v>
      </c>
      <c r="E69" s="74">
        <v>1516941.0222799999</v>
      </c>
      <c r="F69" s="74">
        <v>1069818.3300800002</v>
      </c>
      <c r="G69" s="60"/>
      <c r="H69" s="65">
        <v>0.85</v>
      </c>
      <c r="I69" s="67" t="s">
        <v>30</v>
      </c>
      <c r="J69" s="68" t="s">
        <v>234</v>
      </c>
    </row>
    <row r="70" spans="1:10" ht="45">
      <c r="A70" s="57" t="s">
        <v>104</v>
      </c>
      <c r="B70" s="58" t="s">
        <v>185</v>
      </c>
      <c r="C70" s="58" t="s">
        <v>124</v>
      </c>
      <c r="D70" s="74">
        <v>2900000</v>
      </c>
      <c r="E70" s="74">
        <v>8390.2854499999994</v>
      </c>
      <c r="F70" s="74">
        <v>4445.8162300000004</v>
      </c>
      <c r="G70" s="60"/>
      <c r="H70" s="60">
        <v>0</v>
      </c>
      <c r="I70" s="67" t="s">
        <v>129</v>
      </c>
      <c r="J70" s="68" t="s">
        <v>233</v>
      </c>
    </row>
    <row r="71" spans="1:10" ht="15">
      <c r="A71" s="57" t="s">
        <v>104</v>
      </c>
      <c r="B71" s="58" t="s">
        <v>185</v>
      </c>
      <c r="C71" s="58" t="s">
        <v>121</v>
      </c>
      <c r="D71" s="74">
        <v>1600000</v>
      </c>
      <c r="E71" s="74">
        <v>1442450.3391099998</v>
      </c>
      <c r="F71" s="74">
        <v>227372.04347999999</v>
      </c>
      <c r="G71" s="60"/>
      <c r="H71" s="60">
        <v>0.3</v>
      </c>
      <c r="I71" s="67" t="s">
        <v>20</v>
      </c>
      <c r="J71" s="68" t="s">
        <v>67</v>
      </c>
    </row>
    <row r="72" spans="1:10" ht="30">
      <c r="A72" s="57" t="s">
        <v>104</v>
      </c>
      <c r="B72" s="58" t="s">
        <v>39</v>
      </c>
      <c r="C72" s="58" t="s">
        <v>117</v>
      </c>
      <c r="D72" s="74">
        <v>3750000</v>
      </c>
      <c r="E72" s="74">
        <v>3639861.63693</v>
      </c>
      <c r="F72" s="74">
        <v>3392146.1676000003</v>
      </c>
      <c r="G72" s="60"/>
      <c r="H72" s="60">
        <v>0.96</v>
      </c>
      <c r="I72" s="67" t="s">
        <v>114</v>
      </c>
      <c r="J72" s="68" t="s">
        <v>115</v>
      </c>
    </row>
    <row r="73" spans="1:10" ht="30">
      <c r="A73" s="57" t="s">
        <v>104</v>
      </c>
      <c r="B73" s="58" t="s">
        <v>39</v>
      </c>
      <c r="C73" s="58" t="s">
        <v>246</v>
      </c>
      <c r="D73" s="74">
        <v>1900000</v>
      </c>
      <c r="E73" s="74"/>
      <c r="F73" s="86"/>
      <c r="G73" s="60">
        <v>0.2</v>
      </c>
      <c r="H73" s="60">
        <v>0.2</v>
      </c>
      <c r="I73" s="67"/>
      <c r="J73" s="68" t="s">
        <v>235</v>
      </c>
    </row>
    <row r="74" spans="1:10" ht="60">
      <c r="A74" s="57" t="s">
        <v>104</v>
      </c>
      <c r="B74" s="58" t="s">
        <v>39</v>
      </c>
      <c r="C74" s="58" t="s">
        <v>136</v>
      </c>
      <c r="D74" s="74">
        <v>20000000</v>
      </c>
      <c r="E74" s="74"/>
      <c r="F74" s="74"/>
      <c r="G74" s="60">
        <v>0.87</v>
      </c>
      <c r="H74" s="60">
        <v>0.98</v>
      </c>
      <c r="I74" s="67"/>
      <c r="J74" s="68" t="s">
        <v>242</v>
      </c>
    </row>
    <row r="75" spans="1:10" ht="30">
      <c r="A75" s="57" t="s">
        <v>104</v>
      </c>
      <c r="B75" s="58" t="s">
        <v>39</v>
      </c>
      <c r="C75" s="58" t="s">
        <v>118</v>
      </c>
      <c r="D75" s="74">
        <v>2600000</v>
      </c>
      <c r="E75" s="74">
        <v>2571314.0070500001</v>
      </c>
      <c r="F75" s="74">
        <v>2570938.0471099997</v>
      </c>
      <c r="G75" s="60"/>
      <c r="H75" s="60">
        <v>1</v>
      </c>
      <c r="I75" s="67" t="s">
        <v>13</v>
      </c>
      <c r="J75" s="68" t="s">
        <v>135</v>
      </c>
    </row>
    <row r="76" spans="1:10" ht="75">
      <c r="A76" s="57" t="s">
        <v>104</v>
      </c>
      <c r="B76" s="58" t="s">
        <v>39</v>
      </c>
      <c r="C76" s="58" t="s">
        <v>247</v>
      </c>
      <c r="D76" s="74">
        <v>4200000</v>
      </c>
      <c r="E76" s="86"/>
      <c r="F76" s="86"/>
      <c r="G76" s="60">
        <v>0</v>
      </c>
      <c r="H76" s="60">
        <v>0</v>
      </c>
      <c r="I76" s="67"/>
      <c r="J76" s="68" t="s">
        <v>244</v>
      </c>
    </row>
    <row r="77" spans="1:10" ht="60">
      <c r="A77" s="87" t="s">
        <v>104</v>
      </c>
      <c r="B77" s="88" t="s">
        <v>39</v>
      </c>
      <c r="C77" s="88" t="s">
        <v>139</v>
      </c>
      <c r="D77" s="89">
        <v>5177000</v>
      </c>
      <c r="E77" s="90"/>
      <c r="F77" s="90"/>
      <c r="G77" s="91">
        <v>0</v>
      </c>
      <c r="H77" s="91">
        <v>0</v>
      </c>
      <c r="I77" s="92"/>
      <c r="J77" s="93" t="s">
        <v>243</v>
      </c>
    </row>
  </sheetData>
  <mergeCells count="1">
    <mergeCell ref="A1:J1"/>
  </mergeCells>
  <pageMargins left="0" right="0" top="0.19685039370078741" bottom="0.39370078740157483" header="0" footer="0"/>
  <pageSetup paperSize="9" scale="56" orientation="landscape" verticalDpi="0" r:id="rId1"/>
  <headerFooter>
    <oddFooter>&amp;R&amp;P/&amp;N</oddFooter>
  </headerFooter>
  <rowBreaks count="3" manualBreakCount="3">
    <brk id="24" max="9" man="1"/>
    <brk id="42" max="9" man="1"/>
    <brk id="59" max="9" man="1"/>
  </rowBreaks>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pageSetUpPr fitToPage="1"/>
  </sheetPr>
  <dimension ref="A1:V146"/>
  <sheetViews>
    <sheetView zoomScale="85" zoomScaleNormal="85" zoomScaleSheetLayoutView="85" workbookViewId="0">
      <pane ySplit="1" topLeftCell="A2" activePane="bottomLeft" state="frozen"/>
      <selection activeCell="I13" sqref="I13"/>
      <selection pane="bottomLeft" activeCell="I13" sqref="I13"/>
    </sheetView>
  </sheetViews>
  <sheetFormatPr baseColWidth="10" defaultColWidth="22.5" defaultRowHeight="17"/>
  <cols>
    <col min="1" max="1" width="6.6640625" style="122" bestFit="1" customWidth="1"/>
    <col min="2" max="2" width="11.1640625" style="122" customWidth="1"/>
    <col min="3" max="3" width="8.6640625" style="122" customWidth="1"/>
    <col min="4" max="6" width="22.1640625" style="125" customWidth="1"/>
    <col min="7" max="8" width="34.83203125" style="122" customWidth="1"/>
    <col min="9" max="9" width="20.5" style="122" customWidth="1"/>
    <col min="10" max="10" width="20.5" style="124" customWidth="1"/>
    <col min="11" max="11" width="20.5" style="122" customWidth="1"/>
    <col min="12" max="13" width="19.33203125" style="122" customWidth="1"/>
    <col min="14" max="15" width="16" style="122" customWidth="1"/>
    <col min="16" max="16" width="17.33203125" style="122" customWidth="1"/>
    <col min="17" max="17" width="20.5" style="122" customWidth="1"/>
    <col min="18" max="18" width="12.1640625" style="123" bestFit="1" customWidth="1"/>
    <col min="19" max="19" width="26.1640625" style="122" customWidth="1"/>
    <col min="20" max="16384" width="22.5" style="122"/>
  </cols>
  <sheetData>
    <row r="1" spans="1:22" s="172" customFormat="1">
      <c r="A1" s="173" t="s">
        <v>251</v>
      </c>
      <c r="B1" s="173" t="s">
        <v>47</v>
      </c>
      <c r="C1" s="173" t="s">
        <v>252</v>
      </c>
      <c r="D1" s="173" t="s">
        <v>0</v>
      </c>
      <c r="E1" s="173" t="s">
        <v>253</v>
      </c>
      <c r="F1" s="173" t="s">
        <v>248</v>
      </c>
      <c r="G1" s="173" t="s">
        <v>249</v>
      </c>
      <c r="H1" s="173" t="s">
        <v>250</v>
      </c>
      <c r="I1" s="173" t="s">
        <v>254</v>
      </c>
      <c r="J1" s="173" t="s">
        <v>255</v>
      </c>
      <c r="K1" s="173" t="s">
        <v>256</v>
      </c>
      <c r="L1" s="173" t="s">
        <v>257</v>
      </c>
      <c r="M1" s="173" t="s">
        <v>258</v>
      </c>
      <c r="N1" s="173" t="s">
        <v>259</v>
      </c>
      <c r="O1" s="173" t="s">
        <v>260</v>
      </c>
      <c r="P1" s="173" t="s">
        <v>261</v>
      </c>
      <c r="Q1" s="173" t="s">
        <v>525</v>
      </c>
      <c r="R1" s="173" t="s">
        <v>263</v>
      </c>
      <c r="S1" s="173" t="s">
        <v>10</v>
      </c>
    </row>
    <row r="2" spans="1:22">
      <c r="A2" s="128" t="s">
        <v>318</v>
      </c>
      <c r="B2" s="128" t="s">
        <v>295</v>
      </c>
      <c r="C2" s="128" t="s">
        <v>319</v>
      </c>
      <c r="D2" s="103" t="s">
        <v>320</v>
      </c>
      <c r="E2" s="103"/>
      <c r="F2" s="103"/>
      <c r="G2" s="104" t="s">
        <v>321</v>
      </c>
      <c r="H2" s="104"/>
      <c r="I2" s="105">
        <v>500000</v>
      </c>
      <c r="J2" s="106">
        <v>2350000</v>
      </c>
      <c r="K2" s="106">
        <v>2064650.0142999999</v>
      </c>
      <c r="L2" s="106">
        <v>285349.98569999996</v>
      </c>
      <c r="M2" s="106">
        <v>120681.74495000001</v>
      </c>
      <c r="N2" s="106">
        <v>10000</v>
      </c>
      <c r="O2" s="106">
        <f t="shared" ref="O2:O7" si="0">M2+N2</f>
        <v>130681.74495000001</v>
      </c>
      <c r="P2" s="106">
        <v>79244.913159999996</v>
      </c>
      <c r="Q2" s="106">
        <v>1435907</v>
      </c>
      <c r="R2" s="157">
        <v>0.75</v>
      </c>
      <c r="S2" s="128" t="s">
        <v>20</v>
      </c>
      <c r="T2" s="171"/>
      <c r="U2" s="170"/>
      <c r="V2" s="146"/>
    </row>
    <row r="3" spans="1:22">
      <c r="A3" s="128" t="s">
        <v>318</v>
      </c>
      <c r="B3" s="128" t="s">
        <v>295</v>
      </c>
      <c r="C3" s="128" t="s">
        <v>319</v>
      </c>
      <c r="D3" s="103" t="s">
        <v>322</v>
      </c>
      <c r="E3" s="103"/>
      <c r="F3" s="103"/>
      <c r="G3" s="104" t="s">
        <v>323</v>
      </c>
      <c r="H3" s="104"/>
      <c r="I3" s="105">
        <v>72702</v>
      </c>
      <c r="J3" s="106">
        <v>1134702</v>
      </c>
      <c r="K3" s="106">
        <v>387110.56057999999</v>
      </c>
      <c r="L3" s="106">
        <v>747591.43941999995</v>
      </c>
      <c r="M3" s="106">
        <v>162952.28877000001</v>
      </c>
      <c r="N3" s="106">
        <v>0</v>
      </c>
      <c r="O3" s="106">
        <f t="shared" si="0"/>
        <v>162952.28877000001</v>
      </c>
      <c r="P3" s="106">
        <v>2206.4349300000003</v>
      </c>
      <c r="Q3" s="106">
        <v>180273</v>
      </c>
      <c r="R3" s="157">
        <v>0.2</v>
      </c>
      <c r="S3" s="128" t="s">
        <v>67</v>
      </c>
    </row>
    <row r="4" spans="1:22">
      <c r="A4" s="128" t="s">
        <v>318</v>
      </c>
      <c r="B4" s="128" t="s">
        <v>295</v>
      </c>
      <c r="C4" s="128" t="s">
        <v>319</v>
      </c>
      <c r="D4" s="107" t="s">
        <v>324</v>
      </c>
      <c r="E4" s="107"/>
      <c r="F4" s="107"/>
      <c r="G4" s="108" t="s">
        <v>325</v>
      </c>
      <c r="H4" s="108"/>
      <c r="I4" s="105">
        <v>2500000</v>
      </c>
      <c r="J4" s="106">
        <v>2500000</v>
      </c>
      <c r="K4" s="106">
        <v>1218477.3228</v>
      </c>
      <c r="L4" s="106">
        <v>1281522.6772</v>
      </c>
      <c r="M4" s="106">
        <v>2384541.57008</v>
      </c>
      <c r="N4" s="106">
        <v>0</v>
      </c>
      <c r="O4" s="106">
        <f t="shared" si="0"/>
        <v>2384541.57008</v>
      </c>
      <c r="P4" s="106">
        <v>0</v>
      </c>
      <c r="Q4" s="106">
        <v>115458</v>
      </c>
      <c r="R4" s="157">
        <v>0.4</v>
      </c>
      <c r="S4" s="128" t="s">
        <v>326</v>
      </c>
    </row>
    <row r="5" spans="1:22">
      <c r="A5" s="128" t="s">
        <v>318</v>
      </c>
      <c r="B5" s="128" t="s">
        <v>295</v>
      </c>
      <c r="C5" s="128" t="s">
        <v>319</v>
      </c>
      <c r="D5" s="103" t="s">
        <v>327</v>
      </c>
      <c r="E5" s="103"/>
      <c r="F5" s="103"/>
      <c r="G5" s="104" t="s">
        <v>328</v>
      </c>
      <c r="H5" s="104"/>
      <c r="I5" s="106">
        <v>1450000</v>
      </c>
      <c r="J5" s="106">
        <v>1450000</v>
      </c>
      <c r="K5" s="106">
        <v>1114943.40965</v>
      </c>
      <c r="L5" s="106">
        <v>335056.59035000001</v>
      </c>
      <c r="M5" s="106">
        <v>163860.91881999999</v>
      </c>
      <c r="N5" s="106">
        <v>0</v>
      </c>
      <c r="O5" s="106">
        <f t="shared" si="0"/>
        <v>163860.91881999999</v>
      </c>
      <c r="P5" s="106">
        <v>129611.07982</v>
      </c>
      <c r="Q5" s="106">
        <v>1023623</v>
      </c>
      <c r="R5" s="157">
        <v>0.05</v>
      </c>
      <c r="S5" s="128" t="s">
        <v>20</v>
      </c>
    </row>
    <row r="6" spans="1:22">
      <c r="A6" s="128" t="s">
        <v>318</v>
      </c>
      <c r="B6" s="128" t="s">
        <v>295</v>
      </c>
      <c r="C6" s="128" t="s">
        <v>319</v>
      </c>
      <c r="D6" s="103" t="s">
        <v>327</v>
      </c>
      <c r="E6" s="103"/>
      <c r="F6" s="103"/>
      <c r="G6" s="104" t="s">
        <v>329</v>
      </c>
      <c r="H6" s="104"/>
      <c r="I6" s="106">
        <v>2086885</v>
      </c>
      <c r="J6" s="106">
        <v>2306885</v>
      </c>
      <c r="K6" s="106">
        <v>2278224.0315999999</v>
      </c>
      <c r="L6" s="106">
        <v>28660.968399999998</v>
      </c>
      <c r="M6" s="106">
        <v>353015.15205000003</v>
      </c>
      <c r="N6" s="106">
        <v>0</v>
      </c>
      <c r="O6" s="106">
        <f t="shared" si="0"/>
        <v>353015.15205000003</v>
      </c>
      <c r="P6" s="106">
        <v>0</v>
      </c>
      <c r="Q6" s="106">
        <v>1921212</v>
      </c>
      <c r="R6" s="157">
        <v>0.75</v>
      </c>
      <c r="S6" s="128" t="s">
        <v>330</v>
      </c>
    </row>
    <row r="7" spans="1:22">
      <c r="A7" s="128" t="s">
        <v>318</v>
      </c>
      <c r="B7" s="128" t="s">
        <v>295</v>
      </c>
      <c r="C7" s="128" t="s">
        <v>319</v>
      </c>
      <c r="D7" s="103" t="s">
        <v>327</v>
      </c>
      <c r="E7" s="103"/>
      <c r="F7" s="103"/>
      <c r="G7" s="104" t="s">
        <v>331</v>
      </c>
      <c r="H7" s="104"/>
      <c r="I7" s="106">
        <v>2139000</v>
      </c>
      <c r="J7" s="106">
        <v>2139000</v>
      </c>
      <c r="K7" s="106">
        <v>2127611.2351899999</v>
      </c>
      <c r="L7" s="106">
        <v>11388.764810000001</v>
      </c>
      <c r="M7" s="106">
        <v>692094.34565999999</v>
      </c>
      <c r="N7" s="106">
        <v>0</v>
      </c>
      <c r="O7" s="106">
        <f t="shared" si="0"/>
        <v>692094.34565999999</v>
      </c>
      <c r="P7" s="106">
        <v>0</v>
      </c>
      <c r="Q7" s="106">
        <v>88331</v>
      </c>
      <c r="R7" s="157">
        <v>0</v>
      </c>
      <c r="S7" s="128" t="s">
        <v>20</v>
      </c>
    </row>
    <row r="8" spans="1:22">
      <c r="A8" s="128" t="s">
        <v>318</v>
      </c>
      <c r="B8" s="128" t="s">
        <v>295</v>
      </c>
      <c r="C8" s="128" t="s">
        <v>319</v>
      </c>
      <c r="D8" s="103"/>
      <c r="E8" s="103"/>
      <c r="F8" s="103"/>
      <c r="G8" s="104"/>
      <c r="H8" s="104"/>
      <c r="I8" s="105">
        <f t="shared" ref="I8:Q8" si="1">I7+I6+I5</f>
        <v>5675885</v>
      </c>
      <c r="J8" s="106">
        <f t="shared" si="1"/>
        <v>5895885</v>
      </c>
      <c r="K8" s="106">
        <f t="shared" si="1"/>
        <v>5520778.6764399996</v>
      </c>
      <c r="L8" s="106">
        <f t="shared" si="1"/>
        <v>375106.32355999999</v>
      </c>
      <c r="M8" s="106">
        <f t="shared" si="1"/>
        <v>1208970.41653</v>
      </c>
      <c r="N8" s="106">
        <f t="shared" si="1"/>
        <v>0</v>
      </c>
      <c r="O8" s="106">
        <f t="shared" si="1"/>
        <v>1208970.41653</v>
      </c>
      <c r="P8" s="106">
        <f t="shared" si="1"/>
        <v>129611.07982</v>
      </c>
      <c r="Q8" s="106">
        <f t="shared" si="1"/>
        <v>3033166</v>
      </c>
      <c r="R8" s="157"/>
      <c r="S8" s="128"/>
    </row>
    <row r="9" spans="1:22">
      <c r="A9" s="128" t="s">
        <v>318</v>
      </c>
      <c r="B9" s="128" t="s">
        <v>295</v>
      </c>
      <c r="C9" s="128" t="s">
        <v>319</v>
      </c>
      <c r="D9" s="107" t="s">
        <v>332</v>
      </c>
      <c r="E9" s="107"/>
      <c r="F9" s="107"/>
      <c r="G9" s="108" t="s">
        <v>333</v>
      </c>
      <c r="H9" s="108"/>
      <c r="I9" s="105">
        <v>1200000</v>
      </c>
      <c r="J9" s="106">
        <v>4906524</v>
      </c>
      <c r="K9" s="106">
        <v>1347.913</v>
      </c>
      <c r="L9" s="106">
        <v>4905176.0870000003</v>
      </c>
      <c r="M9" s="106">
        <v>1200000</v>
      </c>
      <c r="N9" s="106">
        <v>0</v>
      </c>
      <c r="O9" s="106">
        <f>M9+N9</f>
        <v>1200000</v>
      </c>
      <c r="P9" s="106">
        <v>1347.913</v>
      </c>
      <c r="Q9" s="106">
        <v>1347.913</v>
      </c>
      <c r="R9" s="157">
        <v>0</v>
      </c>
      <c r="S9" s="128" t="s">
        <v>334</v>
      </c>
    </row>
    <row r="10" spans="1:22">
      <c r="A10" s="128" t="s">
        <v>318</v>
      </c>
      <c r="B10" s="128" t="s">
        <v>295</v>
      </c>
      <c r="C10" s="128" t="s">
        <v>319</v>
      </c>
      <c r="D10" s="109" t="s">
        <v>335</v>
      </c>
      <c r="E10" s="109"/>
      <c r="F10" s="109"/>
      <c r="G10" s="110" t="s">
        <v>336</v>
      </c>
      <c r="H10" s="110"/>
      <c r="I10" s="105">
        <v>1800000</v>
      </c>
      <c r="J10" s="106">
        <v>1800000</v>
      </c>
      <c r="K10" s="106">
        <v>1777648.38674</v>
      </c>
      <c r="L10" s="106">
        <v>22351.613260000002</v>
      </c>
      <c r="M10" s="106">
        <v>140000</v>
      </c>
      <c r="N10" s="106">
        <v>0</v>
      </c>
      <c r="O10" s="106">
        <f>M10+N10</f>
        <v>140000</v>
      </c>
      <c r="P10" s="106">
        <v>0</v>
      </c>
      <c r="Q10" s="106">
        <v>1657587</v>
      </c>
      <c r="R10" s="157">
        <v>0.9</v>
      </c>
      <c r="S10" s="128" t="s">
        <v>330</v>
      </c>
    </row>
    <row r="11" spans="1:22">
      <c r="A11" s="128" t="s">
        <v>318</v>
      </c>
      <c r="B11" s="128" t="s">
        <v>295</v>
      </c>
      <c r="C11" s="128" t="s">
        <v>337</v>
      </c>
      <c r="D11" s="107" t="s">
        <v>324</v>
      </c>
      <c r="E11" s="107"/>
      <c r="F11" s="107"/>
      <c r="G11" s="108" t="s">
        <v>338</v>
      </c>
      <c r="H11" s="108"/>
      <c r="I11" s="111">
        <v>1500000</v>
      </c>
      <c r="J11" s="111">
        <v>1500000</v>
      </c>
      <c r="K11" s="111">
        <v>65993.354000000007</v>
      </c>
      <c r="L11" s="111">
        <v>1434006.6459999999</v>
      </c>
      <c r="M11" s="111">
        <v>0</v>
      </c>
      <c r="N11" s="111">
        <v>100000</v>
      </c>
      <c r="O11" s="111">
        <f>M11+N11</f>
        <v>100000</v>
      </c>
      <c r="P11" s="111">
        <v>10710</v>
      </c>
      <c r="Q11" s="111">
        <v>40170.353999999999</v>
      </c>
      <c r="R11" s="157">
        <v>0.05</v>
      </c>
      <c r="S11" s="128" t="s">
        <v>339</v>
      </c>
    </row>
    <row r="12" spans="1:22">
      <c r="A12" s="128" t="s">
        <v>318</v>
      </c>
      <c r="B12" s="128" t="s">
        <v>295</v>
      </c>
      <c r="C12" s="128" t="s">
        <v>337</v>
      </c>
      <c r="D12" s="107" t="s">
        <v>324</v>
      </c>
      <c r="E12" s="107"/>
      <c r="F12" s="107"/>
      <c r="G12" s="108" t="s">
        <v>340</v>
      </c>
      <c r="H12" s="108"/>
      <c r="I12" s="111">
        <v>1500000</v>
      </c>
      <c r="J12" s="111">
        <v>1500000</v>
      </c>
      <c r="K12" s="111">
        <v>1439636.9235699999</v>
      </c>
      <c r="L12" s="111">
        <v>60363.076430000001</v>
      </c>
      <c r="M12" s="111">
        <v>0</v>
      </c>
      <c r="N12" s="111">
        <v>100000</v>
      </c>
      <c r="O12" s="111">
        <f>M12+N12</f>
        <v>100000</v>
      </c>
      <c r="P12" s="111">
        <v>99559.125199999995</v>
      </c>
      <c r="Q12" s="111">
        <v>567854.47593000007</v>
      </c>
      <c r="R12" s="157">
        <v>0.3</v>
      </c>
      <c r="S12" s="128" t="s">
        <v>339</v>
      </c>
    </row>
    <row r="13" spans="1:22">
      <c r="A13" s="128" t="s">
        <v>318</v>
      </c>
      <c r="B13" s="128" t="s">
        <v>295</v>
      </c>
      <c r="C13" s="128" t="s">
        <v>337</v>
      </c>
      <c r="D13" s="107" t="s">
        <v>324</v>
      </c>
      <c r="E13" s="107"/>
      <c r="F13" s="107"/>
      <c r="G13" s="108" t="s">
        <v>341</v>
      </c>
      <c r="H13" s="108"/>
      <c r="I13" s="111">
        <v>1000000</v>
      </c>
      <c r="J13" s="111">
        <v>1000000</v>
      </c>
      <c r="K13" s="111">
        <v>9093.0596500000011</v>
      </c>
      <c r="L13" s="111">
        <v>990906.94035000005</v>
      </c>
      <c r="M13" s="111">
        <v>0</v>
      </c>
      <c r="N13" s="111">
        <v>100000</v>
      </c>
      <c r="O13" s="111">
        <f>M13+N13</f>
        <v>100000</v>
      </c>
      <c r="P13" s="111">
        <v>7417.8102600000002</v>
      </c>
      <c r="Q13" s="111">
        <v>7909.6372599999995</v>
      </c>
      <c r="R13" s="157">
        <v>0.03</v>
      </c>
      <c r="S13" s="128" t="s">
        <v>339</v>
      </c>
    </row>
    <row r="14" spans="1:22">
      <c r="A14" s="128" t="s">
        <v>318</v>
      </c>
      <c r="B14" s="128" t="s">
        <v>295</v>
      </c>
      <c r="C14" s="128" t="s">
        <v>337</v>
      </c>
      <c r="D14" s="103"/>
      <c r="E14" s="103"/>
      <c r="F14" s="103"/>
      <c r="G14" s="104"/>
      <c r="H14" s="104"/>
      <c r="I14" s="169">
        <f t="shared" ref="I14:Q14" si="2">I13+I12+I11</f>
        <v>4000000</v>
      </c>
      <c r="J14" s="168">
        <f t="shared" si="2"/>
        <v>4000000</v>
      </c>
      <c r="K14" s="168">
        <f t="shared" si="2"/>
        <v>1514723.3372199999</v>
      </c>
      <c r="L14" s="168">
        <f t="shared" si="2"/>
        <v>2485276.6627799999</v>
      </c>
      <c r="M14" s="168">
        <f t="shared" si="2"/>
        <v>0</v>
      </c>
      <c r="N14" s="168">
        <f t="shared" si="2"/>
        <v>300000</v>
      </c>
      <c r="O14" s="168">
        <f t="shared" si="2"/>
        <v>300000</v>
      </c>
      <c r="P14" s="168">
        <f t="shared" si="2"/>
        <v>117686.93545999999</v>
      </c>
      <c r="Q14" s="168">
        <f t="shared" si="2"/>
        <v>615934.46719000011</v>
      </c>
      <c r="R14" s="157"/>
      <c r="S14" s="136"/>
    </row>
    <row r="15" spans="1:22">
      <c r="A15" s="128" t="s">
        <v>318</v>
      </c>
      <c r="B15" s="128" t="s">
        <v>295</v>
      </c>
      <c r="C15" s="128" t="s">
        <v>337</v>
      </c>
      <c r="D15" s="107" t="s">
        <v>332</v>
      </c>
      <c r="E15" s="107"/>
      <c r="F15" s="107"/>
      <c r="G15" s="108" t="s">
        <v>342</v>
      </c>
      <c r="H15" s="108"/>
      <c r="I15" s="113">
        <v>1091961</v>
      </c>
      <c r="J15" s="111">
        <v>1091961</v>
      </c>
      <c r="K15" s="111">
        <v>34970.849000000002</v>
      </c>
      <c r="L15" s="111">
        <v>1056990.1510000001</v>
      </c>
      <c r="M15" s="111">
        <v>0</v>
      </c>
      <c r="N15" s="111">
        <v>0</v>
      </c>
      <c r="O15" s="111">
        <f>M15+N15</f>
        <v>0</v>
      </c>
      <c r="P15" s="111">
        <v>0</v>
      </c>
      <c r="Q15" s="111">
        <v>0</v>
      </c>
      <c r="R15" s="157">
        <v>0</v>
      </c>
      <c r="S15" s="128" t="s">
        <v>330</v>
      </c>
    </row>
    <row r="16" spans="1:22">
      <c r="A16" s="128" t="s">
        <v>318</v>
      </c>
      <c r="B16" s="128" t="s">
        <v>295</v>
      </c>
      <c r="C16" s="128" t="s">
        <v>337</v>
      </c>
      <c r="D16" s="109" t="s">
        <v>343</v>
      </c>
      <c r="E16" s="109"/>
      <c r="F16" s="109"/>
      <c r="G16" s="110" t="s">
        <v>344</v>
      </c>
      <c r="H16" s="110"/>
      <c r="I16" s="113">
        <v>3500000</v>
      </c>
      <c r="J16" s="111">
        <v>3500000</v>
      </c>
      <c r="K16" s="111">
        <v>0</v>
      </c>
      <c r="L16" s="111">
        <v>3500000</v>
      </c>
      <c r="M16" s="111">
        <v>0</v>
      </c>
      <c r="N16" s="111">
        <v>100000</v>
      </c>
      <c r="O16" s="111">
        <f>M16+N16</f>
        <v>100000</v>
      </c>
      <c r="P16" s="111">
        <v>0</v>
      </c>
      <c r="Q16" s="111">
        <v>0</v>
      </c>
      <c r="R16" s="157">
        <v>0</v>
      </c>
      <c r="S16" s="128" t="s">
        <v>330</v>
      </c>
    </row>
    <row r="17" spans="1:19">
      <c r="A17" s="128" t="s">
        <v>318</v>
      </c>
      <c r="B17" s="136" t="s">
        <v>308</v>
      </c>
      <c r="C17" s="128"/>
      <c r="D17" s="128" t="s">
        <v>345</v>
      </c>
      <c r="E17" s="128"/>
      <c r="F17" s="128"/>
      <c r="G17" s="150">
        <v>1</v>
      </c>
      <c r="H17" s="150"/>
      <c r="I17" s="144">
        <v>1092152</v>
      </c>
      <c r="J17" s="144">
        <v>1092152</v>
      </c>
      <c r="K17" s="144">
        <v>912990</v>
      </c>
      <c r="L17" s="144">
        <f t="shared" ref="L17:L25" si="3">J17-K17</f>
        <v>179162</v>
      </c>
      <c r="M17" s="144">
        <v>102153</v>
      </c>
      <c r="N17" s="144">
        <v>0</v>
      </c>
      <c r="O17" s="144"/>
      <c r="P17" s="144">
        <v>0</v>
      </c>
      <c r="Q17" s="144">
        <v>225847</v>
      </c>
      <c r="R17" s="164">
        <v>0.6</v>
      </c>
      <c r="S17" s="131" t="s">
        <v>20</v>
      </c>
    </row>
    <row r="18" spans="1:19">
      <c r="A18" s="128" t="s">
        <v>318</v>
      </c>
      <c r="B18" s="136" t="s">
        <v>308</v>
      </c>
      <c r="C18" s="128"/>
      <c r="D18" s="136" t="s">
        <v>346</v>
      </c>
      <c r="E18" s="136"/>
      <c r="F18" s="136"/>
      <c r="G18" s="136" t="s">
        <v>347</v>
      </c>
      <c r="H18" s="136"/>
      <c r="I18" s="144">
        <v>7187373</v>
      </c>
      <c r="J18" s="144">
        <f>7187373+80000</f>
        <v>7267373</v>
      </c>
      <c r="K18" s="144">
        <v>7185043</v>
      </c>
      <c r="L18" s="144">
        <f t="shared" si="3"/>
        <v>82330</v>
      </c>
      <c r="M18" s="144">
        <v>3946135</v>
      </c>
      <c r="N18" s="144">
        <v>0</v>
      </c>
      <c r="O18" s="144"/>
      <c r="P18" s="144">
        <v>0</v>
      </c>
      <c r="Q18" s="144">
        <v>3241237</v>
      </c>
      <c r="R18" s="164">
        <v>0.86</v>
      </c>
      <c r="S18" s="131" t="s">
        <v>20</v>
      </c>
    </row>
    <row r="19" spans="1:19">
      <c r="A19" s="128" t="s">
        <v>318</v>
      </c>
      <c r="B19" s="136" t="s">
        <v>308</v>
      </c>
      <c r="C19" s="128"/>
      <c r="D19" s="136" t="s">
        <v>346</v>
      </c>
      <c r="E19" s="136"/>
      <c r="F19" s="136"/>
      <c r="G19" s="129" t="s">
        <v>348</v>
      </c>
      <c r="H19" s="129"/>
      <c r="I19" s="167">
        <v>10125000</v>
      </c>
      <c r="J19" s="167">
        <v>10125000</v>
      </c>
      <c r="K19" s="167">
        <v>9926536</v>
      </c>
      <c r="L19" s="167">
        <f t="shared" si="3"/>
        <v>198464</v>
      </c>
      <c r="M19" s="167">
        <v>9628112</v>
      </c>
      <c r="N19" s="167">
        <v>0</v>
      </c>
      <c r="O19" s="167"/>
      <c r="P19" s="167">
        <v>0</v>
      </c>
      <c r="Q19" s="167">
        <v>496888</v>
      </c>
      <c r="R19" s="166">
        <v>0.18</v>
      </c>
      <c r="S19" s="165" t="s">
        <v>20</v>
      </c>
    </row>
    <row r="20" spans="1:19">
      <c r="A20" s="128" t="s">
        <v>318</v>
      </c>
      <c r="B20" s="136" t="s">
        <v>308</v>
      </c>
      <c r="C20" s="128"/>
      <c r="D20" s="136" t="s">
        <v>346</v>
      </c>
      <c r="E20" s="136"/>
      <c r="F20" s="136"/>
      <c r="G20" s="136" t="s">
        <v>349</v>
      </c>
      <c r="H20" s="136"/>
      <c r="I20" s="144">
        <v>10700000</v>
      </c>
      <c r="J20" s="144">
        <v>10700000</v>
      </c>
      <c r="K20" s="144">
        <v>10001729</v>
      </c>
      <c r="L20" s="144">
        <f t="shared" si="3"/>
        <v>698271</v>
      </c>
      <c r="M20" s="144">
        <v>8031425</v>
      </c>
      <c r="N20" s="144">
        <v>0</v>
      </c>
      <c r="O20" s="144"/>
      <c r="P20" s="144">
        <v>0</v>
      </c>
      <c r="Q20" s="144">
        <v>2668575</v>
      </c>
      <c r="R20" s="164">
        <v>0.35</v>
      </c>
      <c r="S20" s="131" t="s">
        <v>20</v>
      </c>
    </row>
    <row r="21" spans="1:19">
      <c r="A21" s="128" t="s">
        <v>318</v>
      </c>
      <c r="B21" s="136" t="s">
        <v>308</v>
      </c>
      <c r="C21" s="128"/>
      <c r="D21" s="136" t="s">
        <v>346</v>
      </c>
      <c r="E21" s="136"/>
      <c r="F21" s="136"/>
      <c r="G21" s="128" t="s">
        <v>350</v>
      </c>
      <c r="H21" s="128"/>
      <c r="I21" s="144">
        <v>1788831</v>
      </c>
      <c r="J21" s="144">
        <v>1788831</v>
      </c>
      <c r="K21" s="144">
        <v>836383</v>
      </c>
      <c r="L21" s="144">
        <f t="shared" si="3"/>
        <v>952448</v>
      </c>
      <c r="M21" s="144">
        <v>0</v>
      </c>
      <c r="N21" s="144">
        <v>0</v>
      </c>
      <c r="O21" s="144"/>
      <c r="P21" s="144">
        <v>0</v>
      </c>
      <c r="Q21" s="144">
        <v>0</v>
      </c>
      <c r="R21" s="164">
        <v>0.87</v>
      </c>
      <c r="S21" s="131" t="s">
        <v>351</v>
      </c>
    </row>
    <row r="22" spans="1:19">
      <c r="A22" s="128" t="s">
        <v>318</v>
      </c>
      <c r="B22" s="136" t="s">
        <v>308</v>
      </c>
      <c r="C22" s="128"/>
      <c r="D22" s="136" t="s">
        <v>346</v>
      </c>
      <c r="E22" s="136"/>
      <c r="F22" s="136"/>
      <c r="G22" s="128" t="s">
        <v>352</v>
      </c>
      <c r="H22" s="128"/>
      <c r="I22" s="144">
        <v>1500000</v>
      </c>
      <c r="J22" s="144">
        <v>1500000</v>
      </c>
      <c r="K22" s="144">
        <v>1409941</v>
      </c>
      <c r="L22" s="144">
        <f t="shared" si="3"/>
        <v>90059</v>
      </c>
      <c r="M22" s="144">
        <v>0</v>
      </c>
      <c r="N22" s="144">
        <v>0</v>
      </c>
      <c r="O22" s="144"/>
      <c r="P22" s="144">
        <v>0</v>
      </c>
      <c r="Q22" s="144">
        <v>0</v>
      </c>
      <c r="R22" s="164">
        <v>0.05</v>
      </c>
      <c r="S22" s="131" t="s">
        <v>67</v>
      </c>
    </row>
    <row r="23" spans="1:19">
      <c r="A23" s="128" t="s">
        <v>318</v>
      </c>
      <c r="B23" s="136" t="s">
        <v>308</v>
      </c>
      <c r="C23" s="128"/>
      <c r="D23" s="136" t="s">
        <v>346</v>
      </c>
      <c r="E23" s="136"/>
      <c r="F23" s="136"/>
      <c r="G23" s="128" t="s">
        <v>353</v>
      </c>
      <c r="H23" s="128"/>
      <c r="I23" s="144">
        <v>2900000</v>
      </c>
      <c r="J23" s="144">
        <v>2900000</v>
      </c>
      <c r="K23" s="144">
        <v>0</v>
      </c>
      <c r="L23" s="144">
        <f t="shared" si="3"/>
        <v>2900000</v>
      </c>
      <c r="M23" s="144">
        <v>0</v>
      </c>
      <c r="N23" s="144">
        <v>0</v>
      </c>
      <c r="O23" s="144"/>
      <c r="P23" s="144">
        <v>0</v>
      </c>
      <c r="Q23" s="144">
        <v>0</v>
      </c>
      <c r="R23" s="157">
        <v>0</v>
      </c>
      <c r="S23" s="144" t="s">
        <v>354</v>
      </c>
    </row>
    <row r="24" spans="1:19">
      <c r="A24" s="128" t="s">
        <v>318</v>
      </c>
      <c r="B24" s="136" t="s">
        <v>308</v>
      </c>
      <c r="C24" s="128"/>
      <c r="D24" s="136" t="s">
        <v>346</v>
      </c>
      <c r="E24" s="136"/>
      <c r="F24" s="136"/>
      <c r="G24" s="128" t="s">
        <v>353</v>
      </c>
      <c r="H24" s="128"/>
      <c r="I24" s="144">
        <v>3633000</v>
      </c>
      <c r="J24" s="144">
        <v>3633000</v>
      </c>
      <c r="K24" s="144">
        <v>0</v>
      </c>
      <c r="L24" s="144">
        <f t="shared" si="3"/>
        <v>3633000</v>
      </c>
      <c r="M24" s="144">
        <v>0</v>
      </c>
      <c r="N24" s="144">
        <v>0</v>
      </c>
      <c r="O24" s="144"/>
      <c r="P24" s="144">
        <v>0</v>
      </c>
      <c r="Q24" s="144">
        <v>0</v>
      </c>
      <c r="R24" s="157">
        <v>0</v>
      </c>
      <c r="S24" s="144" t="s">
        <v>355</v>
      </c>
    </row>
    <row r="25" spans="1:19">
      <c r="A25" s="128" t="s">
        <v>318</v>
      </c>
      <c r="B25" s="136" t="s">
        <v>308</v>
      </c>
      <c r="C25" s="128"/>
      <c r="D25" s="136" t="s">
        <v>346</v>
      </c>
      <c r="E25" s="136"/>
      <c r="F25" s="136"/>
      <c r="G25" s="128" t="s">
        <v>353</v>
      </c>
      <c r="H25" s="128"/>
      <c r="I25" s="144">
        <v>1380000</v>
      </c>
      <c r="J25" s="144">
        <v>1380000</v>
      </c>
      <c r="K25" s="144">
        <v>0</v>
      </c>
      <c r="L25" s="144">
        <f t="shared" si="3"/>
        <v>1380000</v>
      </c>
      <c r="M25" s="144">
        <v>0</v>
      </c>
      <c r="N25" s="144">
        <v>0</v>
      </c>
      <c r="O25" s="144"/>
      <c r="P25" s="144">
        <v>0</v>
      </c>
      <c r="Q25" s="144">
        <v>0</v>
      </c>
      <c r="R25" s="157">
        <v>0</v>
      </c>
      <c r="S25" s="144" t="s">
        <v>356</v>
      </c>
    </row>
    <row r="26" spans="1:19">
      <c r="A26" s="128" t="s">
        <v>318</v>
      </c>
      <c r="B26" s="136" t="s">
        <v>308</v>
      </c>
      <c r="C26" s="128"/>
      <c r="D26" s="163" t="s">
        <v>346</v>
      </c>
      <c r="E26" s="163"/>
      <c r="F26" s="163"/>
      <c r="G26" s="150">
        <v>8</v>
      </c>
      <c r="H26" s="150"/>
      <c r="I26" s="144">
        <f t="shared" ref="I26:N26" si="4">I25+I24+I23+I22+I21+I20+I19+I18</f>
        <v>39214204</v>
      </c>
      <c r="J26" s="144">
        <f t="shared" si="4"/>
        <v>39294204</v>
      </c>
      <c r="K26" s="144">
        <f t="shared" si="4"/>
        <v>29359632</v>
      </c>
      <c r="L26" s="144">
        <f t="shared" si="4"/>
        <v>9934572</v>
      </c>
      <c r="M26" s="144">
        <f t="shared" si="4"/>
        <v>21605672</v>
      </c>
      <c r="N26" s="144">
        <f t="shared" si="4"/>
        <v>0</v>
      </c>
      <c r="O26" s="144"/>
      <c r="P26" s="144">
        <f>P25+P24+P23+P22+P21+P20+P19+P18</f>
        <v>0</v>
      </c>
      <c r="Q26" s="144">
        <f>Q25+Q24+Q23+Q22+Q21+Q20+Q19+Q18</f>
        <v>6406700</v>
      </c>
      <c r="R26" s="144">
        <f>R25+R24+R23+R22+R21+R20+R19+R18</f>
        <v>2.31</v>
      </c>
      <c r="S26" s="144" t="e">
        <f>S25+S24+S23+S22+S21+S20+S19+S18</f>
        <v>#VALUE!</v>
      </c>
    </row>
    <row r="27" spans="1:19">
      <c r="A27" s="128" t="s">
        <v>318</v>
      </c>
      <c r="B27" s="136" t="s">
        <v>308</v>
      </c>
      <c r="C27" s="128"/>
      <c r="D27" s="136" t="s">
        <v>357</v>
      </c>
      <c r="E27" s="136"/>
      <c r="F27" s="136"/>
      <c r="G27" s="150">
        <v>1</v>
      </c>
      <c r="H27" s="150"/>
      <c r="I27" s="144">
        <v>1000000</v>
      </c>
      <c r="J27" s="144">
        <v>1000000</v>
      </c>
      <c r="K27" s="144">
        <v>706252</v>
      </c>
      <c r="L27" s="144">
        <f>J27-K27</f>
        <v>293748</v>
      </c>
      <c r="M27" s="144">
        <v>0</v>
      </c>
      <c r="N27" s="144">
        <v>20000</v>
      </c>
      <c r="O27" s="144"/>
      <c r="P27" s="144">
        <v>0</v>
      </c>
      <c r="Q27" s="144">
        <v>385985</v>
      </c>
      <c r="R27" s="157">
        <v>0.73</v>
      </c>
      <c r="S27" s="131" t="s">
        <v>20</v>
      </c>
    </row>
    <row r="28" spans="1:19">
      <c r="A28" s="128" t="s">
        <v>318</v>
      </c>
      <c r="B28" s="136" t="s">
        <v>307</v>
      </c>
      <c r="C28" s="128"/>
      <c r="D28" s="136" t="s">
        <v>358</v>
      </c>
      <c r="E28" s="162" t="s">
        <v>359</v>
      </c>
      <c r="F28" s="162" t="s">
        <v>360</v>
      </c>
      <c r="G28" s="128" t="s">
        <v>361</v>
      </c>
      <c r="H28" s="136" t="s">
        <v>362</v>
      </c>
      <c r="I28" s="160">
        <v>2276743</v>
      </c>
      <c r="J28" s="160">
        <v>2276743</v>
      </c>
      <c r="K28" s="160">
        <v>2180272</v>
      </c>
      <c r="L28" s="160">
        <v>96472</v>
      </c>
      <c r="M28" s="144">
        <v>0</v>
      </c>
      <c r="N28" s="144">
        <v>1000000</v>
      </c>
      <c r="O28" s="144"/>
      <c r="P28" s="144">
        <v>0</v>
      </c>
      <c r="Q28" s="160">
        <v>359184</v>
      </c>
      <c r="R28" s="147" t="s">
        <v>363</v>
      </c>
      <c r="S28" s="136"/>
    </row>
    <row r="29" spans="1:19">
      <c r="A29" s="128" t="s">
        <v>318</v>
      </c>
      <c r="B29" s="136" t="s">
        <v>307</v>
      </c>
      <c r="C29" s="128"/>
      <c r="D29" s="136" t="s">
        <v>358</v>
      </c>
      <c r="E29" s="162" t="s">
        <v>359</v>
      </c>
      <c r="F29" s="162" t="s">
        <v>364</v>
      </c>
      <c r="G29" s="128" t="s">
        <v>365</v>
      </c>
      <c r="H29" s="136" t="s">
        <v>366</v>
      </c>
      <c r="I29" s="160">
        <v>4200000</v>
      </c>
      <c r="J29" s="160">
        <v>4200000</v>
      </c>
      <c r="K29" s="160">
        <v>0</v>
      </c>
      <c r="L29" s="160">
        <f t="shared" ref="L29:L34" si="5">J29-K29</f>
        <v>4200000</v>
      </c>
      <c r="M29" s="144"/>
      <c r="N29" s="144">
        <v>200000</v>
      </c>
      <c r="O29" s="144"/>
      <c r="P29" s="144">
        <v>0</v>
      </c>
      <c r="Q29" s="160">
        <v>0</v>
      </c>
      <c r="R29" s="147"/>
      <c r="S29" s="136"/>
    </row>
    <row r="30" spans="1:19">
      <c r="A30" s="128" t="s">
        <v>318</v>
      </c>
      <c r="B30" s="136" t="s">
        <v>307</v>
      </c>
      <c r="C30" s="128"/>
      <c r="D30" s="136" t="s">
        <v>358</v>
      </c>
      <c r="E30" s="162" t="s">
        <v>367</v>
      </c>
      <c r="F30" s="162" t="s">
        <v>364</v>
      </c>
      <c r="G30" s="128" t="s">
        <v>365</v>
      </c>
      <c r="H30" s="136" t="s">
        <v>368</v>
      </c>
      <c r="I30" s="160">
        <v>1050000</v>
      </c>
      <c r="J30" s="160">
        <v>1050000</v>
      </c>
      <c r="K30" s="160">
        <v>0</v>
      </c>
      <c r="L30" s="160">
        <f t="shared" si="5"/>
        <v>1050000</v>
      </c>
      <c r="M30" s="144"/>
      <c r="N30" s="144">
        <v>100000</v>
      </c>
      <c r="O30" s="144"/>
      <c r="P30" s="144">
        <v>0</v>
      </c>
      <c r="Q30" s="160">
        <v>0</v>
      </c>
      <c r="R30" s="147"/>
      <c r="S30" s="136"/>
    </row>
    <row r="31" spans="1:19">
      <c r="A31" s="128" t="s">
        <v>318</v>
      </c>
      <c r="B31" s="136" t="s">
        <v>307</v>
      </c>
      <c r="C31" s="128"/>
      <c r="D31" s="136" t="s">
        <v>369</v>
      </c>
      <c r="E31" s="136" t="s">
        <v>370</v>
      </c>
      <c r="F31" s="136" t="s">
        <v>371</v>
      </c>
      <c r="G31" s="128" t="s">
        <v>372</v>
      </c>
      <c r="H31" s="136" t="s">
        <v>373</v>
      </c>
      <c r="I31" s="161">
        <v>1200000</v>
      </c>
      <c r="J31" s="160">
        <v>1200000</v>
      </c>
      <c r="K31" s="160">
        <v>633963</v>
      </c>
      <c r="L31" s="160">
        <f t="shared" si="5"/>
        <v>566037</v>
      </c>
      <c r="M31" s="160">
        <v>0</v>
      </c>
      <c r="N31" s="160" t="s">
        <v>363</v>
      </c>
      <c r="O31" s="160"/>
      <c r="P31" s="160" t="s">
        <v>363</v>
      </c>
      <c r="Q31" s="160" t="s">
        <v>363</v>
      </c>
      <c r="R31" s="160"/>
      <c r="S31" s="160"/>
    </row>
    <row r="32" spans="1:19">
      <c r="A32" s="128" t="s">
        <v>318</v>
      </c>
      <c r="B32" s="136" t="s">
        <v>307</v>
      </c>
      <c r="C32" s="128"/>
      <c r="D32" s="136" t="s">
        <v>374</v>
      </c>
      <c r="E32" s="136" t="s">
        <v>375</v>
      </c>
      <c r="F32" s="136" t="s">
        <v>376</v>
      </c>
      <c r="G32" s="128" t="s">
        <v>377</v>
      </c>
      <c r="H32" s="136" t="s">
        <v>378</v>
      </c>
      <c r="I32" s="161">
        <v>2500000</v>
      </c>
      <c r="J32" s="160">
        <v>2500000</v>
      </c>
      <c r="K32" s="160">
        <v>60767</v>
      </c>
      <c r="L32" s="160">
        <f t="shared" si="5"/>
        <v>2439233</v>
      </c>
      <c r="M32" s="160">
        <v>0</v>
      </c>
      <c r="N32" s="160" t="s">
        <v>363</v>
      </c>
      <c r="O32" s="160"/>
      <c r="P32" s="160" t="s">
        <v>363</v>
      </c>
      <c r="Q32" s="160" t="s">
        <v>363</v>
      </c>
      <c r="R32" s="160"/>
      <c r="S32" s="160"/>
    </row>
    <row r="33" spans="1:19">
      <c r="A33" s="128" t="s">
        <v>318</v>
      </c>
      <c r="B33" s="136" t="s">
        <v>307</v>
      </c>
      <c r="C33" s="128"/>
      <c r="D33" s="136" t="s">
        <v>379</v>
      </c>
      <c r="E33" s="136" t="s">
        <v>380</v>
      </c>
      <c r="F33" s="136" t="s">
        <v>381</v>
      </c>
      <c r="G33" s="128" t="s">
        <v>382</v>
      </c>
      <c r="H33" s="136" t="s">
        <v>383</v>
      </c>
      <c r="I33" s="161">
        <v>3000000</v>
      </c>
      <c r="J33" s="160">
        <v>1630850</v>
      </c>
      <c r="K33" s="160">
        <v>1206759</v>
      </c>
      <c r="L33" s="160">
        <f t="shared" si="5"/>
        <v>424091</v>
      </c>
      <c r="M33" s="160"/>
      <c r="N33" s="160">
        <v>0</v>
      </c>
      <c r="O33" s="160"/>
      <c r="P33" s="160">
        <v>0</v>
      </c>
      <c r="Q33" s="160">
        <v>905796</v>
      </c>
      <c r="R33" s="160"/>
      <c r="S33" s="160"/>
    </row>
    <row r="34" spans="1:19">
      <c r="A34" s="128" t="s">
        <v>318</v>
      </c>
      <c r="B34" s="136" t="s">
        <v>307</v>
      </c>
      <c r="C34" s="128"/>
      <c r="D34" s="136" t="s">
        <v>384</v>
      </c>
      <c r="E34" s="136" t="s">
        <v>385</v>
      </c>
      <c r="F34" s="136" t="s">
        <v>386</v>
      </c>
      <c r="G34" s="128" t="s">
        <v>387</v>
      </c>
      <c r="H34" s="136" t="s">
        <v>388</v>
      </c>
      <c r="I34" s="161">
        <v>1000000</v>
      </c>
      <c r="J34" s="160">
        <v>1000000</v>
      </c>
      <c r="K34" s="160">
        <v>998536</v>
      </c>
      <c r="L34" s="160">
        <f t="shared" si="5"/>
        <v>1464</v>
      </c>
      <c r="M34" s="160"/>
      <c r="N34" s="160" t="s">
        <v>363</v>
      </c>
      <c r="O34" s="160"/>
      <c r="P34" s="160" t="s">
        <v>363</v>
      </c>
      <c r="Q34" s="160" t="s">
        <v>363</v>
      </c>
      <c r="R34" s="160"/>
      <c r="S34" s="160"/>
    </row>
    <row r="35" spans="1:19">
      <c r="A35" s="128" t="s">
        <v>318</v>
      </c>
      <c r="B35" s="136" t="s">
        <v>307</v>
      </c>
      <c r="C35" s="128"/>
      <c r="D35" s="136" t="s">
        <v>389</v>
      </c>
      <c r="E35" s="136" t="s">
        <v>363</v>
      </c>
      <c r="F35" s="136" t="s">
        <v>363</v>
      </c>
      <c r="G35" s="128" t="s">
        <v>363</v>
      </c>
      <c r="H35" s="128" t="s">
        <v>390</v>
      </c>
      <c r="I35" s="160">
        <v>136000000</v>
      </c>
      <c r="J35" s="160">
        <v>136000000</v>
      </c>
      <c r="K35" s="160"/>
      <c r="L35" s="160" t="s">
        <v>363</v>
      </c>
      <c r="M35" s="160" t="s">
        <v>363</v>
      </c>
      <c r="N35" s="160" t="s">
        <v>363</v>
      </c>
      <c r="O35" s="160"/>
      <c r="P35" s="160" t="s">
        <v>363</v>
      </c>
      <c r="Q35" s="160" t="s">
        <v>363</v>
      </c>
      <c r="R35" s="160" t="s">
        <v>363</v>
      </c>
      <c r="S35" s="160"/>
    </row>
    <row r="36" spans="1:19">
      <c r="A36" s="128" t="s">
        <v>318</v>
      </c>
      <c r="B36" s="136" t="s">
        <v>291</v>
      </c>
      <c r="C36" s="128" t="s">
        <v>391</v>
      </c>
      <c r="D36" s="128" t="s">
        <v>392</v>
      </c>
      <c r="E36" s="128"/>
      <c r="F36" s="128"/>
      <c r="G36" s="128" t="s">
        <v>393</v>
      </c>
      <c r="H36" s="128"/>
      <c r="I36" s="144">
        <v>1040000</v>
      </c>
      <c r="J36" s="144">
        <v>1590000</v>
      </c>
      <c r="K36" s="144">
        <v>1399975</v>
      </c>
      <c r="L36" s="144">
        <f>+J36-K36</f>
        <v>190025</v>
      </c>
      <c r="M36" s="144">
        <v>45757</v>
      </c>
      <c r="N36" s="144">
        <v>0</v>
      </c>
      <c r="O36" s="144">
        <f>M36+N36</f>
        <v>45757</v>
      </c>
      <c r="P36" s="144"/>
      <c r="Q36" s="144">
        <v>1345682</v>
      </c>
      <c r="R36" s="157">
        <v>0.95</v>
      </c>
      <c r="S36" s="136"/>
    </row>
    <row r="37" spans="1:19">
      <c r="A37" s="128" t="s">
        <v>318</v>
      </c>
      <c r="B37" s="136" t="s">
        <v>291</v>
      </c>
      <c r="C37" s="128" t="s">
        <v>391</v>
      </c>
      <c r="D37" s="128" t="s">
        <v>392</v>
      </c>
      <c r="E37" s="128"/>
      <c r="F37" s="128"/>
      <c r="G37" s="128" t="s">
        <v>394</v>
      </c>
      <c r="H37" s="128"/>
      <c r="I37" s="144">
        <v>3000000</v>
      </c>
      <c r="J37" s="144">
        <v>3000000</v>
      </c>
      <c r="K37" s="144">
        <v>2586220</v>
      </c>
      <c r="L37" s="144">
        <f>+J37-K37</f>
        <v>413780</v>
      </c>
      <c r="M37" s="144">
        <v>556</v>
      </c>
      <c r="N37" s="144">
        <v>250000</v>
      </c>
      <c r="O37" s="144">
        <f>M37+N37</f>
        <v>250556</v>
      </c>
      <c r="P37" s="144"/>
      <c r="Q37" s="144">
        <v>2301854</v>
      </c>
      <c r="R37" s="157">
        <v>0.95</v>
      </c>
      <c r="S37" s="136"/>
    </row>
    <row r="38" spans="1:19">
      <c r="A38" s="128" t="s">
        <v>318</v>
      </c>
      <c r="B38" s="136" t="s">
        <v>291</v>
      </c>
      <c r="C38" s="128" t="s">
        <v>391</v>
      </c>
      <c r="D38" s="128" t="s">
        <v>392</v>
      </c>
      <c r="E38" s="128"/>
      <c r="F38" s="128"/>
      <c r="G38" s="128" t="s">
        <v>395</v>
      </c>
      <c r="H38" s="128"/>
      <c r="I38" s="144">
        <v>3000000</v>
      </c>
      <c r="J38" s="144">
        <v>3000000</v>
      </c>
      <c r="K38" s="144">
        <v>1364878</v>
      </c>
      <c r="L38" s="144">
        <f>+J38-K38</f>
        <v>1635122</v>
      </c>
      <c r="M38" s="144">
        <v>0</v>
      </c>
      <c r="N38" s="144">
        <v>0</v>
      </c>
      <c r="O38" s="144">
        <f>M38+N38</f>
        <v>0</v>
      </c>
      <c r="P38" s="144"/>
      <c r="Q38" s="144">
        <v>0</v>
      </c>
      <c r="R38" s="157">
        <v>0.05</v>
      </c>
      <c r="S38" s="136"/>
    </row>
    <row r="39" spans="1:19">
      <c r="A39" s="128" t="s">
        <v>318</v>
      </c>
      <c r="B39" s="136" t="s">
        <v>291</v>
      </c>
      <c r="C39" s="128" t="s">
        <v>391</v>
      </c>
      <c r="D39" s="128" t="s">
        <v>392</v>
      </c>
      <c r="E39" s="128"/>
      <c r="F39" s="128"/>
      <c r="G39" s="128" t="s">
        <v>396</v>
      </c>
      <c r="H39" s="128"/>
      <c r="I39" s="144">
        <v>1251000</v>
      </c>
      <c r="J39" s="144">
        <v>1251000</v>
      </c>
      <c r="K39" s="144">
        <v>0</v>
      </c>
      <c r="L39" s="144">
        <f>+J39-K39</f>
        <v>1251000</v>
      </c>
      <c r="M39" s="144">
        <v>0</v>
      </c>
      <c r="N39" s="144">
        <v>0</v>
      </c>
      <c r="O39" s="144">
        <f>M39+N39</f>
        <v>0</v>
      </c>
      <c r="P39" s="144"/>
      <c r="Q39" s="144">
        <v>0</v>
      </c>
      <c r="R39" s="157">
        <v>0</v>
      </c>
      <c r="S39" s="136"/>
    </row>
    <row r="40" spans="1:19">
      <c r="A40" s="128" t="s">
        <v>318</v>
      </c>
      <c r="B40" s="136" t="s">
        <v>291</v>
      </c>
      <c r="C40" s="128" t="s">
        <v>391</v>
      </c>
      <c r="D40" s="128" t="s">
        <v>392</v>
      </c>
      <c r="E40" s="128"/>
      <c r="F40" s="128"/>
      <c r="G40" s="150">
        <v>4</v>
      </c>
      <c r="H40" s="150"/>
      <c r="I40" s="158">
        <f t="shared" ref="I40:Q40" si="6">SUM(I36:I39)</f>
        <v>8291000</v>
      </c>
      <c r="J40" s="158">
        <f t="shared" si="6"/>
        <v>8841000</v>
      </c>
      <c r="K40" s="158">
        <f t="shared" si="6"/>
        <v>5351073</v>
      </c>
      <c r="L40" s="158">
        <f t="shared" si="6"/>
        <v>3489927</v>
      </c>
      <c r="M40" s="158">
        <f t="shared" si="6"/>
        <v>46313</v>
      </c>
      <c r="N40" s="158">
        <f t="shared" si="6"/>
        <v>250000</v>
      </c>
      <c r="O40" s="158">
        <f t="shared" si="6"/>
        <v>296313</v>
      </c>
      <c r="P40" s="158">
        <f t="shared" si="6"/>
        <v>0</v>
      </c>
      <c r="Q40" s="158">
        <f t="shared" si="6"/>
        <v>3647536</v>
      </c>
      <c r="R40" s="144"/>
      <c r="S40" s="136"/>
    </row>
    <row r="41" spans="1:19">
      <c r="A41" s="128" t="s">
        <v>318</v>
      </c>
      <c r="B41" s="136" t="s">
        <v>291</v>
      </c>
      <c r="C41" s="128" t="s">
        <v>391</v>
      </c>
      <c r="D41" s="128" t="s">
        <v>397</v>
      </c>
      <c r="E41" s="128"/>
      <c r="F41" s="128"/>
      <c r="G41" s="128" t="s">
        <v>398</v>
      </c>
      <c r="H41" s="128"/>
      <c r="I41" s="144">
        <v>610000</v>
      </c>
      <c r="J41" s="144">
        <v>2010000</v>
      </c>
      <c r="K41" s="144">
        <v>1848114</v>
      </c>
      <c r="L41" s="144">
        <f>+J41-K41</f>
        <v>161886</v>
      </c>
      <c r="M41" s="144">
        <v>265000</v>
      </c>
      <c r="N41" s="144">
        <v>0</v>
      </c>
      <c r="O41" s="144">
        <f>M41+N41</f>
        <v>265000</v>
      </c>
      <c r="P41" s="144"/>
      <c r="Q41" s="144">
        <v>1398553</v>
      </c>
      <c r="R41" s="157">
        <v>0.77</v>
      </c>
      <c r="S41" s="136"/>
    </row>
    <row r="42" spans="1:19">
      <c r="A42" s="128" t="s">
        <v>318</v>
      </c>
      <c r="B42" s="136" t="s">
        <v>291</v>
      </c>
      <c r="C42" s="128" t="s">
        <v>391</v>
      </c>
      <c r="D42" s="128" t="s">
        <v>397</v>
      </c>
      <c r="E42" s="128"/>
      <c r="F42" s="128"/>
      <c r="G42" s="128" t="s">
        <v>399</v>
      </c>
      <c r="H42" s="128"/>
      <c r="I42" s="144">
        <v>1200000</v>
      </c>
      <c r="J42" s="144">
        <v>3134000</v>
      </c>
      <c r="K42" s="144">
        <v>2399105</v>
      </c>
      <c r="L42" s="144">
        <f>+J42-K42</f>
        <v>734895</v>
      </c>
      <c r="M42" s="144">
        <v>400</v>
      </c>
      <c r="N42" s="144">
        <v>100000</v>
      </c>
      <c r="O42" s="144">
        <f>M42+N42</f>
        <v>100400</v>
      </c>
      <c r="P42" s="144"/>
      <c r="Q42" s="144">
        <v>742717</v>
      </c>
      <c r="R42" s="157" t="s">
        <v>400</v>
      </c>
      <c r="S42" s="136"/>
    </row>
    <row r="43" spans="1:19">
      <c r="A43" s="128" t="s">
        <v>318</v>
      </c>
      <c r="B43" s="136" t="s">
        <v>291</v>
      </c>
      <c r="C43" s="128" t="s">
        <v>391</v>
      </c>
      <c r="D43" s="128" t="s">
        <v>397</v>
      </c>
      <c r="E43" s="128"/>
      <c r="F43" s="128"/>
      <c r="G43" s="128" t="s">
        <v>401</v>
      </c>
      <c r="H43" s="128"/>
      <c r="I43" s="144">
        <v>1500000</v>
      </c>
      <c r="J43" s="144">
        <v>2608300</v>
      </c>
      <c r="K43" s="144">
        <v>1401097</v>
      </c>
      <c r="L43" s="144">
        <f>+J43-K43</f>
        <v>1207203</v>
      </c>
      <c r="M43" s="144">
        <v>1497762</v>
      </c>
      <c r="N43" s="144">
        <v>0</v>
      </c>
      <c r="O43" s="144">
        <f>M43+N43</f>
        <v>1497762</v>
      </c>
      <c r="P43" s="144"/>
      <c r="Q43" s="144">
        <v>2238</v>
      </c>
      <c r="R43" s="157">
        <v>0.05</v>
      </c>
      <c r="S43" s="136" t="s">
        <v>402</v>
      </c>
    </row>
    <row r="44" spans="1:19">
      <c r="A44" s="128" t="s">
        <v>318</v>
      </c>
      <c r="B44" s="136" t="s">
        <v>291</v>
      </c>
      <c r="C44" s="128" t="s">
        <v>391</v>
      </c>
      <c r="D44" s="128" t="s">
        <v>397</v>
      </c>
      <c r="E44" s="128"/>
      <c r="F44" s="128"/>
      <c r="G44" s="150">
        <v>3</v>
      </c>
      <c r="H44" s="150"/>
      <c r="I44" s="158">
        <f t="shared" ref="I44:R44" si="7">SUM(I41:I43)</f>
        <v>3310000</v>
      </c>
      <c r="J44" s="158">
        <f t="shared" si="7"/>
        <v>7752300</v>
      </c>
      <c r="K44" s="158">
        <f t="shared" si="7"/>
        <v>5648316</v>
      </c>
      <c r="L44" s="158">
        <f t="shared" si="7"/>
        <v>2103984</v>
      </c>
      <c r="M44" s="158">
        <f t="shared" si="7"/>
        <v>1763162</v>
      </c>
      <c r="N44" s="158">
        <f t="shared" si="7"/>
        <v>100000</v>
      </c>
      <c r="O44" s="158">
        <f t="shared" si="7"/>
        <v>1863162</v>
      </c>
      <c r="P44" s="158">
        <f t="shared" si="7"/>
        <v>0</v>
      </c>
      <c r="Q44" s="158">
        <f t="shared" si="7"/>
        <v>2143508</v>
      </c>
      <c r="R44" s="158">
        <f t="shared" si="7"/>
        <v>0.82000000000000006</v>
      </c>
      <c r="S44" s="136"/>
    </row>
    <row r="45" spans="1:19">
      <c r="A45" s="128" t="s">
        <v>318</v>
      </c>
      <c r="B45" s="136" t="s">
        <v>291</v>
      </c>
      <c r="C45" s="128" t="s">
        <v>391</v>
      </c>
      <c r="D45" s="128" t="s">
        <v>403</v>
      </c>
      <c r="E45" s="128"/>
      <c r="F45" s="128"/>
      <c r="G45" s="128" t="s">
        <v>404</v>
      </c>
      <c r="H45" s="128"/>
      <c r="I45" s="144">
        <v>415000</v>
      </c>
      <c r="J45" s="144">
        <v>1127000</v>
      </c>
      <c r="K45" s="144">
        <v>926530</v>
      </c>
      <c r="L45" s="144">
        <f>+J45-K45</f>
        <v>200470</v>
      </c>
      <c r="M45" s="144">
        <v>70681</v>
      </c>
      <c r="N45" s="144">
        <v>10000</v>
      </c>
      <c r="O45" s="144">
        <f>M45+N45</f>
        <v>80681</v>
      </c>
      <c r="P45" s="144"/>
      <c r="Q45" s="144">
        <v>907820</v>
      </c>
      <c r="R45" s="157">
        <v>0.95</v>
      </c>
      <c r="S45" s="136" t="s">
        <v>405</v>
      </c>
    </row>
    <row r="46" spans="1:19">
      <c r="A46" s="128" t="s">
        <v>318</v>
      </c>
      <c r="B46" s="136" t="s">
        <v>291</v>
      </c>
      <c r="C46" s="128" t="s">
        <v>391</v>
      </c>
      <c r="D46" s="128" t="s">
        <v>403</v>
      </c>
      <c r="E46" s="128"/>
      <c r="F46" s="128"/>
      <c r="G46" s="159" t="s">
        <v>406</v>
      </c>
      <c r="H46" s="159"/>
      <c r="I46" s="144">
        <v>2380000</v>
      </c>
      <c r="J46" s="144">
        <v>2380000</v>
      </c>
      <c r="K46" s="144">
        <v>567280</v>
      </c>
      <c r="L46" s="144">
        <f>+J46-K46</f>
        <v>1812720</v>
      </c>
      <c r="M46" s="144">
        <v>0</v>
      </c>
      <c r="N46" s="144">
        <v>0</v>
      </c>
      <c r="O46" s="144">
        <f>M46+N46</f>
        <v>0</v>
      </c>
      <c r="P46" s="144"/>
      <c r="Q46" s="144">
        <v>0</v>
      </c>
      <c r="R46" s="157">
        <v>0.6</v>
      </c>
      <c r="S46" s="136"/>
    </row>
    <row r="47" spans="1:19">
      <c r="A47" s="128" t="s">
        <v>318</v>
      </c>
      <c r="B47" s="136" t="s">
        <v>291</v>
      </c>
      <c r="C47" s="128" t="s">
        <v>391</v>
      </c>
      <c r="D47" s="128" t="s">
        <v>403</v>
      </c>
      <c r="E47" s="128"/>
      <c r="F47" s="128"/>
      <c r="G47" s="150">
        <v>2</v>
      </c>
      <c r="H47" s="150"/>
      <c r="I47" s="158">
        <f t="shared" ref="I47:Q47" si="8">SUM(I45:I46)</f>
        <v>2795000</v>
      </c>
      <c r="J47" s="158">
        <f t="shared" si="8"/>
        <v>3507000</v>
      </c>
      <c r="K47" s="158">
        <f t="shared" si="8"/>
        <v>1493810</v>
      </c>
      <c r="L47" s="158">
        <f t="shared" si="8"/>
        <v>2013190</v>
      </c>
      <c r="M47" s="158">
        <f t="shared" si="8"/>
        <v>70681</v>
      </c>
      <c r="N47" s="158">
        <f t="shared" si="8"/>
        <v>10000</v>
      </c>
      <c r="O47" s="158">
        <f t="shared" si="8"/>
        <v>80681</v>
      </c>
      <c r="P47" s="158">
        <f t="shared" si="8"/>
        <v>0</v>
      </c>
      <c r="Q47" s="158">
        <f t="shared" si="8"/>
        <v>907820</v>
      </c>
      <c r="R47" s="157"/>
      <c r="S47" s="136"/>
    </row>
    <row r="48" spans="1:19">
      <c r="A48" s="128" t="s">
        <v>318</v>
      </c>
      <c r="B48" s="136" t="s">
        <v>291</v>
      </c>
      <c r="C48" s="128" t="s">
        <v>391</v>
      </c>
      <c r="D48" s="128" t="s">
        <v>407</v>
      </c>
      <c r="E48" s="128"/>
      <c r="F48" s="128"/>
      <c r="G48" s="128" t="s">
        <v>408</v>
      </c>
      <c r="H48" s="128"/>
      <c r="I48" s="144">
        <v>1000000</v>
      </c>
      <c r="J48" s="144">
        <v>1000000</v>
      </c>
      <c r="K48" s="144">
        <v>893898</v>
      </c>
      <c r="L48" s="144">
        <f>+J48-K48</f>
        <v>106102</v>
      </c>
      <c r="M48" s="144">
        <v>309186</v>
      </c>
      <c r="N48" s="144">
        <v>0</v>
      </c>
      <c r="O48" s="144">
        <f>M48+N48</f>
        <v>309186</v>
      </c>
      <c r="P48" s="144"/>
      <c r="Q48" s="144">
        <v>690814</v>
      </c>
      <c r="R48" s="157">
        <v>0.85</v>
      </c>
      <c r="S48" s="850" t="s">
        <v>409</v>
      </c>
    </row>
    <row r="49" spans="1:19">
      <c r="A49" s="128" t="s">
        <v>318</v>
      </c>
      <c r="B49" s="136" t="s">
        <v>291</v>
      </c>
      <c r="C49" s="128" t="s">
        <v>391</v>
      </c>
      <c r="D49" s="128" t="s">
        <v>407</v>
      </c>
      <c r="E49" s="128"/>
      <c r="F49" s="128"/>
      <c r="G49" s="128" t="s">
        <v>410</v>
      </c>
      <c r="H49" s="128"/>
      <c r="I49" s="144">
        <v>1500000</v>
      </c>
      <c r="J49" s="144">
        <v>1500000</v>
      </c>
      <c r="K49" s="144">
        <v>1490573</v>
      </c>
      <c r="L49" s="144">
        <f>+J49-K49</f>
        <v>9427</v>
      </c>
      <c r="M49" s="144">
        <v>332602</v>
      </c>
      <c r="N49" s="144">
        <v>0</v>
      </c>
      <c r="O49" s="144">
        <f>M49+N49</f>
        <v>332602</v>
      </c>
      <c r="P49" s="144"/>
      <c r="Q49" s="144">
        <v>1167398</v>
      </c>
      <c r="R49" s="157">
        <v>0.8</v>
      </c>
      <c r="S49" s="850"/>
    </row>
    <row r="50" spans="1:19">
      <c r="A50" s="128" t="s">
        <v>318</v>
      </c>
      <c r="B50" s="136" t="s">
        <v>291</v>
      </c>
      <c r="C50" s="128" t="s">
        <v>391</v>
      </c>
      <c r="D50" s="128" t="s">
        <v>407</v>
      </c>
      <c r="E50" s="128"/>
      <c r="F50" s="128"/>
      <c r="G50" s="150">
        <v>2</v>
      </c>
      <c r="H50" s="150"/>
      <c r="I50" s="158">
        <f t="shared" ref="I50:Q50" si="9">SUM(I48:I49)</f>
        <v>2500000</v>
      </c>
      <c r="J50" s="158">
        <f t="shared" si="9"/>
        <v>2500000</v>
      </c>
      <c r="K50" s="158">
        <f t="shared" si="9"/>
        <v>2384471</v>
      </c>
      <c r="L50" s="158">
        <f t="shared" si="9"/>
        <v>115529</v>
      </c>
      <c r="M50" s="158">
        <f t="shared" si="9"/>
        <v>641788</v>
      </c>
      <c r="N50" s="158">
        <f t="shared" si="9"/>
        <v>0</v>
      </c>
      <c r="O50" s="158">
        <f t="shared" si="9"/>
        <v>641788</v>
      </c>
      <c r="P50" s="158">
        <f t="shared" si="9"/>
        <v>0</v>
      </c>
      <c r="Q50" s="158">
        <f t="shared" si="9"/>
        <v>1858212</v>
      </c>
      <c r="R50" s="157"/>
      <c r="S50" s="128"/>
    </row>
    <row r="51" spans="1:19">
      <c r="A51" s="128" t="s">
        <v>318</v>
      </c>
      <c r="B51" s="136" t="s">
        <v>291</v>
      </c>
      <c r="C51" s="128" t="s">
        <v>391</v>
      </c>
      <c r="D51" s="128" t="s">
        <v>411</v>
      </c>
      <c r="E51" s="128"/>
      <c r="F51" s="128"/>
      <c r="G51" s="150">
        <v>1</v>
      </c>
      <c r="H51" s="150"/>
      <c r="I51" s="144">
        <v>1200000</v>
      </c>
      <c r="J51" s="144">
        <v>1200000</v>
      </c>
      <c r="K51" s="144">
        <v>1182853</v>
      </c>
      <c r="L51" s="144">
        <f>+J51-K51</f>
        <v>17147</v>
      </c>
      <c r="M51" s="144">
        <v>203458</v>
      </c>
      <c r="N51" s="144">
        <v>0</v>
      </c>
      <c r="O51" s="144">
        <f>M51+N51</f>
        <v>203458</v>
      </c>
      <c r="P51" s="144"/>
      <c r="Q51" s="144">
        <v>996542</v>
      </c>
      <c r="R51" s="157">
        <v>0.83</v>
      </c>
      <c r="S51" s="136"/>
    </row>
    <row r="52" spans="1:19">
      <c r="A52" s="128" t="s">
        <v>318</v>
      </c>
      <c r="B52" s="136" t="s">
        <v>291</v>
      </c>
      <c r="C52" s="128" t="s">
        <v>391</v>
      </c>
      <c r="D52" s="128" t="s">
        <v>412</v>
      </c>
      <c r="E52" s="128"/>
      <c r="F52" s="128"/>
      <c r="G52" s="150">
        <v>1</v>
      </c>
      <c r="H52" s="150"/>
      <c r="I52" s="144">
        <v>800000</v>
      </c>
      <c r="J52" s="144">
        <v>1650000</v>
      </c>
      <c r="K52" s="144">
        <v>990669</v>
      </c>
      <c r="L52" s="144">
        <f>+J52-K52</f>
        <v>659331</v>
      </c>
      <c r="M52" s="144">
        <v>682517</v>
      </c>
      <c r="N52" s="144">
        <v>0</v>
      </c>
      <c r="O52" s="144">
        <f>M52+N52</f>
        <v>682517</v>
      </c>
      <c r="P52" s="144"/>
      <c r="Q52" s="144">
        <v>967483</v>
      </c>
      <c r="R52" s="157">
        <v>0.95</v>
      </c>
      <c r="S52" s="136" t="s">
        <v>413</v>
      </c>
    </row>
    <row r="53" spans="1:19">
      <c r="A53" s="128" t="s">
        <v>318</v>
      </c>
      <c r="B53" s="136" t="s">
        <v>291</v>
      </c>
      <c r="C53" s="128" t="s">
        <v>391</v>
      </c>
      <c r="D53" s="128" t="s">
        <v>414</v>
      </c>
      <c r="E53" s="128"/>
      <c r="F53" s="128"/>
      <c r="G53" s="128" t="s">
        <v>396</v>
      </c>
      <c r="H53" s="128"/>
      <c r="I53" s="144">
        <v>2754006</v>
      </c>
      <c r="J53" s="144">
        <v>2754006</v>
      </c>
      <c r="K53" s="144">
        <v>0</v>
      </c>
      <c r="L53" s="144">
        <f>+J53-K53</f>
        <v>2754006</v>
      </c>
      <c r="M53" s="144">
        <v>0</v>
      </c>
      <c r="N53" s="144">
        <v>200000</v>
      </c>
      <c r="O53" s="144">
        <f>M53+N53</f>
        <v>200000</v>
      </c>
      <c r="P53" s="144"/>
      <c r="Q53" s="144">
        <v>0</v>
      </c>
      <c r="R53" s="157">
        <v>0</v>
      </c>
      <c r="S53" s="128" t="s">
        <v>415</v>
      </c>
    </row>
    <row r="54" spans="1:19">
      <c r="A54" s="128" t="s">
        <v>318</v>
      </c>
      <c r="B54" s="136" t="s">
        <v>291</v>
      </c>
      <c r="C54" s="128" t="s">
        <v>391</v>
      </c>
      <c r="D54" s="128" t="s">
        <v>414</v>
      </c>
      <c r="E54" s="128"/>
      <c r="F54" s="128"/>
      <c r="G54" s="128" t="s">
        <v>416</v>
      </c>
      <c r="H54" s="128"/>
      <c r="I54" s="144">
        <v>1770800</v>
      </c>
      <c r="J54" s="144">
        <v>1770800</v>
      </c>
      <c r="K54" s="144">
        <v>1415972</v>
      </c>
      <c r="L54" s="144">
        <f>+J54-K54</f>
        <v>354828</v>
      </c>
      <c r="M54" s="144">
        <v>0</v>
      </c>
      <c r="N54" s="144">
        <v>437000</v>
      </c>
      <c r="O54" s="144">
        <f>M54+N54</f>
        <v>437000</v>
      </c>
      <c r="P54" s="144"/>
      <c r="Q54" s="144">
        <v>13708</v>
      </c>
      <c r="R54" s="157">
        <v>0.25</v>
      </c>
      <c r="S54" s="136" t="s">
        <v>417</v>
      </c>
    </row>
    <row r="55" spans="1:19">
      <c r="A55" s="128" t="s">
        <v>318</v>
      </c>
      <c r="B55" s="136" t="s">
        <v>291</v>
      </c>
      <c r="C55" s="128" t="s">
        <v>391</v>
      </c>
      <c r="D55" s="128" t="s">
        <v>414</v>
      </c>
      <c r="E55" s="128"/>
      <c r="F55" s="128"/>
      <c r="G55" s="150">
        <v>2</v>
      </c>
      <c r="H55" s="150"/>
      <c r="I55" s="158">
        <f t="shared" ref="I55:Q55" si="10">I54+I53</f>
        <v>4524806</v>
      </c>
      <c r="J55" s="158">
        <f t="shared" si="10"/>
        <v>4524806</v>
      </c>
      <c r="K55" s="158">
        <f t="shared" si="10"/>
        <v>1415972</v>
      </c>
      <c r="L55" s="158">
        <f t="shared" si="10"/>
        <v>3108834</v>
      </c>
      <c r="M55" s="158">
        <f t="shared" si="10"/>
        <v>0</v>
      </c>
      <c r="N55" s="158">
        <f t="shared" si="10"/>
        <v>637000</v>
      </c>
      <c r="O55" s="158">
        <f t="shared" si="10"/>
        <v>637000</v>
      </c>
      <c r="P55" s="158">
        <f t="shared" si="10"/>
        <v>0</v>
      </c>
      <c r="Q55" s="158">
        <f t="shared" si="10"/>
        <v>13708</v>
      </c>
      <c r="R55" s="157"/>
      <c r="S55" s="136"/>
    </row>
    <row r="56" spans="1:19">
      <c r="A56" s="128" t="s">
        <v>318</v>
      </c>
      <c r="B56" s="136" t="s">
        <v>291</v>
      </c>
      <c r="C56" s="136" t="s">
        <v>418</v>
      </c>
      <c r="D56" s="128" t="s">
        <v>392</v>
      </c>
      <c r="E56" s="128"/>
      <c r="F56" s="128"/>
      <c r="G56" s="128" t="s">
        <v>419</v>
      </c>
      <c r="H56" s="128"/>
      <c r="I56" s="131">
        <v>1056371</v>
      </c>
      <c r="J56" s="131">
        <v>1056371</v>
      </c>
      <c r="K56" s="131">
        <v>1028094</v>
      </c>
      <c r="L56" s="131">
        <f>J56-K56</f>
        <v>28277</v>
      </c>
      <c r="M56" s="144"/>
      <c r="N56" s="144">
        <v>0</v>
      </c>
      <c r="O56" s="144">
        <f>M56+N56</f>
        <v>0</v>
      </c>
      <c r="P56" s="144"/>
      <c r="Q56" s="131">
        <v>1017397</v>
      </c>
      <c r="R56" s="142">
        <v>0.96</v>
      </c>
      <c r="S56" s="128"/>
    </row>
    <row r="57" spans="1:19">
      <c r="A57" s="128" t="s">
        <v>318</v>
      </c>
      <c r="B57" s="136" t="s">
        <v>291</v>
      </c>
      <c r="C57" s="136" t="s">
        <v>418</v>
      </c>
      <c r="D57" s="128" t="s">
        <v>392</v>
      </c>
      <c r="E57" s="128"/>
      <c r="F57" s="128"/>
      <c r="G57" s="128" t="s">
        <v>420</v>
      </c>
      <c r="H57" s="128"/>
      <c r="I57" s="131">
        <v>1088088</v>
      </c>
      <c r="J57" s="131">
        <v>1088088</v>
      </c>
      <c r="K57" s="131">
        <v>1086807</v>
      </c>
      <c r="L57" s="131">
        <f>J57-K57</f>
        <v>1281</v>
      </c>
      <c r="M57" s="128"/>
      <c r="N57" s="128"/>
      <c r="O57" s="144">
        <f>M57+N57</f>
        <v>0</v>
      </c>
      <c r="P57" s="128"/>
      <c r="Q57" s="131">
        <v>1055880</v>
      </c>
      <c r="R57" s="142">
        <v>0.97</v>
      </c>
      <c r="S57" s="128"/>
    </row>
    <row r="58" spans="1:19">
      <c r="A58" s="128" t="s">
        <v>318</v>
      </c>
      <c r="B58" s="136" t="s">
        <v>291</v>
      </c>
      <c r="C58" s="136" t="s">
        <v>418</v>
      </c>
      <c r="D58" s="128" t="s">
        <v>392</v>
      </c>
      <c r="E58" s="128"/>
      <c r="F58" s="128"/>
      <c r="G58" s="150">
        <v>2</v>
      </c>
      <c r="H58" s="150"/>
      <c r="I58" s="139">
        <f t="shared" ref="I58:Q58" si="11">SUM(I56:I57)</f>
        <v>2144459</v>
      </c>
      <c r="J58" s="139">
        <f t="shared" si="11"/>
        <v>2144459</v>
      </c>
      <c r="K58" s="139">
        <f t="shared" si="11"/>
        <v>2114901</v>
      </c>
      <c r="L58" s="139">
        <f t="shared" si="11"/>
        <v>29558</v>
      </c>
      <c r="M58" s="139">
        <f t="shared" si="11"/>
        <v>0</v>
      </c>
      <c r="N58" s="139">
        <f t="shared" si="11"/>
        <v>0</v>
      </c>
      <c r="O58" s="139">
        <f t="shared" si="11"/>
        <v>0</v>
      </c>
      <c r="P58" s="139">
        <f t="shared" si="11"/>
        <v>0</v>
      </c>
      <c r="Q58" s="139">
        <f t="shared" si="11"/>
        <v>2073277</v>
      </c>
      <c r="R58" s="142"/>
      <c r="S58" s="128"/>
    </row>
    <row r="59" spans="1:19">
      <c r="A59" s="128" t="s">
        <v>318</v>
      </c>
      <c r="B59" s="136" t="s">
        <v>291</v>
      </c>
      <c r="C59" s="136" t="s">
        <v>418</v>
      </c>
      <c r="D59" s="128" t="s">
        <v>414</v>
      </c>
      <c r="E59" s="128"/>
      <c r="F59" s="128"/>
      <c r="G59" s="128"/>
      <c r="H59" s="128"/>
      <c r="I59" s="131">
        <v>1275529</v>
      </c>
      <c r="J59" s="131">
        <v>1275529</v>
      </c>
      <c r="K59" s="131">
        <v>1275529</v>
      </c>
      <c r="L59" s="131">
        <f>J59-K59</f>
        <v>0</v>
      </c>
      <c r="M59" s="128"/>
      <c r="N59" s="128"/>
      <c r="O59" s="144">
        <f>M59+N59</f>
        <v>0</v>
      </c>
      <c r="P59" s="128"/>
      <c r="Q59" s="131">
        <v>366834</v>
      </c>
      <c r="R59" s="142">
        <v>0.9</v>
      </c>
      <c r="S59" s="128"/>
    </row>
    <row r="60" spans="1:19">
      <c r="A60" s="128" t="s">
        <v>318</v>
      </c>
      <c r="B60" s="136" t="s">
        <v>291</v>
      </c>
      <c r="C60" s="136" t="s">
        <v>418</v>
      </c>
      <c r="D60" s="128" t="s">
        <v>414</v>
      </c>
      <c r="E60" s="128"/>
      <c r="F60" s="128"/>
      <c r="G60" s="128"/>
      <c r="H60" s="128"/>
      <c r="I60" s="155" t="s">
        <v>421</v>
      </c>
      <c r="J60" s="155" t="s">
        <v>421</v>
      </c>
      <c r="K60" s="131">
        <v>17022505</v>
      </c>
      <c r="L60" s="128"/>
      <c r="M60" s="128"/>
      <c r="N60" s="128"/>
      <c r="O60" s="144">
        <f>M60+N60</f>
        <v>0</v>
      </c>
      <c r="P60" s="128"/>
      <c r="Q60" s="131">
        <v>2215327</v>
      </c>
      <c r="R60" s="155" t="s">
        <v>20</v>
      </c>
      <c r="S60" s="128"/>
    </row>
    <row r="61" spans="1:19">
      <c r="A61" s="128" t="s">
        <v>318</v>
      </c>
      <c r="B61" s="136" t="s">
        <v>291</v>
      </c>
      <c r="C61" s="136" t="s">
        <v>418</v>
      </c>
      <c r="D61" s="128" t="s">
        <v>414</v>
      </c>
      <c r="E61" s="128"/>
      <c r="F61" s="128"/>
      <c r="G61" s="150">
        <v>2</v>
      </c>
      <c r="H61" s="150"/>
      <c r="I61" s="156">
        <f t="shared" ref="I61:Q61" si="12">SUM(I59:I60)</f>
        <v>1275529</v>
      </c>
      <c r="J61" s="156">
        <f t="shared" si="12"/>
        <v>1275529</v>
      </c>
      <c r="K61" s="156">
        <f t="shared" si="12"/>
        <v>18298034</v>
      </c>
      <c r="L61" s="156">
        <f t="shared" si="12"/>
        <v>0</v>
      </c>
      <c r="M61" s="156">
        <f t="shared" si="12"/>
        <v>0</v>
      </c>
      <c r="N61" s="156">
        <f t="shared" si="12"/>
        <v>0</v>
      </c>
      <c r="O61" s="156">
        <f t="shared" si="12"/>
        <v>0</v>
      </c>
      <c r="P61" s="156">
        <f t="shared" si="12"/>
        <v>0</v>
      </c>
      <c r="Q61" s="156">
        <f t="shared" si="12"/>
        <v>2582161</v>
      </c>
      <c r="R61" s="155"/>
      <c r="S61" s="128"/>
    </row>
    <row r="62" spans="1:19">
      <c r="A62" s="128" t="s">
        <v>318</v>
      </c>
      <c r="B62" s="136" t="s">
        <v>291</v>
      </c>
      <c r="C62" s="136" t="s">
        <v>418</v>
      </c>
      <c r="D62" s="128" t="s">
        <v>422</v>
      </c>
      <c r="E62" s="128"/>
      <c r="F62" s="128"/>
      <c r="G62" s="150">
        <v>1</v>
      </c>
      <c r="H62" s="150"/>
      <c r="I62" s="131">
        <v>50000000</v>
      </c>
      <c r="J62" s="131">
        <v>50000000</v>
      </c>
      <c r="K62" s="128"/>
      <c r="L62" s="128"/>
      <c r="M62" s="128"/>
      <c r="N62" s="128"/>
      <c r="O62" s="144">
        <f>M62+N62</f>
        <v>0</v>
      </c>
      <c r="P62" s="128"/>
      <c r="Q62" s="131">
        <f>J62*0.77</f>
        <v>38500000</v>
      </c>
      <c r="R62" s="142">
        <v>0.77</v>
      </c>
      <c r="S62" s="128"/>
    </row>
    <row r="63" spans="1:19">
      <c r="A63" s="128" t="s">
        <v>318</v>
      </c>
      <c r="B63" s="136" t="s">
        <v>291</v>
      </c>
      <c r="C63" s="136" t="s">
        <v>418</v>
      </c>
      <c r="D63" s="128" t="s">
        <v>423</v>
      </c>
      <c r="E63" s="128"/>
      <c r="F63" s="128"/>
      <c r="G63" s="128"/>
      <c r="H63" s="128"/>
      <c r="I63" s="131">
        <v>1200000</v>
      </c>
      <c r="J63" s="131">
        <v>1200000</v>
      </c>
      <c r="K63" s="154"/>
      <c r="L63" s="154"/>
      <c r="M63" s="128"/>
      <c r="N63" s="128"/>
      <c r="O63" s="144">
        <f>M63+N63</f>
        <v>0</v>
      </c>
      <c r="P63" s="128"/>
      <c r="Q63" s="128"/>
      <c r="R63" s="142">
        <v>0.95</v>
      </c>
      <c r="S63" s="152"/>
    </row>
    <row r="64" spans="1:19">
      <c r="A64" s="128" t="s">
        <v>318</v>
      </c>
      <c r="B64" s="136" t="s">
        <v>291</v>
      </c>
      <c r="C64" s="136" t="s">
        <v>418</v>
      </c>
      <c r="D64" s="128" t="s">
        <v>423</v>
      </c>
      <c r="E64" s="128"/>
      <c r="F64" s="128"/>
      <c r="G64" s="128"/>
      <c r="H64" s="128"/>
      <c r="I64" s="131">
        <v>2031000</v>
      </c>
      <c r="J64" s="131">
        <v>2031000</v>
      </c>
      <c r="K64" s="131"/>
      <c r="L64" s="131"/>
      <c r="M64" s="128"/>
      <c r="N64" s="128"/>
      <c r="O64" s="144">
        <f>M64+N64</f>
        <v>0</v>
      </c>
      <c r="P64" s="128"/>
      <c r="Q64" s="128"/>
      <c r="R64" s="154"/>
      <c r="S64" s="153" t="s">
        <v>424</v>
      </c>
    </row>
    <row r="65" spans="1:19">
      <c r="A65" s="128" t="s">
        <v>318</v>
      </c>
      <c r="B65" s="136" t="s">
        <v>291</v>
      </c>
      <c r="C65" s="136" t="s">
        <v>418</v>
      </c>
      <c r="D65" s="128" t="s">
        <v>423</v>
      </c>
      <c r="E65" s="128"/>
      <c r="F65" s="128"/>
      <c r="G65" s="128"/>
      <c r="H65" s="128"/>
      <c r="I65" s="131">
        <v>2000000</v>
      </c>
      <c r="J65" s="131">
        <v>2000000</v>
      </c>
      <c r="K65" s="131"/>
      <c r="L65" s="131"/>
      <c r="M65" s="128"/>
      <c r="N65" s="128"/>
      <c r="O65" s="144">
        <f>M65+N65</f>
        <v>0</v>
      </c>
      <c r="P65" s="128"/>
      <c r="Q65" s="128"/>
      <c r="R65" s="142">
        <v>0.92</v>
      </c>
      <c r="S65" s="152"/>
    </row>
    <row r="66" spans="1:19">
      <c r="A66" s="128" t="s">
        <v>318</v>
      </c>
      <c r="B66" s="136" t="s">
        <v>291</v>
      </c>
      <c r="C66" s="136" t="s">
        <v>418</v>
      </c>
      <c r="D66" s="128" t="s">
        <v>423</v>
      </c>
      <c r="E66" s="128"/>
      <c r="F66" s="128"/>
      <c r="G66" s="128"/>
      <c r="H66" s="128"/>
      <c r="I66" s="131">
        <v>3600000</v>
      </c>
      <c r="J66" s="131">
        <v>3600000</v>
      </c>
      <c r="K66" s="131">
        <v>3600000</v>
      </c>
      <c r="L66" s="131">
        <f>J66-K66</f>
        <v>0</v>
      </c>
      <c r="M66" s="128"/>
      <c r="N66" s="128"/>
      <c r="O66" s="144">
        <f>M66+N66</f>
        <v>0</v>
      </c>
      <c r="P66" s="128"/>
      <c r="Q66" s="128"/>
      <c r="R66" s="142">
        <v>0.42</v>
      </c>
      <c r="S66" s="151" t="s">
        <v>425</v>
      </c>
    </row>
    <row r="67" spans="1:19">
      <c r="A67" s="128" t="s">
        <v>318</v>
      </c>
      <c r="B67" s="136" t="s">
        <v>291</v>
      </c>
      <c r="C67" s="136" t="s">
        <v>418</v>
      </c>
      <c r="D67" s="128" t="s">
        <v>423</v>
      </c>
      <c r="E67" s="128"/>
      <c r="F67" s="128"/>
      <c r="G67" s="150">
        <v>4</v>
      </c>
      <c r="H67" s="150"/>
      <c r="I67" s="139">
        <f t="shared" ref="I67:Q67" si="13">I66+I65+I64+I63</f>
        <v>8831000</v>
      </c>
      <c r="J67" s="139">
        <f t="shared" si="13"/>
        <v>8831000</v>
      </c>
      <c r="K67" s="139">
        <f t="shared" si="13"/>
        <v>3600000</v>
      </c>
      <c r="L67" s="139">
        <f t="shared" si="13"/>
        <v>0</v>
      </c>
      <c r="M67" s="139">
        <f t="shared" si="13"/>
        <v>0</v>
      </c>
      <c r="N67" s="139">
        <f t="shared" si="13"/>
        <v>0</v>
      </c>
      <c r="O67" s="139">
        <f t="shared" si="13"/>
        <v>0</v>
      </c>
      <c r="P67" s="139">
        <f t="shared" si="13"/>
        <v>0</v>
      </c>
      <c r="Q67" s="139">
        <f t="shared" si="13"/>
        <v>0</v>
      </c>
      <c r="R67" s="128"/>
      <c r="S67" s="128"/>
    </row>
    <row r="68" spans="1:19">
      <c r="A68" s="128" t="s">
        <v>318</v>
      </c>
      <c r="B68" s="136" t="s">
        <v>266</v>
      </c>
      <c r="C68" s="128"/>
      <c r="D68" s="128" t="s">
        <v>426</v>
      </c>
      <c r="E68" s="128"/>
      <c r="F68" s="128"/>
      <c r="G68" s="128" t="s">
        <v>427</v>
      </c>
      <c r="H68" s="128"/>
      <c r="I68" s="148">
        <v>1050000</v>
      </c>
      <c r="J68" s="148">
        <v>1050000</v>
      </c>
      <c r="K68" s="148">
        <v>0</v>
      </c>
      <c r="L68" s="148">
        <v>1050000</v>
      </c>
      <c r="M68" s="148">
        <v>0</v>
      </c>
      <c r="N68" s="148">
        <v>52500</v>
      </c>
      <c r="O68" s="148">
        <f>M68+N68</f>
        <v>52500</v>
      </c>
      <c r="P68" s="148">
        <v>0</v>
      </c>
      <c r="Q68" s="144">
        <v>0</v>
      </c>
      <c r="R68" s="128">
        <v>0</v>
      </c>
      <c r="S68" s="136" t="s">
        <v>428</v>
      </c>
    </row>
    <row r="69" spans="1:19">
      <c r="A69" s="128" t="s">
        <v>318</v>
      </c>
      <c r="B69" s="136" t="s">
        <v>266</v>
      </c>
      <c r="C69" s="128"/>
      <c r="D69" s="128" t="s">
        <v>426</v>
      </c>
      <c r="E69" s="128"/>
      <c r="F69" s="128"/>
      <c r="G69" s="128" t="s">
        <v>427</v>
      </c>
      <c r="H69" s="128"/>
      <c r="I69" s="148">
        <v>3000000</v>
      </c>
      <c r="J69" s="148">
        <v>3000000</v>
      </c>
      <c r="K69" s="148">
        <v>0</v>
      </c>
      <c r="L69" s="148">
        <v>3000000</v>
      </c>
      <c r="M69" s="148">
        <v>0</v>
      </c>
      <c r="N69" s="148">
        <v>200000</v>
      </c>
      <c r="O69" s="148">
        <f>M69+N69</f>
        <v>200000</v>
      </c>
      <c r="P69" s="148">
        <v>0</v>
      </c>
      <c r="Q69" s="144">
        <v>0</v>
      </c>
      <c r="R69" s="128">
        <v>0</v>
      </c>
      <c r="S69" s="136" t="s">
        <v>429</v>
      </c>
    </row>
    <row r="70" spans="1:19">
      <c r="A70" s="128" t="s">
        <v>318</v>
      </c>
      <c r="B70" s="136" t="s">
        <v>266</v>
      </c>
      <c r="C70" s="128"/>
      <c r="D70" s="128" t="s">
        <v>426</v>
      </c>
      <c r="E70" s="128"/>
      <c r="F70" s="128"/>
      <c r="G70" s="128" t="s">
        <v>430</v>
      </c>
      <c r="H70" s="128"/>
      <c r="I70" s="148">
        <v>2782686</v>
      </c>
      <c r="J70" s="148">
        <v>2782686</v>
      </c>
      <c r="K70" s="148">
        <v>2590291</v>
      </c>
      <c r="L70" s="148">
        <v>192395</v>
      </c>
      <c r="M70" s="148">
        <v>0</v>
      </c>
      <c r="N70" s="148">
        <v>643462</v>
      </c>
      <c r="O70" s="148">
        <f>M70+N70</f>
        <v>643462</v>
      </c>
      <c r="P70" s="148">
        <v>0</v>
      </c>
      <c r="Q70" s="148">
        <v>179870</v>
      </c>
      <c r="R70" s="144">
        <v>50</v>
      </c>
      <c r="S70" s="136" t="s">
        <v>431</v>
      </c>
    </row>
    <row r="71" spans="1:19">
      <c r="A71" s="128" t="s">
        <v>318</v>
      </c>
      <c r="B71" s="136" t="s">
        <v>266</v>
      </c>
      <c r="C71" s="128"/>
      <c r="D71" s="128"/>
      <c r="E71" s="128"/>
      <c r="F71" s="128"/>
      <c r="G71" s="128"/>
      <c r="H71" s="128"/>
      <c r="I71" s="148">
        <f t="shared" ref="I71:Q71" si="14">I70+I69+I68</f>
        <v>6832686</v>
      </c>
      <c r="J71" s="148">
        <f t="shared" si="14"/>
        <v>6832686</v>
      </c>
      <c r="K71" s="148">
        <f t="shared" si="14"/>
        <v>2590291</v>
      </c>
      <c r="L71" s="148">
        <f t="shared" si="14"/>
        <v>4242395</v>
      </c>
      <c r="M71" s="148">
        <f t="shared" si="14"/>
        <v>0</v>
      </c>
      <c r="N71" s="148">
        <f t="shared" si="14"/>
        <v>895962</v>
      </c>
      <c r="O71" s="148">
        <f t="shared" si="14"/>
        <v>895962</v>
      </c>
      <c r="P71" s="148">
        <f t="shared" si="14"/>
        <v>0</v>
      </c>
      <c r="Q71" s="148">
        <f t="shared" si="14"/>
        <v>179870</v>
      </c>
      <c r="R71" s="144"/>
      <c r="S71" s="136"/>
    </row>
    <row r="72" spans="1:19">
      <c r="A72" s="128" t="s">
        <v>318</v>
      </c>
      <c r="B72" s="136" t="s">
        <v>266</v>
      </c>
      <c r="C72" s="128"/>
      <c r="D72" s="128" t="s">
        <v>432</v>
      </c>
      <c r="E72" s="128"/>
      <c r="F72" s="128"/>
      <c r="G72" s="128" t="s">
        <v>433</v>
      </c>
      <c r="H72" s="128"/>
      <c r="I72" s="148">
        <v>3000000</v>
      </c>
      <c r="J72" s="148">
        <v>3000000</v>
      </c>
      <c r="K72" s="148">
        <v>0</v>
      </c>
      <c r="L72" s="148">
        <v>3000000</v>
      </c>
      <c r="M72" s="148">
        <v>0</v>
      </c>
      <c r="N72" s="148">
        <v>0</v>
      </c>
      <c r="O72" s="148">
        <f t="shared" ref="O72:O78" si="15">M72+N72</f>
        <v>0</v>
      </c>
      <c r="P72" s="148">
        <v>0</v>
      </c>
      <c r="Q72" s="148">
        <v>0</v>
      </c>
      <c r="R72" s="144"/>
      <c r="S72" s="136" t="s">
        <v>434</v>
      </c>
    </row>
    <row r="73" spans="1:19">
      <c r="A73" s="128" t="s">
        <v>318</v>
      </c>
      <c r="B73" s="136" t="s">
        <v>266</v>
      </c>
      <c r="C73" s="128"/>
      <c r="D73" s="128" t="s">
        <v>432</v>
      </c>
      <c r="E73" s="128"/>
      <c r="F73" s="128"/>
      <c r="G73" s="128" t="s">
        <v>435</v>
      </c>
      <c r="H73" s="128"/>
      <c r="I73" s="148">
        <v>4500000</v>
      </c>
      <c r="J73" s="148">
        <v>4500000</v>
      </c>
      <c r="K73" s="148">
        <v>3801162</v>
      </c>
      <c r="L73" s="148">
        <v>698838</v>
      </c>
      <c r="M73" s="148">
        <v>0</v>
      </c>
      <c r="N73" s="148">
        <v>0</v>
      </c>
      <c r="O73" s="148">
        <f t="shared" si="15"/>
        <v>0</v>
      </c>
      <c r="P73" s="148">
        <v>0</v>
      </c>
      <c r="Q73" s="148">
        <v>399109</v>
      </c>
      <c r="R73" s="144">
        <v>15</v>
      </c>
      <c r="S73" s="136" t="s">
        <v>436</v>
      </c>
    </row>
    <row r="74" spans="1:19">
      <c r="A74" s="128" t="s">
        <v>318</v>
      </c>
      <c r="B74" s="136" t="s">
        <v>266</v>
      </c>
      <c r="C74" s="128"/>
      <c r="D74" s="128" t="s">
        <v>432</v>
      </c>
      <c r="E74" s="128"/>
      <c r="F74" s="128"/>
      <c r="G74" s="128" t="s">
        <v>437</v>
      </c>
      <c r="H74" s="128"/>
      <c r="I74" s="148">
        <v>15000000</v>
      </c>
      <c r="J74" s="148">
        <v>4300000</v>
      </c>
      <c r="K74" s="148">
        <v>3782556</v>
      </c>
      <c r="L74" s="148">
        <v>517444</v>
      </c>
      <c r="M74" s="148">
        <v>3478065</v>
      </c>
      <c r="N74" s="148">
        <v>0</v>
      </c>
      <c r="O74" s="148">
        <f t="shared" si="15"/>
        <v>3478065</v>
      </c>
      <c r="P74" s="148">
        <v>0</v>
      </c>
      <c r="Q74" s="148">
        <v>821935</v>
      </c>
      <c r="R74" s="144">
        <v>45</v>
      </c>
      <c r="S74" s="136" t="s">
        <v>436</v>
      </c>
    </row>
    <row r="75" spans="1:19">
      <c r="A75" s="128" t="s">
        <v>318</v>
      </c>
      <c r="B75" s="136" t="s">
        <v>266</v>
      </c>
      <c r="C75" s="128"/>
      <c r="D75" s="128" t="s">
        <v>432</v>
      </c>
      <c r="E75" s="128"/>
      <c r="F75" s="128"/>
      <c r="G75" s="128" t="s">
        <v>438</v>
      </c>
      <c r="H75" s="128"/>
      <c r="I75" s="148">
        <v>15000000</v>
      </c>
      <c r="J75" s="148">
        <v>4875000</v>
      </c>
      <c r="K75" s="148">
        <v>4730789</v>
      </c>
      <c r="L75" s="148">
        <v>144211</v>
      </c>
      <c r="M75" s="148">
        <v>4453745</v>
      </c>
      <c r="N75" s="148">
        <v>0</v>
      </c>
      <c r="O75" s="148">
        <f t="shared" si="15"/>
        <v>4453745</v>
      </c>
      <c r="P75" s="148">
        <v>0</v>
      </c>
      <c r="Q75" s="148">
        <v>421255</v>
      </c>
      <c r="R75" s="144">
        <v>5</v>
      </c>
      <c r="S75" s="136" t="s">
        <v>436</v>
      </c>
    </row>
    <row r="76" spans="1:19">
      <c r="A76" s="128" t="s">
        <v>318</v>
      </c>
      <c r="B76" s="136" t="s">
        <v>266</v>
      </c>
      <c r="C76" s="128"/>
      <c r="D76" s="128" t="s">
        <v>432</v>
      </c>
      <c r="E76" s="128"/>
      <c r="F76" s="128"/>
      <c r="G76" s="128" t="s">
        <v>439</v>
      </c>
      <c r="H76" s="128"/>
      <c r="I76" s="148">
        <v>4500000</v>
      </c>
      <c r="J76" s="148">
        <v>4500000</v>
      </c>
      <c r="K76" s="148">
        <v>4191770</v>
      </c>
      <c r="L76" s="148">
        <v>308230</v>
      </c>
      <c r="M76" s="148">
        <v>68598</v>
      </c>
      <c r="N76" s="148">
        <v>0</v>
      </c>
      <c r="O76" s="148">
        <f t="shared" si="15"/>
        <v>68598</v>
      </c>
      <c r="P76" s="148">
        <v>0</v>
      </c>
      <c r="Q76" s="148">
        <v>2184926</v>
      </c>
      <c r="R76" s="144">
        <v>85</v>
      </c>
      <c r="S76" s="136" t="s">
        <v>436</v>
      </c>
    </row>
    <row r="77" spans="1:19">
      <c r="A77" s="128" t="s">
        <v>318</v>
      </c>
      <c r="B77" s="136" t="s">
        <v>266</v>
      </c>
      <c r="C77" s="128"/>
      <c r="D77" s="128" t="s">
        <v>432</v>
      </c>
      <c r="E77" s="128"/>
      <c r="F77" s="128"/>
      <c r="G77" s="128" t="s">
        <v>440</v>
      </c>
      <c r="H77" s="128"/>
      <c r="I77" s="148">
        <v>500000</v>
      </c>
      <c r="J77" s="148">
        <v>1100000</v>
      </c>
      <c r="K77" s="148">
        <v>616982</v>
      </c>
      <c r="L77" s="148">
        <v>483018</v>
      </c>
      <c r="M77" s="148">
        <v>20000</v>
      </c>
      <c r="N77" s="148">
        <v>0</v>
      </c>
      <c r="O77" s="148">
        <f t="shared" si="15"/>
        <v>20000</v>
      </c>
      <c r="P77" s="148">
        <v>0</v>
      </c>
      <c r="Q77" s="148">
        <v>262446</v>
      </c>
      <c r="R77" s="144">
        <v>52</v>
      </c>
      <c r="S77" s="136" t="s">
        <v>436</v>
      </c>
    </row>
    <row r="78" spans="1:19">
      <c r="A78" s="128" t="s">
        <v>318</v>
      </c>
      <c r="B78" s="136" t="s">
        <v>266</v>
      </c>
      <c r="C78" s="128"/>
      <c r="D78" s="128" t="s">
        <v>432</v>
      </c>
      <c r="E78" s="128"/>
      <c r="F78" s="128"/>
      <c r="G78" s="128" t="s">
        <v>441</v>
      </c>
      <c r="H78" s="128"/>
      <c r="I78" s="148">
        <v>1000000</v>
      </c>
      <c r="J78" s="148">
        <v>1671326</v>
      </c>
      <c r="K78" s="148">
        <v>1251753</v>
      </c>
      <c r="L78" s="148">
        <v>419573</v>
      </c>
      <c r="M78" s="148">
        <v>36936</v>
      </c>
      <c r="N78" s="148">
        <v>0</v>
      </c>
      <c r="O78" s="148">
        <f t="shared" si="15"/>
        <v>36936</v>
      </c>
      <c r="P78" s="148">
        <v>0</v>
      </c>
      <c r="Q78" s="148">
        <v>1215635</v>
      </c>
      <c r="R78" s="144">
        <v>86</v>
      </c>
      <c r="S78" s="136" t="s">
        <v>436</v>
      </c>
    </row>
    <row r="79" spans="1:19">
      <c r="A79" s="128" t="s">
        <v>318</v>
      </c>
      <c r="B79" s="136" t="s">
        <v>266</v>
      </c>
      <c r="C79" s="128"/>
      <c r="D79" s="128"/>
      <c r="E79" s="128"/>
      <c r="F79" s="128"/>
      <c r="G79" s="128">
        <v>7</v>
      </c>
      <c r="H79" s="128"/>
      <c r="I79" s="149">
        <f t="shared" ref="I79:Q79" si="16">I78+I77+I76+I75+I74+I73+I72</f>
        <v>43500000</v>
      </c>
      <c r="J79" s="148">
        <f t="shared" si="16"/>
        <v>23946326</v>
      </c>
      <c r="K79" s="148">
        <f t="shared" si="16"/>
        <v>18375012</v>
      </c>
      <c r="L79" s="148">
        <f t="shared" si="16"/>
        <v>5571314</v>
      </c>
      <c r="M79" s="148">
        <f t="shared" si="16"/>
        <v>8057344</v>
      </c>
      <c r="N79" s="148">
        <f t="shared" si="16"/>
        <v>0</v>
      </c>
      <c r="O79" s="148">
        <f t="shared" si="16"/>
        <v>8057344</v>
      </c>
      <c r="P79" s="148">
        <f t="shared" si="16"/>
        <v>0</v>
      </c>
      <c r="Q79" s="148">
        <f t="shared" si="16"/>
        <v>5305306</v>
      </c>
      <c r="R79" s="144"/>
      <c r="S79" s="136"/>
    </row>
    <row r="80" spans="1:19">
      <c r="A80" s="128" t="s">
        <v>318</v>
      </c>
      <c r="B80" s="136" t="s">
        <v>266</v>
      </c>
      <c r="C80" s="128"/>
      <c r="D80" s="128" t="s">
        <v>345</v>
      </c>
      <c r="E80" s="128"/>
      <c r="F80" s="128"/>
      <c r="G80" s="128" t="s">
        <v>442</v>
      </c>
      <c r="H80" s="128"/>
      <c r="I80" s="148">
        <v>1000000</v>
      </c>
      <c r="J80" s="148">
        <v>1000000</v>
      </c>
      <c r="K80" s="148">
        <v>0</v>
      </c>
      <c r="L80" s="148">
        <v>1000000</v>
      </c>
      <c r="M80" s="148">
        <v>0</v>
      </c>
      <c r="N80" s="148">
        <v>0</v>
      </c>
      <c r="O80" s="148">
        <f>M80+N80</f>
        <v>0</v>
      </c>
      <c r="P80" s="148">
        <v>0</v>
      </c>
      <c r="Q80" s="148">
        <v>0</v>
      </c>
      <c r="R80" s="144"/>
      <c r="S80" s="136" t="s">
        <v>434</v>
      </c>
    </row>
    <row r="81" spans="1:19">
      <c r="A81" s="128" t="s">
        <v>318</v>
      </c>
      <c r="B81" s="136" t="s">
        <v>266</v>
      </c>
      <c r="C81" s="128"/>
      <c r="D81" s="128" t="s">
        <v>345</v>
      </c>
      <c r="E81" s="128"/>
      <c r="F81" s="128"/>
      <c r="G81" s="128" t="s">
        <v>443</v>
      </c>
      <c r="H81" s="128"/>
      <c r="I81" s="148">
        <v>3000000</v>
      </c>
      <c r="J81" s="148">
        <v>4999035</v>
      </c>
      <c r="K81" s="148">
        <v>4486348</v>
      </c>
      <c r="L81" s="148">
        <v>512687</v>
      </c>
      <c r="M81" s="148">
        <v>216608</v>
      </c>
      <c r="N81" s="148">
        <v>0</v>
      </c>
      <c r="O81" s="148">
        <f>M81+N81</f>
        <v>216608</v>
      </c>
      <c r="P81" s="148">
        <v>0</v>
      </c>
      <c r="Q81" s="148">
        <v>3873676</v>
      </c>
      <c r="R81" s="144">
        <v>86</v>
      </c>
      <c r="S81" s="136" t="s">
        <v>436</v>
      </c>
    </row>
    <row r="82" spans="1:19">
      <c r="A82" s="128" t="s">
        <v>318</v>
      </c>
      <c r="B82" s="136" t="s">
        <v>266</v>
      </c>
      <c r="C82" s="128"/>
      <c r="D82" s="128"/>
      <c r="E82" s="128"/>
      <c r="F82" s="128"/>
      <c r="G82" s="128">
        <v>2</v>
      </c>
      <c r="H82" s="128"/>
      <c r="I82" s="149">
        <f t="shared" ref="I82:Q82" si="17">I81+I80</f>
        <v>4000000</v>
      </c>
      <c r="J82" s="148">
        <f t="shared" si="17"/>
        <v>5999035</v>
      </c>
      <c r="K82" s="148">
        <f t="shared" si="17"/>
        <v>4486348</v>
      </c>
      <c r="L82" s="148">
        <f t="shared" si="17"/>
        <v>1512687</v>
      </c>
      <c r="M82" s="148">
        <f t="shared" si="17"/>
        <v>216608</v>
      </c>
      <c r="N82" s="148">
        <f t="shared" si="17"/>
        <v>0</v>
      </c>
      <c r="O82" s="148">
        <f t="shared" si="17"/>
        <v>216608</v>
      </c>
      <c r="P82" s="148">
        <f t="shared" si="17"/>
        <v>0</v>
      </c>
      <c r="Q82" s="148">
        <f t="shared" si="17"/>
        <v>3873676</v>
      </c>
      <c r="R82" s="144"/>
      <c r="S82" s="136"/>
    </row>
    <row r="83" spans="1:19">
      <c r="A83" s="128" t="s">
        <v>318</v>
      </c>
      <c r="B83" s="136" t="s">
        <v>266</v>
      </c>
      <c r="C83" s="128"/>
      <c r="D83" s="128" t="s">
        <v>444</v>
      </c>
      <c r="E83" s="128"/>
      <c r="F83" s="128"/>
      <c r="G83" s="128" t="s">
        <v>445</v>
      </c>
      <c r="H83" s="128"/>
      <c r="I83" s="148">
        <v>1500000</v>
      </c>
      <c r="J83" s="148">
        <v>1500000</v>
      </c>
      <c r="K83" s="148">
        <v>1495698</v>
      </c>
      <c r="L83" s="148">
        <v>4302</v>
      </c>
      <c r="M83" s="148">
        <v>449775</v>
      </c>
      <c r="N83" s="148">
        <v>0</v>
      </c>
      <c r="O83" s="148">
        <f>M83+N83</f>
        <v>449775</v>
      </c>
      <c r="P83" s="148">
        <v>0</v>
      </c>
      <c r="Q83" s="148">
        <v>1048774</v>
      </c>
      <c r="R83" s="144">
        <v>85</v>
      </c>
      <c r="S83" s="136" t="s">
        <v>436</v>
      </c>
    </row>
    <row r="84" spans="1:19">
      <c r="A84" s="128" t="s">
        <v>318</v>
      </c>
      <c r="B84" s="136" t="s">
        <v>266</v>
      </c>
      <c r="C84" s="128"/>
      <c r="D84" s="128" t="s">
        <v>444</v>
      </c>
      <c r="E84" s="128"/>
      <c r="F84" s="128"/>
      <c r="G84" s="128" t="s">
        <v>446</v>
      </c>
      <c r="H84" s="128"/>
      <c r="I84" s="148">
        <v>2000000</v>
      </c>
      <c r="J84" s="148">
        <v>2000000</v>
      </c>
      <c r="K84" s="148">
        <v>1343157</v>
      </c>
      <c r="L84" s="148">
        <v>656843</v>
      </c>
      <c r="M84" s="148">
        <v>480816</v>
      </c>
      <c r="N84" s="148">
        <v>0</v>
      </c>
      <c r="O84" s="148">
        <f>M84+N84</f>
        <v>480816</v>
      </c>
      <c r="P84" s="148">
        <v>0</v>
      </c>
      <c r="Q84" s="148">
        <v>798928</v>
      </c>
      <c r="R84" s="144">
        <v>70</v>
      </c>
      <c r="S84" s="136" t="s">
        <v>436</v>
      </c>
    </row>
    <row r="85" spans="1:19">
      <c r="A85" s="128" t="s">
        <v>318</v>
      </c>
      <c r="B85" s="136" t="s">
        <v>266</v>
      </c>
      <c r="C85" s="128"/>
      <c r="D85" s="128" t="s">
        <v>444</v>
      </c>
      <c r="E85" s="128"/>
      <c r="F85" s="128"/>
      <c r="G85" s="128" t="s">
        <v>447</v>
      </c>
      <c r="H85" s="128"/>
      <c r="I85" s="148">
        <v>1600000</v>
      </c>
      <c r="J85" s="148">
        <v>1600000</v>
      </c>
      <c r="K85" s="148">
        <v>1365021</v>
      </c>
      <c r="L85" s="148">
        <v>234979</v>
      </c>
      <c r="M85" s="148">
        <v>1558471</v>
      </c>
      <c r="N85" s="148">
        <v>0</v>
      </c>
      <c r="O85" s="148">
        <f>M85+N85</f>
        <v>1558471</v>
      </c>
      <c r="P85" s="148">
        <v>0</v>
      </c>
      <c r="Q85" s="148">
        <v>41529</v>
      </c>
      <c r="R85" s="144">
        <v>30</v>
      </c>
      <c r="S85" s="136" t="s">
        <v>436</v>
      </c>
    </row>
    <row r="86" spans="1:19">
      <c r="A86" s="128" t="s">
        <v>318</v>
      </c>
      <c r="B86" s="136" t="s">
        <v>266</v>
      </c>
      <c r="C86" s="128"/>
      <c r="D86" s="128"/>
      <c r="E86" s="128"/>
      <c r="F86" s="128"/>
      <c r="G86" s="128">
        <v>3</v>
      </c>
      <c r="H86" s="128"/>
      <c r="I86" s="149">
        <f t="shared" ref="I86:P86" si="18">I85+I84+I83</f>
        <v>5100000</v>
      </c>
      <c r="J86" s="148">
        <f t="shared" si="18"/>
        <v>5100000</v>
      </c>
      <c r="K86" s="148">
        <f t="shared" si="18"/>
        <v>4203876</v>
      </c>
      <c r="L86" s="148">
        <f t="shared" si="18"/>
        <v>896124</v>
      </c>
      <c r="M86" s="148">
        <f t="shared" si="18"/>
        <v>2489062</v>
      </c>
      <c r="N86" s="148">
        <f t="shared" si="18"/>
        <v>0</v>
      </c>
      <c r="O86" s="148">
        <f t="shared" si="18"/>
        <v>2489062</v>
      </c>
      <c r="P86" s="148">
        <f t="shared" si="18"/>
        <v>0</v>
      </c>
      <c r="Q86" s="148"/>
      <c r="R86" s="144"/>
      <c r="S86" s="136"/>
    </row>
    <row r="87" spans="1:19">
      <c r="A87" s="128" t="s">
        <v>318</v>
      </c>
      <c r="B87" s="136" t="s">
        <v>266</v>
      </c>
      <c r="C87" s="128"/>
      <c r="D87" s="128" t="s">
        <v>397</v>
      </c>
      <c r="E87" s="128"/>
      <c r="F87" s="128"/>
      <c r="G87" s="128" t="s">
        <v>448</v>
      </c>
      <c r="H87" s="128"/>
      <c r="I87" s="149">
        <v>3000000</v>
      </c>
      <c r="J87" s="148">
        <v>1819150</v>
      </c>
      <c r="K87" s="148">
        <v>1413716</v>
      </c>
      <c r="L87" s="148">
        <v>405434</v>
      </c>
      <c r="M87" s="148">
        <v>1459650</v>
      </c>
      <c r="N87" s="148">
        <v>0</v>
      </c>
      <c r="O87" s="148">
        <f>M87+N87</f>
        <v>1459650</v>
      </c>
      <c r="P87" s="148">
        <v>0</v>
      </c>
      <c r="Q87" s="148">
        <v>1990350</v>
      </c>
      <c r="R87" s="144">
        <v>85</v>
      </c>
      <c r="S87" s="136" t="s">
        <v>436</v>
      </c>
    </row>
    <row r="88" spans="1:19">
      <c r="A88" s="128" t="s">
        <v>318</v>
      </c>
      <c r="B88" s="136" t="s">
        <v>266</v>
      </c>
      <c r="C88" s="128"/>
      <c r="D88" s="128" t="s">
        <v>449</v>
      </c>
      <c r="E88" s="128"/>
      <c r="F88" s="128"/>
      <c r="G88" s="128" t="s">
        <v>450</v>
      </c>
      <c r="H88" s="128"/>
      <c r="I88" s="148">
        <v>5600000</v>
      </c>
      <c r="J88" s="148">
        <v>7700000</v>
      </c>
      <c r="K88" s="148">
        <v>5171738</v>
      </c>
      <c r="L88" s="148">
        <v>2528262</v>
      </c>
      <c r="M88" s="148">
        <v>3514894</v>
      </c>
      <c r="N88" s="148">
        <v>0</v>
      </c>
      <c r="O88" s="148">
        <f>M88+N88</f>
        <v>3514894</v>
      </c>
      <c r="P88" s="148">
        <v>0</v>
      </c>
      <c r="Q88" s="148">
        <v>2347093</v>
      </c>
      <c r="R88" s="144">
        <v>32</v>
      </c>
      <c r="S88" s="136" t="s">
        <v>436</v>
      </c>
    </row>
    <row r="89" spans="1:19">
      <c r="A89" s="128" t="s">
        <v>318</v>
      </c>
      <c r="B89" s="136" t="s">
        <v>266</v>
      </c>
      <c r="C89" s="128"/>
      <c r="D89" s="128" t="s">
        <v>449</v>
      </c>
      <c r="E89" s="128"/>
      <c r="F89" s="128"/>
      <c r="G89" s="128" t="s">
        <v>451</v>
      </c>
      <c r="H89" s="128"/>
      <c r="I89" s="148">
        <v>2000000</v>
      </c>
      <c r="J89" s="148">
        <v>2000000</v>
      </c>
      <c r="K89" s="148">
        <v>1958887</v>
      </c>
      <c r="L89" s="148">
        <v>41113</v>
      </c>
      <c r="M89" s="148">
        <v>743541</v>
      </c>
      <c r="N89" s="148">
        <v>0</v>
      </c>
      <c r="O89" s="148">
        <f>M89+N89</f>
        <v>743541</v>
      </c>
      <c r="P89" s="148">
        <v>0</v>
      </c>
      <c r="Q89" s="148">
        <v>1256459</v>
      </c>
      <c r="R89" s="144">
        <v>70</v>
      </c>
      <c r="S89" s="136" t="s">
        <v>436</v>
      </c>
    </row>
    <row r="90" spans="1:19">
      <c r="A90" s="128" t="s">
        <v>318</v>
      </c>
      <c r="B90" s="136" t="s">
        <v>266</v>
      </c>
      <c r="C90" s="128"/>
      <c r="D90" s="128" t="s">
        <v>449</v>
      </c>
      <c r="E90" s="128"/>
      <c r="F90" s="128"/>
      <c r="G90" s="128" t="s">
        <v>452</v>
      </c>
      <c r="H90" s="128"/>
      <c r="I90" s="148">
        <v>1600000</v>
      </c>
      <c r="J90" s="148">
        <v>1600000</v>
      </c>
      <c r="K90" s="148">
        <v>1573149</v>
      </c>
      <c r="L90" s="148">
        <v>26851</v>
      </c>
      <c r="M90" s="148">
        <v>296065</v>
      </c>
      <c r="N90" s="148">
        <v>0</v>
      </c>
      <c r="O90" s="148">
        <f>M90+N90</f>
        <v>296065</v>
      </c>
      <c r="P90" s="148">
        <v>0</v>
      </c>
      <c r="Q90" s="148">
        <v>1303935</v>
      </c>
      <c r="R90" s="144">
        <v>70</v>
      </c>
      <c r="S90" s="136" t="s">
        <v>436</v>
      </c>
    </row>
    <row r="91" spans="1:19">
      <c r="A91" s="128" t="s">
        <v>318</v>
      </c>
      <c r="B91" s="136" t="s">
        <v>266</v>
      </c>
      <c r="C91" s="128"/>
      <c r="D91" s="128"/>
      <c r="E91" s="128"/>
      <c r="F91" s="128"/>
      <c r="G91" s="128"/>
      <c r="H91" s="128"/>
      <c r="I91" s="149">
        <f t="shared" ref="I91:Q91" si="19">I90+I89+I88</f>
        <v>9200000</v>
      </c>
      <c r="J91" s="148">
        <f t="shared" si="19"/>
        <v>11300000</v>
      </c>
      <c r="K91" s="148">
        <f t="shared" si="19"/>
        <v>8703774</v>
      </c>
      <c r="L91" s="148">
        <f t="shared" si="19"/>
        <v>2596226</v>
      </c>
      <c r="M91" s="148">
        <f t="shared" si="19"/>
        <v>4554500</v>
      </c>
      <c r="N91" s="148">
        <f t="shared" si="19"/>
        <v>0</v>
      </c>
      <c r="O91" s="148">
        <f t="shared" si="19"/>
        <v>4554500</v>
      </c>
      <c r="P91" s="148">
        <f t="shared" si="19"/>
        <v>0</v>
      </c>
      <c r="Q91" s="148">
        <f t="shared" si="19"/>
        <v>4907487</v>
      </c>
      <c r="R91" s="144"/>
      <c r="S91" s="136"/>
    </row>
    <row r="92" spans="1:19">
      <c r="A92" s="128" t="s">
        <v>318</v>
      </c>
      <c r="B92" s="136" t="s">
        <v>266</v>
      </c>
      <c r="C92" s="128"/>
      <c r="D92" s="128" t="s">
        <v>453</v>
      </c>
      <c r="E92" s="128"/>
      <c r="F92" s="128"/>
      <c r="G92" s="128" t="s">
        <v>454</v>
      </c>
      <c r="H92" s="128"/>
      <c r="I92" s="148">
        <v>650000</v>
      </c>
      <c r="J92" s="148">
        <v>3164000</v>
      </c>
      <c r="K92" s="148">
        <v>3152919</v>
      </c>
      <c r="L92" s="148">
        <v>211081</v>
      </c>
      <c r="M92" s="148">
        <v>57805</v>
      </c>
      <c r="N92" s="148">
        <v>0</v>
      </c>
      <c r="O92" s="148">
        <f>M92+N92</f>
        <v>57805</v>
      </c>
      <c r="P92" s="148">
        <v>0</v>
      </c>
      <c r="Q92" s="148">
        <v>1729204</v>
      </c>
      <c r="R92" s="144">
        <v>85</v>
      </c>
      <c r="S92" s="136" t="s">
        <v>436</v>
      </c>
    </row>
    <row r="93" spans="1:19">
      <c r="A93" s="128" t="s">
        <v>318</v>
      </c>
      <c r="B93" s="145" t="s">
        <v>272</v>
      </c>
      <c r="C93" s="128"/>
      <c r="D93" s="130"/>
      <c r="E93" s="130"/>
      <c r="F93" s="130"/>
      <c r="G93" s="128"/>
      <c r="H93" s="128"/>
      <c r="I93" s="128"/>
      <c r="J93" s="147"/>
      <c r="K93" s="128"/>
      <c r="L93" s="128"/>
      <c r="M93" s="128"/>
      <c r="N93" s="128"/>
      <c r="O93" s="128"/>
      <c r="P93" s="128"/>
      <c r="Q93" s="128"/>
      <c r="R93" s="142"/>
      <c r="S93" s="128"/>
    </row>
    <row r="94" spans="1:19">
      <c r="A94" s="128" t="s">
        <v>318</v>
      </c>
      <c r="B94" s="145" t="s">
        <v>272</v>
      </c>
      <c r="C94" s="128" t="s">
        <v>319</v>
      </c>
      <c r="D94" s="128" t="s">
        <v>455</v>
      </c>
      <c r="E94" s="128"/>
      <c r="F94" s="128"/>
      <c r="G94" s="128" t="s">
        <v>456</v>
      </c>
      <c r="H94" s="128"/>
      <c r="I94" s="117">
        <v>973000</v>
      </c>
      <c r="J94" s="118">
        <f>2399400+289000</f>
        <v>2688400</v>
      </c>
      <c r="K94" s="118">
        <v>1796419</v>
      </c>
      <c r="L94" s="143">
        <f>+J94-K94</f>
        <v>891981</v>
      </c>
      <c r="M94" s="143">
        <v>202396</v>
      </c>
      <c r="N94" s="143">
        <v>50000</v>
      </c>
      <c r="O94" s="144">
        <f>+M94+N94</f>
        <v>252396</v>
      </c>
      <c r="P94" s="144">
        <v>0</v>
      </c>
      <c r="Q94" s="143">
        <v>1583884</v>
      </c>
      <c r="R94" s="142">
        <v>0.7</v>
      </c>
      <c r="S94" s="128" t="s">
        <v>149</v>
      </c>
    </row>
    <row r="95" spans="1:19">
      <c r="A95" s="128" t="s">
        <v>318</v>
      </c>
      <c r="B95" s="145" t="s">
        <v>272</v>
      </c>
      <c r="C95" s="128" t="s">
        <v>319</v>
      </c>
      <c r="D95" s="850" t="s">
        <v>457</v>
      </c>
      <c r="E95" s="128"/>
      <c r="F95" s="128"/>
      <c r="G95" s="128" t="s">
        <v>458</v>
      </c>
      <c r="H95" s="128"/>
      <c r="I95" s="131">
        <v>1500000</v>
      </c>
      <c r="J95" s="131">
        <v>1500000</v>
      </c>
      <c r="K95" s="144">
        <v>1498260</v>
      </c>
      <c r="L95" s="144">
        <v>1740</v>
      </c>
      <c r="M95" s="144">
        <v>358518</v>
      </c>
      <c r="N95" s="144">
        <v>0</v>
      </c>
      <c r="O95" s="144">
        <f>+M95+N95</f>
        <v>358518</v>
      </c>
      <c r="P95" s="144">
        <v>0</v>
      </c>
      <c r="Q95" s="143">
        <v>1141482</v>
      </c>
      <c r="R95" s="142">
        <v>0.99</v>
      </c>
      <c r="S95" s="128" t="s">
        <v>149</v>
      </c>
    </row>
    <row r="96" spans="1:19">
      <c r="A96" s="128" t="s">
        <v>318</v>
      </c>
      <c r="B96" s="145" t="s">
        <v>272</v>
      </c>
      <c r="C96" s="128" t="s">
        <v>319</v>
      </c>
      <c r="D96" s="850"/>
      <c r="E96" s="128"/>
      <c r="F96" s="128"/>
      <c r="G96" s="128" t="s">
        <v>459</v>
      </c>
      <c r="H96" s="128"/>
      <c r="I96" s="131">
        <v>2000000</v>
      </c>
      <c r="J96" s="131">
        <v>2000000</v>
      </c>
      <c r="K96" s="144">
        <v>197366</v>
      </c>
      <c r="L96" s="144">
        <v>1802634</v>
      </c>
      <c r="M96" s="144">
        <v>1577319</v>
      </c>
      <c r="N96" s="144">
        <v>0</v>
      </c>
      <c r="O96" s="144">
        <f>+M96+N96</f>
        <v>1577319</v>
      </c>
      <c r="P96" s="144">
        <v>0</v>
      </c>
      <c r="Q96" s="143">
        <v>42411</v>
      </c>
      <c r="R96" s="142">
        <v>0.15</v>
      </c>
      <c r="S96" s="128" t="s">
        <v>149</v>
      </c>
    </row>
    <row r="97" spans="1:19">
      <c r="A97" s="128" t="s">
        <v>318</v>
      </c>
      <c r="B97" s="145" t="s">
        <v>272</v>
      </c>
      <c r="C97" s="128" t="s">
        <v>319</v>
      </c>
      <c r="D97" s="128"/>
      <c r="E97" s="128"/>
      <c r="F97" s="128"/>
      <c r="G97" s="128"/>
      <c r="H97" s="128"/>
      <c r="I97" s="139">
        <f t="shared" ref="I97:Q97" si="20">I96+I95</f>
        <v>3500000</v>
      </c>
      <c r="J97" s="131">
        <f t="shared" si="20"/>
        <v>3500000</v>
      </c>
      <c r="K97" s="131">
        <f t="shared" si="20"/>
        <v>1695626</v>
      </c>
      <c r="L97" s="131">
        <f t="shared" si="20"/>
        <v>1804374</v>
      </c>
      <c r="M97" s="131">
        <f t="shared" si="20"/>
        <v>1935837</v>
      </c>
      <c r="N97" s="131">
        <f t="shared" si="20"/>
        <v>0</v>
      </c>
      <c r="O97" s="131">
        <f t="shared" si="20"/>
        <v>1935837</v>
      </c>
      <c r="P97" s="131">
        <f t="shared" si="20"/>
        <v>0</v>
      </c>
      <c r="Q97" s="131">
        <f t="shared" si="20"/>
        <v>1183893</v>
      </c>
      <c r="R97" s="142"/>
      <c r="S97" s="128"/>
    </row>
    <row r="98" spans="1:19">
      <c r="A98" s="128" t="s">
        <v>318</v>
      </c>
      <c r="B98" s="145" t="s">
        <v>272</v>
      </c>
      <c r="C98" s="128" t="s">
        <v>319</v>
      </c>
      <c r="D98" s="130" t="s">
        <v>460</v>
      </c>
      <c r="E98" s="128"/>
      <c r="F98" s="128"/>
      <c r="G98" s="128" t="s">
        <v>461</v>
      </c>
      <c r="H98" s="128"/>
      <c r="I98" s="131">
        <v>5000000</v>
      </c>
      <c r="J98" s="131">
        <v>10000000</v>
      </c>
      <c r="K98" s="144">
        <v>5018</v>
      </c>
      <c r="L98" s="144">
        <v>9994982</v>
      </c>
      <c r="M98" s="144">
        <v>9994982</v>
      </c>
      <c r="N98" s="144">
        <v>0</v>
      </c>
      <c r="O98" s="144">
        <f>+M98+N98</f>
        <v>9994982</v>
      </c>
      <c r="P98" s="144">
        <v>0</v>
      </c>
      <c r="Q98" s="143">
        <v>5018</v>
      </c>
      <c r="R98" s="142">
        <v>0</v>
      </c>
      <c r="S98" s="128" t="s">
        <v>462</v>
      </c>
    </row>
    <row r="99" spans="1:19">
      <c r="A99" s="128" t="s">
        <v>318</v>
      </c>
      <c r="B99" s="145" t="s">
        <v>272</v>
      </c>
      <c r="C99" s="128" t="s">
        <v>319</v>
      </c>
      <c r="D99" s="130" t="s">
        <v>463</v>
      </c>
      <c r="E99" s="128"/>
      <c r="F99" s="128"/>
      <c r="G99" s="128" t="s">
        <v>464</v>
      </c>
      <c r="H99" s="128"/>
      <c r="I99" s="131">
        <v>1300000</v>
      </c>
      <c r="J99" s="131">
        <v>3073000</v>
      </c>
      <c r="K99" s="144">
        <v>1807922</v>
      </c>
      <c r="L99" s="144">
        <v>1265078</v>
      </c>
      <c r="M99" s="144">
        <v>684439</v>
      </c>
      <c r="N99" s="144">
        <v>0</v>
      </c>
      <c r="O99" s="144">
        <f>+M99+N99</f>
        <v>684439</v>
      </c>
      <c r="P99" s="144">
        <v>0</v>
      </c>
      <c r="Q99" s="143">
        <v>1483077</v>
      </c>
      <c r="R99" s="142">
        <v>0.55000000000000004</v>
      </c>
      <c r="S99" s="128" t="s">
        <v>149</v>
      </c>
    </row>
    <row r="100" spans="1:19">
      <c r="A100" s="128" t="s">
        <v>318</v>
      </c>
      <c r="B100" s="145" t="s">
        <v>272</v>
      </c>
      <c r="C100" s="128" t="s">
        <v>319</v>
      </c>
      <c r="D100" s="130" t="s">
        <v>465</v>
      </c>
      <c r="E100" s="128"/>
      <c r="F100" s="128"/>
      <c r="G100" s="128" t="s">
        <v>466</v>
      </c>
      <c r="H100" s="128"/>
      <c r="I100" s="131">
        <v>350000</v>
      </c>
      <c r="J100" s="131">
        <v>1118000</v>
      </c>
      <c r="K100" s="144">
        <v>955639</v>
      </c>
      <c r="L100" s="144">
        <v>162361</v>
      </c>
      <c r="M100" s="144">
        <v>91650</v>
      </c>
      <c r="N100" s="144">
        <v>0</v>
      </c>
      <c r="O100" s="144">
        <f>+M100+N100</f>
        <v>91650</v>
      </c>
      <c r="P100" s="144">
        <v>0</v>
      </c>
      <c r="Q100" s="143">
        <v>912399</v>
      </c>
      <c r="R100" s="142">
        <v>0.92</v>
      </c>
      <c r="S100" s="128" t="s">
        <v>149</v>
      </c>
    </row>
    <row r="101" spans="1:19">
      <c r="A101" s="128" t="s">
        <v>318</v>
      </c>
      <c r="B101" s="145" t="s">
        <v>272</v>
      </c>
      <c r="C101" s="128" t="s">
        <v>319</v>
      </c>
      <c r="D101" s="130" t="s">
        <v>467</v>
      </c>
      <c r="E101" s="128"/>
      <c r="F101" s="128"/>
      <c r="G101" s="128"/>
      <c r="H101" s="128"/>
      <c r="I101" s="139">
        <f t="shared" ref="I101:Q101" si="21">I100+I99+I98</f>
        <v>6650000</v>
      </c>
      <c r="J101" s="131">
        <f t="shared" si="21"/>
        <v>14191000</v>
      </c>
      <c r="K101" s="131">
        <f t="shared" si="21"/>
        <v>2768579</v>
      </c>
      <c r="L101" s="131">
        <f t="shared" si="21"/>
        <v>11422421</v>
      </c>
      <c r="M101" s="131">
        <f t="shared" si="21"/>
        <v>10771071</v>
      </c>
      <c r="N101" s="131">
        <f t="shared" si="21"/>
        <v>0</v>
      </c>
      <c r="O101" s="131">
        <f t="shared" si="21"/>
        <v>10771071</v>
      </c>
      <c r="P101" s="131">
        <f t="shared" si="21"/>
        <v>0</v>
      </c>
      <c r="Q101" s="131">
        <f t="shared" si="21"/>
        <v>2400494</v>
      </c>
      <c r="R101" s="142"/>
      <c r="S101" s="128"/>
    </row>
    <row r="102" spans="1:19">
      <c r="A102" s="128" t="s">
        <v>318</v>
      </c>
      <c r="B102" s="145" t="s">
        <v>272</v>
      </c>
      <c r="C102" s="128" t="s">
        <v>319</v>
      </c>
      <c r="D102" s="128" t="s">
        <v>468</v>
      </c>
      <c r="E102" s="128"/>
      <c r="F102" s="128"/>
      <c r="G102" s="128" t="s">
        <v>469</v>
      </c>
      <c r="H102" s="128"/>
      <c r="I102" s="139">
        <v>2500000</v>
      </c>
      <c r="J102" s="131">
        <v>5000000</v>
      </c>
      <c r="K102" s="144">
        <v>4833170</v>
      </c>
      <c r="L102" s="144">
        <v>166830</v>
      </c>
      <c r="M102" s="144">
        <v>1030029</v>
      </c>
      <c r="N102" s="144">
        <v>0</v>
      </c>
      <c r="O102" s="144">
        <f t="shared" ref="O102:O107" si="22">+M102+N102</f>
        <v>1030029</v>
      </c>
      <c r="P102" s="144">
        <v>0</v>
      </c>
      <c r="Q102" s="143">
        <v>3554920</v>
      </c>
      <c r="R102" s="142">
        <v>0.98</v>
      </c>
      <c r="S102" s="128" t="s">
        <v>149</v>
      </c>
    </row>
    <row r="103" spans="1:19">
      <c r="A103" s="128" t="s">
        <v>318</v>
      </c>
      <c r="B103" s="145" t="s">
        <v>272</v>
      </c>
      <c r="C103" s="128" t="s">
        <v>319</v>
      </c>
      <c r="D103" s="128" t="s">
        <v>470</v>
      </c>
      <c r="E103" s="128"/>
      <c r="F103" s="128"/>
      <c r="G103" s="128" t="s">
        <v>471</v>
      </c>
      <c r="H103" s="128"/>
      <c r="I103" s="139">
        <v>770000</v>
      </c>
      <c r="J103" s="131">
        <f>60000+2020000</f>
        <v>2080000</v>
      </c>
      <c r="K103" s="144">
        <v>2016877</v>
      </c>
      <c r="L103" s="144">
        <f>+J103-K103</f>
        <v>63123</v>
      </c>
      <c r="M103" s="144">
        <v>37371</v>
      </c>
      <c r="N103" s="144">
        <v>20000</v>
      </c>
      <c r="O103" s="144">
        <f t="shared" si="22"/>
        <v>57371</v>
      </c>
      <c r="P103" s="144">
        <v>0</v>
      </c>
      <c r="Q103" s="143">
        <v>1535444</v>
      </c>
      <c r="R103" s="142">
        <v>0.92</v>
      </c>
      <c r="S103" s="128" t="s">
        <v>149</v>
      </c>
    </row>
    <row r="104" spans="1:19">
      <c r="A104" s="128" t="s">
        <v>318</v>
      </c>
      <c r="B104" s="145" t="s">
        <v>272</v>
      </c>
      <c r="C104" s="136" t="s">
        <v>472</v>
      </c>
      <c r="D104" s="128" t="s">
        <v>473</v>
      </c>
      <c r="E104" s="128"/>
      <c r="F104" s="128"/>
      <c r="G104" s="128" t="s">
        <v>474</v>
      </c>
      <c r="H104" s="128"/>
      <c r="I104" s="139">
        <v>19900000</v>
      </c>
      <c r="J104" s="131">
        <v>19900000</v>
      </c>
      <c r="K104" s="144">
        <v>0</v>
      </c>
      <c r="L104" s="144">
        <v>19900000</v>
      </c>
      <c r="M104" s="144">
        <v>0</v>
      </c>
      <c r="N104" s="144">
        <v>5000</v>
      </c>
      <c r="O104" s="144">
        <f t="shared" si="22"/>
        <v>5000</v>
      </c>
      <c r="P104" s="144">
        <v>0</v>
      </c>
      <c r="Q104" s="143">
        <v>0</v>
      </c>
      <c r="R104" s="142">
        <v>0</v>
      </c>
      <c r="S104" s="128" t="s">
        <v>475</v>
      </c>
    </row>
    <row r="105" spans="1:19">
      <c r="A105" s="128" t="s">
        <v>318</v>
      </c>
      <c r="B105" s="145" t="s">
        <v>272</v>
      </c>
      <c r="C105" s="136" t="s">
        <v>472</v>
      </c>
      <c r="D105" s="128" t="s">
        <v>468</v>
      </c>
      <c r="E105" s="128"/>
      <c r="F105" s="128"/>
      <c r="G105" s="128" t="s">
        <v>476</v>
      </c>
      <c r="H105" s="128"/>
      <c r="I105" s="131">
        <v>1500000</v>
      </c>
      <c r="J105" s="131">
        <v>1500000</v>
      </c>
      <c r="K105" s="144">
        <v>970670</v>
      </c>
      <c r="L105" s="144">
        <v>529330</v>
      </c>
      <c r="M105" s="144">
        <v>0</v>
      </c>
      <c r="N105" s="144">
        <v>0</v>
      </c>
      <c r="O105" s="144">
        <f t="shared" si="22"/>
        <v>0</v>
      </c>
      <c r="P105" s="144">
        <v>0</v>
      </c>
      <c r="Q105" s="143">
        <v>0</v>
      </c>
      <c r="R105" s="142">
        <v>0.1</v>
      </c>
      <c r="S105" s="128" t="s">
        <v>477</v>
      </c>
    </row>
    <row r="106" spans="1:19">
      <c r="A106" s="128" t="s">
        <v>318</v>
      </c>
      <c r="B106" s="145" t="s">
        <v>272</v>
      </c>
      <c r="C106" s="136" t="s">
        <v>472</v>
      </c>
      <c r="D106" s="128" t="s">
        <v>468</v>
      </c>
      <c r="E106" s="128"/>
      <c r="F106" s="128"/>
      <c r="G106" s="128" t="s">
        <v>474</v>
      </c>
      <c r="H106" s="128"/>
      <c r="I106" s="131">
        <v>1320000</v>
      </c>
      <c r="J106" s="131">
        <v>1320000</v>
      </c>
      <c r="K106" s="144">
        <v>0</v>
      </c>
      <c r="L106" s="144">
        <v>1320000</v>
      </c>
      <c r="M106" s="144">
        <v>0</v>
      </c>
      <c r="N106" s="144">
        <v>0</v>
      </c>
      <c r="O106" s="144">
        <f t="shared" si="22"/>
        <v>0</v>
      </c>
      <c r="P106" s="144">
        <v>0</v>
      </c>
      <c r="Q106" s="143">
        <v>0</v>
      </c>
      <c r="R106" s="142">
        <v>0.7</v>
      </c>
      <c r="S106" s="128" t="s">
        <v>478</v>
      </c>
    </row>
    <row r="107" spans="1:19">
      <c r="A107" s="128" t="s">
        <v>318</v>
      </c>
      <c r="B107" s="145" t="s">
        <v>272</v>
      </c>
      <c r="C107" s="136" t="s">
        <v>472</v>
      </c>
      <c r="D107" s="128" t="s">
        <v>468</v>
      </c>
      <c r="E107" s="128"/>
      <c r="F107" s="128"/>
      <c r="G107" s="128" t="s">
        <v>474</v>
      </c>
      <c r="H107" s="128"/>
      <c r="I107" s="131">
        <v>5170000</v>
      </c>
      <c r="J107" s="131">
        <v>5170000</v>
      </c>
      <c r="K107" s="144">
        <v>0</v>
      </c>
      <c r="L107" s="144">
        <v>5170000</v>
      </c>
      <c r="M107" s="144">
        <v>0</v>
      </c>
      <c r="N107" s="144">
        <v>300000</v>
      </c>
      <c r="O107" s="144">
        <f t="shared" si="22"/>
        <v>300000</v>
      </c>
      <c r="P107" s="144">
        <v>0</v>
      </c>
      <c r="Q107" s="143">
        <v>0</v>
      </c>
      <c r="R107" s="142">
        <v>0</v>
      </c>
      <c r="S107" s="128" t="s">
        <v>479</v>
      </c>
    </row>
    <row r="108" spans="1:19">
      <c r="A108" s="128" t="s">
        <v>318</v>
      </c>
      <c r="B108" s="145" t="s">
        <v>272</v>
      </c>
      <c r="C108" s="136" t="s">
        <v>472</v>
      </c>
      <c r="D108" s="128"/>
      <c r="E108" s="128"/>
      <c r="F108" s="128"/>
      <c r="G108" s="146"/>
      <c r="H108" s="146"/>
      <c r="I108" s="139">
        <f t="shared" ref="I108:Q108" si="23">I107+I106+I105</f>
        <v>7990000</v>
      </c>
      <c r="J108" s="131">
        <f t="shared" si="23"/>
        <v>7990000</v>
      </c>
      <c r="K108" s="131">
        <f t="shared" si="23"/>
        <v>970670</v>
      </c>
      <c r="L108" s="131">
        <f t="shared" si="23"/>
        <v>7019330</v>
      </c>
      <c r="M108" s="131">
        <f t="shared" si="23"/>
        <v>0</v>
      </c>
      <c r="N108" s="131">
        <f t="shared" si="23"/>
        <v>300000</v>
      </c>
      <c r="O108" s="131">
        <f t="shared" si="23"/>
        <v>300000</v>
      </c>
      <c r="P108" s="131">
        <f t="shared" si="23"/>
        <v>0</v>
      </c>
      <c r="Q108" s="131">
        <f t="shared" si="23"/>
        <v>0</v>
      </c>
      <c r="R108" s="128"/>
      <c r="S108" s="128"/>
    </row>
    <row r="109" spans="1:19">
      <c r="A109" s="128" t="s">
        <v>318</v>
      </c>
      <c r="B109" s="145" t="s">
        <v>272</v>
      </c>
      <c r="C109" s="128" t="s">
        <v>480</v>
      </c>
      <c r="D109" s="128" t="s">
        <v>473</v>
      </c>
      <c r="E109" s="128"/>
      <c r="F109" s="128"/>
      <c r="G109" s="128" t="s">
        <v>474</v>
      </c>
      <c r="H109" s="128"/>
      <c r="I109" s="139">
        <v>168206000</v>
      </c>
      <c r="J109" s="131">
        <v>168206000</v>
      </c>
      <c r="K109" s="144" t="s">
        <v>474</v>
      </c>
      <c r="L109" s="144" t="s">
        <v>474</v>
      </c>
      <c r="M109" s="144" t="s">
        <v>474</v>
      </c>
      <c r="N109" s="144" t="s">
        <v>474</v>
      </c>
      <c r="O109" s="144" t="s">
        <v>474</v>
      </c>
      <c r="P109" s="144" t="s">
        <v>474</v>
      </c>
      <c r="Q109" s="143">
        <v>4940000</v>
      </c>
      <c r="R109" s="142">
        <v>0.62</v>
      </c>
      <c r="S109" s="128" t="s">
        <v>474</v>
      </c>
    </row>
    <row r="110" spans="1:19">
      <c r="A110" s="128" t="s">
        <v>318</v>
      </c>
      <c r="B110" s="145" t="s">
        <v>272</v>
      </c>
      <c r="C110" s="128" t="s">
        <v>480</v>
      </c>
      <c r="D110" s="128" t="s">
        <v>481</v>
      </c>
      <c r="E110" s="128"/>
      <c r="F110" s="128"/>
      <c r="G110" s="128" t="s">
        <v>474</v>
      </c>
      <c r="H110" s="128"/>
      <c r="I110" s="139">
        <v>6673308</v>
      </c>
      <c r="J110" s="131">
        <v>6673308</v>
      </c>
      <c r="K110" s="144" t="s">
        <v>474</v>
      </c>
      <c r="L110" s="144" t="s">
        <v>474</v>
      </c>
      <c r="M110" s="144" t="s">
        <v>474</v>
      </c>
      <c r="N110" s="144" t="s">
        <v>474</v>
      </c>
      <c r="O110" s="144" t="s">
        <v>474</v>
      </c>
      <c r="P110" s="144" t="s">
        <v>474</v>
      </c>
      <c r="Q110" s="143">
        <v>0</v>
      </c>
      <c r="R110" s="142">
        <v>0.05</v>
      </c>
      <c r="S110" s="128" t="s">
        <v>474</v>
      </c>
    </row>
    <row r="111" spans="1:19">
      <c r="A111" s="128" t="s">
        <v>318</v>
      </c>
      <c r="B111" s="145" t="s">
        <v>272</v>
      </c>
      <c r="C111" s="128" t="s">
        <v>480</v>
      </c>
      <c r="D111" s="128" t="s">
        <v>482</v>
      </c>
      <c r="E111" s="128"/>
      <c r="F111" s="128"/>
      <c r="G111" s="128" t="s">
        <v>474</v>
      </c>
      <c r="H111" s="128"/>
      <c r="I111" s="139">
        <v>35000000</v>
      </c>
      <c r="J111" s="131">
        <v>35000000</v>
      </c>
      <c r="K111" s="144" t="s">
        <v>474</v>
      </c>
      <c r="L111" s="144" t="s">
        <v>474</v>
      </c>
      <c r="M111" s="144" t="s">
        <v>474</v>
      </c>
      <c r="N111" s="144" t="s">
        <v>474</v>
      </c>
      <c r="O111" s="144" t="s">
        <v>474</v>
      </c>
      <c r="P111" s="144" t="s">
        <v>474</v>
      </c>
      <c r="Q111" s="143">
        <v>1753249</v>
      </c>
      <c r="R111" s="142">
        <v>0.1</v>
      </c>
      <c r="S111" s="128" t="s">
        <v>483</v>
      </c>
    </row>
    <row r="112" spans="1:19">
      <c r="A112" s="128" t="s">
        <v>318</v>
      </c>
      <c r="B112" s="145" t="s">
        <v>272</v>
      </c>
      <c r="C112" s="128" t="s">
        <v>480</v>
      </c>
      <c r="D112" s="128" t="s">
        <v>468</v>
      </c>
      <c r="E112" s="128"/>
      <c r="F112" s="128"/>
      <c r="G112" s="128" t="s">
        <v>474</v>
      </c>
      <c r="H112" s="128"/>
      <c r="I112" s="139">
        <v>32000000</v>
      </c>
      <c r="J112" s="131">
        <v>32000000</v>
      </c>
      <c r="K112" s="144" t="s">
        <v>474</v>
      </c>
      <c r="L112" s="144" t="s">
        <v>474</v>
      </c>
      <c r="M112" s="144" t="s">
        <v>474</v>
      </c>
      <c r="N112" s="144" t="s">
        <v>474</v>
      </c>
      <c r="O112" s="144" t="s">
        <v>474</v>
      </c>
      <c r="P112" s="144" t="s">
        <v>474</v>
      </c>
      <c r="Q112" s="143">
        <v>23900000</v>
      </c>
      <c r="R112" s="142">
        <v>0.98</v>
      </c>
      <c r="S112" s="128" t="s">
        <v>474</v>
      </c>
    </row>
    <row r="113" spans="1:19">
      <c r="A113" s="128" t="s">
        <v>318</v>
      </c>
      <c r="B113" s="129" t="s">
        <v>303</v>
      </c>
      <c r="C113" s="128" t="s">
        <v>319</v>
      </c>
      <c r="D113" s="133" t="s">
        <v>484</v>
      </c>
      <c r="E113" s="132"/>
      <c r="F113" s="132"/>
      <c r="G113" s="851" t="s">
        <v>485</v>
      </c>
      <c r="H113" s="132"/>
      <c r="I113" s="131">
        <v>800000</v>
      </c>
      <c r="J113" s="131">
        <v>1035000</v>
      </c>
      <c r="K113" s="131">
        <v>955091.47426000005</v>
      </c>
      <c r="L113" s="131">
        <v>79908.525740000012</v>
      </c>
      <c r="M113" s="131">
        <v>110599.16336000001</v>
      </c>
      <c r="N113" s="131">
        <v>0</v>
      </c>
      <c r="O113" s="131">
        <f>(M113+N113)</f>
        <v>110599.16336000001</v>
      </c>
      <c r="P113" s="131">
        <v>0</v>
      </c>
      <c r="Q113" s="131">
        <v>924400.83663999999</v>
      </c>
      <c r="R113" s="852">
        <v>100</v>
      </c>
      <c r="S113" s="850"/>
    </row>
    <row r="114" spans="1:19">
      <c r="A114" s="128" t="s">
        <v>318</v>
      </c>
      <c r="B114" s="129" t="s">
        <v>303</v>
      </c>
      <c r="C114" s="128" t="s">
        <v>319</v>
      </c>
      <c r="D114" s="133" t="s">
        <v>484</v>
      </c>
      <c r="E114" s="132"/>
      <c r="F114" s="132"/>
      <c r="G114" s="851"/>
      <c r="H114" s="132"/>
      <c r="I114" s="131">
        <v>0</v>
      </c>
      <c r="J114" s="131">
        <v>0</v>
      </c>
      <c r="K114" s="131">
        <v>0</v>
      </c>
      <c r="L114" s="131">
        <v>0</v>
      </c>
      <c r="M114" s="131">
        <v>0</v>
      </c>
      <c r="N114" s="131">
        <v>0</v>
      </c>
      <c r="O114" s="131">
        <f>(M114+N114)</f>
        <v>0</v>
      </c>
      <c r="P114" s="131">
        <v>0</v>
      </c>
      <c r="Q114" s="131">
        <v>0</v>
      </c>
      <c r="R114" s="852"/>
      <c r="S114" s="850"/>
    </row>
    <row r="115" spans="1:19">
      <c r="A115" s="128" t="s">
        <v>318</v>
      </c>
      <c r="B115" s="129" t="s">
        <v>303</v>
      </c>
      <c r="C115" s="128" t="s">
        <v>319</v>
      </c>
      <c r="D115" s="133" t="s">
        <v>484</v>
      </c>
      <c r="E115" s="132"/>
      <c r="F115" s="132"/>
      <c r="G115" s="138" t="s">
        <v>486</v>
      </c>
      <c r="H115" s="132"/>
      <c r="I115" s="131">
        <v>500000</v>
      </c>
      <c r="J115" s="131">
        <v>1180300</v>
      </c>
      <c r="K115" s="131">
        <v>1007597.70303</v>
      </c>
      <c r="L115" s="131">
        <v>172702.29697000002</v>
      </c>
      <c r="M115" s="131">
        <v>52872.378380000002</v>
      </c>
      <c r="N115" s="131">
        <v>0</v>
      </c>
      <c r="O115" s="131">
        <f>(M115+N115)</f>
        <v>52872.378380000002</v>
      </c>
      <c r="P115" s="131">
        <v>0</v>
      </c>
      <c r="Q115" s="131">
        <v>994534.50607000012</v>
      </c>
      <c r="R115" s="137">
        <v>100</v>
      </c>
      <c r="S115" s="136"/>
    </row>
    <row r="116" spans="1:19">
      <c r="A116" s="128" t="s">
        <v>318</v>
      </c>
      <c r="B116" s="129" t="s">
        <v>303</v>
      </c>
      <c r="C116" s="128" t="s">
        <v>319</v>
      </c>
      <c r="D116" s="133" t="s">
        <v>484</v>
      </c>
      <c r="E116" s="132"/>
      <c r="F116" s="132"/>
      <c r="G116" s="138">
        <v>2</v>
      </c>
      <c r="H116" s="132"/>
      <c r="I116" s="139">
        <f t="shared" ref="I116:Q116" si="24">I113+I115</f>
        <v>1300000</v>
      </c>
      <c r="J116" s="139">
        <f t="shared" si="24"/>
        <v>2215300</v>
      </c>
      <c r="K116" s="139">
        <f t="shared" si="24"/>
        <v>1962689.17729</v>
      </c>
      <c r="L116" s="139">
        <f t="shared" si="24"/>
        <v>252610.82271000004</v>
      </c>
      <c r="M116" s="139">
        <f t="shared" si="24"/>
        <v>163471.54174000002</v>
      </c>
      <c r="N116" s="139">
        <f t="shared" si="24"/>
        <v>0</v>
      </c>
      <c r="O116" s="139">
        <f t="shared" si="24"/>
        <v>163471.54174000002</v>
      </c>
      <c r="P116" s="139">
        <f t="shared" si="24"/>
        <v>0</v>
      </c>
      <c r="Q116" s="139">
        <f t="shared" si="24"/>
        <v>1918935.34271</v>
      </c>
      <c r="R116" s="137"/>
      <c r="S116" s="136"/>
    </row>
    <row r="117" spans="1:19">
      <c r="A117" s="128" t="s">
        <v>318</v>
      </c>
      <c r="B117" s="129" t="s">
        <v>303</v>
      </c>
      <c r="C117" s="128" t="s">
        <v>319</v>
      </c>
      <c r="D117" s="133" t="s">
        <v>487</v>
      </c>
      <c r="E117" s="132"/>
      <c r="F117" s="132"/>
      <c r="G117" s="138" t="s">
        <v>488</v>
      </c>
      <c r="H117" s="132"/>
      <c r="I117" s="131">
        <v>6000000</v>
      </c>
      <c r="J117" s="131">
        <v>6070000</v>
      </c>
      <c r="K117" s="131">
        <v>5984278.6646800004</v>
      </c>
      <c r="L117" s="131">
        <v>85721.335319999693</v>
      </c>
      <c r="M117" s="131">
        <v>239676.08725000001</v>
      </c>
      <c r="N117" s="131">
        <v>0</v>
      </c>
      <c r="O117" s="131">
        <f>(M117+N117)</f>
        <v>239676.08725000001</v>
      </c>
      <c r="P117" s="131">
        <v>0</v>
      </c>
      <c r="Q117" s="131">
        <v>5800323.9127500001</v>
      </c>
      <c r="R117" s="137">
        <v>100</v>
      </c>
      <c r="S117" s="136"/>
    </row>
    <row r="118" spans="1:19">
      <c r="A118" s="128" t="s">
        <v>318</v>
      </c>
      <c r="B118" s="129" t="s">
        <v>303</v>
      </c>
      <c r="C118" s="128" t="s">
        <v>319</v>
      </c>
      <c r="D118" s="133" t="s">
        <v>487</v>
      </c>
      <c r="E118" s="132"/>
      <c r="F118" s="132"/>
      <c r="G118" s="138" t="s">
        <v>489</v>
      </c>
      <c r="H118" s="132"/>
      <c r="I118" s="131">
        <v>1700429</v>
      </c>
      <c r="J118" s="131">
        <v>1900429</v>
      </c>
      <c r="K118" s="131">
        <v>1895673.2991900002</v>
      </c>
      <c r="L118" s="131">
        <v>4755.700809999943</v>
      </c>
      <c r="M118" s="131">
        <v>20613.149440000001</v>
      </c>
      <c r="N118" s="131">
        <v>0</v>
      </c>
      <c r="O118" s="131">
        <f>(M118+N118)</f>
        <v>20613.149440000001</v>
      </c>
      <c r="P118" s="131">
        <v>0</v>
      </c>
      <c r="Q118" s="131">
        <v>1879815.8291599995</v>
      </c>
      <c r="R118" s="134">
        <v>100</v>
      </c>
      <c r="S118" s="136"/>
    </row>
    <row r="119" spans="1:19">
      <c r="A119" s="128" t="s">
        <v>318</v>
      </c>
      <c r="B119" s="129" t="s">
        <v>303</v>
      </c>
      <c r="C119" s="128" t="s">
        <v>319</v>
      </c>
      <c r="D119" s="133" t="s">
        <v>487</v>
      </c>
      <c r="E119" s="132"/>
      <c r="F119" s="132"/>
      <c r="G119" s="138" t="s">
        <v>490</v>
      </c>
      <c r="H119" s="132"/>
      <c r="I119" s="131">
        <v>1920000</v>
      </c>
      <c r="J119" s="131">
        <v>1920000</v>
      </c>
      <c r="K119" s="131">
        <v>1915832.6932099999</v>
      </c>
      <c r="L119" s="131">
        <v>4167.3067899999614</v>
      </c>
      <c r="M119" s="131">
        <v>5695.7462799999994</v>
      </c>
      <c r="N119" s="131">
        <v>0</v>
      </c>
      <c r="O119" s="131">
        <f>(M119+N119)</f>
        <v>5695.7462799999994</v>
      </c>
      <c r="P119" s="131">
        <v>0</v>
      </c>
      <c r="Q119" s="131">
        <v>1914304.0723700006</v>
      </c>
      <c r="R119" s="134">
        <v>100</v>
      </c>
      <c r="S119" s="136"/>
    </row>
    <row r="120" spans="1:19">
      <c r="A120" s="128" t="s">
        <v>318</v>
      </c>
      <c r="B120" s="129" t="s">
        <v>303</v>
      </c>
      <c r="C120" s="128" t="s">
        <v>319</v>
      </c>
      <c r="D120" s="133" t="s">
        <v>487</v>
      </c>
      <c r="E120" s="132"/>
      <c r="F120" s="132"/>
      <c r="G120" s="138" t="s">
        <v>491</v>
      </c>
      <c r="H120" s="132"/>
      <c r="I120" s="131">
        <v>1480000</v>
      </c>
      <c r="J120" s="131">
        <v>1480000</v>
      </c>
      <c r="K120" s="131">
        <v>1476024.8841400002</v>
      </c>
      <c r="L120" s="131">
        <v>3975.1158599998953</v>
      </c>
      <c r="M120" s="131">
        <v>22102.788219999995</v>
      </c>
      <c r="N120" s="131">
        <v>0</v>
      </c>
      <c r="O120" s="131">
        <f>(M120+N120)</f>
        <v>22102.788219999995</v>
      </c>
      <c r="P120" s="131">
        <v>0</v>
      </c>
      <c r="Q120" s="131">
        <v>1455793.88687</v>
      </c>
      <c r="R120" s="134">
        <v>98</v>
      </c>
      <c r="S120" s="136"/>
    </row>
    <row r="121" spans="1:19">
      <c r="A121" s="128" t="s">
        <v>318</v>
      </c>
      <c r="B121" s="129" t="s">
        <v>303</v>
      </c>
      <c r="C121" s="128" t="s">
        <v>319</v>
      </c>
      <c r="D121" s="133" t="s">
        <v>487</v>
      </c>
      <c r="E121" s="132"/>
      <c r="F121" s="132"/>
      <c r="G121" s="138" t="s">
        <v>492</v>
      </c>
      <c r="H121" s="132"/>
      <c r="I121" s="131">
        <v>1000000</v>
      </c>
      <c r="J121" s="131">
        <v>1000000</v>
      </c>
      <c r="K121" s="131">
        <v>959637.21280999994</v>
      </c>
      <c r="L121" s="131">
        <v>40362.787190000054</v>
      </c>
      <c r="M121" s="131">
        <v>88792.205499999996</v>
      </c>
      <c r="N121" s="131">
        <v>0</v>
      </c>
      <c r="O121" s="131">
        <f>(M121+N121)</f>
        <v>88792.205499999996</v>
      </c>
      <c r="P121" s="131">
        <v>0</v>
      </c>
      <c r="Q121" s="131">
        <v>911207.79450000008</v>
      </c>
      <c r="R121" s="134">
        <v>92</v>
      </c>
      <c r="S121" s="136"/>
    </row>
    <row r="122" spans="1:19">
      <c r="A122" s="128" t="s">
        <v>318</v>
      </c>
      <c r="B122" s="129" t="s">
        <v>303</v>
      </c>
      <c r="C122" s="128" t="s">
        <v>319</v>
      </c>
      <c r="D122" s="133"/>
      <c r="E122" s="132"/>
      <c r="F122" s="132"/>
      <c r="G122" s="141">
        <v>5</v>
      </c>
      <c r="H122" s="140"/>
      <c r="I122" s="131">
        <f t="shared" ref="I122:R122" si="25">I117+I118+I119+I120+I121</f>
        <v>12100429</v>
      </c>
      <c r="J122" s="131">
        <f t="shared" si="25"/>
        <v>12370429</v>
      </c>
      <c r="K122" s="131">
        <f t="shared" si="25"/>
        <v>12231446.75403</v>
      </c>
      <c r="L122" s="131">
        <f t="shared" si="25"/>
        <v>138982.24596999952</v>
      </c>
      <c r="M122" s="131">
        <f t="shared" si="25"/>
        <v>376879.97668999998</v>
      </c>
      <c r="N122" s="131">
        <f t="shared" si="25"/>
        <v>0</v>
      </c>
      <c r="O122" s="131">
        <f t="shared" si="25"/>
        <v>376879.97668999998</v>
      </c>
      <c r="P122" s="131">
        <f t="shared" si="25"/>
        <v>0</v>
      </c>
      <c r="Q122" s="131">
        <f t="shared" si="25"/>
        <v>11961445.495650001</v>
      </c>
      <c r="R122" s="131">
        <f t="shared" si="25"/>
        <v>490</v>
      </c>
      <c r="S122" s="136"/>
    </row>
    <row r="123" spans="1:19">
      <c r="A123" s="128" t="s">
        <v>318</v>
      </c>
      <c r="B123" s="129" t="s">
        <v>303</v>
      </c>
      <c r="C123" s="128" t="s">
        <v>319</v>
      </c>
      <c r="D123" s="138" t="s">
        <v>345</v>
      </c>
      <c r="E123" s="132"/>
      <c r="F123" s="132"/>
      <c r="G123" s="138" t="s">
        <v>493</v>
      </c>
      <c r="H123" s="132"/>
      <c r="I123" s="131">
        <v>1000000</v>
      </c>
      <c r="J123" s="131">
        <v>1000000</v>
      </c>
      <c r="K123" s="131">
        <v>755666.29110000003</v>
      </c>
      <c r="L123" s="131">
        <v>244333.70889999997</v>
      </c>
      <c r="M123" s="131">
        <v>13738.158449999999</v>
      </c>
      <c r="N123" s="131">
        <v>0</v>
      </c>
      <c r="O123" s="131">
        <f>(M123+N123)</f>
        <v>13738.158449999999</v>
      </c>
      <c r="P123" s="131">
        <v>0</v>
      </c>
      <c r="Q123" s="131">
        <v>332657.05060000002</v>
      </c>
      <c r="R123" s="134">
        <v>63</v>
      </c>
      <c r="S123" s="136"/>
    </row>
    <row r="124" spans="1:19">
      <c r="A124" s="128" t="s">
        <v>318</v>
      </c>
      <c r="B124" s="129" t="s">
        <v>303</v>
      </c>
      <c r="C124" s="128" t="s">
        <v>319</v>
      </c>
      <c r="D124" s="133" t="s">
        <v>494</v>
      </c>
      <c r="E124" s="132"/>
      <c r="F124" s="132"/>
      <c r="G124" s="138" t="s">
        <v>495</v>
      </c>
      <c r="H124" s="132"/>
      <c r="I124" s="131">
        <v>1000000</v>
      </c>
      <c r="J124" s="131">
        <v>1000000</v>
      </c>
      <c r="K124" s="131">
        <v>939400.36078999995</v>
      </c>
      <c r="L124" s="131">
        <v>60599.639210000038</v>
      </c>
      <c r="M124" s="131">
        <v>67848.051940000005</v>
      </c>
      <c r="N124" s="131">
        <v>0</v>
      </c>
      <c r="O124" s="131">
        <f>(M124+N124)</f>
        <v>67848.051940000005</v>
      </c>
      <c r="P124" s="131">
        <v>0</v>
      </c>
      <c r="Q124" s="131">
        <v>1001943.7507300001</v>
      </c>
      <c r="R124" s="134">
        <v>95</v>
      </c>
      <c r="S124" s="849" t="s">
        <v>496</v>
      </c>
    </row>
    <row r="125" spans="1:19">
      <c r="A125" s="128" t="s">
        <v>318</v>
      </c>
      <c r="B125" s="129" t="s">
        <v>303</v>
      </c>
      <c r="C125" s="128" t="s">
        <v>319</v>
      </c>
      <c r="D125" s="133" t="s">
        <v>494</v>
      </c>
      <c r="E125" s="132"/>
      <c r="F125" s="132"/>
      <c r="G125" s="138" t="s">
        <v>497</v>
      </c>
      <c r="H125" s="132"/>
      <c r="I125" s="131">
        <v>1200000</v>
      </c>
      <c r="J125" s="131">
        <v>1200000</v>
      </c>
      <c r="K125" s="131">
        <v>1194695.3380100001</v>
      </c>
      <c r="L125" s="131">
        <v>5304.6619900000096</v>
      </c>
      <c r="M125" s="131">
        <v>0</v>
      </c>
      <c r="N125" s="131">
        <v>0</v>
      </c>
      <c r="O125" s="131">
        <f>(M125+N125)</f>
        <v>0</v>
      </c>
      <c r="P125" s="131">
        <v>0</v>
      </c>
      <c r="Q125" s="131">
        <v>1132151.9480599998</v>
      </c>
      <c r="R125" s="134">
        <v>100</v>
      </c>
      <c r="S125" s="849"/>
    </row>
    <row r="126" spans="1:19">
      <c r="A126" s="128" t="s">
        <v>318</v>
      </c>
      <c r="B126" s="129" t="s">
        <v>303</v>
      </c>
      <c r="C126" s="128" t="s">
        <v>319</v>
      </c>
      <c r="D126" s="133"/>
      <c r="E126" s="132"/>
      <c r="F126" s="132"/>
      <c r="G126" s="138">
        <v>2</v>
      </c>
      <c r="H126" s="132"/>
      <c r="I126" s="139">
        <f t="shared" ref="I126:Q126" si="26">I125+I124</f>
        <v>2200000</v>
      </c>
      <c r="J126" s="131">
        <f t="shared" si="26"/>
        <v>2200000</v>
      </c>
      <c r="K126" s="131">
        <f t="shared" si="26"/>
        <v>2134095.6987999999</v>
      </c>
      <c r="L126" s="131">
        <f t="shared" si="26"/>
        <v>65904.301200000045</v>
      </c>
      <c r="M126" s="131">
        <f t="shared" si="26"/>
        <v>67848.051940000005</v>
      </c>
      <c r="N126" s="131">
        <f t="shared" si="26"/>
        <v>0</v>
      </c>
      <c r="O126" s="131">
        <f t="shared" si="26"/>
        <v>67848.051940000005</v>
      </c>
      <c r="P126" s="131">
        <f t="shared" si="26"/>
        <v>0</v>
      </c>
      <c r="Q126" s="131">
        <f t="shared" si="26"/>
        <v>2134095.6987899998</v>
      </c>
      <c r="R126" s="134"/>
      <c r="S126" s="132"/>
    </row>
    <row r="127" spans="1:19">
      <c r="A127" s="128" t="s">
        <v>318</v>
      </c>
      <c r="B127" s="129" t="s">
        <v>303</v>
      </c>
      <c r="C127" s="128" t="s">
        <v>319</v>
      </c>
      <c r="D127" s="133" t="s">
        <v>498</v>
      </c>
      <c r="E127" s="132"/>
      <c r="F127" s="132"/>
      <c r="G127" s="138" t="s">
        <v>499</v>
      </c>
      <c r="H127" s="132"/>
      <c r="I127" s="131">
        <v>482000</v>
      </c>
      <c r="J127" s="131">
        <v>1345500</v>
      </c>
      <c r="K127" s="131">
        <v>1216254.17552</v>
      </c>
      <c r="L127" s="131">
        <v>129245.82448000002</v>
      </c>
      <c r="M127" s="131">
        <v>185013.31327000001</v>
      </c>
      <c r="N127" s="131">
        <v>0</v>
      </c>
      <c r="O127" s="131">
        <f>(M127+N127)</f>
        <v>185013.31327000001</v>
      </c>
      <c r="P127" s="131">
        <v>0</v>
      </c>
      <c r="Q127" s="131">
        <v>1124854.11895</v>
      </c>
      <c r="R127" s="137">
        <v>95</v>
      </c>
      <c r="S127" s="133"/>
    </row>
    <row r="128" spans="1:19">
      <c r="A128" s="128" t="s">
        <v>318</v>
      </c>
      <c r="B128" s="129" t="s">
        <v>303</v>
      </c>
      <c r="C128" s="128" t="s">
        <v>319</v>
      </c>
      <c r="D128" s="133" t="s">
        <v>498</v>
      </c>
      <c r="E128" s="132"/>
      <c r="F128" s="132"/>
      <c r="G128" s="138" t="s">
        <v>500</v>
      </c>
      <c r="H128" s="132"/>
      <c r="I128" s="131">
        <v>270000</v>
      </c>
      <c r="J128" s="131">
        <v>2089000</v>
      </c>
      <c r="K128" s="131">
        <v>2086767.755270001</v>
      </c>
      <c r="L128" s="131">
        <v>2232.2447299990654</v>
      </c>
      <c r="M128" s="131">
        <v>72063.72004</v>
      </c>
      <c r="N128" s="131">
        <v>2000</v>
      </c>
      <c r="O128" s="131">
        <f>(M128+N128)</f>
        <v>74063.72004</v>
      </c>
      <c r="P128" s="131">
        <v>0</v>
      </c>
      <c r="Q128" s="131">
        <v>1857077.5193599996</v>
      </c>
      <c r="R128" s="134">
        <v>100</v>
      </c>
      <c r="S128" s="133"/>
    </row>
    <row r="129" spans="1:19">
      <c r="A129" s="128" t="s">
        <v>318</v>
      </c>
      <c r="B129" s="129" t="s">
        <v>303</v>
      </c>
      <c r="C129" s="128" t="s">
        <v>319</v>
      </c>
      <c r="D129" s="133" t="s">
        <v>498</v>
      </c>
      <c r="E129" s="133"/>
      <c r="F129" s="133"/>
      <c r="G129" s="138">
        <v>2</v>
      </c>
      <c r="H129" s="132"/>
      <c r="I129" s="139">
        <f t="shared" ref="I129:Q129" si="27">I128+I127</f>
        <v>752000</v>
      </c>
      <c r="J129" s="139">
        <f t="shared" si="27"/>
        <v>3434500</v>
      </c>
      <c r="K129" s="139">
        <f t="shared" si="27"/>
        <v>3303021.9307900011</v>
      </c>
      <c r="L129" s="139">
        <f t="shared" si="27"/>
        <v>131478.06920999908</v>
      </c>
      <c r="M129" s="139">
        <f t="shared" si="27"/>
        <v>257077.03331000003</v>
      </c>
      <c r="N129" s="139">
        <f t="shared" si="27"/>
        <v>2000</v>
      </c>
      <c r="O129" s="139">
        <f t="shared" si="27"/>
        <v>259077.03331000003</v>
      </c>
      <c r="P129" s="139">
        <f t="shared" si="27"/>
        <v>0</v>
      </c>
      <c r="Q129" s="139">
        <f t="shared" si="27"/>
        <v>2981931.6383099994</v>
      </c>
      <c r="R129" s="134"/>
      <c r="S129" s="133"/>
    </row>
    <row r="130" spans="1:19">
      <c r="A130" s="128" t="s">
        <v>318</v>
      </c>
      <c r="B130" s="129" t="s">
        <v>303</v>
      </c>
      <c r="C130" s="128" t="s">
        <v>319</v>
      </c>
      <c r="D130" s="133" t="s">
        <v>498</v>
      </c>
      <c r="E130" s="133"/>
      <c r="F130" s="133"/>
      <c r="G130" s="138" t="s">
        <v>501</v>
      </c>
      <c r="H130" s="132"/>
      <c r="I130" s="131">
        <v>1000000</v>
      </c>
      <c r="J130" s="131">
        <v>2460000</v>
      </c>
      <c r="K130" s="131">
        <v>2401183.24266</v>
      </c>
      <c r="L130" s="131">
        <v>58816.757340000149</v>
      </c>
      <c r="M130" s="131">
        <v>13000</v>
      </c>
      <c r="N130" s="131">
        <v>0</v>
      </c>
      <c r="O130" s="131">
        <f>(M130+N130)</f>
        <v>13000</v>
      </c>
      <c r="P130" s="131">
        <v>0</v>
      </c>
      <c r="Q130" s="131">
        <v>2368986.2050099997</v>
      </c>
      <c r="R130" s="137">
        <v>100</v>
      </c>
      <c r="S130" s="136"/>
    </row>
    <row r="131" spans="1:19">
      <c r="A131" s="128" t="s">
        <v>318</v>
      </c>
      <c r="B131" s="129" t="s">
        <v>303</v>
      </c>
      <c r="C131" s="128" t="s">
        <v>319</v>
      </c>
      <c r="D131" s="133"/>
      <c r="E131" s="133"/>
      <c r="F131" s="133"/>
      <c r="G131" s="138">
        <v>3</v>
      </c>
      <c r="H131" s="132"/>
      <c r="I131" s="131">
        <f t="shared" ref="I131:Q131" si="28">I130+I129</f>
        <v>1752000</v>
      </c>
      <c r="J131" s="131">
        <f t="shared" si="28"/>
        <v>5894500</v>
      </c>
      <c r="K131" s="131">
        <f t="shared" si="28"/>
        <v>5704205.1734500006</v>
      </c>
      <c r="L131" s="131">
        <f t="shared" si="28"/>
        <v>190294.82654999924</v>
      </c>
      <c r="M131" s="131">
        <f t="shared" si="28"/>
        <v>270077.03331000003</v>
      </c>
      <c r="N131" s="131">
        <f t="shared" si="28"/>
        <v>2000</v>
      </c>
      <c r="O131" s="131">
        <f t="shared" si="28"/>
        <v>272077.03331000003</v>
      </c>
      <c r="P131" s="131">
        <f t="shared" si="28"/>
        <v>0</v>
      </c>
      <c r="Q131" s="131">
        <f t="shared" si="28"/>
        <v>5350917.8433199991</v>
      </c>
      <c r="R131" s="137"/>
      <c r="S131" s="136"/>
    </row>
    <row r="132" spans="1:19">
      <c r="A132" s="128" t="s">
        <v>318</v>
      </c>
      <c r="B132" s="129" t="s">
        <v>303</v>
      </c>
      <c r="C132" s="128" t="s">
        <v>319</v>
      </c>
      <c r="D132" s="133" t="s">
        <v>502</v>
      </c>
      <c r="E132" s="132"/>
      <c r="F132" s="132"/>
      <c r="G132" s="138" t="s">
        <v>503</v>
      </c>
      <c r="H132" s="132"/>
      <c r="I132" s="131">
        <v>7000000</v>
      </c>
      <c r="J132" s="131">
        <v>9000000</v>
      </c>
      <c r="K132" s="131">
        <v>8979498.2900200002</v>
      </c>
      <c r="L132" s="131">
        <v>20501.709979999541</v>
      </c>
      <c r="M132" s="131">
        <v>0</v>
      </c>
      <c r="N132" s="131">
        <v>0</v>
      </c>
      <c r="O132" s="131">
        <f>(M132+N132)</f>
        <v>0</v>
      </c>
      <c r="P132" s="131">
        <v>0</v>
      </c>
      <c r="Q132" s="131">
        <v>8969950.6052699983</v>
      </c>
      <c r="R132" s="137">
        <v>99</v>
      </c>
      <c r="S132" s="136"/>
    </row>
    <row r="133" spans="1:19">
      <c r="A133" s="128" t="s">
        <v>318</v>
      </c>
      <c r="B133" s="129" t="s">
        <v>303</v>
      </c>
      <c r="C133" s="128" t="s">
        <v>319</v>
      </c>
      <c r="D133" s="133" t="s">
        <v>502</v>
      </c>
      <c r="E133" s="132"/>
      <c r="F133" s="132"/>
      <c r="G133" s="138" t="s">
        <v>504</v>
      </c>
      <c r="H133" s="132"/>
      <c r="I133" s="131">
        <v>4766000</v>
      </c>
      <c r="J133" s="131">
        <v>4916000</v>
      </c>
      <c r="K133" s="131">
        <v>4856582.5360000003</v>
      </c>
      <c r="L133" s="131">
        <v>59417.464</v>
      </c>
      <c r="M133" s="131">
        <v>0</v>
      </c>
      <c r="N133" s="131">
        <v>0</v>
      </c>
      <c r="O133" s="131">
        <f>(M133+N133)</f>
        <v>0</v>
      </c>
      <c r="P133" s="131">
        <v>0</v>
      </c>
      <c r="Q133" s="131">
        <v>4542655.4452300007</v>
      </c>
      <c r="R133" s="137">
        <v>100</v>
      </c>
      <c r="S133" s="136"/>
    </row>
    <row r="134" spans="1:19">
      <c r="A134" s="128" t="s">
        <v>318</v>
      </c>
      <c r="B134" s="129" t="s">
        <v>303</v>
      </c>
      <c r="C134" s="128" t="s">
        <v>319</v>
      </c>
      <c r="D134" s="133" t="s">
        <v>502</v>
      </c>
      <c r="E134" s="132"/>
      <c r="F134" s="132"/>
      <c r="G134" s="138" t="s">
        <v>505</v>
      </c>
      <c r="H134" s="132"/>
      <c r="I134" s="131">
        <v>2000000</v>
      </c>
      <c r="J134" s="131">
        <v>2000000</v>
      </c>
      <c r="K134" s="131">
        <v>1966975.5164100002</v>
      </c>
      <c r="L134" s="131">
        <v>33024.483589999916</v>
      </c>
      <c r="M134" s="131">
        <v>400</v>
      </c>
      <c r="N134" s="131">
        <v>0</v>
      </c>
      <c r="O134" s="131">
        <f>(M134+N134)</f>
        <v>400</v>
      </c>
      <c r="P134" s="131">
        <v>0</v>
      </c>
      <c r="Q134" s="131">
        <v>1840522.3861500002</v>
      </c>
      <c r="R134" s="137">
        <v>85</v>
      </c>
      <c r="S134" s="136"/>
    </row>
    <row r="135" spans="1:19">
      <c r="A135" s="128" t="s">
        <v>318</v>
      </c>
      <c r="B135" s="129" t="s">
        <v>303</v>
      </c>
      <c r="C135" s="128" t="s">
        <v>480</v>
      </c>
      <c r="D135" s="104" t="s">
        <v>506</v>
      </c>
      <c r="E135" s="104"/>
      <c r="F135" s="104"/>
      <c r="G135" s="132" t="s">
        <v>507</v>
      </c>
      <c r="H135" s="132"/>
      <c r="I135" s="131">
        <v>1000000</v>
      </c>
      <c r="J135" s="131">
        <v>1000000</v>
      </c>
      <c r="K135" s="131">
        <v>858807</v>
      </c>
      <c r="L135" s="131">
        <v>141193</v>
      </c>
      <c r="M135" s="131">
        <v>22842</v>
      </c>
      <c r="N135" s="131">
        <v>0</v>
      </c>
      <c r="O135" s="131">
        <f>M135+N135</f>
        <v>22842</v>
      </c>
      <c r="P135" s="131">
        <v>0</v>
      </c>
      <c r="Q135" s="131">
        <v>682716</v>
      </c>
      <c r="R135" s="128">
        <v>80</v>
      </c>
      <c r="S135" s="135"/>
    </row>
    <row r="136" spans="1:19">
      <c r="A136" s="128" t="s">
        <v>318</v>
      </c>
      <c r="B136" s="129" t="s">
        <v>303</v>
      </c>
      <c r="C136" s="128" t="s">
        <v>480</v>
      </c>
      <c r="D136" s="104" t="s">
        <v>508</v>
      </c>
      <c r="E136" s="104"/>
      <c r="F136" s="104"/>
      <c r="G136" s="132" t="s">
        <v>509</v>
      </c>
      <c r="H136" s="132"/>
      <c r="I136" s="131">
        <v>19689</v>
      </c>
      <c r="J136" s="131">
        <v>3834295</v>
      </c>
      <c r="K136" s="131">
        <v>3813323</v>
      </c>
      <c r="L136" s="131">
        <v>20972</v>
      </c>
      <c r="M136" s="131">
        <v>15844</v>
      </c>
      <c r="N136" s="131">
        <v>0</v>
      </c>
      <c r="O136" s="131">
        <f>M136+N136</f>
        <v>15844</v>
      </c>
      <c r="P136" s="131">
        <v>0</v>
      </c>
      <c r="Q136" s="131">
        <v>4627</v>
      </c>
      <c r="R136" s="128">
        <v>85</v>
      </c>
      <c r="S136" s="135"/>
    </row>
    <row r="137" spans="1:19">
      <c r="A137" s="128" t="s">
        <v>318</v>
      </c>
      <c r="B137" s="129" t="s">
        <v>303</v>
      </c>
      <c r="C137" s="128" t="s">
        <v>510</v>
      </c>
      <c r="D137" s="133" t="s">
        <v>511</v>
      </c>
      <c r="E137" s="132"/>
      <c r="F137" s="132"/>
      <c r="G137" s="132"/>
      <c r="H137" s="132" t="s">
        <v>512</v>
      </c>
      <c r="I137" s="131">
        <v>2023771.4240000001</v>
      </c>
      <c r="J137" s="131">
        <v>2023771.4240000001</v>
      </c>
      <c r="K137" s="131">
        <v>2023771.4240000001</v>
      </c>
      <c r="L137" s="131">
        <v>0</v>
      </c>
      <c r="M137" s="131">
        <v>0</v>
      </c>
      <c r="N137" s="131">
        <v>0</v>
      </c>
      <c r="O137" s="131">
        <f>M137+N137</f>
        <v>0</v>
      </c>
      <c r="P137" s="131">
        <v>0</v>
      </c>
      <c r="Q137" s="131">
        <v>0</v>
      </c>
      <c r="R137" s="131">
        <v>15</v>
      </c>
      <c r="S137" s="128" t="s">
        <v>513</v>
      </c>
    </row>
    <row r="138" spans="1:19">
      <c r="A138" s="128" t="s">
        <v>318</v>
      </c>
      <c r="B138" s="129" t="s">
        <v>303</v>
      </c>
      <c r="C138" s="128" t="s">
        <v>510</v>
      </c>
      <c r="D138" s="133" t="s">
        <v>511</v>
      </c>
      <c r="E138" s="132"/>
      <c r="F138" s="132"/>
      <c r="G138" s="132"/>
      <c r="H138" s="132" t="s">
        <v>514</v>
      </c>
      <c r="I138" s="131">
        <v>1000000</v>
      </c>
      <c r="J138" s="131">
        <v>1000000</v>
      </c>
      <c r="K138" s="131">
        <v>0</v>
      </c>
      <c r="L138" s="131">
        <v>1000000</v>
      </c>
      <c r="M138" s="131">
        <v>0</v>
      </c>
      <c r="N138" s="131">
        <v>50000</v>
      </c>
      <c r="O138" s="131">
        <f>M138+N138</f>
        <v>50000</v>
      </c>
      <c r="P138" s="131">
        <v>0</v>
      </c>
      <c r="Q138" s="131">
        <v>0</v>
      </c>
      <c r="R138" s="134">
        <v>0</v>
      </c>
      <c r="S138" s="133"/>
    </row>
    <row r="139" spans="1:19">
      <c r="A139" s="128" t="s">
        <v>318</v>
      </c>
      <c r="B139" s="129" t="s">
        <v>303</v>
      </c>
      <c r="C139" s="128" t="s">
        <v>510</v>
      </c>
      <c r="D139" s="132"/>
      <c r="E139" s="132"/>
      <c r="F139" s="132"/>
      <c r="G139" s="132"/>
      <c r="H139" s="132"/>
      <c r="I139" s="131">
        <f t="shared" ref="I139:R139" si="29">I137+I138</f>
        <v>3023771.4240000001</v>
      </c>
      <c r="J139" s="131">
        <f t="shared" si="29"/>
        <v>3023771.4240000001</v>
      </c>
      <c r="K139" s="131">
        <f t="shared" si="29"/>
        <v>2023771.4240000001</v>
      </c>
      <c r="L139" s="131">
        <f t="shared" si="29"/>
        <v>1000000</v>
      </c>
      <c r="M139" s="131">
        <f t="shared" si="29"/>
        <v>0</v>
      </c>
      <c r="N139" s="131">
        <f t="shared" si="29"/>
        <v>50000</v>
      </c>
      <c r="O139" s="131">
        <f t="shared" si="29"/>
        <v>50000</v>
      </c>
      <c r="P139" s="131">
        <f t="shared" si="29"/>
        <v>0</v>
      </c>
      <c r="Q139" s="131">
        <f t="shared" si="29"/>
        <v>0</v>
      </c>
      <c r="R139" s="131">
        <f t="shared" si="29"/>
        <v>15</v>
      </c>
      <c r="S139" s="133"/>
    </row>
    <row r="140" spans="1:19">
      <c r="A140" s="128" t="s">
        <v>318</v>
      </c>
      <c r="B140" s="129" t="s">
        <v>303</v>
      </c>
      <c r="C140" s="128" t="s">
        <v>510</v>
      </c>
      <c r="D140" s="133" t="s">
        <v>484</v>
      </c>
      <c r="E140" s="132"/>
      <c r="F140" s="132"/>
      <c r="G140" s="132"/>
      <c r="H140" s="132" t="s">
        <v>515</v>
      </c>
      <c r="I140" s="131">
        <v>1500000</v>
      </c>
      <c r="J140" s="131">
        <v>1500000</v>
      </c>
      <c r="K140" s="131">
        <v>1492235.7244899999</v>
      </c>
      <c r="L140" s="131">
        <v>7764.2755099999904</v>
      </c>
      <c r="M140" s="131">
        <v>0</v>
      </c>
      <c r="N140" s="131">
        <v>0</v>
      </c>
      <c r="O140" s="131">
        <f>M140+N140</f>
        <v>0</v>
      </c>
      <c r="P140" s="131">
        <v>0</v>
      </c>
      <c r="Q140" s="131">
        <v>59689.428079999998</v>
      </c>
      <c r="R140" s="131">
        <v>10</v>
      </c>
      <c r="S140" s="130"/>
    </row>
    <row r="141" spans="1:19">
      <c r="A141" s="128" t="s">
        <v>318</v>
      </c>
      <c r="B141" s="129" t="s">
        <v>303</v>
      </c>
      <c r="C141" s="128" t="s">
        <v>510</v>
      </c>
      <c r="D141" s="133" t="s">
        <v>484</v>
      </c>
      <c r="E141" s="132"/>
      <c r="F141" s="132"/>
      <c r="G141" s="132"/>
      <c r="H141" s="132" t="s">
        <v>516</v>
      </c>
      <c r="I141" s="131">
        <v>1500000</v>
      </c>
      <c r="J141" s="131">
        <v>1500000</v>
      </c>
      <c r="K141" s="131">
        <v>913686.19054999994</v>
      </c>
      <c r="L141" s="131">
        <v>586313.80945000006</v>
      </c>
      <c r="M141" s="131">
        <v>0</v>
      </c>
      <c r="N141" s="131">
        <v>0</v>
      </c>
      <c r="O141" s="131">
        <f>M141+N141</f>
        <v>0</v>
      </c>
      <c r="P141" s="131">
        <v>0</v>
      </c>
      <c r="Q141" s="131">
        <v>0</v>
      </c>
      <c r="R141" s="131">
        <v>5</v>
      </c>
      <c r="S141" s="130"/>
    </row>
    <row r="142" spans="1:19">
      <c r="A142" s="128" t="s">
        <v>318</v>
      </c>
      <c r="B142" s="129" t="s">
        <v>303</v>
      </c>
      <c r="C142" s="128" t="s">
        <v>510</v>
      </c>
      <c r="D142" s="132"/>
      <c r="E142" s="132"/>
      <c r="F142" s="132"/>
      <c r="G142" s="132"/>
      <c r="H142" s="132"/>
      <c r="I142" s="131">
        <f t="shared" ref="I142:Q142" si="30">I140+I141</f>
        <v>3000000</v>
      </c>
      <c r="J142" s="131">
        <f t="shared" si="30"/>
        <v>3000000</v>
      </c>
      <c r="K142" s="131">
        <f t="shared" si="30"/>
        <v>2405921.9150399999</v>
      </c>
      <c r="L142" s="131">
        <f t="shared" si="30"/>
        <v>594078.08496000001</v>
      </c>
      <c r="M142" s="131">
        <f t="shared" si="30"/>
        <v>0</v>
      </c>
      <c r="N142" s="131">
        <f t="shared" si="30"/>
        <v>0</v>
      </c>
      <c r="O142" s="131">
        <f t="shared" si="30"/>
        <v>0</v>
      </c>
      <c r="P142" s="131">
        <f t="shared" si="30"/>
        <v>0</v>
      </c>
      <c r="Q142" s="131">
        <f t="shared" si="30"/>
        <v>59689.428079999998</v>
      </c>
      <c r="R142" s="131"/>
      <c r="S142" s="130"/>
    </row>
    <row r="143" spans="1:19">
      <c r="A143" s="128" t="s">
        <v>318</v>
      </c>
      <c r="B143" s="129" t="s">
        <v>303</v>
      </c>
      <c r="C143" s="128" t="s">
        <v>510</v>
      </c>
      <c r="D143" s="132" t="s">
        <v>498</v>
      </c>
      <c r="E143" s="132"/>
      <c r="F143" s="132"/>
      <c r="G143" s="132"/>
      <c r="H143" s="132" t="s">
        <v>517</v>
      </c>
      <c r="I143" s="131">
        <v>3500000</v>
      </c>
      <c r="J143" s="131">
        <v>3500000</v>
      </c>
      <c r="K143" s="131">
        <v>0</v>
      </c>
      <c r="L143" s="131">
        <v>3500000</v>
      </c>
      <c r="M143" s="131">
        <v>0</v>
      </c>
      <c r="N143" s="131">
        <v>0</v>
      </c>
      <c r="O143" s="131">
        <f>M143+N143</f>
        <v>0</v>
      </c>
      <c r="P143" s="131">
        <v>0</v>
      </c>
      <c r="Q143" s="131">
        <v>0</v>
      </c>
      <c r="R143" s="131">
        <v>0</v>
      </c>
      <c r="S143" s="130"/>
    </row>
    <row r="144" spans="1:19">
      <c r="A144" s="128" t="s">
        <v>318</v>
      </c>
      <c r="B144" s="129" t="s">
        <v>303</v>
      </c>
      <c r="C144" s="128" t="s">
        <v>510</v>
      </c>
      <c r="D144" s="133" t="s">
        <v>502</v>
      </c>
      <c r="E144" s="132"/>
      <c r="F144" s="132"/>
      <c r="G144" s="132"/>
      <c r="H144" s="132" t="s">
        <v>518</v>
      </c>
      <c r="I144" s="131">
        <v>1000000</v>
      </c>
      <c r="J144" s="131">
        <v>1000000</v>
      </c>
      <c r="K144" s="131">
        <v>0</v>
      </c>
      <c r="L144" s="131">
        <v>1000000</v>
      </c>
      <c r="M144" s="131">
        <v>0</v>
      </c>
      <c r="N144" s="131">
        <v>0</v>
      </c>
      <c r="O144" s="131">
        <f>M144+N144</f>
        <v>0</v>
      </c>
      <c r="P144" s="131">
        <v>0</v>
      </c>
      <c r="Q144" s="131">
        <v>0</v>
      </c>
      <c r="R144" s="131">
        <v>0</v>
      </c>
      <c r="S144" s="130"/>
    </row>
    <row r="145" spans="1:19">
      <c r="A145" s="128" t="s">
        <v>318</v>
      </c>
      <c r="B145" s="129" t="s">
        <v>303</v>
      </c>
      <c r="C145" s="128" t="s">
        <v>510</v>
      </c>
      <c r="D145" s="133" t="s">
        <v>502</v>
      </c>
      <c r="E145" s="132"/>
      <c r="F145" s="132"/>
      <c r="G145" s="132"/>
      <c r="H145" s="128" t="s">
        <v>519</v>
      </c>
      <c r="I145" s="131">
        <v>1340118</v>
      </c>
      <c r="J145" s="131">
        <v>1340118</v>
      </c>
      <c r="K145" s="131">
        <v>0</v>
      </c>
      <c r="L145" s="131">
        <v>1340118</v>
      </c>
      <c r="M145" s="131">
        <v>0</v>
      </c>
      <c r="N145" s="131">
        <v>270000</v>
      </c>
      <c r="O145" s="131">
        <f>M145+N145</f>
        <v>270000</v>
      </c>
      <c r="P145" s="131">
        <v>0</v>
      </c>
      <c r="Q145" s="131">
        <v>0</v>
      </c>
      <c r="R145" s="131">
        <v>0</v>
      </c>
      <c r="S145" s="130"/>
    </row>
    <row r="146" spans="1:19" ht="35.25" customHeight="1">
      <c r="A146" s="128" t="s">
        <v>318</v>
      </c>
      <c r="B146" s="129" t="s">
        <v>310</v>
      </c>
      <c r="C146" s="128"/>
      <c r="D146" s="126" t="s">
        <v>520</v>
      </c>
      <c r="E146" s="126" t="s">
        <v>521</v>
      </c>
      <c r="F146" s="126" t="s">
        <v>522</v>
      </c>
      <c r="G146" s="126" t="s">
        <v>396</v>
      </c>
      <c r="H146" s="126" t="s">
        <v>523</v>
      </c>
      <c r="I146" s="127">
        <v>1082000</v>
      </c>
      <c r="J146" s="127">
        <v>1082000</v>
      </c>
      <c r="K146" s="127">
        <v>0</v>
      </c>
      <c r="L146" s="127">
        <v>0</v>
      </c>
      <c r="M146" s="127">
        <v>0</v>
      </c>
      <c r="N146" s="127">
        <v>30000</v>
      </c>
      <c r="O146" s="127">
        <v>30000</v>
      </c>
      <c r="P146" s="127">
        <v>0</v>
      </c>
      <c r="Q146" s="127">
        <v>0</v>
      </c>
      <c r="R146" s="127" t="s">
        <v>474</v>
      </c>
      <c r="S146" s="126" t="s">
        <v>524</v>
      </c>
    </row>
  </sheetData>
  <autoFilter ref="A1:S93" xr:uid="{00000000-0009-0000-0000-000003000000}"/>
  <mergeCells count="6">
    <mergeCell ref="S124:S125"/>
    <mergeCell ref="D95:D96"/>
    <mergeCell ref="S48:S49"/>
    <mergeCell ref="G113:G114"/>
    <mergeCell ref="R113:R114"/>
    <mergeCell ref="S113:S114"/>
  </mergeCells>
  <printOptions horizontalCentered="1"/>
  <pageMargins left="0.23622047244094491" right="0.23622047244094491" top="0.74803149606299213" bottom="0.74803149606299213" header="0.31496062992125984" footer="0.31496062992125984"/>
  <pageSetup paperSize="9" scale="27" fitToHeight="0" orientation="landscape"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300-000000000000}">
          <x14:formula1>
            <xm:f>'/Users/freedjoe/Library/Containers/com.microsoft.Excel/Data/Documents/C:\Users\acer\Downloads\[DRB béchar.xlsx]liste'!#REF!</xm:f>
          </x14:formula1>
          <xm:sqref>B2:B146</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A1:Y600"/>
  <sheetViews>
    <sheetView topLeftCell="L1" zoomScale="89" zoomScaleNormal="89" zoomScaleSheetLayoutView="70" zoomScalePageLayoutView="40" workbookViewId="0">
      <pane ySplit="2" topLeftCell="A109" activePane="bottomLeft" state="frozen"/>
      <selection activeCell="I13" sqref="I13"/>
      <selection pane="bottomLeft" activeCell="I13" sqref="I13"/>
    </sheetView>
  </sheetViews>
  <sheetFormatPr baseColWidth="10" defaultColWidth="11.5" defaultRowHeight="17"/>
  <cols>
    <col min="1" max="1" width="11.5" style="535"/>
    <col min="2" max="2" width="24.33203125" style="534" customWidth="1"/>
    <col min="3" max="3" width="11.5" style="534" customWidth="1"/>
    <col min="4" max="4" width="36.6640625" style="534" customWidth="1"/>
    <col min="5" max="5" width="36" style="534" customWidth="1"/>
    <col min="6" max="6" width="44.83203125" style="562" customWidth="1"/>
    <col min="7" max="7" width="33.5" style="535" customWidth="1"/>
    <col min="8" max="9" width="22.5" style="535" customWidth="1"/>
    <col min="10" max="10" width="21.83203125" style="536" customWidth="1"/>
    <col min="11" max="11" width="21.83203125" style="541" customWidth="1"/>
    <col min="12" max="12" width="28.1640625" style="541" customWidth="1"/>
    <col min="13" max="13" width="22.6640625" style="541" customWidth="1"/>
    <col min="14" max="14" width="19.1640625" style="542" customWidth="1"/>
    <col min="15" max="16" width="19.1640625" style="564" customWidth="1"/>
    <col min="17" max="17" width="28.1640625" style="540" customWidth="1"/>
    <col min="18" max="19" width="20.33203125" style="535" customWidth="1"/>
    <col min="20" max="20" width="35" style="535" customWidth="1"/>
    <col min="21" max="16384" width="11.5" style="535"/>
  </cols>
  <sheetData>
    <row r="1" spans="1:21" ht="25.5" customHeight="1">
      <c r="A1" s="98" t="s">
        <v>251</v>
      </c>
      <c r="B1" s="98" t="s">
        <v>47</v>
      </c>
      <c r="C1" s="98" t="s">
        <v>252</v>
      </c>
      <c r="D1" s="98" t="s">
        <v>0</v>
      </c>
      <c r="E1" s="98" t="s">
        <v>253</v>
      </c>
      <c r="F1" s="98" t="s">
        <v>248</v>
      </c>
      <c r="G1" s="98" t="s">
        <v>249</v>
      </c>
      <c r="H1" s="98" t="s">
        <v>250</v>
      </c>
      <c r="I1" s="174" t="s">
        <v>531</v>
      </c>
      <c r="J1" s="98" t="s">
        <v>254</v>
      </c>
      <c r="K1" s="98" t="s">
        <v>255</v>
      </c>
      <c r="L1" s="98" t="s">
        <v>256</v>
      </c>
      <c r="M1" s="98" t="s">
        <v>262</v>
      </c>
      <c r="N1" s="98" t="s">
        <v>7</v>
      </c>
      <c r="O1" s="98" t="s">
        <v>8</v>
      </c>
      <c r="P1" s="373" t="s">
        <v>9</v>
      </c>
      <c r="Q1" s="373" t="s">
        <v>10</v>
      </c>
    </row>
    <row r="2" spans="1:21" s="559" customFormat="1" ht="49.5" customHeight="1">
      <c r="A2" s="503" t="s">
        <v>251</v>
      </c>
      <c r="B2" s="503" t="s">
        <v>47</v>
      </c>
      <c r="C2" s="503" t="s">
        <v>252</v>
      </c>
      <c r="D2" s="503" t="s">
        <v>2271</v>
      </c>
      <c r="E2" s="503" t="s">
        <v>2272</v>
      </c>
      <c r="F2" s="503" t="s">
        <v>2273</v>
      </c>
      <c r="G2" s="503" t="s">
        <v>2274</v>
      </c>
      <c r="H2" s="503" t="s">
        <v>2275</v>
      </c>
      <c r="I2" s="503" t="s">
        <v>531</v>
      </c>
      <c r="J2" s="504" t="s">
        <v>2276</v>
      </c>
      <c r="K2" s="504" t="s">
        <v>2277</v>
      </c>
      <c r="L2" s="504" t="s">
        <v>2278</v>
      </c>
      <c r="M2" s="504" t="s">
        <v>2279</v>
      </c>
      <c r="N2" s="505" t="s">
        <v>2280</v>
      </c>
      <c r="O2" s="503" t="s">
        <v>2281</v>
      </c>
      <c r="P2" s="373" t="s">
        <v>9</v>
      </c>
      <c r="Q2" s="373" t="s">
        <v>10</v>
      </c>
      <c r="R2" s="506" t="s">
        <v>2282</v>
      </c>
      <c r="S2" s="506" t="s">
        <v>2283</v>
      </c>
      <c r="T2" s="506" t="s">
        <v>2284</v>
      </c>
      <c r="U2" s="504" t="s">
        <v>2285</v>
      </c>
    </row>
    <row r="3" spans="1:21" s="560" customFormat="1">
      <c r="A3" s="507" t="s">
        <v>2286</v>
      </c>
      <c r="B3" s="507" t="s">
        <v>267</v>
      </c>
      <c r="C3" s="507" t="s">
        <v>2287</v>
      </c>
      <c r="D3" s="420" t="s">
        <v>2288</v>
      </c>
      <c r="E3" s="420" t="s">
        <v>2289</v>
      </c>
      <c r="F3" s="420" t="s">
        <v>2290</v>
      </c>
      <c r="G3" s="420" t="s">
        <v>2291</v>
      </c>
      <c r="H3" s="420" t="s">
        <v>2292</v>
      </c>
      <c r="I3" s="420"/>
      <c r="J3" s="508">
        <v>1652810</v>
      </c>
      <c r="K3" s="509">
        <v>2592705</v>
      </c>
      <c r="L3" s="509">
        <v>2563875.0188000002</v>
      </c>
      <c r="M3" s="509">
        <v>2546429.9740000004</v>
      </c>
      <c r="N3" s="510">
        <v>0.98215183524542915</v>
      </c>
      <c r="O3" s="510">
        <v>1</v>
      </c>
      <c r="P3" s="510"/>
      <c r="Q3" s="420" t="s">
        <v>2293</v>
      </c>
      <c r="R3" s="511"/>
      <c r="S3" s="511"/>
      <c r="T3" s="511"/>
      <c r="U3" s="509">
        <v>46275.025999999598</v>
      </c>
    </row>
    <row r="4" spans="1:21" s="560" customFormat="1">
      <c r="A4" s="512" t="s">
        <v>2286</v>
      </c>
      <c r="B4" s="512" t="s">
        <v>267</v>
      </c>
      <c r="C4" s="512" t="s">
        <v>2287</v>
      </c>
      <c r="D4" s="112" t="s">
        <v>2288</v>
      </c>
      <c r="E4" s="112" t="s">
        <v>2289</v>
      </c>
      <c r="F4" s="112" t="s">
        <v>2294</v>
      </c>
      <c r="G4" s="112" t="s">
        <v>2295</v>
      </c>
      <c r="H4" s="112" t="s">
        <v>2296</v>
      </c>
      <c r="I4" s="112"/>
      <c r="J4" s="313">
        <v>760000</v>
      </c>
      <c r="K4" s="208">
        <v>1404648</v>
      </c>
      <c r="L4" s="208">
        <v>1370803.49483</v>
      </c>
      <c r="M4" s="208">
        <v>1369168.7043299999</v>
      </c>
      <c r="N4" s="411">
        <v>0.97474150415620131</v>
      </c>
      <c r="O4" s="411">
        <v>1</v>
      </c>
      <c r="P4" s="411"/>
      <c r="Q4" s="112" t="s">
        <v>2297</v>
      </c>
      <c r="R4" s="513"/>
      <c r="S4" s="513"/>
      <c r="T4" s="513"/>
      <c r="U4" s="208">
        <v>35479.295670000138</v>
      </c>
    </row>
    <row r="5" spans="1:21" s="560" customFormat="1">
      <c r="A5" s="512" t="s">
        <v>2286</v>
      </c>
      <c r="B5" s="512" t="s">
        <v>267</v>
      </c>
      <c r="C5" s="512" t="s">
        <v>2287</v>
      </c>
      <c r="D5" s="112" t="s">
        <v>2288</v>
      </c>
      <c r="E5" s="112" t="s">
        <v>2289</v>
      </c>
      <c r="F5" s="112" t="s">
        <v>2294</v>
      </c>
      <c r="G5" s="112" t="s">
        <v>2298</v>
      </c>
      <c r="H5" s="112" t="s">
        <v>2299</v>
      </c>
      <c r="I5" s="112"/>
      <c r="J5" s="313">
        <v>720000</v>
      </c>
      <c r="K5" s="208">
        <v>1031538</v>
      </c>
      <c r="L5" s="208">
        <v>1024877.48948</v>
      </c>
      <c r="M5" s="208">
        <v>1013137.7976100001</v>
      </c>
      <c r="N5" s="411">
        <v>0.9821623610666792</v>
      </c>
      <c r="O5" s="411">
        <v>1</v>
      </c>
      <c r="P5" s="411"/>
      <c r="Q5" s="112" t="s">
        <v>2300</v>
      </c>
      <c r="R5" s="513"/>
      <c r="S5" s="513"/>
      <c r="T5" s="513"/>
      <c r="U5" s="208">
        <v>18400.202389999875</v>
      </c>
    </row>
    <row r="6" spans="1:21" s="560" customFormat="1">
      <c r="A6" s="512" t="s">
        <v>2286</v>
      </c>
      <c r="B6" s="512" t="s">
        <v>267</v>
      </c>
      <c r="C6" s="512" t="s">
        <v>2287</v>
      </c>
      <c r="D6" s="112" t="s">
        <v>2288</v>
      </c>
      <c r="E6" s="112" t="s">
        <v>2289</v>
      </c>
      <c r="F6" s="112" t="s">
        <v>2301</v>
      </c>
      <c r="G6" s="112" t="s">
        <v>2302</v>
      </c>
      <c r="H6" s="112" t="s">
        <v>2303</v>
      </c>
      <c r="I6" s="112"/>
      <c r="J6" s="313">
        <v>632000</v>
      </c>
      <c r="K6" s="208">
        <v>1240427</v>
      </c>
      <c r="L6" s="208">
        <v>1210415.11619</v>
      </c>
      <c r="M6" s="208">
        <v>1218811.3813499999</v>
      </c>
      <c r="N6" s="411">
        <v>0.98257405018594401</v>
      </c>
      <c r="O6" s="411">
        <v>1</v>
      </c>
      <c r="P6" s="411"/>
      <c r="Q6" s="112" t="s">
        <v>2297</v>
      </c>
      <c r="R6" s="513"/>
      <c r="S6" s="513"/>
      <c r="T6" s="513"/>
      <c r="U6" s="208">
        <v>21615.618650000077</v>
      </c>
    </row>
    <row r="7" spans="1:21" s="560" customFormat="1">
      <c r="A7" s="512" t="s">
        <v>2286</v>
      </c>
      <c r="B7" s="512" t="s">
        <v>267</v>
      </c>
      <c r="C7" s="512" t="s">
        <v>2287</v>
      </c>
      <c r="D7" s="112" t="s">
        <v>2288</v>
      </c>
      <c r="E7" s="112" t="s">
        <v>2289</v>
      </c>
      <c r="F7" s="112" t="s">
        <v>2301</v>
      </c>
      <c r="G7" s="112" t="s">
        <v>2304</v>
      </c>
      <c r="H7" s="112" t="s">
        <v>2305</v>
      </c>
      <c r="I7" s="112"/>
      <c r="J7" s="313">
        <v>960000</v>
      </c>
      <c r="K7" s="208">
        <v>1700471</v>
      </c>
      <c r="L7" s="208">
        <v>1671317.4227199999</v>
      </c>
      <c r="M7" s="208">
        <v>1665969.47226</v>
      </c>
      <c r="N7" s="411">
        <v>0.97971060503825114</v>
      </c>
      <c r="O7" s="411">
        <v>1</v>
      </c>
      <c r="P7" s="411"/>
      <c r="Q7" s="112" t="s">
        <v>2306</v>
      </c>
      <c r="R7" s="513"/>
      <c r="S7" s="513"/>
      <c r="T7" s="513"/>
      <c r="U7" s="208">
        <v>34501.527740000049</v>
      </c>
    </row>
    <row r="8" spans="1:21">
      <c r="A8" s="512" t="s">
        <v>2286</v>
      </c>
      <c r="B8" s="512" t="s">
        <v>267</v>
      </c>
      <c r="C8" s="499" t="s">
        <v>2287</v>
      </c>
      <c r="D8" s="112" t="s">
        <v>2307</v>
      </c>
      <c r="E8" s="112" t="s">
        <v>2308</v>
      </c>
      <c r="F8" s="112" t="s">
        <v>2309</v>
      </c>
      <c r="G8" s="112" t="s">
        <v>2310</v>
      </c>
      <c r="H8" s="112" t="s">
        <v>2311</v>
      </c>
      <c r="I8" s="112"/>
      <c r="J8" s="313">
        <v>2310000</v>
      </c>
      <c r="K8" s="208">
        <v>4123615</v>
      </c>
      <c r="L8" s="208">
        <v>4004797.16909</v>
      </c>
      <c r="M8" s="208">
        <v>3845759.4258499998</v>
      </c>
      <c r="N8" s="411">
        <v>0.93261844906714131</v>
      </c>
      <c r="O8" s="411">
        <v>1</v>
      </c>
      <c r="P8" s="411"/>
      <c r="Q8" s="112" t="s">
        <v>2312</v>
      </c>
      <c r="R8" s="514"/>
      <c r="S8" s="514"/>
      <c r="T8" s="514"/>
      <c r="U8" s="208">
        <v>277855.57415000023</v>
      </c>
    </row>
    <row r="9" spans="1:21">
      <c r="A9" s="512" t="s">
        <v>2286</v>
      </c>
      <c r="B9" s="512" t="s">
        <v>267</v>
      </c>
      <c r="C9" s="499" t="s">
        <v>2287</v>
      </c>
      <c r="D9" s="112" t="s">
        <v>2307</v>
      </c>
      <c r="E9" s="112" t="s">
        <v>2313</v>
      </c>
      <c r="F9" s="112" t="s">
        <v>2314</v>
      </c>
      <c r="G9" s="112" t="s">
        <v>2315</v>
      </c>
      <c r="H9" s="112" t="s">
        <v>2316</v>
      </c>
      <c r="I9" s="112"/>
      <c r="J9" s="313">
        <v>948000</v>
      </c>
      <c r="K9" s="208">
        <v>2446718</v>
      </c>
      <c r="L9" s="208">
        <v>2439269.8956900002</v>
      </c>
      <c r="M9" s="208">
        <v>2289960.9657799997</v>
      </c>
      <c r="N9" s="411">
        <v>0.93593171169705691</v>
      </c>
      <c r="O9" s="411">
        <v>1</v>
      </c>
      <c r="P9" s="411"/>
      <c r="Q9" s="112" t="s">
        <v>2312</v>
      </c>
      <c r="R9" s="514"/>
      <c r="S9" s="514"/>
      <c r="T9" s="514"/>
      <c r="U9" s="208">
        <v>156757.03422000026</v>
      </c>
    </row>
    <row r="10" spans="1:21">
      <c r="A10" s="512" t="s">
        <v>2286</v>
      </c>
      <c r="B10" s="512" t="s">
        <v>267</v>
      </c>
      <c r="C10" s="499" t="s">
        <v>2287</v>
      </c>
      <c r="D10" s="112" t="s">
        <v>2307</v>
      </c>
      <c r="E10" s="112" t="s">
        <v>2308</v>
      </c>
      <c r="F10" s="112" t="s">
        <v>2309</v>
      </c>
      <c r="G10" s="112" t="s">
        <v>2317</v>
      </c>
      <c r="H10" s="112" t="s">
        <v>2318</v>
      </c>
      <c r="I10" s="112"/>
      <c r="J10" s="313">
        <v>920000</v>
      </c>
      <c r="K10" s="208">
        <v>1476000</v>
      </c>
      <c r="L10" s="208">
        <v>0</v>
      </c>
      <c r="M10" s="208">
        <v>0</v>
      </c>
      <c r="N10" s="411">
        <v>0</v>
      </c>
      <c r="O10" s="411">
        <v>0</v>
      </c>
      <c r="P10" s="411"/>
      <c r="Q10" s="112" t="s">
        <v>2319</v>
      </c>
      <c r="R10" s="514"/>
      <c r="S10" s="514"/>
      <c r="T10" s="514"/>
      <c r="U10" s="208">
        <v>1476000</v>
      </c>
    </row>
    <row r="11" spans="1:21">
      <c r="A11" s="512" t="s">
        <v>2286</v>
      </c>
      <c r="B11" s="512" t="s">
        <v>267</v>
      </c>
      <c r="C11" s="499" t="s">
        <v>2287</v>
      </c>
      <c r="D11" s="112" t="s">
        <v>2307</v>
      </c>
      <c r="E11" s="112" t="s">
        <v>2308</v>
      </c>
      <c r="F11" s="112" t="s">
        <v>2309</v>
      </c>
      <c r="G11" s="112" t="s">
        <v>2320</v>
      </c>
      <c r="H11" s="112" t="s">
        <v>2321</v>
      </c>
      <c r="I11" s="112"/>
      <c r="J11" s="313">
        <v>1200000</v>
      </c>
      <c r="K11" s="208">
        <v>1328000</v>
      </c>
      <c r="L11" s="208">
        <v>1218085.1101299999</v>
      </c>
      <c r="M11" s="208">
        <v>1140436.6429100002</v>
      </c>
      <c r="N11" s="411">
        <v>0.85876253231174715</v>
      </c>
      <c r="O11" s="411">
        <v>1</v>
      </c>
      <c r="P11" s="411"/>
      <c r="Q11" s="112" t="s">
        <v>2322</v>
      </c>
      <c r="R11" s="514"/>
      <c r="S11" s="514"/>
      <c r="T11" s="514"/>
      <c r="U11" s="208">
        <v>187563.35708999983</v>
      </c>
    </row>
    <row r="12" spans="1:21">
      <c r="A12" s="512" t="s">
        <v>2286</v>
      </c>
      <c r="B12" s="512" t="s">
        <v>267</v>
      </c>
      <c r="C12" s="499" t="s">
        <v>2287</v>
      </c>
      <c r="D12" s="515" t="s">
        <v>2323</v>
      </c>
      <c r="E12" s="515" t="s">
        <v>2324</v>
      </c>
      <c r="F12" s="515" t="s">
        <v>2325</v>
      </c>
      <c r="G12" s="515" t="s">
        <v>2326</v>
      </c>
      <c r="H12" s="515" t="s">
        <v>2327</v>
      </c>
      <c r="I12" s="515"/>
      <c r="J12" s="313">
        <v>2500000</v>
      </c>
      <c r="K12" s="208">
        <v>2500000</v>
      </c>
      <c r="L12" s="208">
        <v>1799061.075</v>
      </c>
      <c r="M12" s="208">
        <v>1793977.94998</v>
      </c>
      <c r="N12" s="411">
        <v>0.71759117999200006</v>
      </c>
      <c r="O12" s="411">
        <v>0.72</v>
      </c>
      <c r="P12" s="411"/>
      <c r="Q12" s="515" t="s">
        <v>2328</v>
      </c>
      <c r="R12" s="514"/>
      <c r="S12" s="514"/>
      <c r="T12" s="514"/>
      <c r="U12" s="208">
        <v>706022.05001999997</v>
      </c>
    </row>
    <row r="13" spans="1:21">
      <c r="A13" s="512" t="s">
        <v>2286</v>
      </c>
      <c r="B13" s="512" t="s">
        <v>267</v>
      </c>
      <c r="C13" s="499" t="s">
        <v>2287</v>
      </c>
      <c r="D13" s="515" t="s">
        <v>2323</v>
      </c>
      <c r="E13" s="515" t="s">
        <v>2324</v>
      </c>
      <c r="F13" s="515" t="s">
        <v>2325</v>
      </c>
      <c r="G13" s="515" t="s">
        <v>2329</v>
      </c>
      <c r="H13" s="515" t="s">
        <v>2330</v>
      </c>
      <c r="I13" s="515"/>
      <c r="J13" s="313">
        <v>1000000</v>
      </c>
      <c r="K13" s="208">
        <v>1000000</v>
      </c>
      <c r="L13" s="208">
        <v>811406.72415999998</v>
      </c>
      <c r="M13" s="208">
        <v>328279.75623</v>
      </c>
      <c r="N13" s="411">
        <v>0.32827975623</v>
      </c>
      <c r="O13" s="411">
        <v>0.5</v>
      </c>
      <c r="P13" s="411"/>
      <c r="Q13" s="515" t="s">
        <v>2331</v>
      </c>
      <c r="R13" s="514"/>
      <c r="S13" s="514"/>
      <c r="T13" s="514"/>
      <c r="U13" s="208">
        <v>671720.24377000006</v>
      </c>
    </row>
    <row r="14" spans="1:21">
      <c r="A14" s="512" t="s">
        <v>2286</v>
      </c>
      <c r="B14" s="512" t="s">
        <v>267</v>
      </c>
      <c r="C14" s="499" t="s">
        <v>2287</v>
      </c>
      <c r="D14" s="112" t="s">
        <v>2323</v>
      </c>
      <c r="E14" s="112" t="s">
        <v>2324</v>
      </c>
      <c r="F14" s="112" t="s">
        <v>2325</v>
      </c>
      <c r="G14" s="112" t="s">
        <v>2332</v>
      </c>
      <c r="H14" s="112" t="s">
        <v>2333</v>
      </c>
      <c r="I14" s="112"/>
      <c r="J14" s="313">
        <v>1000000</v>
      </c>
      <c r="K14" s="208">
        <v>1000000</v>
      </c>
      <c r="L14" s="208">
        <v>220391.7</v>
      </c>
      <c r="M14" s="208">
        <v>220391.7</v>
      </c>
      <c r="N14" s="411">
        <v>0.22039170000000002</v>
      </c>
      <c r="O14" s="411">
        <v>0.22</v>
      </c>
      <c r="P14" s="411"/>
      <c r="Q14" s="112" t="s">
        <v>2334</v>
      </c>
      <c r="R14" s="514"/>
      <c r="S14" s="514"/>
      <c r="T14" s="514"/>
      <c r="U14" s="208">
        <v>779608.3</v>
      </c>
    </row>
    <row r="15" spans="1:21">
      <c r="A15" s="512" t="s">
        <v>2286</v>
      </c>
      <c r="B15" s="512" t="s">
        <v>267</v>
      </c>
      <c r="C15" s="499" t="s">
        <v>2287</v>
      </c>
      <c r="D15" s="515" t="s">
        <v>2335</v>
      </c>
      <c r="E15" s="515" t="s">
        <v>2336</v>
      </c>
      <c r="F15" s="515" t="s">
        <v>2337</v>
      </c>
      <c r="G15" s="515" t="s">
        <v>2338</v>
      </c>
      <c r="H15" s="515" t="s">
        <v>2339</v>
      </c>
      <c r="I15" s="515"/>
      <c r="J15" s="313">
        <v>2050000</v>
      </c>
      <c r="K15" s="208">
        <v>2050000</v>
      </c>
      <c r="L15" s="208">
        <v>2048441.40769</v>
      </c>
      <c r="M15" s="208">
        <v>2047233.2906200001</v>
      </c>
      <c r="N15" s="411">
        <v>0.99865038566829278</v>
      </c>
      <c r="O15" s="411">
        <v>1</v>
      </c>
      <c r="P15" s="411"/>
      <c r="Q15" s="515" t="s">
        <v>2340</v>
      </c>
      <c r="R15" s="514"/>
      <c r="S15" s="514"/>
      <c r="T15" s="514"/>
      <c r="U15" s="208">
        <v>2766.7093799998984</v>
      </c>
    </row>
    <row r="16" spans="1:21">
      <c r="A16" s="512" t="s">
        <v>2286</v>
      </c>
      <c r="B16" s="512" t="s">
        <v>267</v>
      </c>
      <c r="C16" s="499" t="s">
        <v>2287</v>
      </c>
      <c r="D16" s="112" t="s">
        <v>2341</v>
      </c>
      <c r="E16" s="112" t="s">
        <v>2342</v>
      </c>
      <c r="F16" s="112" t="s">
        <v>2343</v>
      </c>
      <c r="G16" s="112" t="s">
        <v>2344</v>
      </c>
      <c r="H16" s="112" t="s">
        <v>2345</v>
      </c>
      <c r="I16" s="112"/>
      <c r="J16" s="313">
        <v>1800000</v>
      </c>
      <c r="K16" s="208">
        <v>2950000</v>
      </c>
      <c r="L16" s="208">
        <v>2929818.7784899999</v>
      </c>
      <c r="M16" s="208">
        <v>2774456.7618700005</v>
      </c>
      <c r="N16" s="411">
        <v>0.94049381758305106</v>
      </c>
      <c r="O16" s="411">
        <v>0.95</v>
      </c>
      <c r="P16" s="411"/>
      <c r="Q16" s="112" t="s">
        <v>2346</v>
      </c>
      <c r="R16" s="514"/>
      <c r="S16" s="514"/>
      <c r="T16" s="514"/>
      <c r="U16" s="208">
        <v>175543.23812999949</v>
      </c>
    </row>
    <row r="17" spans="1:21">
      <c r="A17" s="512" t="s">
        <v>2286</v>
      </c>
      <c r="B17" s="512" t="s">
        <v>267</v>
      </c>
      <c r="C17" s="499" t="s">
        <v>2287</v>
      </c>
      <c r="D17" s="112" t="s">
        <v>2341</v>
      </c>
      <c r="E17" s="112" t="s">
        <v>2347</v>
      </c>
      <c r="F17" s="112" t="s">
        <v>2348</v>
      </c>
      <c r="G17" s="112" t="s">
        <v>1200</v>
      </c>
      <c r="H17" s="112" t="s">
        <v>2349</v>
      </c>
      <c r="I17" s="112"/>
      <c r="J17" s="313">
        <v>1600000</v>
      </c>
      <c r="K17" s="208">
        <v>1812725</v>
      </c>
      <c r="L17" s="208">
        <v>1812047.6340900001</v>
      </c>
      <c r="M17" s="208">
        <v>1778089.9096400002</v>
      </c>
      <c r="N17" s="411">
        <v>0.98089335648816023</v>
      </c>
      <c r="O17" s="411">
        <v>1</v>
      </c>
      <c r="P17" s="411"/>
      <c r="Q17" s="112" t="s">
        <v>2350</v>
      </c>
      <c r="R17" s="514"/>
      <c r="S17" s="514"/>
      <c r="T17" s="514"/>
      <c r="U17" s="208">
        <v>34635.090359999798</v>
      </c>
    </row>
    <row r="18" spans="1:21">
      <c r="A18" s="512" t="s">
        <v>2286</v>
      </c>
      <c r="B18" s="512" t="s">
        <v>267</v>
      </c>
      <c r="C18" s="499" t="s">
        <v>2287</v>
      </c>
      <c r="D18" s="112" t="s">
        <v>2351</v>
      </c>
      <c r="E18" s="112" t="s">
        <v>2352</v>
      </c>
      <c r="F18" s="112" t="s">
        <v>2353</v>
      </c>
      <c r="G18" s="112" t="s">
        <v>2354</v>
      </c>
      <c r="H18" s="112" t="s">
        <v>2355</v>
      </c>
      <c r="I18" s="112"/>
      <c r="J18" s="313">
        <v>1500000</v>
      </c>
      <c r="K18" s="208">
        <v>7210000</v>
      </c>
      <c r="L18" s="208">
        <v>7097576.1451399997</v>
      </c>
      <c r="M18" s="208">
        <v>5313053.4713200005</v>
      </c>
      <c r="N18" s="411">
        <v>0.73690062015533986</v>
      </c>
      <c r="O18" s="411">
        <v>0.92</v>
      </c>
      <c r="P18" s="411"/>
      <c r="Q18" s="112" t="s">
        <v>2356</v>
      </c>
      <c r="R18" s="514"/>
      <c r="S18" s="514"/>
      <c r="T18" s="514"/>
      <c r="U18" s="208">
        <v>1896946.5286799995</v>
      </c>
    </row>
    <row r="19" spans="1:21">
      <c r="A19" s="512" t="s">
        <v>2286</v>
      </c>
      <c r="B19" s="512" t="s">
        <v>267</v>
      </c>
      <c r="C19" s="499" t="s">
        <v>2287</v>
      </c>
      <c r="D19" s="112" t="s">
        <v>2351</v>
      </c>
      <c r="E19" s="112" t="s">
        <v>2352</v>
      </c>
      <c r="F19" s="112" t="s">
        <v>2353</v>
      </c>
      <c r="G19" s="112" t="s">
        <v>2357</v>
      </c>
      <c r="H19" s="112" t="s">
        <v>2358</v>
      </c>
      <c r="I19" s="112"/>
      <c r="J19" s="313">
        <v>3000000</v>
      </c>
      <c r="K19" s="208">
        <v>4000000</v>
      </c>
      <c r="L19" s="208">
        <v>3566368.03308</v>
      </c>
      <c r="M19" s="208">
        <v>2951954.2807999998</v>
      </c>
      <c r="N19" s="411">
        <v>0.73798857019999997</v>
      </c>
      <c r="O19" s="411">
        <v>0.95</v>
      </c>
      <c r="P19" s="411"/>
      <c r="Q19" s="112" t="s">
        <v>2359</v>
      </c>
      <c r="R19" s="514"/>
      <c r="S19" s="514"/>
      <c r="T19" s="514"/>
      <c r="U19" s="208">
        <v>1048045.7192000002</v>
      </c>
    </row>
    <row r="20" spans="1:21">
      <c r="A20" s="512" t="s">
        <v>2286</v>
      </c>
      <c r="B20" s="512" t="s">
        <v>267</v>
      </c>
      <c r="C20" s="499" t="s">
        <v>2287</v>
      </c>
      <c r="D20" s="112" t="s">
        <v>2351</v>
      </c>
      <c r="E20" s="112" t="s">
        <v>2352</v>
      </c>
      <c r="F20" s="112" t="s">
        <v>2353</v>
      </c>
      <c r="G20" s="112" t="s">
        <v>2360</v>
      </c>
      <c r="H20" s="112" t="s">
        <v>2361</v>
      </c>
      <c r="I20" s="112"/>
      <c r="J20" s="313">
        <v>1100000</v>
      </c>
      <c r="K20" s="208">
        <v>2924200</v>
      </c>
      <c r="L20" s="208">
        <v>2314831.2743500001</v>
      </c>
      <c r="M20" s="208">
        <v>602.57434999999998</v>
      </c>
      <c r="N20" s="411">
        <v>2.0606468435811504E-4</v>
      </c>
      <c r="O20" s="411">
        <v>0</v>
      </c>
      <c r="P20" s="411"/>
      <c r="Q20" s="112" t="s">
        <v>2362</v>
      </c>
      <c r="R20" s="514"/>
      <c r="S20" s="514"/>
      <c r="T20" s="514"/>
      <c r="U20" s="208">
        <v>2923597.4256500001</v>
      </c>
    </row>
    <row r="21" spans="1:21">
      <c r="A21" s="512" t="s">
        <v>2286</v>
      </c>
      <c r="B21" s="512" t="s">
        <v>267</v>
      </c>
      <c r="C21" s="499" t="s">
        <v>2287</v>
      </c>
      <c r="D21" s="112" t="s">
        <v>2351</v>
      </c>
      <c r="E21" s="112" t="s">
        <v>2352</v>
      </c>
      <c r="F21" s="112" t="s">
        <v>2353</v>
      </c>
      <c r="G21" s="112" t="s">
        <v>2363</v>
      </c>
      <c r="H21" s="112" t="s">
        <v>2364</v>
      </c>
      <c r="I21" s="112"/>
      <c r="J21" s="313">
        <v>600000</v>
      </c>
      <c r="K21" s="208">
        <v>2456000</v>
      </c>
      <c r="L21" s="208">
        <v>2453892.7447700002</v>
      </c>
      <c r="M21" s="208">
        <v>2436150.4811200001</v>
      </c>
      <c r="N21" s="411">
        <v>0.99191794833876223</v>
      </c>
      <c r="O21" s="411">
        <v>1</v>
      </c>
      <c r="P21" s="411"/>
      <c r="Q21" s="112" t="s">
        <v>14</v>
      </c>
      <c r="R21" s="514"/>
      <c r="S21" s="514"/>
      <c r="T21" s="514"/>
      <c r="U21" s="208">
        <v>19849.518879999872</v>
      </c>
    </row>
    <row r="22" spans="1:21">
      <c r="A22" s="512" t="s">
        <v>2286</v>
      </c>
      <c r="B22" s="512" t="s">
        <v>267</v>
      </c>
      <c r="C22" s="499" t="s">
        <v>2287</v>
      </c>
      <c r="D22" s="112" t="s">
        <v>2365</v>
      </c>
      <c r="E22" s="112" t="s">
        <v>2366</v>
      </c>
      <c r="F22" s="112" t="s">
        <v>2367</v>
      </c>
      <c r="G22" s="112" t="s">
        <v>2368</v>
      </c>
      <c r="H22" s="112" t="s">
        <v>2369</v>
      </c>
      <c r="I22" s="112"/>
      <c r="J22" s="313">
        <v>2500000</v>
      </c>
      <c r="K22" s="208">
        <v>3600000</v>
      </c>
      <c r="L22" s="208">
        <v>2310097.7072800002</v>
      </c>
      <c r="M22" s="208">
        <v>678621.86604999995</v>
      </c>
      <c r="N22" s="411">
        <v>0.18850607390277777</v>
      </c>
      <c r="O22" s="411">
        <v>0.22</v>
      </c>
      <c r="P22" s="411"/>
      <c r="Q22" s="112" t="s">
        <v>2370</v>
      </c>
      <c r="R22" s="514"/>
      <c r="S22" s="514"/>
      <c r="T22" s="514"/>
      <c r="U22" s="208">
        <v>2921378.1339500002</v>
      </c>
    </row>
    <row r="23" spans="1:21">
      <c r="A23" s="512" t="s">
        <v>2286</v>
      </c>
      <c r="B23" s="512" t="s">
        <v>267</v>
      </c>
      <c r="C23" s="499" t="s">
        <v>2287</v>
      </c>
      <c r="D23" s="112" t="s">
        <v>2365</v>
      </c>
      <c r="E23" s="112" t="s">
        <v>2371</v>
      </c>
      <c r="F23" s="112" t="s">
        <v>2372</v>
      </c>
      <c r="G23" s="112" t="s">
        <v>2373</v>
      </c>
      <c r="H23" s="112" t="s">
        <v>2374</v>
      </c>
      <c r="I23" s="112"/>
      <c r="J23" s="313">
        <v>1000000</v>
      </c>
      <c r="K23" s="208">
        <v>1000000</v>
      </c>
      <c r="L23" s="208">
        <v>998952.52396000002</v>
      </c>
      <c r="M23" s="208">
        <v>920328.82253</v>
      </c>
      <c r="N23" s="411">
        <v>0.92032882253000003</v>
      </c>
      <c r="O23" s="411">
        <v>1</v>
      </c>
      <c r="P23" s="411"/>
      <c r="Q23" s="112" t="s">
        <v>2375</v>
      </c>
      <c r="R23" s="514"/>
      <c r="S23" s="514"/>
      <c r="T23" s="514"/>
      <c r="U23" s="208">
        <v>79671.177469999995</v>
      </c>
    </row>
    <row r="24" spans="1:21">
      <c r="A24" s="512" t="s">
        <v>2286</v>
      </c>
      <c r="B24" s="512" t="s">
        <v>267</v>
      </c>
      <c r="C24" s="499" t="s">
        <v>2287</v>
      </c>
      <c r="D24" s="112" t="s">
        <v>2365</v>
      </c>
      <c r="E24" s="112" t="s">
        <v>2371</v>
      </c>
      <c r="F24" s="112" t="s">
        <v>2372</v>
      </c>
      <c r="G24" s="112" t="s">
        <v>2376</v>
      </c>
      <c r="H24" s="112" t="s">
        <v>2377</v>
      </c>
      <c r="I24" s="112"/>
      <c r="J24" s="313">
        <v>1000000</v>
      </c>
      <c r="K24" s="208">
        <v>1000000</v>
      </c>
      <c r="L24" s="208">
        <v>830171.32715999999</v>
      </c>
      <c r="M24" s="208">
        <v>160062.69978</v>
      </c>
      <c r="N24" s="411">
        <v>0.16006269977999998</v>
      </c>
      <c r="O24" s="411">
        <v>0.09</v>
      </c>
      <c r="P24" s="411"/>
      <c r="Q24" s="112" t="s">
        <v>2378</v>
      </c>
      <c r="R24" s="514"/>
      <c r="S24" s="514"/>
      <c r="T24" s="514"/>
      <c r="U24" s="208">
        <v>839937.30021999998</v>
      </c>
    </row>
    <row r="25" spans="1:21" s="561" customFormat="1">
      <c r="A25" s="512" t="s">
        <v>2286</v>
      </c>
      <c r="B25" s="512" t="s">
        <v>267</v>
      </c>
      <c r="C25" s="114" t="s">
        <v>2379</v>
      </c>
      <c r="D25" s="114" t="s">
        <v>2380</v>
      </c>
      <c r="E25" s="114" t="s">
        <v>2381</v>
      </c>
      <c r="F25" s="114" t="s">
        <v>2382</v>
      </c>
      <c r="G25" s="114" t="s">
        <v>2383</v>
      </c>
      <c r="H25" s="114" t="s">
        <v>2384</v>
      </c>
      <c r="I25" s="114"/>
      <c r="J25" s="364">
        <v>2529714.2799999998</v>
      </c>
      <c r="K25" s="241">
        <v>2529714.2799999998</v>
      </c>
      <c r="L25" s="241">
        <v>1739554.16756</v>
      </c>
      <c r="M25" s="241">
        <v>129620.63336000001</v>
      </c>
      <c r="N25" s="404">
        <v>5.1239238511947685E-2</v>
      </c>
      <c r="O25" s="404">
        <v>0.3</v>
      </c>
      <c r="P25" s="404"/>
      <c r="Q25" s="364" t="s">
        <v>2385</v>
      </c>
      <c r="R25" s="114"/>
      <c r="S25" s="114"/>
      <c r="T25" s="114"/>
      <c r="U25" s="241">
        <v>2400093.6466399999</v>
      </c>
    </row>
    <row r="26" spans="1:21" s="562" customFormat="1">
      <c r="A26" s="512" t="s">
        <v>2286</v>
      </c>
      <c r="B26" s="512" t="s">
        <v>267</v>
      </c>
      <c r="C26" s="500" t="s">
        <v>1337</v>
      </c>
      <c r="D26" s="313" t="s">
        <v>2386</v>
      </c>
      <c r="E26" s="313" t="s">
        <v>2336</v>
      </c>
      <c r="F26" s="313" t="s">
        <v>2337</v>
      </c>
      <c r="G26" s="313" t="s">
        <v>2387</v>
      </c>
      <c r="H26" s="313" t="s">
        <v>2388</v>
      </c>
      <c r="I26" s="313"/>
      <c r="J26" s="313">
        <v>1000000</v>
      </c>
      <c r="K26" s="208">
        <v>1000000</v>
      </c>
      <c r="L26" s="208">
        <v>974284.27527999994</v>
      </c>
      <c r="M26" s="208">
        <v>493952.57659000001</v>
      </c>
      <c r="N26" s="411">
        <v>0.49395257659000003</v>
      </c>
      <c r="O26" s="411">
        <v>0.45</v>
      </c>
      <c r="P26" s="411"/>
      <c r="Q26" s="313" t="s">
        <v>67</v>
      </c>
      <c r="R26" s="516"/>
      <c r="S26" s="516"/>
      <c r="T26" s="516"/>
      <c r="U26" s="208">
        <v>506047.42340999999</v>
      </c>
    </row>
    <row r="27" spans="1:21" s="562" customFormat="1">
      <c r="A27" s="512" t="s">
        <v>2286</v>
      </c>
      <c r="B27" s="512" t="s">
        <v>267</v>
      </c>
      <c r="C27" s="500" t="s">
        <v>1337</v>
      </c>
      <c r="D27" s="313" t="s">
        <v>2389</v>
      </c>
      <c r="E27" s="313" t="s">
        <v>2347</v>
      </c>
      <c r="F27" s="313" t="s">
        <v>2390</v>
      </c>
      <c r="G27" s="313" t="s">
        <v>2391</v>
      </c>
      <c r="H27" s="313" t="s">
        <v>2392</v>
      </c>
      <c r="I27" s="313"/>
      <c r="J27" s="313">
        <v>2800000</v>
      </c>
      <c r="K27" s="208">
        <v>2800000</v>
      </c>
      <c r="L27" s="208">
        <v>2593239.9988299999</v>
      </c>
      <c r="M27" s="208">
        <v>508990.81206999999</v>
      </c>
      <c r="N27" s="411">
        <v>0.18178243288214285</v>
      </c>
      <c r="O27" s="411">
        <v>0.12</v>
      </c>
      <c r="P27" s="411"/>
      <c r="Q27" s="313" t="s">
        <v>67</v>
      </c>
      <c r="R27" s="516"/>
      <c r="S27" s="516"/>
      <c r="T27" s="516"/>
      <c r="U27" s="208">
        <v>2291009.18793</v>
      </c>
    </row>
    <row r="28" spans="1:21" s="562" customFormat="1">
      <c r="A28" s="512" t="s">
        <v>2286</v>
      </c>
      <c r="B28" s="512" t="s">
        <v>267</v>
      </c>
      <c r="C28" s="500" t="s">
        <v>1337</v>
      </c>
      <c r="D28" s="313" t="s">
        <v>2393</v>
      </c>
      <c r="E28" s="313" t="s">
        <v>2366</v>
      </c>
      <c r="F28" s="313" t="s">
        <v>2394</v>
      </c>
      <c r="G28" s="313" t="s">
        <v>2395</v>
      </c>
      <c r="H28" s="313" t="s">
        <v>365</v>
      </c>
      <c r="I28" s="313"/>
      <c r="J28" s="313">
        <v>2000000</v>
      </c>
      <c r="K28" s="208">
        <v>2000000</v>
      </c>
      <c r="L28" s="208">
        <v>0</v>
      </c>
      <c r="M28" s="208">
        <v>0</v>
      </c>
      <c r="N28" s="411">
        <v>0</v>
      </c>
      <c r="O28" s="411">
        <v>0</v>
      </c>
      <c r="P28" s="411"/>
      <c r="Q28" s="313" t="s">
        <v>2396</v>
      </c>
      <c r="R28" s="516"/>
      <c r="S28" s="516"/>
      <c r="T28" s="516"/>
      <c r="U28" s="208">
        <v>2000000</v>
      </c>
    </row>
    <row r="29" spans="1:21" s="540" customFormat="1">
      <c r="A29" s="517" t="s">
        <v>2286</v>
      </c>
      <c r="B29" s="517" t="s">
        <v>302</v>
      </c>
      <c r="C29" s="500"/>
      <c r="D29" s="364" t="s">
        <v>2397</v>
      </c>
      <c r="E29" s="516"/>
      <c r="F29" s="516"/>
      <c r="G29" s="516"/>
      <c r="H29" s="364" t="s">
        <v>2398</v>
      </c>
      <c r="I29" s="364"/>
      <c r="J29" s="364">
        <v>2000000</v>
      </c>
      <c r="K29" s="241">
        <v>2000000</v>
      </c>
      <c r="L29" s="518"/>
      <c r="M29" s="241">
        <v>1976513</v>
      </c>
      <c r="N29" s="115">
        <f t="shared" ref="N29:N38" si="0">SUM(M29/K29)*100</f>
        <v>98.825649999999996</v>
      </c>
      <c r="O29" s="115">
        <v>90</v>
      </c>
      <c r="P29" s="115"/>
      <c r="Q29" s="364" t="s">
        <v>20</v>
      </c>
      <c r="R29" s="364" t="s">
        <v>2399</v>
      </c>
      <c r="S29" s="364">
        <v>1</v>
      </c>
      <c r="T29" s="364" t="s">
        <v>26</v>
      </c>
      <c r="U29" s="241" t="e">
        <f t="shared" ref="U29:U39" si="1">R29-T29</f>
        <v>#VALUE!</v>
      </c>
    </row>
    <row r="30" spans="1:21" s="540" customFormat="1">
      <c r="A30" s="517" t="s">
        <v>2286</v>
      </c>
      <c r="B30" s="517" t="s">
        <v>302</v>
      </c>
      <c r="C30" s="500"/>
      <c r="D30" s="364" t="s">
        <v>912</v>
      </c>
      <c r="E30" s="516"/>
      <c r="F30" s="516"/>
      <c r="G30" s="516"/>
      <c r="H30" s="364" t="s">
        <v>2400</v>
      </c>
      <c r="I30" s="364"/>
      <c r="J30" s="364">
        <v>1200000</v>
      </c>
      <c r="K30" s="241">
        <v>1200000</v>
      </c>
      <c r="L30" s="518"/>
      <c r="M30" s="241">
        <v>23809</v>
      </c>
      <c r="N30" s="115">
        <f t="shared" si="0"/>
        <v>1.9840833333333332</v>
      </c>
      <c r="O30" s="115">
        <v>0</v>
      </c>
      <c r="P30" s="115"/>
      <c r="Q30" s="519" t="s">
        <v>2401</v>
      </c>
      <c r="R30" s="364" t="s">
        <v>2402</v>
      </c>
      <c r="S30" s="364">
        <v>2</v>
      </c>
      <c r="T30" s="519" t="s">
        <v>1202</v>
      </c>
      <c r="U30" s="241" t="e">
        <f t="shared" si="1"/>
        <v>#VALUE!</v>
      </c>
    </row>
    <row r="31" spans="1:21" s="540" customFormat="1">
      <c r="A31" s="517" t="s">
        <v>2286</v>
      </c>
      <c r="B31" s="517" t="s">
        <v>302</v>
      </c>
      <c r="C31" s="500"/>
      <c r="D31" s="364" t="s">
        <v>369</v>
      </c>
      <c r="E31" s="516"/>
      <c r="F31" s="516"/>
      <c r="G31" s="516"/>
      <c r="H31" s="364" t="s">
        <v>2403</v>
      </c>
      <c r="I31" s="364"/>
      <c r="J31" s="364">
        <v>500000</v>
      </c>
      <c r="K31" s="241">
        <v>1100000</v>
      </c>
      <c r="L31" s="518"/>
      <c r="M31" s="241">
        <v>1058042</v>
      </c>
      <c r="N31" s="115">
        <f t="shared" si="0"/>
        <v>96.185636363636362</v>
      </c>
      <c r="O31" s="115">
        <v>98</v>
      </c>
      <c r="P31" s="115"/>
      <c r="Q31" s="519" t="s">
        <v>2404</v>
      </c>
      <c r="R31" s="364" t="s">
        <v>2405</v>
      </c>
      <c r="S31" s="364">
        <v>3</v>
      </c>
      <c r="T31" s="519" t="s">
        <v>2406</v>
      </c>
      <c r="U31" s="241" t="e">
        <f t="shared" si="1"/>
        <v>#VALUE!</v>
      </c>
    </row>
    <row r="32" spans="1:21" s="540" customFormat="1">
      <c r="A32" s="517" t="s">
        <v>2286</v>
      </c>
      <c r="B32" s="517" t="s">
        <v>302</v>
      </c>
      <c r="C32" s="500"/>
      <c r="D32" s="364" t="s">
        <v>2407</v>
      </c>
      <c r="E32" s="516"/>
      <c r="F32" s="516"/>
      <c r="G32" s="516"/>
      <c r="H32" s="364" t="s">
        <v>2408</v>
      </c>
      <c r="I32" s="364"/>
      <c r="J32" s="364">
        <v>1800000</v>
      </c>
      <c r="K32" s="241">
        <v>1800000</v>
      </c>
      <c r="L32" s="518"/>
      <c r="M32" s="241">
        <v>139</v>
      </c>
      <c r="N32" s="115">
        <f t="shared" si="0"/>
        <v>7.7222222222222215E-3</v>
      </c>
      <c r="O32" s="115">
        <v>0</v>
      </c>
      <c r="P32" s="115"/>
      <c r="Q32" s="519" t="s">
        <v>984</v>
      </c>
      <c r="R32" s="364" t="s">
        <v>2409</v>
      </c>
      <c r="S32" s="364">
        <v>4</v>
      </c>
      <c r="T32" s="519" t="s">
        <v>1202</v>
      </c>
      <c r="U32" s="241" t="e">
        <f t="shared" si="1"/>
        <v>#VALUE!</v>
      </c>
    </row>
    <row r="33" spans="1:21" s="540" customFormat="1">
      <c r="A33" s="517" t="s">
        <v>2286</v>
      </c>
      <c r="B33" s="517" t="s">
        <v>302</v>
      </c>
      <c r="C33" s="500"/>
      <c r="D33" s="364" t="s">
        <v>397</v>
      </c>
      <c r="E33" s="516"/>
      <c r="F33" s="516"/>
      <c r="G33" s="516"/>
      <c r="H33" s="364" t="s">
        <v>2410</v>
      </c>
      <c r="I33" s="364"/>
      <c r="J33" s="364">
        <v>2400000</v>
      </c>
      <c r="K33" s="241">
        <v>7490000</v>
      </c>
      <c r="L33" s="518"/>
      <c r="M33" s="241">
        <v>7118021</v>
      </c>
      <c r="N33" s="115">
        <f t="shared" si="0"/>
        <v>95.033658210947934</v>
      </c>
      <c r="O33" s="115">
        <v>98</v>
      </c>
      <c r="P33" s="115"/>
      <c r="Q33" s="519" t="s">
        <v>2411</v>
      </c>
      <c r="R33" s="364" t="s">
        <v>2412</v>
      </c>
      <c r="S33" s="364">
        <v>5</v>
      </c>
      <c r="T33" s="519" t="s">
        <v>2413</v>
      </c>
      <c r="U33" s="241" t="e">
        <f t="shared" si="1"/>
        <v>#VALUE!</v>
      </c>
    </row>
    <row r="34" spans="1:21" s="540" customFormat="1">
      <c r="A34" s="517" t="s">
        <v>2286</v>
      </c>
      <c r="B34" s="517" t="s">
        <v>302</v>
      </c>
      <c r="C34" s="500"/>
      <c r="D34" s="364" t="s">
        <v>2414</v>
      </c>
      <c r="E34" s="516"/>
      <c r="F34" s="516"/>
      <c r="G34" s="516"/>
      <c r="H34" s="520" t="s">
        <v>2415</v>
      </c>
      <c r="I34" s="520"/>
      <c r="J34" s="520">
        <v>2782686</v>
      </c>
      <c r="K34" s="521">
        <v>2782686</v>
      </c>
      <c r="L34" s="518"/>
      <c r="M34" s="241">
        <v>441488</v>
      </c>
      <c r="N34" s="115">
        <f t="shared" si="0"/>
        <v>15.865534235627015</v>
      </c>
      <c r="O34" s="115">
        <v>40</v>
      </c>
      <c r="P34" s="115"/>
      <c r="Q34" s="519" t="s">
        <v>20</v>
      </c>
      <c r="R34" s="364" t="s">
        <v>2416</v>
      </c>
      <c r="S34" s="520">
        <v>6</v>
      </c>
      <c r="T34" s="519" t="s">
        <v>2417</v>
      </c>
      <c r="U34" s="241" t="e">
        <f t="shared" si="1"/>
        <v>#VALUE!</v>
      </c>
    </row>
    <row r="35" spans="1:21" s="540" customFormat="1">
      <c r="A35" s="517" t="s">
        <v>2286</v>
      </c>
      <c r="B35" s="517" t="s">
        <v>302</v>
      </c>
      <c r="C35" s="500"/>
      <c r="D35" s="364" t="s">
        <v>498</v>
      </c>
      <c r="E35" s="516"/>
      <c r="F35" s="516"/>
      <c r="G35" s="516"/>
      <c r="H35" s="364" t="s">
        <v>2418</v>
      </c>
      <c r="I35" s="364"/>
      <c r="J35" s="364">
        <v>500000</v>
      </c>
      <c r="K35" s="241">
        <v>3330000</v>
      </c>
      <c r="L35" s="518"/>
      <c r="M35" s="241">
        <v>1038424</v>
      </c>
      <c r="N35" s="115">
        <f t="shared" si="0"/>
        <v>31.183903903903904</v>
      </c>
      <c r="O35" s="115">
        <v>20</v>
      </c>
      <c r="P35" s="115"/>
      <c r="Q35" s="519" t="s">
        <v>20</v>
      </c>
      <c r="R35" s="364" t="s">
        <v>2419</v>
      </c>
      <c r="S35" s="364">
        <v>7</v>
      </c>
      <c r="T35" s="519" t="s">
        <v>1202</v>
      </c>
      <c r="U35" s="241" t="e">
        <f t="shared" si="1"/>
        <v>#VALUE!</v>
      </c>
    </row>
    <row r="36" spans="1:21" s="540" customFormat="1">
      <c r="A36" s="517" t="s">
        <v>2286</v>
      </c>
      <c r="B36" s="517" t="s">
        <v>302</v>
      </c>
      <c r="C36" s="500"/>
      <c r="D36" s="364" t="s">
        <v>2420</v>
      </c>
      <c r="E36" s="516"/>
      <c r="F36" s="516"/>
      <c r="G36" s="516"/>
      <c r="H36" s="364" t="s">
        <v>2421</v>
      </c>
      <c r="I36" s="364"/>
      <c r="J36" s="364">
        <v>1422000</v>
      </c>
      <c r="K36" s="241">
        <v>3582000</v>
      </c>
      <c r="L36" s="518"/>
      <c r="M36" s="241">
        <v>972</v>
      </c>
      <c r="N36" s="115">
        <f t="shared" si="0"/>
        <v>2.7135678391959801E-2</v>
      </c>
      <c r="O36" s="115">
        <v>20</v>
      </c>
      <c r="P36" s="115"/>
      <c r="Q36" s="519" t="s">
        <v>20</v>
      </c>
      <c r="R36" s="364" t="s">
        <v>2422</v>
      </c>
      <c r="S36" s="520">
        <v>8</v>
      </c>
      <c r="T36" s="519" t="s">
        <v>2423</v>
      </c>
      <c r="U36" s="241" t="e">
        <f t="shared" si="1"/>
        <v>#VALUE!</v>
      </c>
    </row>
    <row r="37" spans="1:21" s="540" customFormat="1">
      <c r="A37" s="517" t="s">
        <v>2286</v>
      </c>
      <c r="B37" s="517" t="s">
        <v>302</v>
      </c>
      <c r="C37" s="500"/>
      <c r="D37" s="364" t="s">
        <v>2420</v>
      </c>
      <c r="E37" s="516"/>
      <c r="F37" s="516"/>
      <c r="G37" s="516"/>
      <c r="H37" s="364" t="s">
        <v>2424</v>
      </c>
      <c r="I37" s="364"/>
      <c r="J37" s="364">
        <v>770000</v>
      </c>
      <c r="K37" s="241">
        <v>1759000</v>
      </c>
      <c r="L37" s="518"/>
      <c r="M37" s="241">
        <v>417174</v>
      </c>
      <c r="N37" s="115">
        <f t="shared" si="0"/>
        <v>23.716543490619671</v>
      </c>
      <c r="O37" s="115">
        <v>50</v>
      </c>
      <c r="P37" s="115"/>
      <c r="Q37" s="519" t="s">
        <v>20</v>
      </c>
      <c r="R37" s="364" t="s">
        <v>2425</v>
      </c>
      <c r="S37" s="364">
        <v>9</v>
      </c>
      <c r="T37" s="519" t="s">
        <v>2426</v>
      </c>
      <c r="U37" s="241" t="e">
        <f t="shared" si="1"/>
        <v>#VALUE!</v>
      </c>
    </row>
    <row r="38" spans="1:21" s="540" customFormat="1">
      <c r="A38" s="517" t="s">
        <v>2286</v>
      </c>
      <c r="B38" s="517" t="s">
        <v>302</v>
      </c>
      <c r="C38" s="500"/>
      <c r="D38" s="364" t="s">
        <v>2420</v>
      </c>
      <c r="E38" s="516"/>
      <c r="F38" s="516"/>
      <c r="G38" s="516"/>
      <c r="H38" s="364" t="s">
        <v>2427</v>
      </c>
      <c r="I38" s="364"/>
      <c r="J38" s="364">
        <v>474000</v>
      </c>
      <c r="K38" s="241">
        <v>1525200</v>
      </c>
      <c r="L38" s="518"/>
      <c r="M38" s="241">
        <v>1417812</v>
      </c>
      <c r="N38" s="115">
        <f t="shared" si="0"/>
        <v>92.959087332808807</v>
      </c>
      <c r="O38" s="115">
        <v>100</v>
      </c>
      <c r="P38" s="115"/>
      <c r="Q38" s="519" t="s">
        <v>13</v>
      </c>
      <c r="R38" s="364" t="s">
        <v>2425</v>
      </c>
      <c r="S38" s="520">
        <v>10</v>
      </c>
      <c r="T38" s="519" t="s">
        <v>2423</v>
      </c>
      <c r="U38" s="241" t="e">
        <f t="shared" si="1"/>
        <v>#VALUE!</v>
      </c>
    </row>
    <row r="39" spans="1:21" s="540" customFormat="1">
      <c r="A39" s="517" t="s">
        <v>2286</v>
      </c>
      <c r="B39" s="517" t="s">
        <v>306</v>
      </c>
      <c r="C39" s="500" t="s">
        <v>319</v>
      </c>
      <c r="D39" s="500" t="s">
        <v>2393</v>
      </c>
      <c r="E39" s="500"/>
      <c r="F39" s="500"/>
      <c r="G39" s="500" t="s">
        <v>2428</v>
      </c>
      <c r="H39" s="500" t="s">
        <v>2429</v>
      </c>
      <c r="I39" s="500"/>
      <c r="J39" s="500">
        <v>1250000</v>
      </c>
      <c r="K39" s="518">
        <v>2450000</v>
      </c>
      <c r="L39" s="518">
        <v>2294676</v>
      </c>
      <c r="M39" s="518">
        <v>2183628</v>
      </c>
      <c r="N39" s="522"/>
      <c r="O39" s="523">
        <v>1</v>
      </c>
      <c r="P39" s="523"/>
      <c r="Q39" s="500" t="s">
        <v>2430</v>
      </c>
      <c r="R39" s="516"/>
      <c r="S39" s="516"/>
      <c r="T39" s="516"/>
      <c r="U39" s="518">
        <f t="shared" si="1"/>
        <v>0</v>
      </c>
    </row>
    <row r="40" spans="1:21" s="540" customFormat="1">
      <c r="A40" s="517" t="s">
        <v>2286</v>
      </c>
      <c r="B40" s="517" t="s">
        <v>306</v>
      </c>
      <c r="C40" s="500" t="s">
        <v>319</v>
      </c>
      <c r="D40" s="500" t="s">
        <v>2393</v>
      </c>
      <c r="E40" s="500"/>
      <c r="F40" s="500"/>
      <c r="G40" s="500" t="s">
        <v>2431</v>
      </c>
      <c r="H40" s="500" t="s">
        <v>2432</v>
      </c>
      <c r="I40" s="500"/>
      <c r="J40" s="500">
        <v>2500000</v>
      </c>
      <c r="K40" s="518">
        <f>J40</f>
        <v>2500000</v>
      </c>
      <c r="L40" s="518">
        <v>2076273</v>
      </c>
      <c r="M40" s="518">
        <v>1819116</v>
      </c>
      <c r="N40" s="522"/>
      <c r="O40" s="523">
        <v>0.9</v>
      </c>
      <c r="P40" s="523"/>
      <c r="Q40" s="500" t="s">
        <v>2430</v>
      </c>
      <c r="R40" s="516"/>
      <c r="S40" s="516"/>
      <c r="T40" s="516"/>
      <c r="U40" s="518"/>
    </row>
    <row r="41" spans="1:21" s="540" customFormat="1">
      <c r="A41" s="512" t="s">
        <v>2286</v>
      </c>
      <c r="B41" s="517" t="s">
        <v>306</v>
      </c>
      <c r="C41" s="500" t="s">
        <v>319</v>
      </c>
      <c r="D41" s="500" t="s">
        <v>2393</v>
      </c>
      <c r="E41" s="500"/>
      <c r="F41" s="500"/>
      <c r="G41" s="500" t="s">
        <v>2433</v>
      </c>
      <c r="H41" s="500" t="s">
        <v>2434</v>
      </c>
      <c r="I41" s="500"/>
      <c r="J41" s="500">
        <v>10000000</v>
      </c>
      <c r="K41" s="518">
        <v>13704000</v>
      </c>
      <c r="L41" s="518">
        <v>13565515</v>
      </c>
      <c r="M41" s="518">
        <v>13328981</v>
      </c>
      <c r="N41" s="522"/>
      <c r="O41" s="523">
        <v>0.99</v>
      </c>
      <c r="P41" s="523"/>
      <c r="Q41" s="500" t="s">
        <v>2430</v>
      </c>
      <c r="R41" s="516"/>
      <c r="S41" s="516"/>
      <c r="T41" s="516"/>
      <c r="U41" s="518"/>
    </row>
    <row r="42" spans="1:21" s="540" customFormat="1">
      <c r="A42" s="512" t="s">
        <v>2286</v>
      </c>
      <c r="B42" s="517" t="s">
        <v>306</v>
      </c>
      <c r="C42" s="500" t="s">
        <v>319</v>
      </c>
      <c r="D42" s="500" t="s">
        <v>369</v>
      </c>
      <c r="E42" s="500"/>
      <c r="F42" s="500"/>
      <c r="G42" s="500" t="s">
        <v>2435</v>
      </c>
      <c r="H42" s="516"/>
      <c r="I42" s="516"/>
      <c r="J42" s="500">
        <v>400000</v>
      </c>
      <c r="K42" s="518">
        <v>470200</v>
      </c>
      <c r="L42" s="518">
        <v>470083</v>
      </c>
      <c r="M42" s="518">
        <v>469836</v>
      </c>
      <c r="N42" s="522"/>
      <c r="O42" s="523">
        <v>1</v>
      </c>
      <c r="P42" s="523"/>
      <c r="Q42" s="516" t="s">
        <v>2436</v>
      </c>
      <c r="R42" s="516"/>
      <c r="S42" s="516"/>
      <c r="T42" s="516"/>
      <c r="U42" s="518"/>
    </row>
    <row r="43" spans="1:21" s="540" customFormat="1">
      <c r="A43" s="512" t="s">
        <v>2286</v>
      </c>
      <c r="B43" s="517" t="s">
        <v>306</v>
      </c>
      <c r="C43" s="500" t="s">
        <v>319</v>
      </c>
      <c r="D43" s="500" t="s">
        <v>2437</v>
      </c>
      <c r="E43" s="500"/>
      <c r="F43" s="500"/>
      <c r="G43" s="500" t="s">
        <v>2438</v>
      </c>
      <c r="H43" s="500" t="s">
        <v>2439</v>
      </c>
      <c r="I43" s="500"/>
      <c r="J43" s="500">
        <v>973000</v>
      </c>
      <c r="K43" s="518">
        <v>1823000</v>
      </c>
      <c r="L43" s="518">
        <v>1681332</v>
      </c>
      <c r="M43" s="518">
        <v>1114743</v>
      </c>
      <c r="N43" s="522"/>
      <c r="O43" s="523">
        <v>0.88</v>
      </c>
      <c r="P43" s="523"/>
      <c r="Q43" s="500" t="s">
        <v>2440</v>
      </c>
      <c r="R43" s="516"/>
      <c r="S43" s="516"/>
      <c r="T43" s="516"/>
      <c r="U43" s="518"/>
    </row>
    <row r="44" spans="1:21" s="540" customFormat="1">
      <c r="A44" s="512" t="s">
        <v>2286</v>
      </c>
      <c r="B44" s="517" t="s">
        <v>300</v>
      </c>
      <c r="C44" s="500" t="s">
        <v>319</v>
      </c>
      <c r="D44" s="406" t="s">
        <v>2441</v>
      </c>
      <c r="E44" s="524"/>
      <c r="F44" s="524"/>
      <c r="G44" s="406" t="s">
        <v>2442</v>
      </c>
      <c r="H44" s="406" t="s">
        <v>2443</v>
      </c>
      <c r="I44" s="406"/>
      <c r="J44" s="502">
        <v>196654</v>
      </c>
      <c r="K44" s="525">
        <v>2727853</v>
      </c>
      <c r="L44" s="525">
        <v>2649815.3555899998</v>
      </c>
      <c r="M44" s="525">
        <v>2432897.1112299999</v>
      </c>
      <c r="N44" s="526"/>
      <c r="O44" s="527">
        <v>95</v>
      </c>
      <c r="P44" s="527"/>
      <c r="Q44" s="528" t="s">
        <v>2444</v>
      </c>
      <c r="R44" s="529"/>
      <c r="S44" s="516"/>
      <c r="T44" s="516"/>
      <c r="U44" s="525">
        <v>373836.72836000007</v>
      </c>
    </row>
    <row r="45" spans="1:21" s="540" customFormat="1">
      <c r="A45" s="512" t="s">
        <v>2286</v>
      </c>
      <c r="B45" s="517" t="s">
        <v>300</v>
      </c>
      <c r="C45" s="500" t="s">
        <v>319</v>
      </c>
      <c r="D45" s="406" t="s">
        <v>2445</v>
      </c>
      <c r="E45" s="524"/>
      <c r="F45" s="524"/>
      <c r="G45" s="406" t="s">
        <v>2446</v>
      </c>
      <c r="H45" s="406" t="s">
        <v>2447</v>
      </c>
      <c r="I45" s="406"/>
      <c r="J45" s="502">
        <v>38800</v>
      </c>
      <c r="K45" s="525">
        <v>2354700</v>
      </c>
      <c r="L45" s="525">
        <v>2333195.7896500002</v>
      </c>
      <c r="M45" s="525">
        <v>1802547.4883899998</v>
      </c>
      <c r="N45" s="526"/>
      <c r="O45" s="523">
        <v>0.99</v>
      </c>
      <c r="P45" s="523"/>
      <c r="Q45" s="528"/>
      <c r="R45" s="529"/>
      <c r="S45" s="524"/>
      <c r="T45" s="524"/>
      <c r="U45" s="525"/>
    </row>
    <row r="46" spans="1:21" s="540" customFormat="1">
      <c r="A46" s="512" t="s">
        <v>2286</v>
      </c>
      <c r="B46" s="517" t="s">
        <v>300</v>
      </c>
      <c r="C46" s="500" t="s">
        <v>319</v>
      </c>
      <c r="D46" s="406" t="s">
        <v>2437</v>
      </c>
      <c r="E46" s="524"/>
      <c r="F46" s="524"/>
      <c r="G46" s="406" t="s">
        <v>2448</v>
      </c>
      <c r="H46" s="406" t="s">
        <v>2449</v>
      </c>
      <c r="I46" s="406"/>
      <c r="J46" s="502">
        <v>973000</v>
      </c>
      <c r="K46" s="525">
        <v>1437000</v>
      </c>
      <c r="L46" s="525">
        <v>1133694.39983</v>
      </c>
      <c r="M46" s="525">
        <v>951546.89040000003</v>
      </c>
      <c r="N46" s="526"/>
      <c r="O46" s="527">
        <v>95</v>
      </c>
      <c r="P46" s="527"/>
      <c r="Q46" s="528"/>
      <c r="R46" s="529"/>
      <c r="S46" s="524"/>
      <c r="T46" s="524"/>
      <c r="U46" s="525">
        <v>114.4830222528434</v>
      </c>
    </row>
    <row r="47" spans="1:21" s="540" customFormat="1">
      <c r="A47" s="512" t="s">
        <v>2286</v>
      </c>
      <c r="B47" s="517" t="s">
        <v>300</v>
      </c>
      <c r="C47" s="500" t="s">
        <v>319</v>
      </c>
      <c r="D47" s="406" t="s">
        <v>2450</v>
      </c>
      <c r="E47" s="524"/>
      <c r="F47" s="524"/>
      <c r="G47" s="406" t="s">
        <v>2451</v>
      </c>
      <c r="H47" s="406" t="s">
        <v>2452</v>
      </c>
      <c r="I47" s="406"/>
      <c r="J47" s="502">
        <v>900000</v>
      </c>
      <c r="K47" s="525">
        <v>1916700</v>
      </c>
      <c r="L47" s="525">
        <v>1704707.09506</v>
      </c>
      <c r="M47" s="525">
        <v>1161733.83516</v>
      </c>
      <c r="N47" s="526"/>
      <c r="O47" s="527">
        <v>90</v>
      </c>
      <c r="P47" s="527"/>
      <c r="Q47" s="501">
        <v>1</v>
      </c>
      <c r="R47" s="529"/>
      <c r="S47" s="524"/>
      <c r="T47" s="524"/>
      <c r="U47" s="525">
        <v>832565.15257000003</v>
      </c>
    </row>
    <row r="48" spans="1:21" s="540" customFormat="1">
      <c r="A48" s="512" t="s">
        <v>2286</v>
      </c>
      <c r="B48" s="517" t="s">
        <v>300</v>
      </c>
      <c r="C48" s="500" t="s">
        <v>319</v>
      </c>
      <c r="D48" s="406" t="s">
        <v>2450</v>
      </c>
      <c r="E48" s="524"/>
      <c r="F48" s="524"/>
      <c r="G48" s="406" t="s">
        <v>2453</v>
      </c>
      <c r="H48" s="406" t="s">
        <v>2454</v>
      </c>
      <c r="I48" s="406"/>
      <c r="J48" s="502">
        <v>1000000</v>
      </c>
      <c r="K48" s="525">
        <v>2502000</v>
      </c>
      <c r="L48" s="525">
        <v>2456514.5337899998</v>
      </c>
      <c r="M48" s="525">
        <v>2380647.0141499997</v>
      </c>
      <c r="N48" s="526"/>
      <c r="O48" s="527">
        <v>95</v>
      </c>
      <c r="P48" s="527"/>
      <c r="Q48" s="530"/>
      <c r="R48" s="529"/>
      <c r="S48" s="524"/>
      <c r="T48" s="524"/>
      <c r="U48" s="525"/>
    </row>
    <row r="49" spans="1:21" s="540" customFormat="1">
      <c r="A49" s="512" t="s">
        <v>2286</v>
      </c>
      <c r="B49" s="517" t="s">
        <v>300</v>
      </c>
      <c r="C49" s="500" t="s">
        <v>319</v>
      </c>
      <c r="D49" s="406" t="s">
        <v>2450</v>
      </c>
      <c r="E49" s="524"/>
      <c r="F49" s="524"/>
      <c r="G49" s="406" t="s">
        <v>2455</v>
      </c>
      <c r="H49" s="406" t="s">
        <v>2456</v>
      </c>
      <c r="I49" s="406"/>
      <c r="J49" s="502">
        <v>672000</v>
      </c>
      <c r="K49" s="525">
        <v>1019400</v>
      </c>
      <c r="L49" s="525">
        <v>993395.81232000003</v>
      </c>
      <c r="M49" s="525">
        <v>547169.94929999998</v>
      </c>
      <c r="N49" s="526"/>
      <c r="O49" s="527">
        <v>85</v>
      </c>
      <c r="P49" s="527"/>
      <c r="Q49" s="501">
        <v>1</v>
      </c>
      <c r="R49" s="529"/>
      <c r="S49" s="524"/>
      <c r="T49" s="524"/>
      <c r="U49" s="525">
        <v>573910.98401999997</v>
      </c>
    </row>
    <row r="50" spans="1:21" s="540" customFormat="1">
      <c r="A50" s="512" t="s">
        <v>2286</v>
      </c>
      <c r="B50" s="517" t="s">
        <v>300</v>
      </c>
      <c r="C50" s="500" t="s">
        <v>319</v>
      </c>
      <c r="D50" s="406" t="s">
        <v>2457</v>
      </c>
      <c r="E50" s="524"/>
      <c r="F50" s="524"/>
      <c r="G50" s="406" t="s">
        <v>2458</v>
      </c>
      <c r="H50" s="406" t="s">
        <v>2459</v>
      </c>
      <c r="I50" s="406"/>
      <c r="J50" s="502">
        <v>1000000</v>
      </c>
      <c r="K50" s="525">
        <v>1000000</v>
      </c>
      <c r="L50" s="525">
        <v>913764.62757999997</v>
      </c>
      <c r="M50" s="525">
        <v>714307.89893000002</v>
      </c>
      <c r="N50" s="526"/>
      <c r="O50" s="527">
        <v>99</v>
      </c>
      <c r="P50" s="527"/>
      <c r="Q50" s="531"/>
      <c r="R50" s="529"/>
      <c r="S50" s="524"/>
      <c r="T50" s="524"/>
      <c r="U50" s="525">
        <v>91.376462758000002</v>
      </c>
    </row>
    <row r="51" spans="1:21" s="540" customFormat="1">
      <c r="A51" s="512" t="s">
        <v>2286</v>
      </c>
      <c r="B51" s="517" t="s">
        <v>300</v>
      </c>
      <c r="C51" s="500" t="s">
        <v>319</v>
      </c>
      <c r="D51" s="406" t="s">
        <v>2457</v>
      </c>
      <c r="E51" s="524"/>
      <c r="F51" s="524"/>
      <c r="G51" s="406" t="s">
        <v>2460</v>
      </c>
      <c r="H51" s="406" t="s">
        <v>2461</v>
      </c>
      <c r="I51" s="406"/>
      <c r="J51" s="502">
        <v>1500000</v>
      </c>
      <c r="K51" s="525">
        <v>1500000</v>
      </c>
      <c r="L51" s="525">
        <v>891114.49126000004</v>
      </c>
      <c r="M51" s="525">
        <v>473319.82117000001</v>
      </c>
      <c r="N51" s="526"/>
      <c r="O51" s="527">
        <v>70</v>
      </c>
      <c r="P51" s="527"/>
      <c r="Q51" s="114"/>
      <c r="R51" s="529"/>
      <c r="S51" s="524"/>
      <c r="T51" s="524"/>
      <c r="U51" s="525">
        <v>77.695891601333329</v>
      </c>
    </row>
    <row r="52" spans="1:21" s="540" customFormat="1">
      <c r="A52" s="512" t="s">
        <v>2286</v>
      </c>
      <c r="B52" s="517" t="s">
        <v>300</v>
      </c>
      <c r="C52" s="500" t="s">
        <v>319</v>
      </c>
      <c r="D52" s="406" t="s">
        <v>2462</v>
      </c>
      <c r="E52" s="524"/>
      <c r="F52" s="524"/>
      <c r="G52" s="406" t="s">
        <v>2463</v>
      </c>
      <c r="H52" s="406" t="s">
        <v>2464</v>
      </c>
      <c r="I52" s="406"/>
      <c r="J52" s="502">
        <v>2000000</v>
      </c>
      <c r="K52" s="525">
        <v>2000000</v>
      </c>
      <c r="L52" s="525">
        <v>1982123.3700300001</v>
      </c>
      <c r="M52" s="525">
        <v>1354022.4776899999</v>
      </c>
      <c r="N52" s="526"/>
      <c r="O52" s="527">
        <v>98</v>
      </c>
      <c r="P52" s="527"/>
      <c r="Q52" s="528" t="s">
        <v>2465</v>
      </c>
      <c r="R52" s="529"/>
      <c r="S52" s="524"/>
      <c r="T52" s="524"/>
      <c r="U52" s="525">
        <v>993383.44843000011</v>
      </c>
    </row>
    <row r="53" spans="1:21" s="540" customFormat="1">
      <c r="A53" s="512" t="s">
        <v>2286</v>
      </c>
      <c r="B53" s="517" t="s">
        <v>300</v>
      </c>
      <c r="C53" s="500" t="s">
        <v>319</v>
      </c>
      <c r="D53" s="406" t="s">
        <v>2462</v>
      </c>
      <c r="E53" s="524"/>
      <c r="F53" s="524"/>
      <c r="G53" s="406" t="s">
        <v>2466</v>
      </c>
      <c r="H53" s="406" t="s">
        <v>2467</v>
      </c>
      <c r="I53" s="406"/>
      <c r="J53" s="502">
        <v>2000000</v>
      </c>
      <c r="K53" s="525">
        <v>2500000</v>
      </c>
      <c r="L53" s="525">
        <v>1960121.95141</v>
      </c>
      <c r="M53" s="525">
        <v>603838.06296000001</v>
      </c>
      <c r="N53" s="526"/>
      <c r="O53" s="404">
        <v>0.6</v>
      </c>
      <c r="P53" s="404"/>
      <c r="Q53" s="528" t="s">
        <v>2468</v>
      </c>
      <c r="R53" s="529"/>
      <c r="S53" s="524"/>
      <c r="T53" s="524"/>
      <c r="U53" s="525">
        <v>1506665.1061800001</v>
      </c>
    </row>
    <row r="54" spans="1:21" s="540" customFormat="1">
      <c r="A54" s="512" t="s">
        <v>2286</v>
      </c>
      <c r="B54" s="517" t="s">
        <v>300</v>
      </c>
      <c r="C54" s="500" t="s">
        <v>319</v>
      </c>
      <c r="D54" s="406" t="s">
        <v>2469</v>
      </c>
      <c r="E54" s="524"/>
      <c r="F54" s="524"/>
      <c r="G54" s="406" t="s">
        <v>2470</v>
      </c>
      <c r="H54" s="406" t="s">
        <v>2471</v>
      </c>
      <c r="I54" s="406"/>
      <c r="J54" s="502">
        <v>600000</v>
      </c>
      <c r="K54" s="525">
        <v>600000</v>
      </c>
      <c r="L54" s="525">
        <v>10287.59669</v>
      </c>
      <c r="M54" s="525">
        <v>8455.3536899999999</v>
      </c>
      <c r="N54" s="526"/>
      <c r="O54" s="527"/>
      <c r="P54" s="527"/>
      <c r="Q54" s="531"/>
      <c r="R54" s="529"/>
      <c r="S54" s="524"/>
      <c r="T54" s="524"/>
      <c r="U54" s="525">
        <v>-8455.3536899999999</v>
      </c>
    </row>
    <row r="55" spans="1:21" s="540" customFormat="1">
      <c r="A55" s="512" t="s">
        <v>2286</v>
      </c>
      <c r="B55" s="517" t="s">
        <v>300</v>
      </c>
      <c r="C55" s="500" t="s">
        <v>319</v>
      </c>
      <c r="D55" s="406" t="s">
        <v>2472</v>
      </c>
      <c r="E55" s="524"/>
      <c r="F55" s="524"/>
      <c r="G55" s="406" t="s">
        <v>2473</v>
      </c>
      <c r="H55" s="406" t="s">
        <v>2474</v>
      </c>
      <c r="I55" s="406"/>
      <c r="J55" s="502">
        <v>600000</v>
      </c>
      <c r="K55" s="525">
        <v>1520000</v>
      </c>
      <c r="L55" s="525">
        <v>1414111.1751600001</v>
      </c>
      <c r="M55" s="525">
        <v>649614.33151000005</v>
      </c>
      <c r="N55" s="526"/>
      <c r="O55" s="404">
        <v>0.75</v>
      </c>
      <c r="P55" s="404"/>
      <c r="Q55" s="532"/>
      <c r="R55" s="529"/>
      <c r="S55" s="524"/>
      <c r="T55" s="524"/>
      <c r="U55" s="525">
        <v>949180.25069999998</v>
      </c>
    </row>
    <row r="56" spans="1:21" s="540" customFormat="1" ht="18" thickBot="1">
      <c r="A56" s="512" t="s">
        <v>2286</v>
      </c>
      <c r="B56" s="517" t="s">
        <v>300</v>
      </c>
      <c r="C56" s="500" t="s">
        <v>319</v>
      </c>
      <c r="D56" s="406" t="s">
        <v>2472</v>
      </c>
      <c r="E56" s="524"/>
      <c r="F56" s="524"/>
      <c r="G56" s="406" t="s">
        <v>2475</v>
      </c>
      <c r="H56" s="406" t="s">
        <v>2476</v>
      </c>
      <c r="I56" s="406"/>
      <c r="J56" s="502">
        <v>800000</v>
      </c>
      <c r="K56" s="525">
        <v>1200000</v>
      </c>
      <c r="L56" s="525">
        <v>1162649.3286299999</v>
      </c>
      <c r="M56" s="525">
        <v>1057618.42903</v>
      </c>
      <c r="N56" s="526"/>
      <c r="O56" s="404">
        <v>0.98</v>
      </c>
      <c r="P56" s="404"/>
      <c r="Q56" s="532"/>
      <c r="R56" s="529"/>
      <c r="S56" s="524"/>
      <c r="T56" s="524"/>
      <c r="U56" s="525">
        <v>142381.57097</v>
      </c>
    </row>
    <row r="57" spans="1:21" s="540" customFormat="1" ht="20" thickBot="1">
      <c r="A57" s="512" t="s">
        <v>2286</v>
      </c>
      <c r="B57" s="517" t="s">
        <v>296</v>
      </c>
      <c r="C57" s="533" t="s">
        <v>510</v>
      </c>
      <c r="D57" s="534" t="s">
        <v>358</v>
      </c>
      <c r="E57" s="534"/>
      <c r="F57" s="534"/>
      <c r="G57" s="406" t="s">
        <v>2477</v>
      </c>
      <c r="H57" s="535"/>
      <c r="I57" s="535"/>
      <c r="J57" s="536"/>
      <c r="K57" s="518">
        <v>2276742.852</v>
      </c>
      <c r="L57" s="518">
        <v>1592565.12</v>
      </c>
      <c r="M57" s="518">
        <v>0</v>
      </c>
      <c r="N57" s="537"/>
      <c r="O57" s="538" t="s">
        <v>2478</v>
      </c>
      <c r="P57" s="538"/>
      <c r="Q57" s="539" t="s">
        <v>2479</v>
      </c>
      <c r="U57" s="541"/>
    </row>
    <row r="58" spans="1:21" s="540" customFormat="1" ht="18" thickBot="1">
      <c r="A58" s="512" t="s">
        <v>2286</v>
      </c>
      <c r="B58" s="517" t="s">
        <v>296</v>
      </c>
      <c r="C58" s="533" t="s">
        <v>510</v>
      </c>
      <c r="D58" s="535" t="s">
        <v>1063</v>
      </c>
      <c r="E58" s="534"/>
      <c r="F58" s="534"/>
      <c r="G58" s="534" t="s">
        <v>2480</v>
      </c>
      <c r="H58" s="535"/>
      <c r="I58" s="535"/>
      <c r="J58" s="536"/>
      <c r="K58" s="518">
        <v>2481000</v>
      </c>
      <c r="L58" s="518">
        <v>1583111.1120499999</v>
      </c>
      <c r="M58" s="518">
        <v>238915.62823</v>
      </c>
      <c r="N58" s="537"/>
      <c r="O58" s="542"/>
      <c r="P58" s="542"/>
      <c r="U58" s="541"/>
    </row>
    <row r="59" spans="1:21" s="540" customFormat="1" ht="20" thickBot="1">
      <c r="A59" s="512" t="s">
        <v>2286</v>
      </c>
      <c r="B59" s="517" t="s">
        <v>296</v>
      </c>
      <c r="C59" s="533" t="s">
        <v>510</v>
      </c>
      <c r="D59" s="534" t="s">
        <v>397</v>
      </c>
      <c r="E59" s="534"/>
      <c r="F59" s="534"/>
      <c r="G59" s="534" t="s">
        <v>2481</v>
      </c>
      <c r="H59" s="535"/>
      <c r="I59" s="535"/>
      <c r="J59" s="536"/>
      <c r="K59" s="518">
        <v>2000000</v>
      </c>
      <c r="L59" s="518">
        <v>0</v>
      </c>
      <c r="M59" s="518">
        <v>0</v>
      </c>
      <c r="N59" s="537"/>
      <c r="O59" s="543">
        <v>0</v>
      </c>
      <c r="P59" s="544"/>
      <c r="U59" s="541"/>
    </row>
    <row r="60" spans="1:21" s="540" customFormat="1">
      <c r="A60" s="512" t="s">
        <v>2286</v>
      </c>
      <c r="B60" s="517" t="s">
        <v>296</v>
      </c>
      <c r="C60" s="545" t="s">
        <v>2285</v>
      </c>
      <c r="D60" s="313" t="s">
        <v>2482</v>
      </c>
      <c r="E60" s="499"/>
      <c r="F60" s="499"/>
      <c r="G60" s="499" t="s">
        <v>2483</v>
      </c>
      <c r="H60" s="514"/>
      <c r="I60" s="514"/>
      <c r="J60" s="500">
        <v>600000</v>
      </c>
      <c r="K60" s="208">
        <v>1100000</v>
      </c>
      <c r="L60" s="518"/>
      <c r="M60" s="208">
        <v>973995.75054000004</v>
      </c>
      <c r="N60" s="546"/>
      <c r="O60" s="523">
        <v>0.98</v>
      </c>
      <c r="P60" s="523"/>
      <c r="Q60" s="547"/>
      <c r="R60" s="524"/>
      <c r="S60" s="524"/>
      <c r="T60" s="313" t="s">
        <v>2484</v>
      </c>
      <c r="U60" s="518"/>
    </row>
    <row r="61" spans="1:21" s="540" customFormat="1">
      <c r="A61" s="512" t="s">
        <v>2286</v>
      </c>
      <c r="B61" s="517" t="s">
        <v>296</v>
      </c>
      <c r="C61" s="545" t="s">
        <v>2285</v>
      </c>
      <c r="D61" s="313" t="s">
        <v>2482</v>
      </c>
      <c r="E61" s="499"/>
      <c r="F61" s="499"/>
      <c r="G61" s="499" t="s">
        <v>2485</v>
      </c>
      <c r="H61" s="514"/>
      <c r="I61" s="514"/>
      <c r="J61" s="500">
        <v>500000</v>
      </c>
      <c r="K61" s="208">
        <v>1124200</v>
      </c>
      <c r="L61" s="518"/>
      <c r="M61" s="208">
        <v>750847.00805000006</v>
      </c>
      <c r="N61" s="546"/>
      <c r="O61" s="548">
        <v>0.75</v>
      </c>
      <c r="P61" s="548"/>
      <c r="Q61" s="312"/>
      <c r="R61" s="524"/>
      <c r="S61" s="524"/>
      <c r="T61" s="313" t="s">
        <v>2486</v>
      </c>
      <c r="U61" s="518"/>
    </row>
    <row r="62" spans="1:21" s="540" customFormat="1">
      <c r="A62" s="512" t="s">
        <v>2286</v>
      </c>
      <c r="B62" s="517" t="s">
        <v>296</v>
      </c>
      <c r="C62" s="545" t="s">
        <v>2285</v>
      </c>
      <c r="D62" s="112" t="s">
        <v>2487</v>
      </c>
      <c r="E62" s="499"/>
      <c r="F62" s="499"/>
      <c r="G62" s="499" t="s">
        <v>2488</v>
      </c>
      <c r="H62" s="514"/>
      <c r="I62" s="514"/>
      <c r="J62" s="500">
        <v>450000</v>
      </c>
      <c r="K62" s="208">
        <v>2408068</v>
      </c>
      <c r="L62" s="518"/>
      <c r="M62" s="208">
        <v>2388340.2190300003</v>
      </c>
      <c r="N62" s="546"/>
      <c r="O62" s="548">
        <v>1</v>
      </c>
      <c r="P62" s="548"/>
      <c r="Q62" s="312"/>
      <c r="R62" s="524"/>
      <c r="S62" s="524"/>
      <c r="T62" s="313" t="s">
        <v>2489</v>
      </c>
      <c r="U62" s="518"/>
    </row>
    <row r="63" spans="1:21" s="540" customFormat="1">
      <c r="A63" s="549" t="s">
        <v>2286</v>
      </c>
      <c r="B63" s="517" t="s">
        <v>296</v>
      </c>
      <c r="C63" s="545" t="s">
        <v>2285</v>
      </c>
      <c r="D63" s="112" t="s">
        <v>2487</v>
      </c>
      <c r="E63" s="499"/>
      <c r="F63" s="499"/>
      <c r="G63" s="499" t="s">
        <v>2490</v>
      </c>
      <c r="H63" s="514"/>
      <c r="I63" s="514"/>
      <c r="J63" s="500">
        <v>180000</v>
      </c>
      <c r="K63" s="208">
        <v>1315000</v>
      </c>
      <c r="L63" s="518"/>
      <c r="M63" s="208">
        <v>1222682.3444000001</v>
      </c>
      <c r="N63" s="546"/>
      <c r="O63" s="548">
        <v>0.96</v>
      </c>
      <c r="P63" s="548"/>
      <c r="Q63" s="312"/>
      <c r="R63" s="524"/>
      <c r="S63" s="524"/>
      <c r="T63" s="313" t="s">
        <v>2491</v>
      </c>
      <c r="U63" s="518"/>
    </row>
    <row r="64" spans="1:21" s="540" customFormat="1">
      <c r="A64" s="549" t="s">
        <v>2286</v>
      </c>
      <c r="B64" s="517" t="s">
        <v>296</v>
      </c>
      <c r="C64" s="545" t="s">
        <v>2285</v>
      </c>
      <c r="D64" s="112" t="s">
        <v>2487</v>
      </c>
      <c r="E64" s="499"/>
      <c r="F64" s="499"/>
      <c r="G64" s="499" t="s">
        <v>2492</v>
      </c>
      <c r="H64" s="514"/>
      <c r="I64" s="514"/>
      <c r="J64" s="500">
        <v>400000</v>
      </c>
      <c r="K64" s="208">
        <v>1300000</v>
      </c>
      <c r="L64" s="518"/>
      <c r="M64" s="208">
        <v>1183693.3957499999</v>
      </c>
      <c r="N64" s="546"/>
      <c r="O64" s="548">
        <v>0.9</v>
      </c>
      <c r="P64" s="548"/>
      <c r="Q64" s="312"/>
      <c r="R64" s="524"/>
      <c r="S64" s="524"/>
      <c r="T64" s="313" t="s">
        <v>2493</v>
      </c>
      <c r="U64" s="518"/>
    </row>
    <row r="65" spans="1:21" s="540" customFormat="1">
      <c r="A65" s="549" t="s">
        <v>2286</v>
      </c>
      <c r="B65" s="517" t="s">
        <v>296</v>
      </c>
      <c r="C65" s="545" t="s">
        <v>2285</v>
      </c>
      <c r="D65" s="112" t="s">
        <v>2487</v>
      </c>
      <c r="E65" s="499"/>
      <c r="F65" s="499"/>
      <c r="G65" s="499" t="s">
        <v>2494</v>
      </c>
      <c r="H65" s="514"/>
      <c r="I65" s="514"/>
      <c r="J65" s="500">
        <v>1500000</v>
      </c>
      <c r="K65" s="208">
        <v>1900000</v>
      </c>
      <c r="L65" s="518"/>
      <c r="M65" s="208">
        <v>1728020.83372</v>
      </c>
      <c r="N65" s="546"/>
      <c r="O65" s="548">
        <v>1</v>
      </c>
      <c r="P65" s="548"/>
      <c r="Q65" s="312"/>
      <c r="R65" s="524"/>
      <c r="S65" s="524"/>
      <c r="T65" s="313" t="s">
        <v>2495</v>
      </c>
      <c r="U65" s="518"/>
    </row>
    <row r="66" spans="1:21" s="540" customFormat="1">
      <c r="A66" s="549" t="s">
        <v>2286</v>
      </c>
      <c r="B66" s="517" t="s">
        <v>296</v>
      </c>
      <c r="C66" s="545" t="s">
        <v>2285</v>
      </c>
      <c r="D66" s="112" t="s">
        <v>2487</v>
      </c>
      <c r="E66" s="499"/>
      <c r="F66" s="499"/>
      <c r="G66" s="499" t="s">
        <v>2496</v>
      </c>
      <c r="H66" s="514"/>
      <c r="I66" s="514"/>
      <c r="J66" s="500">
        <v>1400000</v>
      </c>
      <c r="K66" s="208">
        <v>2750000</v>
      </c>
      <c r="L66" s="518"/>
      <c r="M66" s="208">
        <v>1092327.44881</v>
      </c>
      <c r="N66" s="546"/>
      <c r="O66" s="548">
        <v>0.5</v>
      </c>
      <c r="P66" s="548"/>
      <c r="Q66" s="312"/>
      <c r="R66" s="524"/>
      <c r="S66" s="524"/>
      <c r="T66" s="313" t="s">
        <v>2497</v>
      </c>
      <c r="U66" s="518"/>
    </row>
    <row r="67" spans="1:21" s="540" customFormat="1">
      <c r="A67" s="549" t="s">
        <v>2286</v>
      </c>
      <c r="B67" s="517" t="s">
        <v>296</v>
      </c>
      <c r="C67" s="545" t="s">
        <v>2285</v>
      </c>
      <c r="D67" s="112" t="s">
        <v>2487</v>
      </c>
      <c r="E67" s="499"/>
      <c r="F67" s="499"/>
      <c r="G67" s="499" t="s">
        <v>2498</v>
      </c>
      <c r="H67" s="514"/>
      <c r="I67" s="514"/>
      <c r="J67" s="500">
        <v>1000000</v>
      </c>
      <c r="K67" s="208">
        <v>1000000</v>
      </c>
      <c r="L67" s="518"/>
      <c r="M67" s="208">
        <v>783191.57597000001</v>
      </c>
      <c r="N67" s="546"/>
      <c r="O67" s="548">
        <v>0.8</v>
      </c>
      <c r="P67" s="548"/>
      <c r="Q67" s="312" t="s">
        <v>2499</v>
      </c>
      <c r="R67" s="524"/>
      <c r="S67" s="524"/>
      <c r="T67" s="313" t="s">
        <v>2500</v>
      </c>
      <c r="U67" s="518"/>
    </row>
    <row r="68" spans="1:21" s="540" customFormat="1">
      <c r="A68" s="549" t="s">
        <v>2286</v>
      </c>
      <c r="B68" s="517" t="s">
        <v>296</v>
      </c>
      <c r="C68" s="545" t="s">
        <v>2285</v>
      </c>
      <c r="D68" s="112" t="s">
        <v>2487</v>
      </c>
      <c r="E68" s="499"/>
      <c r="F68" s="499"/>
      <c r="G68" s="499" t="s">
        <v>2501</v>
      </c>
      <c r="H68" s="514"/>
      <c r="I68" s="514"/>
      <c r="J68" s="500">
        <v>1000000</v>
      </c>
      <c r="K68" s="208">
        <v>1000000</v>
      </c>
      <c r="L68" s="518"/>
      <c r="M68" s="208">
        <v>780812.71394000005</v>
      </c>
      <c r="N68" s="546"/>
      <c r="O68" s="548">
        <v>0.9</v>
      </c>
      <c r="P68" s="548"/>
      <c r="Q68" s="312" t="s">
        <v>2499</v>
      </c>
      <c r="R68" s="524"/>
      <c r="S68" s="524"/>
      <c r="T68" s="313" t="s">
        <v>2500</v>
      </c>
      <c r="U68" s="518"/>
    </row>
    <row r="69" spans="1:21" s="540" customFormat="1">
      <c r="A69" s="549" t="s">
        <v>2286</v>
      </c>
      <c r="B69" s="517" t="s">
        <v>296</v>
      </c>
      <c r="C69" s="545" t="s">
        <v>2285</v>
      </c>
      <c r="D69" s="112" t="s">
        <v>2487</v>
      </c>
      <c r="E69" s="499"/>
      <c r="F69" s="499"/>
      <c r="G69" s="499" t="s">
        <v>2502</v>
      </c>
      <c r="H69" s="514"/>
      <c r="I69" s="514"/>
      <c r="J69" s="500">
        <v>1500000</v>
      </c>
      <c r="K69" s="208">
        <v>1500000</v>
      </c>
      <c r="L69" s="518"/>
      <c r="M69" s="208">
        <v>1334245.1762899999</v>
      </c>
      <c r="N69" s="546"/>
      <c r="O69" s="548">
        <v>0.97</v>
      </c>
      <c r="P69" s="548"/>
      <c r="Q69" s="312" t="s">
        <v>2499</v>
      </c>
      <c r="R69" s="524"/>
      <c r="S69" s="524"/>
      <c r="T69" s="313" t="s">
        <v>2503</v>
      </c>
      <c r="U69" s="518"/>
    </row>
    <row r="70" spans="1:21" s="540" customFormat="1">
      <c r="A70" s="549" t="s">
        <v>2286</v>
      </c>
      <c r="B70" s="517" t="s">
        <v>296</v>
      </c>
      <c r="C70" s="545" t="s">
        <v>2285</v>
      </c>
      <c r="D70" s="112" t="s">
        <v>2487</v>
      </c>
      <c r="E70" s="499"/>
      <c r="F70" s="499"/>
      <c r="G70" s="499" t="s">
        <v>2504</v>
      </c>
      <c r="H70" s="514"/>
      <c r="I70" s="514"/>
      <c r="J70" s="500">
        <v>2000000</v>
      </c>
      <c r="K70" s="208">
        <v>2000000</v>
      </c>
      <c r="L70" s="518"/>
      <c r="M70" s="208">
        <v>1782050.3262199999</v>
      </c>
      <c r="N70" s="546"/>
      <c r="O70" s="548">
        <v>1</v>
      </c>
      <c r="P70" s="548"/>
      <c r="Q70" s="312" t="s">
        <v>2499</v>
      </c>
      <c r="R70" s="524"/>
      <c r="S70" s="524"/>
      <c r="T70" s="313" t="s">
        <v>2505</v>
      </c>
      <c r="U70" s="518"/>
    </row>
    <row r="71" spans="1:21" s="540" customFormat="1">
      <c r="A71" s="549" t="s">
        <v>2286</v>
      </c>
      <c r="B71" s="517" t="s">
        <v>296</v>
      </c>
      <c r="C71" s="545" t="s">
        <v>2285</v>
      </c>
      <c r="D71" s="112" t="s">
        <v>2506</v>
      </c>
      <c r="E71" s="499"/>
      <c r="F71" s="499"/>
      <c r="G71" s="499" t="s">
        <v>2507</v>
      </c>
      <c r="H71" s="514"/>
      <c r="I71" s="514"/>
      <c r="J71" s="500">
        <v>300000</v>
      </c>
      <c r="K71" s="208">
        <v>2489000</v>
      </c>
      <c r="L71" s="518"/>
      <c r="M71" s="208">
        <v>2349654</v>
      </c>
      <c r="N71" s="546"/>
      <c r="O71" s="548">
        <v>1</v>
      </c>
      <c r="P71" s="548"/>
      <c r="Q71" s="312"/>
      <c r="R71" s="524"/>
      <c r="S71" s="524"/>
      <c r="T71" s="313" t="s">
        <v>2503</v>
      </c>
      <c r="U71" s="518"/>
    </row>
    <row r="72" spans="1:21" s="540" customFormat="1">
      <c r="A72" s="549" t="s">
        <v>2286</v>
      </c>
      <c r="B72" s="517" t="s">
        <v>296</v>
      </c>
      <c r="C72" s="545" t="s">
        <v>2285</v>
      </c>
      <c r="D72" s="112" t="s">
        <v>2506</v>
      </c>
      <c r="E72" s="499"/>
      <c r="F72" s="499"/>
      <c r="G72" s="499" t="s">
        <v>2508</v>
      </c>
      <c r="H72" s="514"/>
      <c r="I72" s="514"/>
      <c r="J72" s="500">
        <v>500000</v>
      </c>
      <c r="K72" s="208">
        <v>3289000</v>
      </c>
      <c r="L72" s="518"/>
      <c r="M72" s="208">
        <v>2082320.1385299999</v>
      </c>
      <c r="N72" s="546"/>
      <c r="O72" s="548">
        <v>0.9</v>
      </c>
      <c r="P72" s="548"/>
      <c r="Q72" s="312"/>
      <c r="R72" s="524"/>
      <c r="S72" s="524"/>
      <c r="T72" s="313" t="s">
        <v>2509</v>
      </c>
      <c r="U72" s="518"/>
    </row>
    <row r="73" spans="1:21" s="540" customFormat="1">
      <c r="A73" s="549" t="s">
        <v>2286</v>
      </c>
      <c r="B73" s="517" t="s">
        <v>296</v>
      </c>
      <c r="C73" s="545" t="s">
        <v>2285</v>
      </c>
      <c r="D73" s="112" t="s">
        <v>2506</v>
      </c>
      <c r="E73" s="499"/>
      <c r="F73" s="499"/>
      <c r="G73" s="499" t="s">
        <v>2510</v>
      </c>
      <c r="H73" s="514"/>
      <c r="I73" s="514"/>
      <c r="J73" s="500">
        <v>376000</v>
      </c>
      <c r="K73" s="208">
        <v>1261000</v>
      </c>
      <c r="L73" s="518"/>
      <c r="M73" s="208">
        <v>757342.47857000004</v>
      </c>
      <c r="N73" s="546"/>
      <c r="O73" s="548">
        <v>0.7</v>
      </c>
      <c r="P73" s="548"/>
      <c r="Q73" s="312"/>
      <c r="R73" s="524"/>
      <c r="S73" s="524"/>
      <c r="T73" s="313" t="s">
        <v>2503</v>
      </c>
      <c r="U73" s="518"/>
    </row>
    <row r="74" spans="1:21" s="540" customFormat="1">
      <c r="A74" s="549" t="s">
        <v>2286</v>
      </c>
      <c r="B74" s="517" t="s">
        <v>296</v>
      </c>
      <c r="C74" s="545" t="s">
        <v>2285</v>
      </c>
      <c r="D74" s="112" t="s">
        <v>2506</v>
      </c>
      <c r="E74" s="499"/>
      <c r="F74" s="499"/>
      <c r="G74" s="499" t="s">
        <v>2511</v>
      </c>
      <c r="H74" s="514"/>
      <c r="I74" s="514"/>
      <c r="J74" s="500">
        <v>2000000</v>
      </c>
      <c r="K74" s="208">
        <v>2000000</v>
      </c>
      <c r="L74" s="518"/>
      <c r="M74" s="208">
        <v>39985.077499999999</v>
      </c>
      <c r="N74" s="546"/>
      <c r="O74" s="548" t="s">
        <v>2512</v>
      </c>
      <c r="P74" s="548"/>
      <c r="Q74" s="312" t="s">
        <v>2499</v>
      </c>
      <c r="R74" s="524"/>
      <c r="S74" s="524"/>
      <c r="T74" s="313" t="s">
        <v>2503</v>
      </c>
      <c r="U74" s="518"/>
    </row>
    <row r="75" spans="1:21" s="540" customFormat="1">
      <c r="A75" s="549" t="s">
        <v>2286</v>
      </c>
      <c r="B75" s="517" t="s">
        <v>296</v>
      </c>
      <c r="C75" s="545" t="s">
        <v>2285</v>
      </c>
      <c r="D75" s="112" t="s">
        <v>2513</v>
      </c>
      <c r="E75" s="499"/>
      <c r="F75" s="499"/>
      <c r="G75" s="499" t="s">
        <v>2514</v>
      </c>
      <c r="H75" s="514"/>
      <c r="I75" s="514"/>
      <c r="J75" s="500">
        <v>948000</v>
      </c>
      <c r="K75" s="208">
        <v>1934000</v>
      </c>
      <c r="L75" s="518"/>
      <c r="M75" s="208">
        <v>1454015.7386400001</v>
      </c>
      <c r="N75" s="546"/>
      <c r="O75" s="548">
        <v>1</v>
      </c>
      <c r="P75" s="548"/>
      <c r="Q75" s="312"/>
      <c r="R75" s="524"/>
      <c r="S75" s="524"/>
      <c r="T75" s="313" t="s">
        <v>2503</v>
      </c>
      <c r="U75" s="518"/>
    </row>
    <row r="76" spans="1:21" s="540" customFormat="1">
      <c r="A76" s="549" t="s">
        <v>2286</v>
      </c>
      <c r="B76" s="517" t="s">
        <v>296</v>
      </c>
      <c r="C76" s="545" t="s">
        <v>2285</v>
      </c>
      <c r="D76" s="112" t="s">
        <v>2515</v>
      </c>
      <c r="E76" s="499"/>
      <c r="F76" s="499"/>
      <c r="G76" s="499" t="s">
        <v>2516</v>
      </c>
      <c r="H76" s="514"/>
      <c r="I76" s="514"/>
      <c r="J76" s="500">
        <v>1540000</v>
      </c>
      <c r="K76" s="208">
        <v>2830000</v>
      </c>
      <c r="L76" s="518"/>
      <c r="M76" s="208">
        <v>2120057.23007</v>
      </c>
      <c r="N76" s="546"/>
      <c r="O76" s="548">
        <v>0.98</v>
      </c>
      <c r="P76" s="548"/>
      <c r="Q76" s="312"/>
      <c r="R76" s="524"/>
      <c r="S76" s="524"/>
      <c r="T76" s="313" t="s">
        <v>2503</v>
      </c>
      <c r="U76" s="518"/>
    </row>
    <row r="77" spans="1:21" s="540" customFormat="1">
      <c r="A77" s="549" t="s">
        <v>2286</v>
      </c>
      <c r="B77" s="517" t="s">
        <v>296</v>
      </c>
      <c r="C77" s="545" t="s">
        <v>2285</v>
      </c>
      <c r="D77" s="112" t="s">
        <v>2517</v>
      </c>
      <c r="E77" s="499"/>
      <c r="F77" s="499"/>
      <c r="G77" s="499" t="s">
        <v>2518</v>
      </c>
      <c r="H77" s="514"/>
      <c r="I77" s="514"/>
      <c r="J77" s="500">
        <v>474000</v>
      </c>
      <c r="K77" s="208">
        <v>1446000</v>
      </c>
      <c r="L77" s="518"/>
      <c r="M77" s="208">
        <v>4811.9384</v>
      </c>
      <c r="N77" s="546"/>
      <c r="O77" s="548">
        <v>0</v>
      </c>
      <c r="P77" s="548"/>
      <c r="Q77" s="312" t="s">
        <v>2519</v>
      </c>
      <c r="R77" s="524"/>
      <c r="S77" s="524"/>
      <c r="T77" s="313" t="s">
        <v>2503</v>
      </c>
      <c r="U77" s="518"/>
    </row>
    <row r="78" spans="1:21" s="540" customFormat="1">
      <c r="A78" s="549" t="s">
        <v>2286</v>
      </c>
      <c r="B78" s="517" t="s">
        <v>296</v>
      </c>
      <c r="C78" s="545" t="s">
        <v>2285</v>
      </c>
      <c r="D78" s="112" t="s">
        <v>2520</v>
      </c>
      <c r="E78" s="499"/>
      <c r="F78" s="499"/>
      <c r="G78" s="499" t="s">
        <v>2521</v>
      </c>
      <c r="H78" s="514"/>
      <c r="I78" s="514"/>
      <c r="J78" s="500">
        <v>610000</v>
      </c>
      <c r="K78" s="208">
        <v>2040000</v>
      </c>
      <c r="L78" s="518"/>
      <c r="M78" s="208">
        <v>873268.89612000005</v>
      </c>
      <c r="N78" s="546"/>
      <c r="O78" s="548">
        <v>0.78</v>
      </c>
      <c r="P78" s="548"/>
      <c r="Q78" s="312"/>
      <c r="R78" s="524"/>
      <c r="S78" s="524"/>
      <c r="T78" s="313" t="s">
        <v>2522</v>
      </c>
      <c r="U78" s="518"/>
    </row>
    <row r="79" spans="1:21" s="540" customFormat="1">
      <c r="A79" s="549" t="s">
        <v>2286</v>
      </c>
      <c r="B79" s="517" t="s">
        <v>296</v>
      </c>
      <c r="C79" s="545" t="s">
        <v>2285</v>
      </c>
      <c r="D79" s="112" t="s">
        <v>2520</v>
      </c>
      <c r="E79" s="499"/>
      <c r="F79" s="499"/>
      <c r="G79" s="499" t="s">
        <v>2523</v>
      </c>
      <c r="H79" s="514"/>
      <c r="I79" s="514"/>
      <c r="J79" s="500">
        <v>4000000</v>
      </c>
      <c r="K79" s="208">
        <v>8200000</v>
      </c>
      <c r="L79" s="518"/>
      <c r="M79" s="208">
        <v>17070.256699999998</v>
      </c>
      <c r="N79" s="546"/>
      <c r="O79" s="548">
        <v>0</v>
      </c>
      <c r="P79" s="548"/>
      <c r="Q79" s="312"/>
      <c r="R79" s="524"/>
      <c r="S79" s="524"/>
      <c r="T79" s="313" t="s">
        <v>2503</v>
      </c>
      <c r="U79" s="518"/>
    </row>
    <row r="80" spans="1:21" s="540" customFormat="1">
      <c r="A80" s="549" t="s">
        <v>2286</v>
      </c>
      <c r="B80" s="517" t="s">
        <v>296</v>
      </c>
      <c r="C80" s="545" t="s">
        <v>2285</v>
      </c>
      <c r="D80" s="365" t="s">
        <v>2450</v>
      </c>
      <c r="E80" s="499"/>
      <c r="F80" s="499"/>
      <c r="G80" s="499" t="s">
        <v>2524</v>
      </c>
      <c r="H80" s="514"/>
      <c r="I80" s="514"/>
      <c r="J80" s="500">
        <v>1200000</v>
      </c>
      <c r="K80" s="208">
        <v>1200000</v>
      </c>
      <c r="L80" s="518"/>
      <c r="M80" s="208">
        <v>19718.09</v>
      </c>
      <c r="N80" s="546"/>
      <c r="O80" s="548">
        <v>0.02</v>
      </c>
      <c r="P80" s="548"/>
      <c r="Q80" s="312" t="s">
        <v>2499</v>
      </c>
      <c r="R80" s="524"/>
      <c r="S80" s="524"/>
      <c r="T80" s="313" t="s">
        <v>2525</v>
      </c>
      <c r="U80" s="518"/>
    </row>
    <row r="81" spans="1:21" s="540" customFormat="1">
      <c r="A81" s="549" t="s">
        <v>2286</v>
      </c>
      <c r="B81" s="517" t="s">
        <v>296</v>
      </c>
      <c r="C81" s="545" t="s">
        <v>2285</v>
      </c>
      <c r="D81" s="365" t="s">
        <v>1063</v>
      </c>
      <c r="E81" s="499"/>
      <c r="F81" s="499"/>
      <c r="G81" s="499" t="s">
        <v>2526</v>
      </c>
      <c r="H81" s="514"/>
      <c r="I81" s="514"/>
      <c r="J81" s="500">
        <v>2700000</v>
      </c>
      <c r="K81" s="208">
        <v>2700000</v>
      </c>
      <c r="L81" s="518"/>
      <c r="M81" s="208">
        <v>1032465.73999</v>
      </c>
      <c r="N81" s="546"/>
      <c r="O81" s="548">
        <v>0.9</v>
      </c>
      <c r="P81" s="548"/>
      <c r="Q81" s="312"/>
      <c r="R81" s="524"/>
      <c r="S81" s="524"/>
      <c r="T81" s="313" t="s">
        <v>2527</v>
      </c>
      <c r="U81" s="518"/>
    </row>
    <row r="82" spans="1:21" s="540" customFormat="1">
      <c r="A82" s="549" t="s">
        <v>2286</v>
      </c>
      <c r="B82" s="517" t="s">
        <v>296</v>
      </c>
      <c r="C82" s="545" t="s">
        <v>2285</v>
      </c>
      <c r="D82" s="365" t="s">
        <v>1063</v>
      </c>
      <c r="E82" s="499"/>
      <c r="F82" s="499"/>
      <c r="G82" s="499" t="s">
        <v>2528</v>
      </c>
      <c r="H82" s="514"/>
      <c r="I82" s="514"/>
      <c r="J82" s="500">
        <v>1000000</v>
      </c>
      <c r="K82" s="208">
        <v>1000000</v>
      </c>
      <c r="L82" s="518"/>
      <c r="M82" s="208">
        <v>176073.98230999999</v>
      </c>
      <c r="N82" s="546"/>
      <c r="O82" s="548">
        <v>0</v>
      </c>
      <c r="P82" s="548"/>
      <c r="Q82" s="312"/>
      <c r="R82" s="524"/>
      <c r="S82" s="524"/>
      <c r="T82" s="313" t="s">
        <v>2525</v>
      </c>
      <c r="U82" s="518"/>
    </row>
    <row r="83" spans="1:21" s="540" customFormat="1">
      <c r="A83" s="512" t="s">
        <v>2286</v>
      </c>
      <c r="B83" s="517" t="s">
        <v>276</v>
      </c>
      <c r="C83" s="545"/>
      <c r="D83" s="514"/>
      <c r="E83" s="499"/>
      <c r="F83" s="499"/>
      <c r="G83" s="550" t="s">
        <v>2529</v>
      </c>
      <c r="H83" s="550" t="s">
        <v>2530</v>
      </c>
      <c r="I83" s="550"/>
      <c r="J83" s="551"/>
      <c r="K83" s="208">
        <v>4990300</v>
      </c>
      <c r="L83" s="208">
        <v>4476759.3845899999</v>
      </c>
      <c r="M83" s="552"/>
      <c r="N83" s="553"/>
      <c r="O83" s="563">
        <v>1</v>
      </c>
      <c r="P83" s="553"/>
      <c r="Q83" s="554"/>
      <c r="R83" s="555"/>
      <c r="S83" s="556"/>
      <c r="T83" s="557" t="s">
        <v>2531</v>
      </c>
      <c r="U83" s="558"/>
    </row>
    <row r="84" spans="1:21" s="540" customFormat="1">
      <c r="A84" s="512" t="s">
        <v>2286</v>
      </c>
      <c r="B84" s="517" t="s">
        <v>276</v>
      </c>
      <c r="C84" s="545"/>
      <c r="D84" s="514"/>
      <c r="E84" s="499"/>
      <c r="F84" s="499"/>
      <c r="G84" s="550" t="s">
        <v>2532</v>
      </c>
      <c r="H84" s="550" t="s">
        <v>2533</v>
      </c>
      <c r="I84" s="550"/>
      <c r="J84" s="551"/>
      <c r="K84" s="208">
        <v>1800000</v>
      </c>
      <c r="L84" s="208">
        <v>0</v>
      </c>
      <c r="M84" s="552"/>
      <c r="N84" s="553"/>
      <c r="O84" s="563">
        <v>0</v>
      </c>
      <c r="P84" s="553"/>
      <c r="Q84" s="554"/>
      <c r="R84" s="555"/>
      <c r="S84" s="556"/>
      <c r="T84" s="557" t="s">
        <v>2534</v>
      </c>
      <c r="U84" s="558"/>
    </row>
    <row r="85" spans="1:21" s="540" customFormat="1">
      <c r="A85" s="512" t="s">
        <v>2286</v>
      </c>
      <c r="B85" s="517" t="s">
        <v>276</v>
      </c>
      <c r="C85" s="545"/>
      <c r="D85" s="514"/>
      <c r="E85" s="499"/>
      <c r="F85" s="499"/>
      <c r="G85" s="550" t="s">
        <v>2535</v>
      </c>
      <c r="H85" s="550" t="s">
        <v>2536</v>
      </c>
      <c r="I85" s="550"/>
      <c r="J85" s="551"/>
      <c r="K85" s="208">
        <v>1033000</v>
      </c>
      <c r="L85" s="208">
        <v>1011847.5645</v>
      </c>
      <c r="M85" s="552"/>
      <c r="N85" s="553"/>
      <c r="O85" s="563">
        <v>1</v>
      </c>
      <c r="P85" s="553"/>
      <c r="Q85" s="554"/>
      <c r="R85" s="555"/>
      <c r="S85" s="556"/>
      <c r="T85" s="557" t="s">
        <v>2537</v>
      </c>
      <c r="U85" s="558"/>
    </row>
    <row r="86" spans="1:21" s="540" customFormat="1">
      <c r="A86" s="512" t="s">
        <v>2286</v>
      </c>
      <c r="B86" s="517" t="s">
        <v>276</v>
      </c>
      <c r="C86" s="545"/>
      <c r="D86" s="514"/>
      <c r="E86" s="499"/>
      <c r="F86" s="499"/>
      <c r="G86" s="550" t="s">
        <v>2538</v>
      </c>
      <c r="H86" s="550" t="s">
        <v>2539</v>
      </c>
      <c r="I86" s="550"/>
      <c r="J86" s="551"/>
      <c r="K86" s="208">
        <v>2277000</v>
      </c>
      <c r="L86" s="208">
        <v>2253103.6016899999</v>
      </c>
      <c r="M86" s="552"/>
      <c r="N86" s="553"/>
      <c r="O86" s="563">
        <v>0.99</v>
      </c>
      <c r="P86" s="553"/>
      <c r="Q86" s="554"/>
      <c r="R86" s="555"/>
      <c r="S86" s="556"/>
      <c r="T86" s="557" t="s">
        <v>2540</v>
      </c>
      <c r="U86" s="558"/>
    </row>
    <row r="87" spans="1:21" s="540" customFormat="1">
      <c r="A87" s="512" t="s">
        <v>2286</v>
      </c>
      <c r="B87" s="517" t="s">
        <v>276</v>
      </c>
      <c r="C87" s="545"/>
      <c r="D87" s="514"/>
      <c r="E87" s="499"/>
      <c r="F87" s="499"/>
      <c r="G87" s="550" t="s">
        <v>2541</v>
      </c>
      <c r="H87" s="550" t="s">
        <v>2542</v>
      </c>
      <c r="I87" s="550"/>
      <c r="J87" s="551"/>
      <c r="K87" s="208">
        <v>2173500</v>
      </c>
      <c r="L87" s="208">
        <v>2083570.31831</v>
      </c>
      <c r="M87" s="552"/>
      <c r="N87" s="553"/>
      <c r="O87" s="563">
        <v>0.99</v>
      </c>
      <c r="P87" s="553"/>
      <c r="Q87" s="554"/>
      <c r="R87" s="555"/>
      <c r="S87" s="556"/>
      <c r="T87" s="557" t="s">
        <v>2543</v>
      </c>
      <c r="U87" s="558"/>
    </row>
    <row r="88" spans="1:21" s="540" customFormat="1">
      <c r="A88" s="512" t="s">
        <v>2286</v>
      </c>
      <c r="B88" s="517" t="s">
        <v>276</v>
      </c>
      <c r="C88" s="545"/>
      <c r="D88" s="514"/>
      <c r="E88" s="499"/>
      <c r="F88" s="499"/>
      <c r="G88" s="550" t="s">
        <v>1316</v>
      </c>
      <c r="H88" s="550" t="s">
        <v>2544</v>
      </c>
      <c r="I88" s="550"/>
      <c r="J88" s="551"/>
      <c r="K88" s="208">
        <v>3146000</v>
      </c>
      <c r="L88" s="208">
        <v>3144413.0645400002</v>
      </c>
      <c r="M88" s="552"/>
      <c r="N88" s="553"/>
      <c r="O88" s="563">
        <v>1</v>
      </c>
      <c r="P88" s="553"/>
      <c r="Q88" s="554"/>
      <c r="R88" s="555"/>
      <c r="S88" s="556"/>
      <c r="T88" s="557" t="s">
        <v>2545</v>
      </c>
      <c r="U88" s="558"/>
    </row>
    <row r="89" spans="1:21" s="540" customFormat="1">
      <c r="A89" s="512" t="s">
        <v>2286</v>
      </c>
      <c r="B89" s="517" t="s">
        <v>276</v>
      </c>
      <c r="C89" s="545"/>
      <c r="D89" s="514"/>
      <c r="E89" s="499"/>
      <c r="F89" s="499"/>
      <c r="G89" s="550" t="s">
        <v>2546</v>
      </c>
      <c r="H89" s="550" t="s">
        <v>2547</v>
      </c>
      <c r="I89" s="550"/>
      <c r="J89" s="551"/>
      <c r="K89" s="208">
        <v>2590000</v>
      </c>
      <c r="L89" s="208">
        <v>2438150.5450300002</v>
      </c>
      <c r="M89" s="552"/>
      <c r="N89" s="553"/>
      <c r="O89" s="563">
        <v>1</v>
      </c>
      <c r="P89" s="553"/>
      <c r="Q89" s="554"/>
      <c r="R89" s="555"/>
      <c r="S89" s="556"/>
      <c r="T89" s="557" t="s">
        <v>2548</v>
      </c>
      <c r="U89" s="558"/>
    </row>
    <row r="90" spans="1:21" s="540" customFormat="1">
      <c r="A90" s="512" t="s">
        <v>2286</v>
      </c>
      <c r="B90" s="517" t="s">
        <v>276</v>
      </c>
      <c r="C90" s="545"/>
      <c r="D90" s="514"/>
      <c r="E90" s="499"/>
      <c r="F90" s="499"/>
      <c r="G90" s="550" t="s">
        <v>2549</v>
      </c>
      <c r="H90" s="550" t="s">
        <v>2550</v>
      </c>
      <c r="I90" s="550"/>
      <c r="J90" s="551"/>
      <c r="K90" s="208">
        <v>1000000</v>
      </c>
      <c r="L90" s="208">
        <v>992364.01607000001</v>
      </c>
      <c r="M90" s="552"/>
      <c r="N90" s="553"/>
      <c r="O90" s="563">
        <v>0.94</v>
      </c>
      <c r="P90" s="553"/>
      <c r="Q90" s="554"/>
      <c r="R90" s="555"/>
      <c r="S90" s="556"/>
      <c r="T90" s="557" t="s">
        <v>2551</v>
      </c>
      <c r="U90" s="558"/>
    </row>
    <row r="91" spans="1:21" s="540" customFormat="1">
      <c r="A91" s="512" t="s">
        <v>2286</v>
      </c>
      <c r="B91" s="517" t="s">
        <v>276</v>
      </c>
      <c r="C91" s="545"/>
      <c r="D91" s="514"/>
      <c r="E91" s="499"/>
      <c r="F91" s="499"/>
      <c r="G91" s="550" t="s">
        <v>2552</v>
      </c>
      <c r="H91" s="550" t="s">
        <v>2553</v>
      </c>
      <c r="I91" s="550"/>
      <c r="J91" s="551"/>
      <c r="K91" s="208">
        <v>1500000</v>
      </c>
      <c r="L91" s="208">
        <v>1488112.1122000001</v>
      </c>
      <c r="M91" s="552"/>
      <c r="N91" s="553"/>
      <c r="O91" s="563">
        <v>0.95</v>
      </c>
      <c r="P91" s="553"/>
      <c r="Q91" s="554"/>
      <c r="R91" s="555"/>
      <c r="S91" s="556"/>
      <c r="T91" s="557" t="s">
        <v>20</v>
      </c>
      <c r="U91" s="558"/>
    </row>
    <row r="92" spans="1:21" s="540" customFormat="1">
      <c r="A92" s="512" t="s">
        <v>2286</v>
      </c>
      <c r="B92" s="517" t="s">
        <v>276</v>
      </c>
      <c r="C92" s="545"/>
      <c r="D92" s="514"/>
      <c r="E92" s="499"/>
      <c r="F92" s="499"/>
      <c r="G92" s="550" t="s">
        <v>2554</v>
      </c>
      <c r="H92" s="550" t="s">
        <v>2555</v>
      </c>
      <c r="I92" s="550"/>
      <c r="J92" s="551"/>
      <c r="K92" s="208">
        <v>1500000</v>
      </c>
      <c r="L92" s="208">
        <v>1292520.0528299999</v>
      </c>
      <c r="M92" s="552"/>
      <c r="N92" s="553"/>
      <c r="O92" s="563">
        <v>0.99</v>
      </c>
      <c r="P92" s="553"/>
      <c r="Q92" s="554"/>
      <c r="R92" s="555"/>
      <c r="S92" s="556"/>
      <c r="T92" s="557" t="s">
        <v>20</v>
      </c>
      <c r="U92" s="558"/>
    </row>
    <row r="93" spans="1:21" s="540" customFormat="1">
      <c r="A93" s="512" t="s">
        <v>2286</v>
      </c>
      <c r="B93" s="517" t="s">
        <v>276</v>
      </c>
      <c r="C93" s="545"/>
      <c r="D93" s="514"/>
      <c r="E93" s="499"/>
      <c r="F93" s="499"/>
      <c r="G93" s="550" t="s">
        <v>2556</v>
      </c>
      <c r="H93" s="550" t="s">
        <v>2557</v>
      </c>
      <c r="I93" s="550"/>
      <c r="J93" s="551"/>
      <c r="K93" s="208">
        <v>2500000</v>
      </c>
      <c r="L93" s="208">
        <v>2453224.10562</v>
      </c>
      <c r="M93" s="552"/>
      <c r="N93" s="553"/>
      <c r="O93" s="563">
        <v>0.96</v>
      </c>
      <c r="P93" s="553"/>
      <c r="Q93" s="554"/>
      <c r="R93" s="555"/>
      <c r="S93" s="556"/>
      <c r="T93" s="557" t="s">
        <v>20</v>
      </c>
      <c r="U93" s="558"/>
    </row>
    <row r="94" spans="1:21" s="540" customFormat="1">
      <c r="A94" s="512" t="s">
        <v>2286</v>
      </c>
      <c r="B94" s="517" t="s">
        <v>276</v>
      </c>
      <c r="C94" s="545"/>
      <c r="D94" s="514"/>
      <c r="E94" s="499"/>
      <c r="F94" s="499"/>
      <c r="G94" s="550" t="s">
        <v>2558</v>
      </c>
      <c r="H94" s="550" t="s">
        <v>2559</v>
      </c>
      <c r="I94" s="550"/>
      <c r="J94" s="551"/>
      <c r="K94" s="208">
        <v>2300000</v>
      </c>
      <c r="L94" s="208">
        <v>2253529.6055199997</v>
      </c>
      <c r="M94" s="552"/>
      <c r="N94" s="553"/>
      <c r="O94" s="563">
        <v>0.99</v>
      </c>
      <c r="P94" s="553"/>
      <c r="Q94" s="554"/>
      <c r="R94" s="555"/>
      <c r="S94" s="556"/>
      <c r="T94" s="557" t="s">
        <v>20</v>
      </c>
      <c r="U94" s="558"/>
    </row>
    <row r="95" spans="1:21" s="540" customFormat="1">
      <c r="A95" s="512" t="s">
        <v>2286</v>
      </c>
      <c r="B95" s="517" t="s">
        <v>276</v>
      </c>
      <c r="C95" s="545"/>
      <c r="D95" s="514"/>
      <c r="E95" s="499"/>
      <c r="F95" s="499"/>
      <c r="G95" s="550" t="s">
        <v>2560</v>
      </c>
      <c r="H95" s="550" t="s">
        <v>2561</v>
      </c>
      <c r="I95" s="550"/>
      <c r="J95" s="551"/>
      <c r="K95" s="208">
        <v>2200000</v>
      </c>
      <c r="L95" s="208">
        <v>2172548.1244099997</v>
      </c>
      <c r="M95" s="552"/>
      <c r="N95" s="553"/>
      <c r="O95" s="563">
        <v>1</v>
      </c>
      <c r="P95" s="553"/>
      <c r="Q95" s="554"/>
      <c r="R95" s="555"/>
      <c r="S95" s="556"/>
      <c r="T95" s="557" t="s">
        <v>2562</v>
      </c>
      <c r="U95" s="558"/>
    </row>
    <row r="96" spans="1:21" s="540" customFormat="1">
      <c r="A96" s="512" t="s">
        <v>2286</v>
      </c>
      <c r="B96" s="517" t="s">
        <v>276</v>
      </c>
      <c r="C96" s="545"/>
      <c r="D96" s="514"/>
      <c r="E96" s="499"/>
      <c r="F96" s="499"/>
      <c r="G96" s="550" t="s">
        <v>2563</v>
      </c>
      <c r="H96" s="550" t="s">
        <v>2564</v>
      </c>
      <c r="I96" s="550"/>
      <c r="J96" s="551"/>
      <c r="K96" s="208">
        <v>2086589</v>
      </c>
      <c r="L96" s="208">
        <v>1825032.1356600001</v>
      </c>
      <c r="M96" s="552"/>
      <c r="N96" s="553"/>
      <c r="O96" s="563">
        <v>0.95</v>
      </c>
      <c r="P96" s="553"/>
      <c r="Q96" s="554"/>
      <c r="R96" s="555"/>
      <c r="S96" s="556"/>
      <c r="T96" s="557" t="s">
        <v>2565</v>
      </c>
      <c r="U96" s="558"/>
    </row>
    <row r="97" spans="1:21" s="540" customFormat="1">
      <c r="A97" s="512" t="s">
        <v>2286</v>
      </c>
      <c r="B97" s="517" t="s">
        <v>276</v>
      </c>
      <c r="C97" s="545"/>
      <c r="D97" s="514"/>
      <c r="E97" s="499"/>
      <c r="F97" s="499"/>
      <c r="G97" s="550" t="s">
        <v>2566</v>
      </c>
      <c r="H97" s="550" t="s">
        <v>2567</v>
      </c>
      <c r="I97" s="550"/>
      <c r="J97" s="551"/>
      <c r="K97" s="208">
        <v>1000000</v>
      </c>
      <c r="L97" s="208">
        <v>987515.72262999997</v>
      </c>
      <c r="M97" s="552"/>
      <c r="N97" s="553"/>
      <c r="O97" s="563">
        <v>0.85</v>
      </c>
      <c r="P97" s="553"/>
      <c r="Q97" s="554"/>
      <c r="R97" s="555"/>
      <c r="S97" s="556"/>
      <c r="T97" s="557" t="s">
        <v>1103</v>
      </c>
      <c r="U97" s="558"/>
    </row>
    <row r="98" spans="1:21" s="540" customFormat="1">
      <c r="A98" s="512" t="s">
        <v>2286</v>
      </c>
      <c r="B98" s="517" t="s">
        <v>276</v>
      </c>
      <c r="C98" s="545"/>
      <c r="D98" s="514"/>
      <c r="E98" s="499"/>
      <c r="F98" s="499"/>
      <c r="G98" s="550" t="s">
        <v>2568</v>
      </c>
      <c r="H98" s="550" t="s">
        <v>2569</v>
      </c>
      <c r="I98" s="550"/>
      <c r="J98" s="551"/>
      <c r="K98" s="208">
        <v>1745300</v>
      </c>
      <c r="L98" s="208">
        <v>1744367.02226</v>
      </c>
      <c r="M98" s="552"/>
      <c r="N98" s="553"/>
      <c r="O98" s="563">
        <v>1</v>
      </c>
      <c r="P98" s="553"/>
      <c r="Q98" s="554"/>
      <c r="R98" s="555"/>
      <c r="S98" s="556"/>
      <c r="T98" s="557" t="s">
        <v>2570</v>
      </c>
      <c r="U98" s="558"/>
    </row>
    <row r="99" spans="1:21" s="540" customFormat="1">
      <c r="A99" s="512" t="s">
        <v>2286</v>
      </c>
      <c r="B99" s="517" t="s">
        <v>276</v>
      </c>
      <c r="C99" s="545"/>
      <c r="D99" s="514"/>
      <c r="E99" s="499"/>
      <c r="F99" s="499"/>
      <c r="G99" s="550" t="s">
        <v>2571</v>
      </c>
      <c r="H99" s="550" t="s">
        <v>2572</v>
      </c>
      <c r="I99" s="550"/>
      <c r="J99" s="551"/>
      <c r="K99" s="208">
        <v>1330000</v>
      </c>
      <c r="L99" s="208">
        <v>1283623.7279700001</v>
      </c>
      <c r="M99" s="552"/>
      <c r="N99" s="553"/>
      <c r="O99" s="563">
        <v>1</v>
      </c>
      <c r="P99" s="553"/>
      <c r="Q99" s="554"/>
      <c r="R99" s="555"/>
      <c r="S99" s="556"/>
      <c r="T99" s="557" t="s">
        <v>2573</v>
      </c>
      <c r="U99" s="558"/>
    </row>
    <row r="100" spans="1:21" s="540" customFormat="1">
      <c r="A100" s="512" t="s">
        <v>2286</v>
      </c>
      <c r="B100" s="517" t="s">
        <v>276</v>
      </c>
      <c r="C100" s="545"/>
      <c r="D100" s="514"/>
      <c r="E100" s="499"/>
      <c r="F100" s="499"/>
      <c r="G100" s="550" t="s">
        <v>2574</v>
      </c>
      <c r="H100" s="550" t="s">
        <v>2575</v>
      </c>
      <c r="I100" s="550"/>
      <c r="J100" s="551"/>
      <c r="K100" s="208">
        <v>1400000</v>
      </c>
      <c r="L100" s="208">
        <v>1381353.47826</v>
      </c>
      <c r="M100" s="552"/>
      <c r="N100" s="553"/>
      <c r="O100" s="563">
        <v>1</v>
      </c>
      <c r="P100" s="553"/>
      <c r="Q100" s="554"/>
      <c r="R100" s="555"/>
      <c r="S100" s="556"/>
      <c r="T100" s="557" t="s">
        <v>2573</v>
      </c>
      <c r="U100" s="558"/>
    </row>
    <row r="101" spans="1:21" s="540" customFormat="1">
      <c r="A101" s="512" t="s">
        <v>2286</v>
      </c>
      <c r="B101" s="517" t="s">
        <v>276</v>
      </c>
      <c r="C101" s="545"/>
      <c r="D101" s="514"/>
      <c r="E101" s="499"/>
      <c r="F101" s="499"/>
      <c r="G101" s="550" t="s">
        <v>2576</v>
      </c>
      <c r="H101" s="550" t="s">
        <v>2577</v>
      </c>
      <c r="I101" s="550"/>
      <c r="J101" s="551"/>
      <c r="K101" s="208">
        <v>1566000</v>
      </c>
      <c r="L101" s="208">
        <v>1557124.19196</v>
      </c>
      <c r="M101" s="552"/>
      <c r="N101" s="553"/>
      <c r="O101" s="563">
        <v>1</v>
      </c>
      <c r="P101" s="553"/>
      <c r="Q101" s="554"/>
      <c r="R101" s="555"/>
      <c r="S101" s="556"/>
      <c r="T101" s="557" t="s">
        <v>2578</v>
      </c>
      <c r="U101" s="558"/>
    </row>
    <row r="102" spans="1:21" s="540" customFormat="1">
      <c r="A102" s="512" t="s">
        <v>2286</v>
      </c>
      <c r="B102" s="517" t="s">
        <v>276</v>
      </c>
      <c r="C102" s="545"/>
      <c r="D102" s="514"/>
      <c r="E102" s="499"/>
      <c r="F102" s="499"/>
      <c r="G102" s="550" t="s">
        <v>2579</v>
      </c>
      <c r="H102" s="550" t="s">
        <v>2533</v>
      </c>
      <c r="I102" s="550"/>
      <c r="J102" s="551"/>
      <c r="K102" s="208">
        <v>1500000</v>
      </c>
      <c r="L102" s="208">
        <v>0</v>
      </c>
      <c r="M102" s="552"/>
      <c r="N102" s="553"/>
      <c r="O102" s="563">
        <v>0</v>
      </c>
      <c r="P102" s="553"/>
      <c r="Q102" s="554"/>
      <c r="R102" s="555"/>
      <c r="S102" s="556"/>
      <c r="T102" s="557" t="s">
        <v>2580</v>
      </c>
      <c r="U102" s="558"/>
    </row>
    <row r="103" spans="1:21" s="540" customFormat="1">
      <c r="A103" s="512" t="s">
        <v>2286</v>
      </c>
      <c r="B103" s="517" t="s">
        <v>276</v>
      </c>
      <c r="C103" s="545"/>
      <c r="D103" s="514"/>
      <c r="E103" s="499"/>
      <c r="F103" s="499"/>
      <c r="G103" s="550" t="s">
        <v>2581</v>
      </c>
      <c r="H103" s="550" t="s">
        <v>2582</v>
      </c>
      <c r="I103" s="550"/>
      <c r="J103" s="551"/>
      <c r="K103" s="208">
        <v>1500000</v>
      </c>
      <c r="L103" s="208">
        <v>1431469.3974000001</v>
      </c>
      <c r="M103" s="552"/>
      <c r="N103" s="553"/>
      <c r="O103" s="563">
        <v>0.8</v>
      </c>
      <c r="P103" s="553"/>
      <c r="Q103" s="554"/>
      <c r="R103" s="555"/>
      <c r="S103" s="556"/>
      <c r="T103" s="557" t="s">
        <v>20</v>
      </c>
      <c r="U103" s="558"/>
    </row>
    <row r="104" spans="1:21" s="540" customFormat="1">
      <c r="A104" s="512" t="s">
        <v>2286</v>
      </c>
      <c r="B104" s="517" t="s">
        <v>276</v>
      </c>
      <c r="C104" s="545"/>
      <c r="D104" s="514"/>
      <c r="E104" s="499"/>
      <c r="F104" s="499"/>
      <c r="G104" s="550" t="s">
        <v>2583</v>
      </c>
      <c r="H104" s="550" t="s">
        <v>2584</v>
      </c>
      <c r="I104" s="550"/>
      <c r="J104" s="551"/>
      <c r="K104" s="208">
        <v>8400000</v>
      </c>
      <c r="L104" s="208">
        <v>7372013.6901599998</v>
      </c>
      <c r="M104" s="552"/>
      <c r="N104" s="553"/>
      <c r="O104" s="563">
        <v>0.95</v>
      </c>
      <c r="P104" s="553"/>
      <c r="Q104" s="554"/>
      <c r="R104" s="555"/>
      <c r="S104" s="556"/>
      <c r="T104" s="557" t="s">
        <v>2585</v>
      </c>
      <c r="U104" s="558"/>
    </row>
    <row r="105" spans="1:21" s="540" customFormat="1">
      <c r="A105" s="512" t="s">
        <v>2286</v>
      </c>
      <c r="B105" s="517" t="s">
        <v>276</v>
      </c>
      <c r="C105" s="545"/>
      <c r="D105" s="514"/>
      <c r="E105" s="499"/>
      <c r="F105" s="499"/>
      <c r="G105" s="550" t="s">
        <v>2586</v>
      </c>
      <c r="H105" s="550" t="s">
        <v>2587</v>
      </c>
      <c r="I105" s="550"/>
      <c r="J105" s="551"/>
      <c r="K105" s="208">
        <v>1810000</v>
      </c>
      <c r="L105" s="208">
        <v>1739813.8306</v>
      </c>
      <c r="M105" s="552"/>
      <c r="N105" s="553"/>
      <c r="O105" s="563">
        <v>1</v>
      </c>
      <c r="P105" s="553"/>
      <c r="Q105" s="554"/>
      <c r="R105" s="555"/>
      <c r="S105" s="556"/>
      <c r="T105" s="557" t="s">
        <v>2588</v>
      </c>
      <c r="U105" s="558"/>
    </row>
    <row r="106" spans="1:21" s="540" customFormat="1">
      <c r="A106" s="512" t="s">
        <v>2286</v>
      </c>
      <c r="B106" s="517" t="s">
        <v>276</v>
      </c>
      <c r="C106" s="545"/>
      <c r="D106" s="514"/>
      <c r="E106" s="499"/>
      <c r="F106" s="499"/>
      <c r="G106" s="550" t="s">
        <v>2589</v>
      </c>
      <c r="H106" s="550" t="s">
        <v>2590</v>
      </c>
      <c r="I106" s="550"/>
      <c r="J106" s="551"/>
      <c r="K106" s="208">
        <v>2340000</v>
      </c>
      <c r="L106" s="208">
        <v>2338476.6952600004</v>
      </c>
      <c r="M106" s="552"/>
      <c r="N106" s="553"/>
      <c r="O106" s="563">
        <v>1</v>
      </c>
      <c r="P106" s="553"/>
      <c r="Q106" s="554"/>
      <c r="R106" s="555"/>
      <c r="S106" s="556"/>
      <c r="T106" s="557" t="s">
        <v>2562</v>
      </c>
      <c r="U106" s="558"/>
    </row>
    <row r="107" spans="1:21" s="540" customFormat="1">
      <c r="A107" s="512" t="s">
        <v>2286</v>
      </c>
      <c r="B107" s="517" t="s">
        <v>276</v>
      </c>
      <c r="C107" s="545"/>
      <c r="D107" s="514"/>
      <c r="E107" s="499"/>
      <c r="F107" s="499"/>
      <c r="G107" s="550" t="s">
        <v>2591</v>
      </c>
      <c r="H107" s="550" t="s">
        <v>2592</v>
      </c>
      <c r="I107" s="550"/>
      <c r="J107" s="551"/>
      <c r="K107" s="208">
        <v>1190000</v>
      </c>
      <c r="L107" s="208">
        <v>1100458.4836500001</v>
      </c>
      <c r="M107" s="552"/>
      <c r="N107" s="553"/>
      <c r="O107" s="563">
        <v>0.01</v>
      </c>
      <c r="P107" s="553"/>
      <c r="Q107" s="554"/>
      <c r="R107" s="555"/>
      <c r="S107" s="556"/>
      <c r="T107" s="557" t="s">
        <v>20</v>
      </c>
      <c r="U107" s="558"/>
    </row>
    <row r="108" spans="1:21" s="540" customFormat="1">
      <c r="A108" s="512" t="s">
        <v>2286</v>
      </c>
      <c r="B108" s="517" t="s">
        <v>276</v>
      </c>
      <c r="C108" s="545"/>
      <c r="D108" s="514"/>
      <c r="E108" s="499"/>
      <c r="F108" s="499"/>
      <c r="G108" s="550" t="s">
        <v>2593</v>
      </c>
      <c r="H108" s="550" t="s">
        <v>2594</v>
      </c>
      <c r="I108" s="550"/>
      <c r="J108" s="551"/>
      <c r="K108" s="208">
        <v>2360000</v>
      </c>
      <c r="L108" s="208">
        <v>2281036.4750999999</v>
      </c>
      <c r="M108" s="552"/>
      <c r="N108" s="553"/>
      <c r="O108" s="563">
        <v>0.55000000000000004</v>
      </c>
      <c r="P108" s="553"/>
      <c r="Q108" s="554"/>
      <c r="R108" s="555"/>
      <c r="S108" s="556"/>
      <c r="T108" s="557" t="s">
        <v>2595</v>
      </c>
      <c r="U108" s="558"/>
    </row>
    <row r="109" spans="1:21" s="540" customFormat="1">
      <c r="A109" s="512" t="s">
        <v>2286</v>
      </c>
      <c r="B109" s="517" t="s">
        <v>276</v>
      </c>
      <c r="C109" s="545"/>
      <c r="D109" s="514"/>
      <c r="E109" s="499"/>
      <c r="F109" s="499"/>
      <c r="G109" s="550" t="s">
        <v>2596</v>
      </c>
      <c r="H109" s="550" t="s">
        <v>2597</v>
      </c>
      <c r="I109" s="550"/>
      <c r="J109" s="551"/>
      <c r="K109" s="208">
        <v>2574994</v>
      </c>
      <c r="L109" s="208">
        <v>2568456.49119</v>
      </c>
      <c r="M109" s="552"/>
      <c r="N109" s="553"/>
      <c r="O109" s="563">
        <v>0.5</v>
      </c>
      <c r="P109" s="553"/>
      <c r="Q109" s="554"/>
      <c r="R109" s="555"/>
      <c r="S109" s="556"/>
      <c r="T109" s="557" t="s">
        <v>2598</v>
      </c>
      <c r="U109" s="558"/>
    </row>
    <row r="110" spans="1:21" s="540" customFormat="1">
      <c r="A110" s="512" t="s">
        <v>2286</v>
      </c>
      <c r="B110" s="517" t="s">
        <v>276</v>
      </c>
      <c r="C110" s="545"/>
      <c r="D110" s="514"/>
      <c r="E110" s="499"/>
      <c r="F110" s="499"/>
      <c r="G110" s="550" t="s">
        <v>2599</v>
      </c>
      <c r="H110" s="550" t="s">
        <v>2600</v>
      </c>
      <c r="I110" s="550"/>
      <c r="J110" s="551"/>
      <c r="K110" s="208">
        <v>1000000</v>
      </c>
      <c r="L110" s="208">
        <v>995113.28980999999</v>
      </c>
      <c r="M110" s="552"/>
      <c r="N110" s="553"/>
      <c r="O110" s="563">
        <v>0.95</v>
      </c>
      <c r="P110" s="553"/>
      <c r="Q110" s="554"/>
      <c r="R110" s="555"/>
      <c r="S110" s="556"/>
      <c r="T110" s="557" t="s">
        <v>436</v>
      </c>
      <c r="U110" s="558"/>
    </row>
    <row r="111" spans="1:21" s="540" customFormat="1">
      <c r="A111" s="512" t="s">
        <v>2286</v>
      </c>
      <c r="B111" s="517" t="s">
        <v>276</v>
      </c>
      <c r="C111" s="545"/>
      <c r="D111" s="514"/>
      <c r="E111" s="499"/>
      <c r="F111" s="499"/>
      <c r="G111" s="550" t="s">
        <v>2601</v>
      </c>
      <c r="H111" s="550" t="s">
        <v>2602</v>
      </c>
      <c r="I111" s="550"/>
      <c r="J111" s="551"/>
      <c r="K111" s="208">
        <v>1710000</v>
      </c>
      <c r="L111" s="208">
        <v>1709715.8386900001</v>
      </c>
      <c r="M111" s="552"/>
      <c r="N111" s="553"/>
      <c r="O111" s="563">
        <v>1</v>
      </c>
      <c r="P111" s="553"/>
      <c r="Q111" s="554"/>
      <c r="R111" s="555"/>
      <c r="S111" s="556"/>
      <c r="T111" s="557" t="s">
        <v>67</v>
      </c>
      <c r="U111" s="558"/>
    </row>
    <row r="112" spans="1:21" s="540" customFormat="1">
      <c r="A112" s="512" t="s">
        <v>2286</v>
      </c>
      <c r="B112" s="517" t="s">
        <v>276</v>
      </c>
      <c r="C112" s="545"/>
      <c r="D112" s="514"/>
      <c r="E112" s="499"/>
      <c r="F112" s="499"/>
      <c r="G112" s="550" t="s">
        <v>2603</v>
      </c>
      <c r="H112" s="550" t="s">
        <v>2604</v>
      </c>
      <c r="I112" s="550"/>
      <c r="J112" s="551"/>
      <c r="K112" s="208">
        <v>2450000</v>
      </c>
      <c r="L112" s="208">
        <v>2091384.57124</v>
      </c>
      <c r="M112" s="552"/>
      <c r="N112" s="553"/>
      <c r="O112" s="563">
        <v>0.8</v>
      </c>
      <c r="P112" s="553"/>
      <c r="Q112" s="554"/>
      <c r="R112" s="555"/>
      <c r="S112" s="556"/>
      <c r="T112" s="557" t="s">
        <v>20</v>
      </c>
      <c r="U112" s="558"/>
    </row>
    <row r="113" spans="2:16" s="540" customFormat="1">
      <c r="B113" s="533"/>
      <c r="C113" s="533"/>
      <c r="D113" s="535"/>
      <c r="E113" s="534"/>
      <c r="F113" s="534"/>
      <c r="G113" s="534"/>
      <c r="H113" s="535"/>
      <c r="I113" s="535"/>
      <c r="J113" s="536"/>
      <c r="K113" s="541"/>
      <c r="L113" s="541"/>
      <c r="M113" s="541"/>
      <c r="N113" s="537"/>
      <c r="O113" s="542"/>
      <c r="P113" s="542"/>
    </row>
    <row r="114" spans="2:16" s="540" customFormat="1">
      <c r="B114" s="533"/>
      <c r="C114" s="533"/>
      <c r="D114" s="535"/>
      <c r="E114" s="534"/>
      <c r="F114" s="534"/>
      <c r="G114" s="534"/>
      <c r="H114" s="535"/>
      <c r="I114" s="535"/>
      <c r="J114" s="536"/>
      <c r="K114" s="541"/>
      <c r="L114" s="541"/>
      <c r="M114" s="541"/>
      <c r="N114" s="537"/>
      <c r="O114" s="542"/>
      <c r="P114" s="542"/>
    </row>
    <row r="115" spans="2:16" s="540" customFormat="1">
      <c r="B115" s="533"/>
      <c r="C115" s="533"/>
      <c r="D115" s="535"/>
      <c r="E115" s="534"/>
      <c r="F115" s="534"/>
      <c r="G115" s="534"/>
      <c r="H115" s="535"/>
      <c r="I115" s="535"/>
      <c r="J115" s="536"/>
      <c r="K115" s="541"/>
      <c r="L115" s="541"/>
      <c r="M115" s="541"/>
      <c r="N115" s="537"/>
      <c r="O115" s="542"/>
      <c r="P115" s="542"/>
    </row>
    <row r="116" spans="2:16" s="540" customFormat="1">
      <c r="B116" s="533"/>
      <c r="C116" s="533"/>
      <c r="D116" s="535"/>
      <c r="E116" s="534"/>
      <c r="F116" s="534"/>
      <c r="G116" s="534"/>
      <c r="H116" s="535"/>
      <c r="I116" s="535"/>
      <c r="J116" s="536"/>
      <c r="K116" s="541"/>
      <c r="L116" s="541"/>
      <c r="M116" s="541"/>
      <c r="N116" s="537"/>
      <c r="O116" s="542"/>
      <c r="P116" s="542"/>
    </row>
    <row r="117" spans="2:16" s="540" customFormat="1">
      <c r="B117" s="533"/>
      <c r="C117" s="533"/>
      <c r="D117" s="535"/>
      <c r="E117" s="534"/>
      <c r="F117" s="534"/>
      <c r="G117" s="534"/>
      <c r="H117" s="535"/>
      <c r="I117" s="535"/>
      <c r="J117" s="536"/>
      <c r="K117" s="541"/>
      <c r="L117" s="541"/>
      <c r="M117" s="541"/>
      <c r="N117" s="537"/>
      <c r="O117" s="542"/>
      <c r="P117" s="542"/>
    </row>
    <row r="118" spans="2:16" s="540" customFormat="1">
      <c r="B118" s="533"/>
      <c r="C118" s="533"/>
      <c r="D118" s="535"/>
      <c r="E118" s="534"/>
      <c r="F118" s="534"/>
      <c r="G118" s="534"/>
      <c r="H118" s="535"/>
      <c r="I118" s="535"/>
      <c r="J118" s="536"/>
      <c r="K118" s="541"/>
      <c r="L118" s="541"/>
      <c r="M118" s="541"/>
      <c r="N118" s="537"/>
      <c r="O118" s="542"/>
      <c r="P118" s="542"/>
    </row>
    <row r="119" spans="2:16" s="540" customFormat="1">
      <c r="B119" s="533"/>
      <c r="C119" s="533"/>
      <c r="D119" s="535"/>
      <c r="E119" s="534"/>
      <c r="F119" s="534"/>
      <c r="G119" s="534"/>
      <c r="H119" s="535"/>
      <c r="I119" s="535"/>
      <c r="J119" s="536"/>
      <c r="K119" s="541"/>
      <c r="L119" s="541"/>
      <c r="M119" s="541"/>
      <c r="N119" s="537"/>
      <c r="O119" s="542"/>
      <c r="P119" s="542"/>
    </row>
    <row r="120" spans="2:16" s="540" customFormat="1">
      <c r="B120" s="533"/>
      <c r="C120" s="533"/>
      <c r="D120" s="535"/>
      <c r="E120" s="534"/>
      <c r="F120" s="534"/>
      <c r="G120" s="534"/>
      <c r="H120" s="535"/>
      <c r="I120" s="535"/>
      <c r="J120" s="536"/>
      <c r="K120" s="541"/>
      <c r="L120" s="541"/>
      <c r="M120" s="541"/>
      <c r="N120" s="537"/>
      <c r="O120" s="542"/>
      <c r="P120" s="542"/>
    </row>
    <row r="121" spans="2:16" s="540" customFormat="1">
      <c r="B121" s="533"/>
      <c r="C121" s="533"/>
      <c r="D121" s="535"/>
      <c r="E121" s="534"/>
      <c r="F121" s="534"/>
      <c r="G121" s="534"/>
      <c r="H121" s="535"/>
      <c r="I121" s="535"/>
      <c r="J121" s="536"/>
      <c r="K121" s="541"/>
      <c r="L121" s="541"/>
      <c r="M121" s="541"/>
      <c r="N121" s="537"/>
      <c r="O121" s="542"/>
      <c r="P121" s="542"/>
    </row>
    <row r="122" spans="2:16" s="540" customFormat="1">
      <c r="B122" s="533"/>
      <c r="C122" s="533"/>
      <c r="D122" s="535"/>
      <c r="E122" s="534"/>
      <c r="F122" s="534"/>
      <c r="G122" s="534"/>
      <c r="H122" s="535"/>
      <c r="I122" s="535"/>
      <c r="J122" s="536"/>
      <c r="K122" s="541"/>
      <c r="L122" s="541"/>
      <c r="M122" s="541"/>
      <c r="N122" s="537"/>
      <c r="O122" s="542"/>
      <c r="P122" s="542"/>
    </row>
    <row r="123" spans="2:16" s="540" customFormat="1">
      <c r="B123" s="533"/>
      <c r="C123" s="533"/>
      <c r="D123" s="535"/>
      <c r="E123" s="534"/>
      <c r="F123" s="534"/>
      <c r="G123" s="534"/>
      <c r="H123" s="535"/>
      <c r="I123" s="535"/>
      <c r="J123" s="536"/>
      <c r="K123" s="541"/>
      <c r="L123" s="541"/>
      <c r="M123" s="541"/>
      <c r="N123" s="537"/>
      <c r="O123" s="542"/>
      <c r="P123" s="542"/>
    </row>
    <row r="124" spans="2:16" s="540" customFormat="1">
      <c r="B124" s="533"/>
      <c r="C124" s="533"/>
      <c r="D124" s="535"/>
      <c r="E124" s="534"/>
      <c r="F124" s="534"/>
      <c r="G124" s="534"/>
      <c r="H124" s="535"/>
      <c r="I124" s="535"/>
      <c r="J124" s="536"/>
      <c r="K124" s="541"/>
      <c r="L124" s="541"/>
      <c r="M124" s="541"/>
      <c r="N124" s="537"/>
      <c r="O124" s="542"/>
      <c r="P124" s="542"/>
    </row>
    <row r="125" spans="2:16" s="540" customFormat="1">
      <c r="B125" s="533"/>
      <c r="C125" s="533"/>
      <c r="D125" s="535"/>
      <c r="E125" s="534"/>
      <c r="F125" s="534"/>
      <c r="G125" s="534"/>
      <c r="H125" s="535"/>
      <c r="I125" s="535"/>
      <c r="J125" s="536"/>
      <c r="K125" s="541"/>
      <c r="L125" s="541"/>
      <c r="M125" s="541"/>
      <c r="N125" s="537"/>
      <c r="O125" s="542"/>
      <c r="P125" s="542"/>
    </row>
    <row r="126" spans="2:16" s="540" customFormat="1">
      <c r="B126" s="533"/>
      <c r="C126" s="533"/>
      <c r="D126" s="535"/>
      <c r="E126" s="534"/>
      <c r="F126" s="534"/>
      <c r="G126" s="534"/>
      <c r="H126" s="535"/>
      <c r="I126" s="535"/>
      <c r="J126" s="536"/>
      <c r="K126" s="541"/>
      <c r="L126" s="541"/>
      <c r="M126" s="541"/>
      <c r="N126" s="537"/>
      <c r="O126" s="542"/>
      <c r="P126" s="542"/>
    </row>
    <row r="127" spans="2:16" s="540" customFormat="1">
      <c r="B127" s="533"/>
      <c r="C127" s="533"/>
      <c r="D127" s="535"/>
      <c r="E127" s="534"/>
      <c r="F127" s="534"/>
      <c r="G127" s="534"/>
      <c r="H127" s="535"/>
      <c r="I127" s="535"/>
      <c r="J127" s="536"/>
      <c r="K127" s="541"/>
      <c r="L127" s="541"/>
      <c r="M127" s="541"/>
      <c r="N127" s="537"/>
      <c r="O127" s="542"/>
      <c r="P127" s="542"/>
    </row>
    <row r="128" spans="2:16" s="540" customFormat="1">
      <c r="B128" s="533"/>
      <c r="C128" s="533"/>
      <c r="D128" s="535"/>
      <c r="E128" s="534"/>
      <c r="F128" s="534"/>
      <c r="G128" s="534"/>
      <c r="H128" s="535"/>
      <c r="I128" s="535"/>
      <c r="J128" s="536"/>
      <c r="K128" s="541"/>
      <c r="L128" s="541"/>
      <c r="M128" s="541"/>
      <c r="N128" s="537"/>
      <c r="O128" s="542"/>
      <c r="P128" s="542"/>
    </row>
    <row r="129" spans="2:16" s="540" customFormat="1">
      <c r="B129" s="533"/>
      <c r="C129" s="533"/>
      <c r="D129" s="535"/>
      <c r="E129" s="534"/>
      <c r="F129" s="534"/>
      <c r="G129" s="534"/>
      <c r="H129" s="535"/>
      <c r="I129" s="535"/>
      <c r="J129" s="536"/>
      <c r="K129" s="541"/>
      <c r="L129" s="541"/>
      <c r="M129" s="541"/>
      <c r="N129" s="537"/>
      <c r="O129" s="542"/>
      <c r="P129" s="542"/>
    </row>
    <row r="130" spans="2:16" s="540" customFormat="1">
      <c r="B130" s="533"/>
      <c r="C130" s="533"/>
      <c r="D130" s="535"/>
      <c r="E130" s="534"/>
      <c r="F130" s="534"/>
      <c r="G130" s="534"/>
      <c r="H130" s="535"/>
      <c r="I130" s="535"/>
      <c r="J130" s="536"/>
      <c r="K130" s="541"/>
      <c r="L130" s="541"/>
      <c r="M130" s="541"/>
      <c r="N130" s="537"/>
      <c r="O130" s="542"/>
      <c r="P130" s="542"/>
    </row>
    <row r="131" spans="2:16" s="540" customFormat="1">
      <c r="B131" s="533"/>
      <c r="C131" s="533"/>
      <c r="D131" s="535"/>
      <c r="E131" s="534"/>
      <c r="F131" s="534"/>
      <c r="G131" s="534"/>
      <c r="H131" s="535"/>
      <c r="I131" s="535"/>
      <c r="J131" s="536"/>
      <c r="K131" s="541"/>
      <c r="L131" s="541"/>
      <c r="M131" s="541"/>
      <c r="N131" s="537"/>
      <c r="O131" s="542"/>
      <c r="P131" s="542"/>
    </row>
    <row r="132" spans="2:16" s="540" customFormat="1">
      <c r="B132" s="533"/>
      <c r="C132" s="533"/>
      <c r="D132" s="535"/>
      <c r="E132" s="534"/>
      <c r="F132" s="534"/>
      <c r="G132" s="534"/>
      <c r="H132" s="535"/>
      <c r="I132" s="535"/>
      <c r="J132" s="536"/>
      <c r="K132" s="541"/>
      <c r="L132" s="541"/>
      <c r="M132" s="541"/>
      <c r="N132" s="537"/>
      <c r="O132" s="542"/>
      <c r="P132" s="542"/>
    </row>
    <row r="133" spans="2:16" s="540" customFormat="1">
      <c r="B133" s="533"/>
      <c r="C133" s="533"/>
      <c r="D133" s="535"/>
      <c r="E133" s="534"/>
      <c r="F133" s="534"/>
      <c r="G133" s="534"/>
      <c r="H133" s="535"/>
      <c r="I133" s="535"/>
      <c r="J133" s="536"/>
      <c r="K133" s="541"/>
      <c r="L133" s="541"/>
      <c r="M133" s="541"/>
      <c r="N133" s="537"/>
      <c r="O133" s="542"/>
      <c r="P133" s="542"/>
    </row>
    <row r="134" spans="2:16" s="540" customFormat="1">
      <c r="B134" s="533"/>
      <c r="C134" s="533"/>
      <c r="D134" s="535"/>
      <c r="E134" s="534"/>
      <c r="F134" s="534"/>
      <c r="G134" s="534"/>
      <c r="H134" s="535"/>
      <c r="I134" s="535"/>
      <c r="J134" s="536"/>
      <c r="K134" s="541"/>
      <c r="L134" s="541"/>
      <c r="M134" s="541"/>
      <c r="N134" s="537"/>
      <c r="O134" s="542"/>
      <c r="P134" s="542"/>
    </row>
    <row r="135" spans="2:16" s="540" customFormat="1">
      <c r="B135" s="533"/>
      <c r="C135" s="533"/>
      <c r="D135" s="535"/>
      <c r="E135" s="534"/>
      <c r="F135" s="534"/>
      <c r="G135" s="534"/>
      <c r="H135" s="535"/>
      <c r="I135" s="535"/>
      <c r="J135" s="536"/>
      <c r="K135" s="541"/>
      <c r="L135" s="541"/>
      <c r="M135" s="541"/>
      <c r="N135" s="537"/>
      <c r="O135" s="542"/>
      <c r="P135" s="542"/>
    </row>
    <row r="136" spans="2:16" s="540" customFormat="1">
      <c r="B136" s="533"/>
      <c r="C136" s="533"/>
      <c r="D136" s="535"/>
      <c r="E136" s="534"/>
      <c r="F136" s="534"/>
      <c r="G136" s="534"/>
      <c r="H136" s="535"/>
      <c r="I136" s="535"/>
      <c r="J136" s="536"/>
      <c r="K136" s="541"/>
      <c r="L136" s="541"/>
      <c r="M136" s="541"/>
      <c r="N136" s="537"/>
      <c r="O136" s="542"/>
      <c r="P136" s="542"/>
    </row>
    <row r="137" spans="2:16" s="540" customFormat="1">
      <c r="B137" s="533"/>
      <c r="C137" s="533"/>
      <c r="D137" s="535"/>
      <c r="E137" s="534"/>
      <c r="F137" s="534"/>
      <c r="G137" s="534"/>
      <c r="H137" s="535"/>
      <c r="I137" s="535"/>
      <c r="J137" s="536"/>
      <c r="K137" s="541"/>
      <c r="L137" s="541"/>
      <c r="M137" s="541"/>
      <c r="N137" s="537"/>
      <c r="O137" s="542"/>
      <c r="P137" s="542"/>
    </row>
    <row r="138" spans="2:16" s="540" customFormat="1">
      <c r="B138" s="533"/>
      <c r="C138" s="533"/>
      <c r="D138" s="535"/>
      <c r="E138" s="534"/>
      <c r="F138" s="534"/>
      <c r="G138" s="534"/>
      <c r="H138" s="535"/>
      <c r="I138" s="535"/>
      <c r="J138" s="536"/>
      <c r="K138" s="541"/>
      <c r="L138" s="541"/>
      <c r="M138" s="541"/>
      <c r="N138" s="537"/>
      <c r="O138" s="542"/>
      <c r="P138" s="542"/>
    </row>
    <row r="139" spans="2:16" s="540" customFormat="1">
      <c r="B139" s="533"/>
      <c r="C139" s="533"/>
      <c r="D139" s="535"/>
      <c r="E139" s="534"/>
      <c r="F139" s="534"/>
      <c r="G139" s="534"/>
      <c r="H139" s="535"/>
      <c r="I139" s="535"/>
      <c r="J139" s="536"/>
      <c r="K139" s="541"/>
      <c r="L139" s="541"/>
      <c r="M139" s="541"/>
      <c r="N139" s="537"/>
      <c r="O139" s="542"/>
      <c r="P139" s="542"/>
    </row>
    <row r="140" spans="2:16" s="540" customFormat="1">
      <c r="B140" s="533"/>
      <c r="C140" s="533"/>
      <c r="D140" s="535"/>
      <c r="E140" s="534"/>
      <c r="F140" s="534"/>
      <c r="G140" s="534"/>
      <c r="H140" s="535"/>
      <c r="I140" s="535"/>
      <c r="J140" s="536"/>
      <c r="K140" s="541"/>
      <c r="L140" s="541"/>
      <c r="M140" s="541"/>
      <c r="N140" s="537"/>
      <c r="O140" s="542"/>
      <c r="P140" s="542"/>
    </row>
    <row r="141" spans="2:16" s="540" customFormat="1">
      <c r="B141" s="533"/>
      <c r="C141" s="533"/>
      <c r="D141" s="535"/>
      <c r="E141" s="534"/>
      <c r="F141" s="534"/>
      <c r="G141" s="534"/>
      <c r="H141" s="535"/>
      <c r="I141" s="535"/>
      <c r="J141" s="536"/>
      <c r="K141" s="541"/>
      <c r="L141" s="541"/>
      <c r="M141" s="541"/>
      <c r="N141" s="537"/>
      <c r="O141" s="542"/>
      <c r="P141" s="542"/>
    </row>
    <row r="142" spans="2:16" s="540" customFormat="1">
      <c r="B142" s="533"/>
      <c r="C142" s="533"/>
      <c r="D142" s="535"/>
      <c r="E142" s="534"/>
      <c r="F142" s="534"/>
      <c r="G142" s="534"/>
      <c r="H142" s="535"/>
      <c r="I142" s="535"/>
      <c r="J142" s="536"/>
      <c r="K142" s="541"/>
      <c r="L142" s="541"/>
      <c r="M142" s="541"/>
      <c r="N142" s="537"/>
      <c r="O142" s="542"/>
      <c r="P142" s="542"/>
    </row>
    <row r="143" spans="2:16" s="540" customFormat="1">
      <c r="B143" s="533"/>
      <c r="C143" s="533"/>
      <c r="D143" s="535"/>
      <c r="E143" s="534"/>
      <c r="F143" s="534"/>
      <c r="G143" s="534"/>
      <c r="H143" s="535"/>
      <c r="I143" s="535"/>
      <c r="J143" s="536"/>
      <c r="K143" s="541"/>
      <c r="L143" s="541"/>
      <c r="M143" s="541"/>
      <c r="N143" s="537"/>
      <c r="O143" s="542"/>
      <c r="P143" s="542"/>
    </row>
    <row r="144" spans="2:16" s="540" customFormat="1">
      <c r="B144" s="533"/>
      <c r="C144" s="533"/>
      <c r="D144" s="535"/>
      <c r="E144" s="534"/>
      <c r="F144" s="534"/>
      <c r="G144" s="534"/>
      <c r="H144" s="535"/>
      <c r="I144" s="535"/>
      <c r="J144" s="536"/>
      <c r="K144" s="541"/>
      <c r="L144" s="541"/>
      <c r="M144" s="541"/>
      <c r="N144" s="537"/>
      <c r="O144" s="542"/>
      <c r="P144" s="542"/>
    </row>
    <row r="145" spans="2:16" s="540" customFormat="1">
      <c r="B145" s="533"/>
      <c r="C145" s="533"/>
      <c r="D145" s="535"/>
      <c r="E145" s="534"/>
      <c r="F145" s="534"/>
      <c r="G145" s="534"/>
      <c r="H145" s="535"/>
      <c r="I145" s="535"/>
      <c r="J145" s="536"/>
      <c r="K145" s="541"/>
      <c r="L145" s="541"/>
      <c r="M145" s="541"/>
      <c r="N145" s="537"/>
      <c r="O145" s="542"/>
      <c r="P145" s="542"/>
    </row>
    <row r="146" spans="2:16" s="540" customFormat="1">
      <c r="B146" s="533"/>
      <c r="C146" s="533"/>
      <c r="D146" s="535"/>
      <c r="E146" s="534"/>
      <c r="F146" s="534"/>
      <c r="G146" s="534"/>
      <c r="H146" s="535"/>
      <c r="I146" s="535"/>
      <c r="J146" s="536"/>
      <c r="K146" s="541"/>
      <c r="L146" s="541"/>
      <c r="M146" s="541"/>
      <c r="N146" s="537"/>
      <c r="O146" s="542"/>
      <c r="P146" s="542"/>
    </row>
    <row r="147" spans="2:16" s="540" customFormat="1">
      <c r="B147" s="533"/>
      <c r="C147" s="533"/>
      <c r="D147" s="535"/>
      <c r="E147" s="534"/>
      <c r="F147" s="534"/>
      <c r="G147" s="534"/>
      <c r="H147" s="535"/>
      <c r="I147" s="535"/>
      <c r="J147" s="536"/>
      <c r="K147" s="541"/>
      <c r="L147" s="541"/>
      <c r="M147" s="541"/>
      <c r="N147" s="537"/>
      <c r="O147" s="542"/>
      <c r="P147" s="542"/>
    </row>
    <row r="148" spans="2:16" s="540" customFormat="1">
      <c r="B148" s="533"/>
      <c r="C148" s="533"/>
      <c r="D148" s="535"/>
      <c r="E148" s="534"/>
      <c r="F148" s="534"/>
      <c r="G148" s="534"/>
      <c r="H148" s="535"/>
      <c r="I148" s="535"/>
      <c r="J148" s="536"/>
      <c r="K148" s="541"/>
      <c r="L148" s="541"/>
      <c r="M148" s="541"/>
      <c r="N148" s="537"/>
      <c r="O148" s="542"/>
      <c r="P148" s="542"/>
    </row>
    <row r="149" spans="2:16" s="540" customFormat="1">
      <c r="B149" s="533"/>
      <c r="C149" s="533"/>
      <c r="D149" s="535"/>
      <c r="E149" s="534"/>
      <c r="F149" s="534"/>
      <c r="G149" s="534"/>
      <c r="H149" s="535"/>
      <c r="I149" s="535"/>
      <c r="J149" s="536"/>
      <c r="K149" s="541"/>
      <c r="L149" s="541"/>
      <c r="M149" s="541"/>
      <c r="N149" s="537"/>
      <c r="O149" s="542"/>
      <c r="P149" s="542"/>
    </row>
    <row r="150" spans="2:16" s="540" customFormat="1">
      <c r="B150" s="533"/>
      <c r="C150" s="533"/>
      <c r="D150" s="535"/>
      <c r="E150" s="534"/>
      <c r="F150" s="534"/>
      <c r="G150" s="534"/>
      <c r="H150" s="535"/>
      <c r="I150" s="535"/>
      <c r="J150" s="536"/>
      <c r="K150" s="541"/>
      <c r="L150" s="541"/>
      <c r="M150" s="541"/>
      <c r="N150" s="537"/>
      <c r="O150" s="542"/>
      <c r="P150" s="542"/>
    </row>
    <row r="151" spans="2:16" s="540" customFormat="1">
      <c r="B151" s="533"/>
      <c r="C151" s="533"/>
      <c r="D151" s="535"/>
      <c r="E151" s="534"/>
      <c r="F151" s="534"/>
      <c r="G151" s="534"/>
      <c r="H151" s="535"/>
      <c r="I151" s="535"/>
      <c r="J151" s="536"/>
      <c r="K151" s="541"/>
      <c r="L151" s="541"/>
      <c r="M151" s="541"/>
      <c r="N151" s="537"/>
      <c r="O151" s="542"/>
      <c r="P151" s="542"/>
    </row>
    <row r="152" spans="2:16" s="540" customFormat="1">
      <c r="B152" s="533"/>
      <c r="C152" s="533"/>
      <c r="D152" s="535"/>
      <c r="E152" s="534"/>
      <c r="F152" s="534"/>
      <c r="G152" s="534"/>
      <c r="H152" s="535"/>
      <c r="I152" s="535"/>
      <c r="J152" s="536"/>
      <c r="K152" s="541"/>
      <c r="L152" s="541"/>
      <c r="M152" s="541"/>
      <c r="N152" s="537"/>
      <c r="O152" s="542"/>
      <c r="P152" s="542"/>
    </row>
    <row r="153" spans="2:16" s="540" customFormat="1">
      <c r="B153" s="533"/>
      <c r="C153" s="533"/>
      <c r="D153" s="535"/>
      <c r="E153" s="534"/>
      <c r="F153" s="534"/>
      <c r="G153" s="534"/>
      <c r="H153" s="535"/>
      <c r="I153" s="535"/>
      <c r="J153" s="536"/>
      <c r="K153" s="541"/>
      <c r="L153" s="541"/>
      <c r="M153" s="541"/>
      <c r="N153" s="537"/>
      <c r="O153" s="542"/>
      <c r="P153" s="542"/>
    </row>
    <row r="154" spans="2:16" s="540" customFormat="1">
      <c r="B154" s="533"/>
      <c r="C154" s="533"/>
      <c r="D154" s="535"/>
      <c r="E154" s="534"/>
      <c r="F154" s="534"/>
      <c r="G154" s="534"/>
      <c r="H154" s="535"/>
      <c r="I154" s="535"/>
      <c r="J154" s="536"/>
      <c r="K154" s="541"/>
      <c r="L154" s="541"/>
      <c r="M154" s="541"/>
      <c r="N154" s="537"/>
      <c r="O154" s="542"/>
      <c r="P154" s="542"/>
    </row>
    <row r="155" spans="2:16" s="540" customFormat="1">
      <c r="B155" s="533"/>
      <c r="C155" s="533"/>
      <c r="D155" s="535"/>
      <c r="E155" s="534"/>
      <c r="F155" s="534"/>
      <c r="G155" s="534"/>
      <c r="H155" s="535"/>
      <c r="I155" s="535"/>
      <c r="J155" s="536"/>
      <c r="K155" s="541"/>
      <c r="L155" s="541"/>
      <c r="M155" s="541"/>
      <c r="N155" s="537"/>
      <c r="O155" s="542"/>
      <c r="P155" s="542"/>
    </row>
    <row r="156" spans="2:16" s="540" customFormat="1">
      <c r="B156" s="533"/>
      <c r="C156" s="533"/>
      <c r="D156" s="535"/>
      <c r="E156" s="534"/>
      <c r="F156" s="534"/>
      <c r="G156" s="534"/>
      <c r="H156" s="535"/>
      <c r="I156" s="535"/>
      <c r="J156" s="536"/>
      <c r="K156" s="541"/>
      <c r="L156" s="541"/>
      <c r="M156" s="541"/>
      <c r="N156" s="537"/>
      <c r="O156" s="542"/>
      <c r="P156" s="542"/>
    </row>
    <row r="157" spans="2:16" s="540" customFormat="1">
      <c r="B157" s="533"/>
      <c r="C157" s="533"/>
      <c r="D157" s="535"/>
      <c r="E157" s="534"/>
      <c r="F157" s="534"/>
      <c r="G157" s="534"/>
      <c r="H157" s="535"/>
      <c r="I157" s="535"/>
      <c r="J157" s="536"/>
      <c r="K157" s="541"/>
      <c r="L157" s="541"/>
      <c r="M157" s="541"/>
      <c r="N157" s="537"/>
      <c r="O157" s="542"/>
      <c r="P157" s="542"/>
    </row>
    <row r="158" spans="2:16" s="540" customFormat="1">
      <c r="B158" s="533"/>
      <c r="C158" s="533"/>
      <c r="D158" s="535"/>
      <c r="E158" s="534"/>
      <c r="F158" s="534"/>
      <c r="G158" s="534"/>
      <c r="H158" s="535"/>
      <c r="I158" s="535"/>
      <c r="J158" s="536"/>
      <c r="K158" s="541"/>
      <c r="L158" s="541"/>
      <c r="M158" s="541"/>
      <c r="N158" s="537"/>
      <c r="O158" s="542"/>
      <c r="P158" s="542"/>
    </row>
    <row r="159" spans="2:16" s="540" customFormat="1">
      <c r="B159" s="533"/>
      <c r="C159" s="533"/>
      <c r="D159" s="535"/>
      <c r="E159" s="534"/>
      <c r="F159" s="534"/>
      <c r="G159" s="534"/>
      <c r="H159" s="535"/>
      <c r="I159" s="535"/>
      <c r="J159" s="536"/>
      <c r="K159" s="541"/>
      <c r="L159" s="541"/>
      <c r="M159" s="541"/>
      <c r="N159" s="537"/>
      <c r="O159" s="542"/>
      <c r="P159" s="542"/>
    </row>
    <row r="160" spans="2:16" s="540" customFormat="1">
      <c r="B160" s="533"/>
      <c r="C160" s="533"/>
      <c r="D160" s="535"/>
      <c r="E160" s="534"/>
      <c r="F160" s="534"/>
      <c r="G160" s="534"/>
      <c r="H160" s="535"/>
      <c r="I160" s="535"/>
      <c r="J160" s="536"/>
      <c r="K160" s="541"/>
      <c r="L160" s="541"/>
      <c r="M160" s="541"/>
      <c r="N160" s="537"/>
      <c r="O160" s="542"/>
      <c r="P160" s="542"/>
    </row>
    <row r="161" spans="2:16" s="540" customFormat="1">
      <c r="B161" s="533"/>
      <c r="C161" s="533"/>
      <c r="D161" s="535"/>
      <c r="E161" s="534"/>
      <c r="F161" s="534"/>
      <c r="G161" s="534"/>
      <c r="H161" s="535"/>
      <c r="I161" s="535"/>
      <c r="J161" s="536"/>
      <c r="K161" s="541"/>
      <c r="L161" s="541"/>
      <c r="M161" s="541"/>
      <c r="N161" s="537"/>
      <c r="O161" s="542"/>
      <c r="P161" s="542"/>
    </row>
    <row r="162" spans="2:16" s="540" customFormat="1">
      <c r="B162" s="533"/>
      <c r="C162" s="533"/>
      <c r="D162" s="535"/>
      <c r="E162" s="534"/>
      <c r="F162" s="534"/>
      <c r="G162" s="534"/>
      <c r="H162" s="535"/>
      <c r="I162" s="535"/>
      <c r="J162" s="536"/>
      <c r="K162" s="541"/>
      <c r="L162" s="541"/>
      <c r="M162" s="541"/>
      <c r="N162" s="537"/>
      <c r="O162" s="542"/>
      <c r="P162" s="542"/>
    </row>
    <row r="163" spans="2:16" s="540" customFormat="1">
      <c r="B163" s="533"/>
      <c r="C163" s="533"/>
      <c r="D163" s="535"/>
      <c r="E163" s="534"/>
      <c r="F163" s="534"/>
      <c r="G163" s="534"/>
      <c r="H163" s="535"/>
      <c r="I163" s="535"/>
      <c r="J163" s="536"/>
      <c r="K163" s="541"/>
      <c r="L163" s="541"/>
      <c r="M163" s="541"/>
      <c r="N163" s="537"/>
      <c r="O163" s="542"/>
      <c r="P163" s="542"/>
    </row>
    <row r="164" spans="2:16" s="540" customFormat="1">
      <c r="B164" s="533"/>
      <c r="C164" s="533"/>
      <c r="D164" s="535"/>
      <c r="E164" s="534"/>
      <c r="F164" s="534"/>
      <c r="G164" s="534"/>
      <c r="H164" s="535"/>
      <c r="I164" s="535"/>
      <c r="J164" s="536"/>
      <c r="K164" s="541"/>
      <c r="L164" s="541"/>
      <c r="M164" s="541"/>
      <c r="N164" s="537"/>
      <c r="O164" s="542"/>
      <c r="P164" s="542"/>
    </row>
    <row r="165" spans="2:16" s="540" customFormat="1">
      <c r="B165" s="533"/>
      <c r="C165" s="533"/>
      <c r="D165" s="535"/>
      <c r="E165" s="534"/>
      <c r="F165" s="534"/>
      <c r="G165" s="534"/>
      <c r="H165" s="535"/>
      <c r="I165" s="535"/>
      <c r="J165" s="536"/>
      <c r="K165" s="541"/>
      <c r="L165" s="541"/>
      <c r="M165" s="541"/>
      <c r="N165" s="537"/>
      <c r="O165" s="542"/>
      <c r="P165" s="542"/>
    </row>
    <row r="166" spans="2:16" s="540" customFormat="1">
      <c r="B166" s="533"/>
      <c r="C166" s="533"/>
      <c r="D166" s="535"/>
      <c r="E166" s="534"/>
      <c r="F166" s="534"/>
      <c r="G166" s="534"/>
      <c r="H166" s="535"/>
      <c r="I166" s="535"/>
      <c r="J166" s="536"/>
      <c r="K166" s="541"/>
      <c r="L166" s="541"/>
      <c r="M166" s="541"/>
      <c r="N166" s="537"/>
      <c r="O166" s="542"/>
      <c r="P166" s="542"/>
    </row>
    <row r="167" spans="2:16" s="540" customFormat="1">
      <c r="B167" s="533"/>
      <c r="C167" s="533"/>
      <c r="D167" s="535"/>
      <c r="E167" s="534"/>
      <c r="F167" s="534"/>
      <c r="G167" s="534"/>
      <c r="H167" s="535"/>
      <c r="I167" s="535"/>
      <c r="J167" s="536"/>
      <c r="K167" s="541"/>
      <c r="L167" s="541"/>
      <c r="M167" s="541"/>
      <c r="N167" s="537"/>
      <c r="O167" s="542"/>
      <c r="P167" s="542"/>
    </row>
    <row r="168" spans="2:16" s="540" customFormat="1">
      <c r="B168" s="533"/>
      <c r="C168" s="533"/>
      <c r="D168" s="535"/>
      <c r="E168" s="534"/>
      <c r="F168" s="534"/>
      <c r="G168" s="534"/>
      <c r="H168" s="535"/>
      <c r="I168" s="535"/>
      <c r="J168" s="536"/>
      <c r="K168" s="541"/>
      <c r="L168" s="541"/>
      <c r="M168" s="541"/>
      <c r="N168" s="537"/>
      <c r="O168" s="542"/>
      <c r="P168" s="542"/>
    </row>
    <row r="169" spans="2:16" s="540" customFormat="1">
      <c r="B169" s="533"/>
      <c r="C169" s="533"/>
      <c r="D169" s="535"/>
      <c r="E169" s="534"/>
      <c r="F169" s="534"/>
      <c r="G169" s="534"/>
      <c r="H169" s="535"/>
      <c r="I169" s="535"/>
      <c r="J169" s="536"/>
      <c r="K169" s="541"/>
      <c r="L169" s="541"/>
      <c r="M169" s="541"/>
      <c r="N169" s="537"/>
      <c r="O169" s="542"/>
      <c r="P169" s="542"/>
    </row>
    <row r="170" spans="2:16" s="540" customFormat="1">
      <c r="B170" s="533"/>
      <c r="C170" s="533"/>
      <c r="D170" s="535"/>
      <c r="E170" s="534"/>
      <c r="F170" s="534"/>
      <c r="G170" s="534"/>
      <c r="H170" s="535"/>
      <c r="I170" s="535"/>
      <c r="J170" s="536"/>
      <c r="K170" s="541"/>
      <c r="L170" s="541"/>
      <c r="M170" s="541"/>
      <c r="N170" s="537"/>
      <c r="O170" s="542"/>
      <c r="P170" s="542"/>
    </row>
    <row r="171" spans="2:16" s="540" customFormat="1">
      <c r="B171" s="533"/>
      <c r="C171" s="533"/>
      <c r="D171" s="535"/>
      <c r="E171" s="534"/>
      <c r="F171" s="534"/>
      <c r="G171" s="534"/>
      <c r="H171" s="535"/>
      <c r="I171" s="535"/>
      <c r="J171" s="536"/>
      <c r="K171" s="541"/>
      <c r="L171" s="541"/>
      <c r="M171" s="541"/>
      <c r="N171" s="537"/>
      <c r="O171" s="542"/>
      <c r="P171" s="542"/>
    </row>
    <row r="172" spans="2:16" s="540" customFormat="1">
      <c r="B172" s="533"/>
      <c r="C172" s="533"/>
      <c r="D172" s="535"/>
      <c r="E172" s="534"/>
      <c r="F172" s="534"/>
      <c r="G172" s="534"/>
      <c r="H172" s="535"/>
      <c r="I172" s="535"/>
      <c r="J172" s="536"/>
      <c r="K172" s="541"/>
      <c r="L172" s="541"/>
      <c r="M172" s="541"/>
      <c r="N172" s="537"/>
      <c r="O172" s="542"/>
      <c r="P172" s="542"/>
    </row>
    <row r="173" spans="2:16" s="540" customFormat="1">
      <c r="B173" s="533"/>
      <c r="C173" s="533"/>
      <c r="D173" s="535"/>
      <c r="E173" s="534"/>
      <c r="F173" s="534"/>
      <c r="G173" s="534"/>
      <c r="H173" s="535"/>
      <c r="I173" s="535"/>
      <c r="J173" s="536"/>
      <c r="K173" s="541"/>
      <c r="L173" s="541"/>
      <c r="M173" s="541"/>
      <c r="N173" s="537"/>
      <c r="O173" s="542"/>
      <c r="P173" s="542"/>
    </row>
    <row r="174" spans="2:16" s="540" customFormat="1">
      <c r="B174" s="533"/>
      <c r="C174" s="533"/>
      <c r="D174" s="535"/>
      <c r="E174" s="534"/>
      <c r="F174" s="534"/>
      <c r="G174" s="534"/>
      <c r="H174" s="535"/>
      <c r="I174" s="535"/>
      <c r="J174" s="536"/>
      <c r="K174" s="541"/>
      <c r="L174" s="541"/>
      <c r="M174" s="541"/>
      <c r="N174" s="537"/>
      <c r="O174" s="542"/>
      <c r="P174" s="542"/>
    </row>
    <row r="175" spans="2:16" s="540" customFormat="1">
      <c r="B175" s="533"/>
      <c r="C175" s="533"/>
      <c r="D175" s="535"/>
      <c r="E175" s="534"/>
      <c r="F175" s="534"/>
      <c r="G175" s="534"/>
      <c r="H175" s="535"/>
      <c r="I175" s="535"/>
      <c r="J175" s="536"/>
      <c r="K175" s="541"/>
      <c r="L175" s="541"/>
      <c r="M175" s="541"/>
      <c r="N175" s="537"/>
      <c r="O175" s="542"/>
      <c r="P175" s="542"/>
    </row>
    <row r="176" spans="2:16" s="540" customFormat="1">
      <c r="B176" s="533"/>
      <c r="C176" s="533"/>
      <c r="D176" s="535"/>
      <c r="E176" s="534"/>
      <c r="F176" s="534"/>
      <c r="G176" s="534"/>
      <c r="H176" s="535"/>
      <c r="I176" s="535"/>
      <c r="J176" s="536"/>
      <c r="K176" s="541"/>
      <c r="L176" s="541"/>
      <c r="M176" s="541"/>
      <c r="N176" s="537"/>
      <c r="O176" s="542"/>
      <c r="P176" s="542"/>
    </row>
    <row r="177" spans="2:16" s="540" customFormat="1">
      <c r="B177" s="533"/>
      <c r="C177" s="533"/>
      <c r="D177" s="535"/>
      <c r="E177" s="534"/>
      <c r="F177" s="534"/>
      <c r="G177" s="534"/>
      <c r="H177" s="535"/>
      <c r="I177" s="535"/>
      <c r="J177" s="536"/>
      <c r="K177" s="541"/>
      <c r="L177" s="541"/>
      <c r="M177" s="541"/>
      <c r="N177" s="537"/>
      <c r="O177" s="542"/>
      <c r="P177" s="542"/>
    </row>
    <row r="178" spans="2:16" s="540" customFormat="1">
      <c r="B178" s="533"/>
      <c r="C178" s="533"/>
      <c r="D178" s="535"/>
      <c r="E178" s="534"/>
      <c r="F178" s="534"/>
      <c r="G178" s="534"/>
      <c r="H178" s="535"/>
      <c r="I178" s="535"/>
      <c r="J178" s="536"/>
      <c r="K178" s="541"/>
      <c r="L178" s="541"/>
      <c r="M178" s="541"/>
      <c r="N178" s="537"/>
      <c r="O178" s="542"/>
      <c r="P178" s="542"/>
    </row>
    <row r="179" spans="2:16" s="540" customFormat="1">
      <c r="B179" s="533"/>
      <c r="C179" s="533"/>
      <c r="D179" s="535"/>
      <c r="E179" s="534"/>
      <c r="F179" s="534"/>
      <c r="G179" s="534"/>
      <c r="H179" s="535"/>
      <c r="I179" s="535"/>
      <c r="J179" s="536"/>
      <c r="K179" s="541"/>
      <c r="L179" s="541"/>
      <c r="M179" s="541"/>
      <c r="N179" s="537"/>
      <c r="O179" s="542"/>
      <c r="P179" s="542"/>
    </row>
    <row r="180" spans="2:16" s="540" customFormat="1">
      <c r="B180" s="533"/>
      <c r="C180" s="533"/>
      <c r="D180" s="535"/>
      <c r="E180" s="534"/>
      <c r="F180" s="534"/>
      <c r="G180" s="534"/>
      <c r="H180" s="535"/>
      <c r="I180" s="535"/>
      <c r="J180" s="536"/>
      <c r="K180" s="541"/>
      <c r="L180" s="541"/>
      <c r="M180" s="541"/>
      <c r="N180" s="537"/>
      <c r="O180" s="542"/>
      <c r="P180" s="542"/>
    </row>
    <row r="181" spans="2:16" s="540" customFormat="1">
      <c r="B181" s="533"/>
      <c r="C181" s="533"/>
      <c r="D181" s="535"/>
      <c r="E181" s="534"/>
      <c r="F181" s="534"/>
      <c r="G181" s="534"/>
      <c r="H181" s="535"/>
      <c r="I181" s="535"/>
      <c r="J181" s="536"/>
      <c r="K181" s="541"/>
      <c r="L181" s="541"/>
      <c r="M181" s="541"/>
      <c r="N181" s="537"/>
      <c r="O181" s="542"/>
      <c r="P181" s="542"/>
    </row>
    <row r="182" spans="2:16" s="540" customFormat="1">
      <c r="B182" s="533"/>
      <c r="C182" s="533"/>
      <c r="D182" s="535"/>
      <c r="E182" s="534"/>
      <c r="F182" s="534"/>
      <c r="G182" s="534"/>
      <c r="H182" s="535"/>
      <c r="I182" s="535"/>
      <c r="J182" s="536"/>
      <c r="K182" s="541"/>
      <c r="L182" s="541"/>
      <c r="M182" s="541"/>
      <c r="N182" s="537"/>
      <c r="O182" s="542"/>
      <c r="P182" s="542"/>
    </row>
    <row r="183" spans="2:16" s="540" customFormat="1">
      <c r="B183" s="533"/>
      <c r="C183" s="533"/>
      <c r="D183" s="535"/>
      <c r="E183" s="534"/>
      <c r="F183" s="534"/>
      <c r="G183" s="534"/>
      <c r="H183" s="535"/>
      <c r="I183" s="535"/>
      <c r="J183" s="536"/>
      <c r="K183" s="541"/>
      <c r="L183" s="541"/>
      <c r="M183" s="541"/>
      <c r="N183" s="537"/>
      <c r="O183" s="542"/>
      <c r="P183" s="542"/>
    </row>
    <row r="184" spans="2:16" s="540" customFormat="1">
      <c r="B184" s="533"/>
      <c r="C184" s="533"/>
      <c r="D184" s="535"/>
      <c r="E184" s="534"/>
      <c r="F184" s="534"/>
      <c r="G184" s="534"/>
      <c r="H184" s="535"/>
      <c r="I184" s="535"/>
      <c r="J184" s="536"/>
      <c r="K184" s="541"/>
      <c r="L184" s="541"/>
      <c r="M184" s="541"/>
      <c r="N184" s="537"/>
      <c r="O184" s="542"/>
      <c r="P184" s="542"/>
    </row>
    <row r="185" spans="2:16" s="540" customFormat="1">
      <c r="B185" s="533"/>
      <c r="C185" s="533"/>
      <c r="D185" s="535"/>
      <c r="E185" s="534"/>
      <c r="F185" s="534"/>
      <c r="G185" s="534"/>
      <c r="H185" s="535"/>
      <c r="I185" s="535"/>
      <c r="J185" s="536"/>
      <c r="K185" s="541"/>
      <c r="L185" s="541"/>
      <c r="M185" s="541"/>
      <c r="N185" s="537"/>
      <c r="O185" s="542"/>
      <c r="P185" s="542"/>
    </row>
    <row r="186" spans="2:16" s="540" customFormat="1">
      <c r="B186" s="533"/>
      <c r="C186" s="533"/>
      <c r="D186" s="535"/>
      <c r="E186" s="534"/>
      <c r="F186" s="534"/>
      <c r="G186" s="534"/>
      <c r="H186" s="535"/>
      <c r="I186" s="535"/>
      <c r="J186" s="536"/>
      <c r="K186" s="541"/>
      <c r="L186" s="541"/>
      <c r="M186" s="541"/>
      <c r="N186" s="537"/>
      <c r="O186" s="542"/>
      <c r="P186" s="542"/>
    </row>
    <row r="187" spans="2:16" s="540" customFormat="1">
      <c r="B187" s="533"/>
      <c r="C187" s="533"/>
      <c r="D187" s="535"/>
      <c r="E187" s="534"/>
      <c r="F187" s="534"/>
      <c r="G187" s="534"/>
      <c r="H187" s="535"/>
      <c r="I187" s="535"/>
      <c r="J187" s="536"/>
      <c r="K187" s="541"/>
      <c r="L187" s="541"/>
      <c r="M187" s="541"/>
      <c r="N187" s="537"/>
      <c r="O187" s="542"/>
      <c r="P187" s="542"/>
    </row>
    <row r="188" spans="2:16" s="540" customFormat="1">
      <c r="B188" s="533"/>
      <c r="C188" s="533"/>
      <c r="D188" s="535"/>
      <c r="E188" s="534"/>
      <c r="F188" s="534"/>
      <c r="G188" s="534"/>
      <c r="H188" s="535"/>
      <c r="I188" s="535"/>
      <c r="J188" s="536"/>
      <c r="K188" s="541"/>
      <c r="L188" s="541"/>
      <c r="M188" s="541"/>
      <c r="N188" s="537"/>
      <c r="O188" s="542"/>
      <c r="P188" s="542"/>
    </row>
    <row r="189" spans="2:16" s="540" customFormat="1">
      <c r="B189" s="533"/>
      <c r="C189" s="533"/>
      <c r="D189" s="535"/>
      <c r="E189" s="534"/>
      <c r="F189" s="534"/>
      <c r="G189" s="534"/>
      <c r="H189" s="535"/>
      <c r="I189" s="535"/>
      <c r="J189" s="536"/>
      <c r="K189" s="541"/>
      <c r="L189" s="541"/>
      <c r="M189" s="541"/>
      <c r="N189" s="537"/>
      <c r="O189" s="542"/>
      <c r="P189" s="542"/>
    </row>
    <row r="190" spans="2:16" s="540" customFormat="1">
      <c r="B190" s="533"/>
      <c r="C190" s="533"/>
      <c r="D190" s="535"/>
      <c r="E190" s="534"/>
      <c r="F190" s="534"/>
      <c r="G190" s="534"/>
      <c r="H190" s="535"/>
      <c r="I190" s="535"/>
      <c r="J190" s="536"/>
      <c r="K190" s="541"/>
      <c r="L190" s="541"/>
      <c r="M190" s="541"/>
      <c r="N190" s="537"/>
      <c r="O190" s="542"/>
      <c r="P190" s="542"/>
    </row>
    <row r="191" spans="2:16" s="540" customFormat="1">
      <c r="B191" s="533"/>
      <c r="C191" s="533"/>
      <c r="D191" s="535"/>
      <c r="E191" s="534"/>
      <c r="F191" s="534"/>
      <c r="G191" s="534"/>
      <c r="H191" s="535"/>
      <c r="I191" s="535"/>
      <c r="J191" s="536"/>
      <c r="K191" s="541"/>
      <c r="L191" s="541"/>
      <c r="M191" s="541"/>
      <c r="N191" s="537"/>
      <c r="O191" s="542"/>
      <c r="P191" s="542"/>
    </row>
    <row r="192" spans="2:16" s="540" customFormat="1">
      <c r="B192" s="533"/>
      <c r="C192" s="533"/>
      <c r="D192" s="535"/>
      <c r="E192" s="534"/>
      <c r="F192" s="534"/>
      <c r="G192" s="534"/>
      <c r="H192" s="535"/>
      <c r="I192" s="535"/>
      <c r="J192" s="536"/>
      <c r="K192" s="541"/>
      <c r="L192" s="541"/>
      <c r="M192" s="541"/>
      <c r="N192" s="537"/>
      <c r="O192" s="542"/>
      <c r="P192" s="542"/>
    </row>
    <row r="193" spans="2:16" s="540" customFormat="1">
      <c r="B193" s="533"/>
      <c r="C193" s="533"/>
      <c r="D193" s="535"/>
      <c r="E193" s="534"/>
      <c r="F193" s="534"/>
      <c r="G193" s="534"/>
      <c r="H193" s="535"/>
      <c r="I193" s="535"/>
      <c r="J193" s="536"/>
      <c r="K193" s="541"/>
      <c r="L193" s="541"/>
      <c r="M193" s="541"/>
      <c r="N193" s="537"/>
      <c r="O193" s="542"/>
      <c r="P193" s="542"/>
    </row>
    <row r="194" spans="2:16" s="540" customFormat="1">
      <c r="B194" s="533"/>
      <c r="C194" s="533"/>
      <c r="D194" s="535"/>
      <c r="E194" s="534"/>
      <c r="F194" s="534"/>
      <c r="G194" s="534"/>
      <c r="H194" s="535"/>
      <c r="I194" s="535"/>
      <c r="J194" s="536"/>
      <c r="K194" s="541"/>
      <c r="L194" s="541"/>
      <c r="M194" s="541"/>
      <c r="N194" s="537"/>
      <c r="O194" s="542"/>
      <c r="P194" s="542"/>
    </row>
    <row r="195" spans="2:16" s="540" customFormat="1">
      <c r="B195" s="533"/>
      <c r="C195" s="533"/>
      <c r="D195" s="535"/>
      <c r="E195" s="534"/>
      <c r="F195" s="534"/>
      <c r="G195" s="534"/>
      <c r="H195" s="535"/>
      <c r="I195" s="535"/>
      <c r="J195" s="536"/>
      <c r="K195" s="541"/>
      <c r="L195" s="541"/>
      <c r="M195" s="541"/>
      <c r="N195" s="537"/>
      <c r="O195" s="542"/>
      <c r="P195" s="542"/>
    </row>
    <row r="196" spans="2:16" s="540" customFormat="1">
      <c r="B196" s="533"/>
      <c r="C196" s="533"/>
      <c r="D196" s="535"/>
      <c r="E196" s="534"/>
      <c r="F196" s="534"/>
      <c r="G196" s="534"/>
      <c r="H196" s="535"/>
      <c r="I196" s="535"/>
      <c r="J196" s="536"/>
      <c r="K196" s="541"/>
      <c r="L196" s="541"/>
      <c r="M196" s="541"/>
      <c r="N196" s="537"/>
      <c r="O196" s="542"/>
      <c r="P196" s="542"/>
    </row>
    <row r="197" spans="2:16" s="540" customFormat="1">
      <c r="B197" s="533"/>
      <c r="C197" s="533"/>
      <c r="D197" s="535"/>
      <c r="E197" s="534"/>
      <c r="F197" s="534"/>
      <c r="G197" s="534"/>
      <c r="H197" s="535"/>
      <c r="I197" s="535"/>
      <c r="J197" s="536"/>
      <c r="K197" s="541"/>
      <c r="L197" s="541"/>
      <c r="M197" s="541"/>
      <c r="N197" s="537"/>
      <c r="O197" s="542"/>
      <c r="P197" s="542"/>
    </row>
    <row r="198" spans="2:16" s="540" customFormat="1">
      <c r="B198" s="533"/>
      <c r="C198" s="533"/>
      <c r="D198" s="535"/>
      <c r="E198" s="534"/>
      <c r="F198" s="534"/>
      <c r="G198" s="534"/>
      <c r="H198" s="535"/>
      <c r="I198" s="535"/>
      <c r="J198" s="536"/>
      <c r="K198" s="541"/>
      <c r="L198" s="541"/>
      <c r="M198" s="541"/>
      <c r="N198" s="537"/>
      <c r="O198" s="542"/>
      <c r="P198" s="542"/>
    </row>
    <row r="199" spans="2:16" s="540" customFormat="1">
      <c r="B199" s="533"/>
      <c r="C199" s="533"/>
      <c r="D199" s="535"/>
      <c r="E199" s="534"/>
      <c r="F199" s="534"/>
      <c r="G199" s="534"/>
      <c r="H199" s="535"/>
      <c r="I199" s="535"/>
      <c r="J199" s="536"/>
      <c r="K199" s="541"/>
      <c r="L199" s="541"/>
      <c r="M199" s="541"/>
      <c r="N199" s="537"/>
      <c r="O199" s="542"/>
      <c r="P199" s="542"/>
    </row>
    <row r="200" spans="2:16" s="540" customFormat="1">
      <c r="B200" s="533"/>
      <c r="C200" s="533"/>
      <c r="D200" s="535"/>
      <c r="E200" s="534"/>
      <c r="F200" s="534"/>
      <c r="G200" s="534"/>
      <c r="H200" s="535"/>
      <c r="I200" s="535"/>
      <c r="J200" s="536"/>
      <c r="K200" s="541"/>
      <c r="L200" s="541"/>
      <c r="M200" s="541"/>
      <c r="N200" s="537"/>
      <c r="O200" s="542"/>
      <c r="P200" s="542"/>
    </row>
    <row r="201" spans="2:16" s="540" customFormat="1">
      <c r="B201" s="533"/>
      <c r="C201" s="533"/>
      <c r="D201" s="535"/>
      <c r="E201" s="534"/>
      <c r="F201" s="534"/>
      <c r="G201" s="534"/>
      <c r="H201" s="535"/>
      <c r="I201" s="535"/>
      <c r="J201" s="536"/>
      <c r="K201" s="541"/>
      <c r="L201" s="541"/>
      <c r="M201" s="541"/>
      <c r="N201" s="537"/>
      <c r="O201" s="542"/>
      <c r="P201" s="542"/>
    </row>
    <row r="202" spans="2:16" s="540" customFormat="1">
      <c r="B202" s="533"/>
      <c r="C202" s="533"/>
      <c r="D202" s="535"/>
      <c r="E202" s="534"/>
      <c r="F202" s="534"/>
      <c r="G202" s="534"/>
      <c r="H202" s="535"/>
      <c r="I202" s="535"/>
      <c r="J202" s="536"/>
      <c r="K202" s="541"/>
      <c r="L202" s="541"/>
      <c r="M202" s="541"/>
      <c r="N202" s="537"/>
      <c r="O202" s="542"/>
      <c r="P202" s="542"/>
    </row>
    <row r="203" spans="2:16" s="540" customFormat="1">
      <c r="B203" s="533"/>
      <c r="C203" s="533"/>
      <c r="D203" s="535"/>
      <c r="E203" s="534"/>
      <c r="F203" s="534"/>
      <c r="G203" s="534"/>
      <c r="H203" s="535"/>
      <c r="I203" s="535"/>
      <c r="J203" s="536"/>
      <c r="K203" s="541"/>
      <c r="L203" s="541"/>
      <c r="M203" s="541"/>
      <c r="N203" s="537"/>
      <c r="O203" s="542"/>
      <c r="P203" s="542"/>
    </row>
    <row r="204" spans="2:16" s="540" customFormat="1">
      <c r="B204" s="533"/>
      <c r="C204" s="533"/>
      <c r="D204" s="535"/>
      <c r="E204" s="534"/>
      <c r="F204" s="534"/>
      <c r="G204" s="534"/>
      <c r="H204" s="535"/>
      <c r="I204" s="535"/>
      <c r="J204" s="536"/>
      <c r="K204" s="541"/>
      <c r="L204" s="541"/>
      <c r="M204" s="541"/>
      <c r="N204" s="537"/>
      <c r="O204" s="542"/>
      <c r="P204" s="542"/>
    </row>
    <row r="205" spans="2:16" s="540" customFormat="1">
      <c r="B205" s="533"/>
      <c r="C205" s="533"/>
      <c r="D205" s="535"/>
      <c r="E205" s="534"/>
      <c r="F205" s="534"/>
      <c r="G205" s="534"/>
      <c r="H205" s="535"/>
      <c r="I205" s="535"/>
      <c r="J205" s="536"/>
      <c r="K205" s="541"/>
      <c r="L205" s="541"/>
      <c r="M205" s="541"/>
      <c r="N205" s="537"/>
      <c r="O205" s="542"/>
      <c r="P205" s="542"/>
    </row>
    <row r="206" spans="2:16" s="540" customFormat="1">
      <c r="B206" s="533"/>
      <c r="C206" s="533"/>
      <c r="D206" s="535"/>
      <c r="E206" s="534"/>
      <c r="F206" s="534"/>
      <c r="G206" s="534"/>
      <c r="H206" s="535"/>
      <c r="I206" s="535"/>
      <c r="J206" s="536"/>
      <c r="K206" s="541"/>
      <c r="L206" s="541"/>
      <c r="M206" s="541"/>
      <c r="N206" s="537"/>
      <c r="O206" s="542"/>
      <c r="P206" s="542"/>
    </row>
    <row r="207" spans="2:16" s="540" customFormat="1">
      <c r="B207" s="533"/>
      <c r="C207" s="533"/>
      <c r="D207" s="535"/>
      <c r="E207" s="534"/>
      <c r="F207" s="534"/>
      <c r="G207" s="534"/>
      <c r="H207" s="535"/>
      <c r="I207" s="535"/>
      <c r="J207" s="536"/>
      <c r="K207" s="541"/>
      <c r="L207" s="541"/>
      <c r="M207" s="541"/>
      <c r="N207" s="537"/>
      <c r="O207" s="542"/>
      <c r="P207" s="542"/>
    </row>
    <row r="208" spans="2:16" s="540" customFormat="1">
      <c r="B208" s="533"/>
      <c r="C208" s="533"/>
      <c r="D208" s="535"/>
      <c r="E208" s="534"/>
      <c r="F208" s="534"/>
      <c r="G208" s="534"/>
      <c r="H208" s="535"/>
      <c r="I208" s="535"/>
      <c r="J208" s="536"/>
      <c r="K208" s="541"/>
      <c r="L208" s="541"/>
      <c r="M208" s="541"/>
      <c r="N208" s="537"/>
      <c r="O208" s="542"/>
      <c r="P208" s="542"/>
    </row>
    <row r="209" spans="2:16" s="540" customFormat="1">
      <c r="B209" s="533"/>
      <c r="C209" s="533"/>
      <c r="D209" s="535"/>
      <c r="E209" s="534"/>
      <c r="F209" s="534"/>
      <c r="G209" s="534"/>
      <c r="H209" s="535"/>
      <c r="I209" s="535"/>
      <c r="J209" s="536"/>
      <c r="K209" s="541"/>
      <c r="L209" s="541"/>
      <c r="M209" s="541"/>
      <c r="N209" s="537"/>
      <c r="O209" s="542"/>
      <c r="P209" s="542"/>
    </row>
    <row r="210" spans="2:16" s="540" customFormat="1">
      <c r="B210" s="533"/>
      <c r="C210" s="533"/>
      <c r="D210" s="535"/>
      <c r="E210" s="534"/>
      <c r="F210" s="534"/>
      <c r="G210" s="534"/>
      <c r="H210" s="535"/>
      <c r="I210" s="535"/>
      <c r="J210" s="536"/>
      <c r="K210" s="541"/>
      <c r="L210" s="541"/>
      <c r="M210" s="541"/>
      <c r="N210" s="537"/>
      <c r="O210" s="542"/>
      <c r="P210" s="542"/>
    </row>
    <row r="211" spans="2:16" s="540" customFormat="1">
      <c r="B211" s="533"/>
      <c r="C211" s="533"/>
      <c r="D211" s="535"/>
      <c r="E211" s="534"/>
      <c r="F211" s="534"/>
      <c r="G211" s="534"/>
      <c r="H211" s="535"/>
      <c r="I211" s="535"/>
      <c r="J211" s="536"/>
      <c r="K211" s="541"/>
      <c r="L211" s="541"/>
      <c r="M211" s="541"/>
      <c r="N211" s="537"/>
      <c r="O211" s="542"/>
      <c r="P211" s="542"/>
    </row>
    <row r="212" spans="2:16" s="540" customFormat="1">
      <c r="B212" s="533"/>
      <c r="C212" s="533"/>
      <c r="D212" s="535"/>
      <c r="E212" s="534"/>
      <c r="F212" s="534"/>
      <c r="G212" s="534"/>
      <c r="H212" s="535"/>
      <c r="I212" s="535"/>
      <c r="J212" s="536"/>
      <c r="K212" s="541"/>
      <c r="L212" s="541"/>
      <c r="M212" s="541"/>
      <c r="N212" s="537"/>
      <c r="O212" s="542"/>
      <c r="P212" s="542"/>
    </row>
    <row r="213" spans="2:16" s="540" customFormat="1">
      <c r="B213" s="533"/>
      <c r="C213" s="533"/>
      <c r="D213" s="535"/>
      <c r="E213" s="534"/>
      <c r="F213" s="534"/>
      <c r="G213" s="534"/>
      <c r="H213" s="535"/>
      <c r="I213" s="535"/>
      <c r="J213" s="536"/>
      <c r="K213" s="541"/>
      <c r="L213" s="541"/>
      <c r="M213" s="541"/>
      <c r="N213" s="537"/>
      <c r="O213" s="542"/>
      <c r="P213" s="542"/>
    </row>
    <row r="214" spans="2:16" s="540" customFormat="1">
      <c r="B214" s="533"/>
      <c r="C214" s="533"/>
      <c r="D214" s="535"/>
      <c r="E214" s="534"/>
      <c r="F214" s="534"/>
      <c r="G214" s="534"/>
      <c r="H214" s="535"/>
      <c r="I214" s="535"/>
      <c r="J214" s="536"/>
      <c r="K214" s="541"/>
      <c r="L214" s="541"/>
      <c r="M214" s="541"/>
      <c r="N214" s="537"/>
      <c r="O214" s="542"/>
      <c r="P214" s="542"/>
    </row>
    <row r="215" spans="2:16" s="540" customFormat="1">
      <c r="B215" s="533"/>
      <c r="C215" s="533"/>
      <c r="D215" s="535"/>
      <c r="E215" s="534"/>
      <c r="F215" s="534"/>
      <c r="G215" s="534"/>
      <c r="H215" s="535"/>
      <c r="I215" s="535"/>
      <c r="J215" s="536"/>
      <c r="K215" s="541"/>
      <c r="L215" s="541"/>
      <c r="M215" s="541"/>
      <c r="N215" s="537"/>
      <c r="O215" s="542"/>
      <c r="P215" s="542"/>
    </row>
    <row r="216" spans="2:16" s="540" customFormat="1">
      <c r="B216" s="533"/>
      <c r="C216" s="533"/>
      <c r="D216" s="535"/>
      <c r="E216" s="534"/>
      <c r="F216" s="534"/>
      <c r="G216" s="534"/>
      <c r="H216" s="535"/>
      <c r="I216" s="535"/>
      <c r="J216" s="536"/>
      <c r="K216" s="541"/>
      <c r="L216" s="541"/>
      <c r="M216" s="541"/>
      <c r="N216" s="537"/>
      <c r="O216" s="542"/>
      <c r="P216" s="542"/>
    </row>
    <row r="217" spans="2:16" s="540" customFormat="1">
      <c r="B217" s="533"/>
      <c r="C217" s="533"/>
      <c r="D217" s="535"/>
      <c r="E217" s="534"/>
      <c r="F217" s="534"/>
      <c r="G217" s="534"/>
      <c r="H217" s="535"/>
      <c r="I217" s="535"/>
      <c r="J217" s="536"/>
      <c r="K217" s="541"/>
      <c r="L217" s="541"/>
      <c r="M217" s="541"/>
      <c r="N217" s="537"/>
      <c r="O217" s="542"/>
      <c r="P217" s="542"/>
    </row>
    <row r="218" spans="2:16" s="540" customFormat="1">
      <c r="B218" s="533"/>
      <c r="C218" s="533"/>
      <c r="D218" s="535"/>
      <c r="E218" s="534"/>
      <c r="F218" s="534"/>
      <c r="G218" s="534"/>
      <c r="H218" s="535"/>
      <c r="I218" s="535"/>
      <c r="J218" s="536"/>
      <c r="K218" s="541"/>
      <c r="L218" s="541"/>
      <c r="M218" s="541"/>
      <c r="N218" s="537"/>
      <c r="O218" s="542"/>
      <c r="P218" s="542"/>
    </row>
    <row r="219" spans="2:16" s="540" customFormat="1">
      <c r="B219" s="533"/>
      <c r="C219" s="533"/>
      <c r="D219" s="535"/>
      <c r="E219" s="534"/>
      <c r="F219" s="534"/>
      <c r="G219" s="534"/>
      <c r="H219" s="535"/>
      <c r="I219" s="535"/>
      <c r="J219" s="536"/>
      <c r="K219" s="541"/>
      <c r="L219" s="541"/>
      <c r="M219" s="541"/>
      <c r="N219" s="537"/>
      <c r="O219" s="542"/>
      <c r="P219" s="542"/>
    </row>
    <row r="220" spans="2:16" s="540" customFormat="1">
      <c r="B220" s="533"/>
      <c r="C220" s="533"/>
      <c r="D220" s="535"/>
      <c r="E220" s="534"/>
      <c r="F220" s="534"/>
      <c r="G220" s="534"/>
      <c r="H220" s="535"/>
      <c r="I220" s="535"/>
      <c r="J220" s="536"/>
      <c r="K220" s="541"/>
      <c r="L220" s="541"/>
      <c r="M220" s="541"/>
      <c r="N220" s="537"/>
      <c r="O220" s="542"/>
      <c r="P220" s="542"/>
    </row>
    <row r="221" spans="2:16" s="540" customFormat="1">
      <c r="B221" s="533"/>
      <c r="C221" s="533"/>
      <c r="D221" s="535"/>
      <c r="E221" s="534"/>
      <c r="F221" s="534"/>
      <c r="G221" s="534"/>
      <c r="H221" s="535"/>
      <c r="I221" s="535"/>
      <c r="J221" s="536"/>
      <c r="K221" s="541"/>
      <c r="L221" s="541"/>
      <c r="M221" s="541"/>
      <c r="N221" s="537"/>
      <c r="O221" s="542"/>
      <c r="P221" s="542"/>
    </row>
    <row r="222" spans="2:16" s="540" customFormat="1">
      <c r="B222" s="533"/>
      <c r="C222" s="533"/>
      <c r="D222" s="535"/>
      <c r="E222" s="534"/>
      <c r="F222" s="534"/>
      <c r="G222" s="534"/>
      <c r="H222" s="535"/>
      <c r="I222" s="535"/>
      <c r="J222" s="536"/>
      <c r="K222" s="541"/>
      <c r="L222" s="541"/>
      <c r="M222" s="541"/>
      <c r="N222" s="537"/>
      <c r="O222" s="542"/>
      <c r="P222" s="542"/>
    </row>
    <row r="223" spans="2:16" s="540" customFormat="1">
      <c r="B223" s="533"/>
      <c r="C223" s="533"/>
      <c r="D223" s="535"/>
      <c r="E223" s="534"/>
      <c r="F223" s="534"/>
      <c r="G223" s="534"/>
      <c r="H223" s="535"/>
      <c r="I223" s="535"/>
      <c r="J223" s="536"/>
      <c r="K223" s="541"/>
      <c r="L223" s="541"/>
      <c r="M223" s="541"/>
      <c r="N223" s="537"/>
      <c r="O223" s="542"/>
      <c r="P223" s="542"/>
    </row>
    <row r="224" spans="2:16" s="540" customFormat="1">
      <c r="B224" s="533"/>
      <c r="C224" s="533"/>
      <c r="D224" s="535"/>
      <c r="E224" s="534"/>
      <c r="F224" s="534"/>
      <c r="G224" s="534"/>
      <c r="H224" s="535"/>
      <c r="I224" s="535"/>
      <c r="J224" s="536"/>
      <c r="K224" s="541"/>
      <c r="L224" s="541"/>
      <c r="M224" s="541"/>
      <c r="N224" s="537"/>
      <c r="O224" s="542"/>
      <c r="P224" s="542"/>
    </row>
    <row r="225" spans="2:16" s="540" customFormat="1">
      <c r="B225" s="533"/>
      <c r="C225" s="533"/>
      <c r="D225" s="535"/>
      <c r="E225" s="534"/>
      <c r="F225" s="534"/>
      <c r="G225" s="534"/>
      <c r="H225" s="535"/>
      <c r="I225" s="535"/>
      <c r="J225" s="536"/>
      <c r="K225" s="541"/>
      <c r="L225" s="541"/>
      <c r="M225" s="541"/>
      <c r="N225" s="537"/>
      <c r="O225" s="542"/>
      <c r="P225" s="542"/>
    </row>
    <row r="226" spans="2:16" s="540" customFormat="1">
      <c r="B226" s="533"/>
      <c r="C226" s="533"/>
      <c r="D226" s="535"/>
      <c r="E226" s="534"/>
      <c r="F226" s="534"/>
      <c r="G226" s="534"/>
      <c r="H226" s="535"/>
      <c r="I226" s="535"/>
      <c r="J226" s="536"/>
      <c r="K226" s="541"/>
      <c r="L226" s="541"/>
      <c r="M226" s="541"/>
      <c r="N226" s="537"/>
      <c r="O226" s="542"/>
      <c r="P226" s="542"/>
    </row>
    <row r="227" spans="2:16" s="540" customFormat="1">
      <c r="B227" s="533"/>
      <c r="C227" s="533"/>
      <c r="D227" s="535"/>
      <c r="E227" s="534"/>
      <c r="F227" s="534"/>
      <c r="G227" s="534"/>
      <c r="H227" s="535"/>
      <c r="I227" s="535"/>
      <c r="J227" s="536"/>
      <c r="K227" s="541"/>
      <c r="L227" s="541"/>
      <c r="M227" s="541"/>
      <c r="N227" s="537"/>
      <c r="O227" s="542"/>
      <c r="P227" s="542"/>
    </row>
    <row r="228" spans="2:16" s="540" customFormat="1">
      <c r="B228" s="533"/>
      <c r="C228" s="533"/>
      <c r="D228" s="535"/>
      <c r="E228" s="534"/>
      <c r="F228" s="534"/>
      <c r="G228" s="534"/>
      <c r="H228" s="535"/>
      <c r="I228" s="535"/>
      <c r="J228" s="536"/>
      <c r="K228" s="541"/>
      <c r="L228" s="541"/>
      <c r="M228" s="541"/>
      <c r="N228" s="537"/>
      <c r="O228" s="542"/>
      <c r="P228" s="542"/>
    </row>
    <row r="229" spans="2:16" s="540" customFormat="1">
      <c r="B229" s="533"/>
      <c r="C229" s="533"/>
      <c r="D229" s="535"/>
      <c r="E229" s="534"/>
      <c r="F229" s="534"/>
      <c r="G229" s="534"/>
      <c r="H229" s="535"/>
      <c r="I229" s="535"/>
      <c r="J229" s="536"/>
      <c r="K229" s="541"/>
      <c r="L229" s="541"/>
      <c r="M229" s="541"/>
      <c r="N229" s="537"/>
      <c r="O229" s="542"/>
      <c r="P229" s="542"/>
    </row>
    <row r="230" spans="2:16" s="540" customFormat="1">
      <c r="B230" s="533"/>
      <c r="C230" s="533"/>
      <c r="D230" s="535"/>
      <c r="E230" s="534"/>
      <c r="F230" s="534"/>
      <c r="G230" s="534"/>
      <c r="H230" s="535"/>
      <c r="I230" s="535"/>
      <c r="J230" s="536"/>
      <c r="K230" s="541"/>
      <c r="L230" s="541"/>
      <c r="M230" s="541"/>
      <c r="N230" s="537"/>
      <c r="O230" s="542"/>
      <c r="P230" s="542"/>
    </row>
    <row r="231" spans="2:16" s="540" customFormat="1">
      <c r="B231" s="533"/>
      <c r="C231" s="533"/>
      <c r="D231" s="535"/>
      <c r="E231" s="534"/>
      <c r="F231" s="534"/>
      <c r="G231" s="534"/>
      <c r="H231" s="535"/>
      <c r="I231" s="535"/>
      <c r="J231" s="536"/>
      <c r="K231" s="541"/>
      <c r="L231" s="541"/>
      <c r="M231" s="541"/>
      <c r="N231" s="537"/>
      <c r="O231" s="542"/>
      <c r="P231" s="542"/>
    </row>
    <row r="232" spans="2:16" s="540" customFormat="1">
      <c r="B232" s="533"/>
      <c r="C232" s="533"/>
      <c r="D232" s="535"/>
      <c r="E232" s="534"/>
      <c r="F232" s="534"/>
      <c r="G232" s="534"/>
      <c r="H232" s="535"/>
      <c r="I232" s="535"/>
      <c r="J232" s="536"/>
      <c r="K232" s="541"/>
      <c r="L232" s="541"/>
      <c r="M232" s="541"/>
      <c r="N232" s="537"/>
      <c r="O232" s="542"/>
      <c r="P232" s="542"/>
    </row>
    <row r="233" spans="2:16" s="540" customFormat="1">
      <c r="B233" s="533"/>
      <c r="C233" s="533"/>
      <c r="D233" s="535"/>
      <c r="E233" s="534"/>
      <c r="F233" s="534"/>
      <c r="G233" s="534"/>
      <c r="H233" s="535"/>
      <c r="I233" s="535"/>
      <c r="J233" s="536"/>
      <c r="K233" s="541"/>
      <c r="L233" s="541"/>
      <c r="M233" s="541"/>
      <c r="N233" s="537"/>
      <c r="O233" s="542"/>
      <c r="P233" s="542"/>
    </row>
    <row r="234" spans="2:16" s="540" customFormat="1">
      <c r="B234" s="533"/>
      <c r="C234" s="533"/>
      <c r="D234" s="535"/>
      <c r="E234" s="534"/>
      <c r="F234" s="534"/>
      <c r="G234" s="534"/>
      <c r="H234" s="535"/>
      <c r="I234" s="535"/>
      <c r="J234" s="536"/>
      <c r="K234" s="541"/>
      <c r="L234" s="541"/>
      <c r="M234" s="541"/>
      <c r="N234" s="537"/>
      <c r="O234" s="542"/>
      <c r="P234" s="542"/>
    </row>
    <row r="235" spans="2:16" s="540" customFormat="1">
      <c r="B235" s="533"/>
      <c r="C235" s="533"/>
      <c r="D235" s="535"/>
      <c r="E235" s="534"/>
      <c r="F235" s="534"/>
      <c r="G235" s="534"/>
      <c r="H235" s="535"/>
      <c r="I235" s="535"/>
      <c r="J235" s="536"/>
      <c r="K235" s="541"/>
      <c r="L235" s="541"/>
      <c r="M235" s="541"/>
      <c r="N235" s="537"/>
      <c r="O235" s="542"/>
      <c r="P235" s="542"/>
    </row>
    <row r="236" spans="2:16" s="540" customFormat="1">
      <c r="B236" s="533"/>
      <c r="C236" s="533"/>
      <c r="D236" s="535"/>
      <c r="E236" s="534"/>
      <c r="F236" s="534"/>
      <c r="G236" s="534"/>
      <c r="H236" s="535"/>
      <c r="I236" s="535"/>
      <c r="J236" s="536"/>
      <c r="K236" s="541"/>
      <c r="L236" s="541"/>
      <c r="M236" s="541"/>
      <c r="N236" s="537"/>
      <c r="O236" s="542"/>
      <c r="P236" s="542"/>
    </row>
    <row r="237" spans="2:16" s="540" customFormat="1">
      <c r="B237" s="533"/>
      <c r="C237" s="533"/>
      <c r="D237" s="535"/>
      <c r="E237" s="534"/>
      <c r="F237" s="534"/>
      <c r="G237" s="534"/>
      <c r="H237" s="535"/>
      <c r="I237" s="535"/>
      <c r="J237" s="536"/>
      <c r="K237" s="541"/>
      <c r="L237" s="541"/>
      <c r="M237" s="541"/>
      <c r="N237" s="537"/>
      <c r="O237" s="542"/>
      <c r="P237" s="542"/>
    </row>
    <row r="238" spans="2:16" s="540" customFormat="1">
      <c r="B238" s="533"/>
      <c r="C238" s="533"/>
      <c r="D238" s="535"/>
      <c r="E238" s="534"/>
      <c r="F238" s="534"/>
      <c r="G238" s="534"/>
      <c r="H238" s="535"/>
      <c r="I238" s="535"/>
      <c r="J238" s="536"/>
      <c r="K238" s="541"/>
      <c r="L238" s="541"/>
      <c r="M238" s="541"/>
      <c r="N238" s="537"/>
      <c r="O238" s="542"/>
      <c r="P238" s="542"/>
    </row>
    <row r="239" spans="2:16" s="540" customFormat="1">
      <c r="B239" s="533"/>
      <c r="C239" s="533"/>
      <c r="D239" s="535"/>
      <c r="E239" s="534"/>
      <c r="F239" s="534"/>
      <c r="G239" s="534"/>
      <c r="H239" s="535"/>
      <c r="I239" s="535"/>
      <c r="J239" s="536"/>
      <c r="K239" s="541"/>
      <c r="L239" s="541"/>
      <c r="M239" s="541"/>
      <c r="N239" s="537"/>
      <c r="O239" s="542"/>
      <c r="P239" s="542"/>
    </row>
    <row r="240" spans="2:16" s="540" customFormat="1">
      <c r="B240" s="533"/>
      <c r="C240" s="533"/>
      <c r="D240" s="535"/>
      <c r="E240" s="534"/>
      <c r="F240" s="534"/>
      <c r="G240" s="534"/>
      <c r="H240" s="535"/>
      <c r="I240" s="535"/>
      <c r="J240" s="536"/>
      <c r="K240" s="541"/>
      <c r="L240" s="541"/>
      <c r="M240" s="541"/>
      <c r="N240" s="537"/>
      <c r="O240" s="542"/>
      <c r="P240" s="542"/>
    </row>
    <row r="241" spans="2:16" s="540" customFormat="1">
      <c r="B241" s="533"/>
      <c r="C241" s="533"/>
      <c r="D241" s="535"/>
      <c r="E241" s="534"/>
      <c r="F241" s="534"/>
      <c r="G241" s="534"/>
      <c r="H241" s="535"/>
      <c r="I241" s="535"/>
      <c r="J241" s="536"/>
      <c r="K241" s="541"/>
      <c r="L241" s="541"/>
      <c r="M241" s="541"/>
      <c r="N241" s="537"/>
      <c r="O241" s="542"/>
      <c r="P241" s="542"/>
    </row>
    <row r="242" spans="2:16" s="540" customFormat="1">
      <c r="B242" s="533"/>
      <c r="C242" s="533"/>
      <c r="D242" s="535"/>
      <c r="E242" s="534"/>
      <c r="F242" s="534"/>
      <c r="G242" s="534"/>
      <c r="H242" s="535"/>
      <c r="I242" s="535"/>
      <c r="J242" s="536"/>
      <c r="K242" s="541"/>
      <c r="L242" s="541"/>
      <c r="M242" s="541"/>
      <c r="N242" s="537"/>
      <c r="O242" s="542"/>
      <c r="P242" s="542"/>
    </row>
    <row r="243" spans="2:16" s="540" customFormat="1">
      <c r="B243" s="533"/>
      <c r="C243" s="533"/>
      <c r="D243" s="535"/>
      <c r="E243" s="534"/>
      <c r="F243" s="534"/>
      <c r="G243" s="534"/>
      <c r="H243" s="535"/>
      <c r="I243" s="535"/>
      <c r="J243" s="536"/>
      <c r="K243" s="541"/>
      <c r="L243" s="541"/>
      <c r="M243" s="541"/>
      <c r="N243" s="537"/>
      <c r="O243" s="542"/>
      <c r="P243" s="542"/>
    </row>
    <row r="244" spans="2:16" s="540" customFormat="1">
      <c r="B244" s="533"/>
      <c r="C244" s="533"/>
      <c r="D244" s="535"/>
      <c r="E244" s="534"/>
      <c r="F244" s="534"/>
      <c r="G244" s="534"/>
      <c r="H244" s="535"/>
      <c r="I244" s="535"/>
      <c r="J244" s="536"/>
      <c r="K244" s="541"/>
      <c r="L244" s="541"/>
      <c r="M244" s="541"/>
      <c r="N244" s="537"/>
      <c r="O244" s="542"/>
      <c r="P244" s="542"/>
    </row>
    <row r="245" spans="2:16" s="540" customFormat="1">
      <c r="B245" s="533"/>
      <c r="C245" s="533"/>
      <c r="D245" s="535"/>
      <c r="E245" s="534"/>
      <c r="F245" s="534"/>
      <c r="G245" s="534"/>
      <c r="H245" s="535"/>
      <c r="I245" s="535"/>
      <c r="J245" s="536"/>
      <c r="K245" s="541"/>
      <c r="L245" s="541"/>
      <c r="M245" s="541"/>
      <c r="N245" s="537"/>
      <c r="O245" s="542"/>
      <c r="P245" s="542"/>
    </row>
    <row r="246" spans="2:16" s="540" customFormat="1">
      <c r="B246" s="533"/>
      <c r="C246" s="533"/>
      <c r="D246" s="535"/>
      <c r="E246" s="534"/>
      <c r="F246" s="534"/>
      <c r="G246" s="534"/>
      <c r="H246" s="535"/>
      <c r="I246" s="535"/>
      <c r="J246" s="536"/>
      <c r="K246" s="541"/>
      <c r="L246" s="541"/>
      <c r="M246" s="541"/>
      <c r="N246" s="537"/>
      <c r="O246" s="542"/>
      <c r="P246" s="542"/>
    </row>
    <row r="247" spans="2:16" s="540" customFormat="1">
      <c r="B247" s="533"/>
      <c r="C247" s="533"/>
      <c r="D247" s="535"/>
      <c r="E247" s="534"/>
      <c r="F247" s="534"/>
      <c r="G247" s="534"/>
      <c r="H247" s="535"/>
      <c r="I247" s="535"/>
      <c r="J247" s="536"/>
      <c r="K247" s="541"/>
      <c r="L247" s="541"/>
      <c r="M247" s="541"/>
      <c r="N247" s="537"/>
      <c r="O247" s="542"/>
      <c r="P247" s="542"/>
    </row>
    <row r="248" spans="2:16" s="540" customFormat="1">
      <c r="B248" s="533"/>
      <c r="C248" s="533"/>
      <c r="D248" s="535"/>
      <c r="E248" s="534"/>
      <c r="F248" s="534"/>
      <c r="G248" s="534"/>
      <c r="H248" s="535"/>
      <c r="I248" s="535"/>
      <c r="J248" s="536"/>
      <c r="K248" s="541"/>
      <c r="L248" s="541"/>
      <c r="M248" s="541"/>
      <c r="N248" s="537"/>
      <c r="O248" s="542"/>
      <c r="P248" s="542"/>
    </row>
    <row r="249" spans="2:16" s="540" customFormat="1">
      <c r="B249" s="533"/>
      <c r="C249" s="533"/>
      <c r="D249" s="535"/>
      <c r="E249" s="534"/>
      <c r="F249" s="534"/>
      <c r="G249" s="534"/>
      <c r="H249" s="535"/>
      <c r="I249" s="535"/>
      <c r="J249" s="536"/>
      <c r="K249" s="541"/>
      <c r="L249" s="541"/>
      <c r="M249" s="541"/>
      <c r="N249" s="537"/>
      <c r="O249" s="542"/>
      <c r="P249" s="542"/>
    </row>
    <row r="250" spans="2:16" s="540" customFormat="1">
      <c r="B250" s="533"/>
      <c r="C250" s="533"/>
      <c r="D250" s="535"/>
      <c r="E250" s="534"/>
      <c r="F250" s="534"/>
      <c r="G250" s="534"/>
      <c r="H250" s="535"/>
      <c r="I250" s="535"/>
      <c r="J250" s="536"/>
      <c r="K250" s="541"/>
      <c r="L250" s="541"/>
      <c r="M250" s="541"/>
      <c r="N250" s="537"/>
      <c r="O250" s="542"/>
      <c r="P250" s="542"/>
    </row>
    <row r="251" spans="2:16" s="540" customFormat="1">
      <c r="B251" s="533"/>
      <c r="C251" s="533"/>
      <c r="D251" s="535"/>
      <c r="E251" s="534"/>
      <c r="F251" s="534"/>
      <c r="G251" s="534"/>
      <c r="H251" s="535"/>
      <c r="I251" s="535"/>
      <c r="J251" s="536"/>
      <c r="K251" s="541"/>
      <c r="L251" s="541"/>
      <c r="M251" s="541"/>
      <c r="N251" s="537"/>
      <c r="O251" s="542"/>
      <c r="P251" s="542"/>
    </row>
    <row r="252" spans="2:16" s="540" customFormat="1">
      <c r="B252" s="533"/>
      <c r="C252" s="533"/>
      <c r="D252" s="535"/>
      <c r="E252" s="534"/>
      <c r="F252" s="534"/>
      <c r="G252" s="534"/>
      <c r="H252" s="535"/>
      <c r="I252" s="535"/>
      <c r="J252" s="536"/>
      <c r="K252" s="541"/>
      <c r="L252" s="541"/>
      <c r="M252" s="541"/>
      <c r="N252" s="537"/>
      <c r="O252" s="542"/>
      <c r="P252" s="542"/>
    </row>
    <row r="253" spans="2:16" s="540" customFormat="1">
      <c r="B253" s="533"/>
      <c r="C253" s="533"/>
      <c r="D253" s="535"/>
      <c r="E253" s="534"/>
      <c r="F253" s="534"/>
      <c r="G253" s="534"/>
      <c r="H253" s="535"/>
      <c r="I253" s="535"/>
      <c r="J253" s="536"/>
      <c r="K253" s="541"/>
      <c r="L253" s="541"/>
      <c r="M253" s="541"/>
      <c r="N253" s="537"/>
      <c r="O253" s="542"/>
      <c r="P253" s="542"/>
    </row>
    <row r="254" spans="2:16" s="540" customFormat="1">
      <c r="B254" s="533"/>
      <c r="C254" s="533"/>
      <c r="D254" s="535"/>
      <c r="E254" s="534"/>
      <c r="F254" s="534"/>
      <c r="G254" s="534"/>
      <c r="H254" s="535"/>
      <c r="I254" s="535"/>
      <c r="J254" s="536"/>
      <c r="K254" s="541"/>
      <c r="L254" s="541"/>
      <c r="M254" s="541"/>
      <c r="N254" s="537"/>
      <c r="O254" s="542"/>
      <c r="P254" s="542"/>
    </row>
    <row r="255" spans="2:16" s="540" customFormat="1">
      <c r="B255" s="533"/>
      <c r="C255" s="533"/>
      <c r="D255" s="535"/>
      <c r="E255" s="534"/>
      <c r="F255" s="534"/>
      <c r="G255" s="534"/>
      <c r="H255" s="535"/>
      <c r="I255" s="535"/>
      <c r="J255" s="536"/>
      <c r="K255" s="541"/>
      <c r="L255" s="541"/>
      <c r="M255" s="541"/>
      <c r="N255" s="537"/>
      <c r="O255" s="542"/>
      <c r="P255" s="542"/>
    </row>
    <row r="256" spans="2:16" s="540" customFormat="1">
      <c r="B256" s="533"/>
      <c r="C256" s="533"/>
      <c r="D256" s="535"/>
      <c r="E256" s="534"/>
      <c r="F256" s="534"/>
      <c r="G256" s="534"/>
      <c r="H256" s="535"/>
      <c r="I256" s="535"/>
      <c r="J256" s="536"/>
      <c r="K256" s="541"/>
      <c r="L256" s="541"/>
      <c r="M256" s="541"/>
      <c r="N256" s="537"/>
      <c r="O256" s="542"/>
      <c r="P256" s="542"/>
    </row>
    <row r="257" spans="2:16" s="540" customFormat="1">
      <c r="B257" s="533"/>
      <c r="C257" s="533"/>
      <c r="D257" s="535"/>
      <c r="E257" s="534"/>
      <c r="F257" s="534"/>
      <c r="G257" s="534"/>
      <c r="H257" s="535"/>
      <c r="I257" s="535"/>
      <c r="J257" s="536"/>
      <c r="K257" s="541"/>
      <c r="L257" s="541"/>
      <c r="M257" s="541"/>
      <c r="N257" s="537"/>
      <c r="O257" s="542"/>
      <c r="P257" s="542"/>
    </row>
    <row r="258" spans="2:16" s="540" customFormat="1">
      <c r="B258" s="533"/>
      <c r="C258" s="533"/>
      <c r="D258" s="535"/>
      <c r="E258" s="534"/>
      <c r="F258" s="534"/>
      <c r="G258" s="534"/>
      <c r="H258" s="535"/>
      <c r="I258" s="535"/>
      <c r="J258" s="536"/>
      <c r="K258" s="541"/>
      <c r="L258" s="541"/>
      <c r="M258" s="541"/>
      <c r="N258" s="537"/>
      <c r="O258" s="542"/>
      <c r="P258" s="542"/>
    </row>
    <row r="259" spans="2:16" s="540" customFormat="1">
      <c r="B259" s="533"/>
      <c r="C259" s="533"/>
      <c r="D259" s="535"/>
      <c r="E259" s="534"/>
      <c r="F259" s="534"/>
      <c r="G259" s="534"/>
      <c r="H259" s="535"/>
      <c r="I259" s="535"/>
      <c r="J259" s="536"/>
      <c r="K259" s="541"/>
      <c r="L259" s="541"/>
      <c r="M259" s="541"/>
      <c r="N259" s="537"/>
      <c r="O259" s="542"/>
      <c r="P259" s="542"/>
    </row>
    <row r="260" spans="2:16" s="540" customFormat="1">
      <c r="B260" s="533"/>
      <c r="C260" s="533"/>
      <c r="D260" s="535"/>
      <c r="E260" s="534"/>
      <c r="F260" s="534"/>
      <c r="G260" s="534"/>
      <c r="H260" s="535"/>
      <c r="I260" s="535"/>
      <c r="J260" s="536"/>
      <c r="K260" s="541"/>
      <c r="L260" s="541"/>
      <c r="M260" s="541"/>
      <c r="N260" s="537"/>
      <c r="O260" s="542"/>
      <c r="P260" s="542"/>
    </row>
    <row r="261" spans="2:16" s="540" customFormat="1">
      <c r="B261" s="533"/>
      <c r="C261" s="533"/>
      <c r="D261" s="535"/>
      <c r="E261" s="534"/>
      <c r="F261" s="534"/>
      <c r="G261" s="534"/>
      <c r="H261" s="535"/>
      <c r="I261" s="535"/>
      <c r="J261" s="536"/>
      <c r="K261" s="541"/>
      <c r="L261" s="541"/>
      <c r="M261" s="541"/>
      <c r="N261" s="537"/>
      <c r="O261" s="542"/>
      <c r="P261" s="542"/>
    </row>
    <row r="262" spans="2:16" s="540" customFormat="1">
      <c r="B262" s="533"/>
      <c r="C262" s="533"/>
      <c r="D262" s="535"/>
      <c r="E262" s="534"/>
      <c r="F262" s="534"/>
      <c r="G262" s="534"/>
      <c r="H262" s="535"/>
      <c r="I262" s="535"/>
      <c r="J262" s="536"/>
      <c r="K262" s="541"/>
      <c r="L262" s="541"/>
      <c r="M262" s="541"/>
      <c r="N262" s="537"/>
      <c r="O262" s="542"/>
      <c r="P262" s="542"/>
    </row>
    <row r="263" spans="2:16" s="540" customFormat="1">
      <c r="B263" s="533"/>
      <c r="C263" s="533"/>
      <c r="D263" s="535"/>
      <c r="E263" s="534"/>
      <c r="F263" s="534"/>
      <c r="G263" s="534"/>
      <c r="H263" s="535"/>
      <c r="I263" s="535"/>
      <c r="J263" s="536"/>
      <c r="K263" s="541"/>
      <c r="L263" s="541"/>
      <c r="M263" s="541"/>
      <c r="N263" s="537"/>
      <c r="O263" s="542"/>
      <c r="P263" s="542"/>
    </row>
    <row r="264" spans="2:16" s="540" customFormat="1">
      <c r="B264" s="533"/>
      <c r="C264" s="533"/>
      <c r="D264" s="535"/>
      <c r="E264" s="534"/>
      <c r="F264" s="534"/>
      <c r="G264" s="534"/>
      <c r="H264" s="535"/>
      <c r="I264" s="535"/>
      <c r="J264" s="536"/>
      <c r="K264" s="541"/>
      <c r="L264" s="541"/>
      <c r="M264" s="541"/>
      <c r="N264" s="537"/>
      <c r="O264" s="542"/>
      <c r="P264" s="542"/>
    </row>
    <row r="265" spans="2:16" s="540" customFormat="1">
      <c r="B265" s="533"/>
      <c r="C265" s="533"/>
      <c r="D265" s="535"/>
      <c r="E265" s="534"/>
      <c r="F265" s="534"/>
      <c r="G265" s="534"/>
      <c r="H265" s="535"/>
      <c r="I265" s="535"/>
      <c r="J265" s="536"/>
      <c r="K265" s="541"/>
      <c r="L265" s="541"/>
      <c r="M265" s="541"/>
      <c r="N265" s="537"/>
      <c r="O265" s="542"/>
      <c r="P265" s="542"/>
    </row>
    <row r="266" spans="2:16" s="540" customFormat="1">
      <c r="B266" s="533"/>
      <c r="C266" s="533"/>
      <c r="D266" s="535"/>
      <c r="E266" s="534"/>
      <c r="F266" s="534"/>
      <c r="G266" s="534"/>
      <c r="H266" s="535"/>
      <c r="I266" s="535"/>
      <c r="J266" s="536"/>
      <c r="K266" s="541"/>
      <c r="L266" s="541"/>
      <c r="M266" s="541"/>
      <c r="N266" s="537"/>
      <c r="O266" s="542"/>
      <c r="P266" s="542"/>
    </row>
    <row r="267" spans="2:16" s="540" customFormat="1">
      <c r="B267" s="533"/>
      <c r="C267" s="533"/>
      <c r="D267" s="535"/>
      <c r="E267" s="534"/>
      <c r="F267" s="534"/>
      <c r="G267" s="534"/>
      <c r="H267" s="535"/>
      <c r="I267" s="535"/>
      <c r="J267" s="536"/>
      <c r="K267" s="541"/>
      <c r="L267" s="541"/>
      <c r="M267" s="541"/>
      <c r="N267" s="537"/>
      <c r="O267" s="542"/>
      <c r="P267" s="542"/>
    </row>
    <row r="268" spans="2:16" s="540" customFormat="1">
      <c r="B268" s="533"/>
      <c r="C268" s="533"/>
      <c r="D268" s="535"/>
      <c r="E268" s="534"/>
      <c r="F268" s="534"/>
      <c r="G268" s="534"/>
      <c r="H268" s="535"/>
      <c r="I268" s="535"/>
      <c r="J268" s="536"/>
      <c r="K268" s="541"/>
      <c r="L268" s="541"/>
      <c r="M268" s="541"/>
      <c r="N268" s="537"/>
      <c r="O268" s="542"/>
      <c r="P268" s="542"/>
    </row>
    <row r="269" spans="2:16" s="540" customFormat="1">
      <c r="B269" s="533"/>
      <c r="C269" s="533"/>
      <c r="D269" s="535"/>
      <c r="E269" s="534"/>
      <c r="F269" s="534"/>
      <c r="G269" s="534"/>
      <c r="H269" s="535"/>
      <c r="I269" s="535"/>
      <c r="J269" s="536"/>
      <c r="K269" s="541"/>
      <c r="L269" s="541"/>
      <c r="M269" s="541"/>
      <c r="N269" s="537"/>
      <c r="O269" s="542"/>
      <c r="P269" s="542"/>
    </row>
    <row r="270" spans="2:16" s="540" customFormat="1">
      <c r="B270" s="533"/>
      <c r="C270" s="533"/>
      <c r="D270" s="535"/>
      <c r="E270" s="534"/>
      <c r="F270" s="534"/>
      <c r="G270" s="534"/>
      <c r="H270" s="535"/>
      <c r="I270" s="535"/>
      <c r="J270" s="536"/>
      <c r="K270" s="541"/>
      <c r="L270" s="541"/>
      <c r="M270" s="541"/>
      <c r="N270" s="537"/>
      <c r="O270" s="542"/>
      <c r="P270" s="542"/>
    </row>
    <row r="271" spans="2:16" s="540" customFormat="1">
      <c r="B271" s="533"/>
      <c r="C271" s="533"/>
      <c r="D271" s="535"/>
      <c r="E271" s="534"/>
      <c r="F271" s="534"/>
      <c r="G271" s="534"/>
      <c r="H271" s="535"/>
      <c r="I271" s="535"/>
      <c r="J271" s="536"/>
      <c r="K271" s="541"/>
      <c r="L271" s="541"/>
      <c r="M271" s="541"/>
      <c r="N271" s="537"/>
      <c r="O271" s="542"/>
      <c r="P271" s="542"/>
    </row>
    <row r="272" spans="2:16" s="540" customFormat="1">
      <c r="B272" s="533"/>
      <c r="C272" s="533"/>
      <c r="D272" s="535"/>
      <c r="E272" s="534"/>
      <c r="F272" s="534"/>
      <c r="G272" s="534"/>
      <c r="H272" s="535"/>
      <c r="I272" s="535"/>
      <c r="J272" s="536"/>
      <c r="K272" s="541"/>
      <c r="L272" s="541"/>
      <c r="M272" s="541"/>
      <c r="N272" s="537"/>
      <c r="O272" s="542"/>
      <c r="P272" s="542"/>
    </row>
    <row r="273" spans="2:16" s="540" customFormat="1">
      <c r="B273" s="533"/>
      <c r="C273" s="533"/>
      <c r="D273" s="535"/>
      <c r="E273" s="534"/>
      <c r="F273" s="534"/>
      <c r="G273" s="534"/>
      <c r="H273" s="535"/>
      <c r="I273" s="535"/>
      <c r="J273" s="536"/>
      <c r="K273" s="541"/>
      <c r="L273" s="541"/>
      <c r="M273" s="541"/>
      <c r="N273" s="537"/>
      <c r="O273" s="542"/>
      <c r="P273" s="542"/>
    </row>
    <row r="274" spans="2:16" s="540" customFormat="1">
      <c r="B274" s="533"/>
      <c r="C274" s="533"/>
      <c r="D274" s="535"/>
      <c r="E274" s="534"/>
      <c r="F274" s="534"/>
      <c r="G274" s="534"/>
      <c r="H274" s="535"/>
      <c r="I274" s="535"/>
      <c r="J274" s="536"/>
      <c r="K274" s="541"/>
      <c r="L274" s="541"/>
      <c r="M274" s="541"/>
      <c r="N274" s="537"/>
      <c r="O274" s="542"/>
      <c r="P274" s="542"/>
    </row>
    <row r="275" spans="2:16" s="540" customFormat="1">
      <c r="B275" s="533"/>
      <c r="C275" s="533"/>
      <c r="D275" s="535"/>
      <c r="E275" s="534"/>
      <c r="F275" s="534"/>
      <c r="G275" s="534"/>
      <c r="H275" s="535"/>
      <c r="I275" s="535"/>
      <c r="J275" s="536"/>
      <c r="K275" s="541"/>
      <c r="L275" s="541"/>
      <c r="M275" s="541"/>
      <c r="N275" s="537"/>
      <c r="O275" s="542"/>
      <c r="P275" s="542"/>
    </row>
    <row r="276" spans="2:16" s="540" customFormat="1">
      <c r="B276" s="533"/>
      <c r="C276" s="533"/>
      <c r="D276" s="535"/>
      <c r="E276" s="534"/>
      <c r="F276" s="534"/>
      <c r="G276" s="534"/>
      <c r="H276" s="535"/>
      <c r="I276" s="535"/>
      <c r="J276" s="536"/>
      <c r="K276" s="541"/>
      <c r="L276" s="541"/>
      <c r="M276" s="541"/>
      <c r="N276" s="537"/>
      <c r="O276" s="542"/>
      <c r="P276" s="542"/>
    </row>
    <row r="277" spans="2:16" s="540" customFormat="1">
      <c r="B277" s="533"/>
      <c r="C277" s="533"/>
      <c r="D277" s="535"/>
      <c r="E277" s="534"/>
      <c r="F277" s="534"/>
      <c r="G277" s="534"/>
      <c r="H277" s="535"/>
      <c r="I277" s="535"/>
      <c r="J277" s="536"/>
      <c r="K277" s="541"/>
      <c r="L277" s="541"/>
      <c r="M277" s="541"/>
      <c r="N277" s="537"/>
      <c r="O277" s="542"/>
      <c r="P277" s="542"/>
    </row>
    <row r="278" spans="2:16" s="540" customFormat="1">
      <c r="B278" s="533"/>
      <c r="C278" s="533"/>
      <c r="D278" s="535"/>
      <c r="E278" s="534"/>
      <c r="F278" s="534"/>
      <c r="G278" s="534"/>
      <c r="H278" s="535"/>
      <c r="I278" s="535"/>
      <c r="J278" s="536"/>
      <c r="K278" s="541"/>
      <c r="L278" s="541"/>
      <c r="M278" s="541"/>
      <c r="N278" s="537"/>
      <c r="O278" s="542"/>
      <c r="P278" s="542"/>
    </row>
    <row r="279" spans="2:16" s="540" customFormat="1">
      <c r="B279" s="533"/>
      <c r="C279" s="533"/>
      <c r="D279" s="535"/>
      <c r="E279" s="534"/>
      <c r="F279" s="534"/>
      <c r="G279" s="534"/>
      <c r="H279" s="535"/>
      <c r="I279" s="535"/>
      <c r="J279" s="536"/>
      <c r="K279" s="541"/>
      <c r="L279" s="541"/>
      <c r="M279" s="541"/>
      <c r="N279" s="537"/>
      <c r="O279" s="542"/>
      <c r="P279" s="542"/>
    </row>
    <row r="280" spans="2:16" s="540" customFormat="1">
      <c r="B280" s="533"/>
      <c r="C280" s="533"/>
      <c r="D280" s="535"/>
      <c r="E280" s="534"/>
      <c r="F280" s="534"/>
      <c r="G280" s="534"/>
      <c r="H280" s="535"/>
      <c r="I280" s="535"/>
      <c r="J280" s="536"/>
      <c r="K280" s="541"/>
      <c r="L280" s="541"/>
      <c r="M280" s="541"/>
      <c r="N280" s="537"/>
      <c r="O280" s="542"/>
      <c r="P280" s="542"/>
    </row>
    <row r="281" spans="2:16" s="540" customFormat="1">
      <c r="B281" s="533"/>
      <c r="C281" s="533"/>
      <c r="D281" s="535"/>
      <c r="E281" s="534"/>
      <c r="F281" s="534"/>
      <c r="G281" s="534"/>
      <c r="H281" s="535"/>
      <c r="I281" s="535"/>
      <c r="J281" s="536"/>
      <c r="K281" s="541"/>
      <c r="L281" s="541"/>
      <c r="M281" s="541"/>
      <c r="N281" s="537"/>
      <c r="O281" s="542"/>
      <c r="P281" s="542"/>
    </row>
    <row r="282" spans="2:16" s="540" customFormat="1">
      <c r="B282" s="533"/>
      <c r="C282" s="533"/>
      <c r="D282" s="535"/>
      <c r="E282" s="534"/>
      <c r="F282" s="534"/>
      <c r="G282" s="534"/>
      <c r="H282" s="535"/>
      <c r="I282" s="535"/>
      <c r="J282" s="536"/>
      <c r="K282" s="541"/>
      <c r="L282" s="541"/>
      <c r="M282" s="541"/>
      <c r="N282" s="537"/>
      <c r="O282" s="542"/>
      <c r="P282" s="542"/>
    </row>
    <row r="283" spans="2:16" s="540" customFormat="1">
      <c r="B283" s="533"/>
      <c r="C283" s="533"/>
      <c r="D283" s="535"/>
      <c r="E283" s="534"/>
      <c r="F283" s="534"/>
      <c r="G283" s="534"/>
      <c r="H283" s="535"/>
      <c r="I283" s="535"/>
      <c r="J283" s="536"/>
      <c r="K283" s="541"/>
      <c r="L283" s="541"/>
      <c r="M283" s="541"/>
      <c r="N283" s="537"/>
      <c r="O283" s="542"/>
      <c r="P283" s="542"/>
    </row>
    <row r="284" spans="2:16" s="540" customFormat="1">
      <c r="B284" s="533"/>
      <c r="C284" s="533"/>
      <c r="D284" s="535"/>
      <c r="E284" s="534"/>
      <c r="F284" s="534"/>
      <c r="G284" s="534"/>
      <c r="H284" s="535"/>
      <c r="I284" s="535"/>
      <c r="J284" s="536"/>
      <c r="K284" s="541"/>
      <c r="L284" s="541"/>
      <c r="M284" s="541"/>
      <c r="N284" s="537"/>
      <c r="O284" s="542"/>
      <c r="P284" s="542"/>
    </row>
    <row r="285" spans="2:16" s="540" customFormat="1">
      <c r="B285" s="533"/>
      <c r="C285" s="533"/>
      <c r="D285" s="535"/>
      <c r="E285" s="534"/>
      <c r="F285" s="534"/>
      <c r="G285" s="534"/>
      <c r="H285" s="535"/>
      <c r="I285" s="535"/>
      <c r="J285" s="536"/>
      <c r="K285" s="541"/>
      <c r="L285" s="541"/>
      <c r="M285" s="541"/>
      <c r="N285" s="537"/>
      <c r="O285" s="542"/>
      <c r="P285" s="542"/>
    </row>
    <row r="286" spans="2:16" s="540" customFormat="1">
      <c r="B286" s="533"/>
      <c r="C286" s="533"/>
      <c r="D286" s="535"/>
      <c r="E286" s="534"/>
      <c r="F286" s="534"/>
      <c r="G286" s="534"/>
      <c r="H286" s="535"/>
      <c r="I286" s="535"/>
      <c r="J286" s="536"/>
      <c r="K286" s="541"/>
      <c r="L286" s="541"/>
      <c r="M286" s="541"/>
      <c r="N286" s="537"/>
      <c r="O286" s="542"/>
      <c r="P286" s="542"/>
    </row>
    <row r="287" spans="2:16" s="540" customFormat="1">
      <c r="B287" s="533"/>
      <c r="C287" s="533"/>
      <c r="D287" s="535"/>
      <c r="E287" s="534"/>
      <c r="F287" s="534"/>
      <c r="G287" s="534"/>
      <c r="H287" s="535"/>
      <c r="I287" s="535"/>
      <c r="J287" s="536"/>
      <c r="K287" s="541"/>
      <c r="L287" s="541"/>
      <c r="M287" s="541"/>
      <c r="N287" s="537"/>
      <c r="O287" s="542"/>
      <c r="P287" s="542"/>
    </row>
    <row r="288" spans="2:16" s="540" customFormat="1">
      <c r="B288" s="533"/>
      <c r="C288" s="533"/>
      <c r="D288" s="535"/>
      <c r="E288" s="534"/>
      <c r="F288" s="534"/>
      <c r="G288" s="534"/>
      <c r="H288" s="535"/>
      <c r="I288" s="535"/>
      <c r="J288" s="536"/>
      <c r="K288" s="541"/>
      <c r="L288" s="541"/>
      <c r="M288" s="541"/>
      <c r="N288" s="537"/>
      <c r="O288" s="542"/>
      <c r="P288" s="542"/>
    </row>
    <row r="289" spans="2:16" s="540" customFormat="1">
      <c r="B289" s="533"/>
      <c r="C289" s="533"/>
      <c r="D289" s="535"/>
      <c r="E289" s="534"/>
      <c r="F289" s="534"/>
      <c r="G289" s="534"/>
      <c r="H289" s="535"/>
      <c r="I289" s="535"/>
      <c r="J289" s="536"/>
      <c r="K289" s="541"/>
      <c r="L289" s="541"/>
      <c r="M289" s="541"/>
      <c r="N289" s="537"/>
      <c r="O289" s="542"/>
      <c r="P289" s="542"/>
    </row>
    <row r="290" spans="2:16" s="540" customFormat="1">
      <c r="B290" s="533"/>
      <c r="C290" s="533"/>
      <c r="D290" s="535"/>
      <c r="E290" s="534"/>
      <c r="F290" s="534"/>
      <c r="G290" s="534"/>
      <c r="H290" s="535"/>
      <c r="I290" s="535"/>
      <c r="J290" s="536"/>
      <c r="K290" s="541"/>
      <c r="L290" s="541"/>
      <c r="M290" s="541"/>
      <c r="N290" s="537"/>
      <c r="O290" s="542"/>
      <c r="P290" s="542"/>
    </row>
    <row r="291" spans="2:16" s="540" customFormat="1">
      <c r="B291" s="533"/>
      <c r="C291" s="533"/>
      <c r="D291" s="535"/>
      <c r="E291" s="534"/>
      <c r="F291" s="534"/>
      <c r="G291" s="534"/>
      <c r="H291" s="535"/>
      <c r="I291" s="535"/>
      <c r="J291" s="536"/>
      <c r="K291" s="541"/>
      <c r="L291" s="541"/>
      <c r="M291" s="541"/>
      <c r="N291" s="537"/>
      <c r="O291" s="542"/>
      <c r="P291" s="542"/>
    </row>
    <row r="292" spans="2:16" s="540" customFormat="1">
      <c r="B292" s="533"/>
      <c r="C292" s="533"/>
      <c r="D292" s="535"/>
      <c r="E292" s="534"/>
      <c r="F292" s="534"/>
      <c r="G292" s="534"/>
      <c r="H292" s="535"/>
      <c r="I292" s="535"/>
      <c r="J292" s="536"/>
      <c r="K292" s="541"/>
      <c r="L292" s="541"/>
      <c r="M292" s="541"/>
      <c r="N292" s="537"/>
      <c r="O292" s="542"/>
      <c r="P292" s="542"/>
    </row>
    <row r="293" spans="2:16" s="540" customFormat="1">
      <c r="B293" s="533"/>
      <c r="C293" s="533"/>
      <c r="D293" s="535"/>
      <c r="E293" s="534"/>
      <c r="F293" s="534"/>
      <c r="G293" s="534"/>
      <c r="H293" s="535"/>
      <c r="I293" s="535"/>
      <c r="J293" s="536"/>
      <c r="K293" s="541"/>
      <c r="L293" s="541"/>
      <c r="M293" s="541"/>
      <c r="N293" s="537"/>
      <c r="O293" s="542"/>
      <c r="P293" s="542"/>
    </row>
    <row r="294" spans="2:16" s="540" customFormat="1">
      <c r="B294" s="533"/>
      <c r="C294" s="533"/>
      <c r="D294" s="535"/>
      <c r="E294" s="534"/>
      <c r="F294" s="534"/>
      <c r="G294" s="534"/>
      <c r="H294" s="535"/>
      <c r="I294" s="535"/>
      <c r="J294" s="536"/>
      <c r="K294" s="541"/>
      <c r="L294" s="541"/>
      <c r="M294" s="541"/>
      <c r="N294" s="537"/>
      <c r="O294" s="542"/>
      <c r="P294" s="542"/>
    </row>
    <row r="295" spans="2:16" s="540" customFormat="1">
      <c r="B295" s="533"/>
      <c r="C295" s="533"/>
      <c r="D295" s="535"/>
      <c r="E295" s="534"/>
      <c r="F295" s="534"/>
      <c r="G295" s="534"/>
      <c r="H295" s="535"/>
      <c r="I295" s="535"/>
      <c r="J295" s="536"/>
      <c r="K295" s="541"/>
      <c r="L295" s="541"/>
      <c r="M295" s="541"/>
      <c r="N295" s="537"/>
      <c r="O295" s="542"/>
      <c r="P295" s="542"/>
    </row>
    <row r="296" spans="2:16" s="540" customFormat="1">
      <c r="B296" s="533"/>
      <c r="C296" s="533"/>
      <c r="D296" s="535"/>
      <c r="E296" s="534"/>
      <c r="F296" s="534"/>
      <c r="G296" s="534"/>
      <c r="H296" s="535"/>
      <c r="I296" s="535"/>
      <c r="J296" s="536"/>
      <c r="K296" s="541"/>
      <c r="L296" s="541"/>
      <c r="M296" s="541"/>
      <c r="N296" s="537"/>
      <c r="O296" s="542"/>
      <c r="P296" s="542"/>
    </row>
    <row r="297" spans="2:16" s="540" customFormat="1">
      <c r="B297" s="533"/>
      <c r="C297" s="533"/>
      <c r="D297" s="535"/>
      <c r="E297" s="534"/>
      <c r="F297" s="534"/>
      <c r="G297" s="534"/>
      <c r="H297" s="535"/>
      <c r="I297" s="535"/>
      <c r="J297" s="536"/>
      <c r="K297" s="541"/>
      <c r="L297" s="541"/>
      <c r="M297" s="541"/>
      <c r="N297" s="537"/>
      <c r="O297" s="542"/>
      <c r="P297" s="542"/>
    </row>
    <row r="298" spans="2:16" s="540" customFormat="1">
      <c r="B298" s="533"/>
      <c r="C298" s="533"/>
      <c r="D298" s="535"/>
      <c r="E298" s="534"/>
      <c r="F298" s="534"/>
      <c r="G298" s="534"/>
      <c r="H298" s="535"/>
      <c r="I298" s="535"/>
      <c r="J298" s="536"/>
      <c r="K298" s="541"/>
      <c r="L298" s="541"/>
      <c r="M298" s="541"/>
      <c r="N298" s="537"/>
      <c r="O298" s="542"/>
      <c r="P298" s="542"/>
    </row>
    <row r="299" spans="2:16" s="540" customFormat="1">
      <c r="B299" s="533"/>
      <c r="C299" s="533"/>
      <c r="D299" s="535"/>
      <c r="E299" s="534"/>
      <c r="F299" s="534"/>
      <c r="G299" s="534"/>
      <c r="H299" s="535"/>
      <c r="I299" s="535"/>
      <c r="J299" s="536"/>
      <c r="K299" s="541"/>
      <c r="L299" s="541"/>
      <c r="M299" s="541"/>
      <c r="N299" s="537"/>
      <c r="O299" s="542"/>
      <c r="P299" s="542"/>
    </row>
    <row r="300" spans="2:16" s="540" customFormat="1">
      <c r="B300" s="533"/>
      <c r="C300" s="533"/>
      <c r="D300" s="535"/>
      <c r="E300" s="534"/>
      <c r="F300" s="534"/>
      <c r="G300" s="534"/>
      <c r="H300" s="535"/>
      <c r="I300" s="535"/>
      <c r="J300" s="536"/>
      <c r="K300" s="541"/>
      <c r="L300" s="541"/>
      <c r="M300" s="541"/>
      <c r="N300" s="537"/>
      <c r="O300" s="542"/>
      <c r="P300" s="542"/>
    </row>
    <row r="301" spans="2:16" s="540" customFormat="1">
      <c r="B301" s="533"/>
      <c r="C301" s="533"/>
      <c r="D301" s="535"/>
      <c r="E301" s="534"/>
      <c r="F301" s="534"/>
      <c r="G301" s="534"/>
      <c r="H301" s="535"/>
      <c r="I301" s="535"/>
      <c r="J301" s="536"/>
      <c r="K301" s="541"/>
      <c r="L301" s="541"/>
      <c r="M301" s="541"/>
      <c r="N301" s="537"/>
      <c r="O301" s="542"/>
      <c r="P301" s="542"/>
    </row>
    <row r="302" spans="2:16" s="540" customFormat="1">
      <c r="B302" s="533"/>
      <c r="C302" s="533"/>
      <c r="D302" s="535"/>
      <c r="E302" s="534"/>
      <c r="F302" s="534"/>
      <c r="G302" s="534"/>
      <c r="H302" s="535"/>
      <c r="I302" s="535"/>
      <c r="J302" s="536"/>
      <c r="K302" s="541"/>
      <c r="L302" s="541"/>
      <c r="M302" s="541"/>
      <c r="N302" s="537"/>
      <c r="O302" s="542"/>
      <c r="P302" s="542"/>
    </row>
    <row r="303" spans="2:16" s="540" customFormat="1">
      <c r="B303" s="533"/>
      <c r="C303" s="533"/>
      <c r="D303" s="535"/>
      <c r="E303" s="534"/>
      <c r="F303" s="534"/>
      <c r="G303" s="534"/>
      <c r="H303" s="535"/>
      <c r="I303" s="535"/>
      <c r="J303" s="536"/>
      <c r="K303" s="541"/>
      <c r="L303" s="541"/>
      <c r="M303" s="541"/>
      <c r="N303" s="537"/>
      <c r="O303" s="542"/>
      <c r="P303" s="542"/>
    </row>
    <row r="304" spans="2:16" s="540" customFormat="1">
      <c r="B304" s="533"/>
      <c r="C304" s="533"/>
      <c r="D304" s="535"/>
      <c r="E304" s="534"/>
      <c r="F304" s="534"/>
      <c r="G304" s="534"/>
      <c r="H304" s="535"/>
      <c r="I304" s="535"/>
      <c r="J304" s="536"/>
      <c r="K304" s="541"/>
      <c r="L304" s="541"/>
      <c r="M304" s="541"/>
      <c r="N304" s="537"/>
      <c r="O304" s="542"/>
      <c r="P304" s="542"/>
    </row>
    <row r="305" spans="2:16" s="540" customFormat="1">
      <c r="B305" s="533"/>
      <c r="C305" s="533"/>
      <c r="D305" s="535"/>
      <c r="E305" s="534"/>
      <c r="F305" s="534"/>
      <c r="G305" s="534"/>
      <c r="H305" s="535"/>
      <c r="I305" s="535"/>
      <c r="J305" s="536"/>
      <c r="K305" s="541"/>
      <c r="L305" s="541"/>
      <c r="M305" s="541"/>
      <c r="N305" s="537"/>
      <c r="O305" s="542"/>
      <c r="P305" s="542"/>
    </row>
    <row r="306" spans="2:16" s="540" customFormat="1">
      <c r="B306" s="533"/>
      <c r="C306" s="533"/>
      <c r="D306" s="535"/>
      <c r="E306" s="534"/>
      <c r="F306" s="534"/>
      <c r="G306" s="534"/>
      <c r="H306" s="535"/>
      <c r="I306" s="535"/>
      <c r="J306" s="536"/>
      <c r="K306" s="541"/>
      <c r="L306" s="541"/>
      <c r="M306" s="541"/>
      <c r="N306" s="537"/>
      <c r="O306" s="542"/>
      <c r="P306" s="542"/>
    </row>
    <row r="307" spans="2:16" s="540" customFormat="1">
      <c r="B307" s="533"/>
      <c r="C307" s="533"/>
      <c r="D307" s="535"/>
      <c r="E307" s="534"/>
      <c r="F307" s="534"/>
      <c r="G307" s="534"/>
      <c r="H307" s="535"/>
      <c r="I307" s="535"/>
      <c r="J307" s="536"/>
      <c r="K307" s="541"/>
      <c r="L307" s="541"/>
      <c r="M307" s="541"/>
      <c r="N307" s="537"/>
      <c r="O307" s="542"/>
      <c r="P307" s="542"/>
    </row>
    <row r="308" spans="2:16" s="540" customFormat="1">
      <c r="B308" s="533"/>
      <c r="C308" s="533"/>
      <c r="D308" s="535"/>
      <c r="E308" s="534"/>
      <c r="F308" s="534"/>
      <c r="G308" s="534"/>
      <c r="H308" s="535"/>
      <c r="I308" s="535"/>
      <c r="J308" s="536"/>
      <c r="K308" s="541"/>
      <c r="L308" s="541"/>
      <c r="M308" s="541"/>
      <c r="N308" s="537"/>
      <c r="O308" s="542"/>
      <c r="P308" s="542"/>
    </row>
    <row r="309" spans="2:16" s="540" customFormat="1">
      <c r="B309" s="533"/>
      <c r="C309" s="533"/>
      <c r="D309" s="535"/>
      <c r="E309" s="534"/>
      <c r="F309" s="534"/>
      <c r="G309" s="534"/>
      <c r="H309" s="535"/>
      <c r="I309" s="535"/>
      <c r="J309" s="536"/>
      <c r="K309" s="541"/>
      <c r="L309" s="541"/>
      <c r="M309" s="541"/>
      <c r="N309" s="537"/>
      <c r="O309" s="542"/>
      <c r="P309" s="542"/>
    </row>
    <row r="310" spans="2:16" s="540" customFormat="1">
      <c r="B310" s="533"/>
      <c r="C310" s="533"/>
      <c r="D310" s="535"/>
      <c r="E310" s="534"/>
      <c r="F310" s="534"/>
      <c r="G310" s="534"/>
      <c r="H310" s="535"/>
      <c r="I310" s="535"/>
      <c r="J310" s="536"/>
      <c r="K310" s="541"/>
      <c r="L310" s="541"/>
      <c r="M310" s="541"/>
      <c r="N310" s="537"/>
      <c r="O310" s="542"/>
      <c r="P310" s="542"/>
    </row>
    <row r="311" spans="2:16" s="540" customFormat="1">
      <c r="B311" s="533"/>
      <c r="C311" s="533"/>
      <c r="D311" s="535"/>
      <c r="E311" s="534"/>
      <c r="F311" s="534"/>
      <c r="G311" s="534"/>
      <c r="H311" s="535"/>
      <c r="I311" s="535"/>
      <c r="J311" s="536"/>
      <c r="K311" s="541"/>
      <c r="L311" s="541"/>
      <c r="M311" s="541"/>
      <c r="N311" s="537"/>
      <c r="O311" s="542"/>
      <c r="P311" s="542"/>
    </row>
    <row r="312" spans="2:16" s="540" customFormat="1">
      <c r="B312" s="533"/>
      <c r="C312" s="533"/>
      <c r="D312" s="535"/>
      <c r="E312" s="534"/>
      <c r="F312" s="534"/>
      <c r="G312" s="534"/>
      <c r="H312" s="535"/>
      <c r="I312" s="535"/>
      <c r="J312" s="536"/>
      <c r="K312" s="541"/>
      <c r="L312" s="541"/>
      <c r="M312" s="541"/>
      <c r="N312" s="537"/>
      <c r="O312" s="542"/>
      <c r="P312" s="542"/>
    </row>
    <row r="313" spans="2:16" s="540" customFormat="1">
      <c r="B313" s="533"/>
      <c r="C313" s="533"/>
      <c r="D313" s="535"/>
      <c r="E313" s="534"/>
      <c r="F313" s="534"/>
      <c r="G313" s="534"/>
      <c r="H313" s="535"/>
      <c r="I313" s="535"/>
      <c r="J313" s="536"/>
      <c r="K313" s="541"/>
      <c r="L313" s="541"/>
      <c r="M313" s="541"/>
      <c r="N313" s="537"/>
      <c r="O313" s="542"/>
      <c r="P313" s="542"/>
    </row>
    <row r="314" spans="2:16" s="540" customFormat="1">
      <c r="B314" s="533"/>
      <c r="C314" s="533"/>
      <c r="D314" s="535"/>
      <c r="E314" s="534"/>
      <c r="F314" s="534"/>
      <c r="G314" s="534"/>
      <c r="H314" s="535"/>
      <c r="I314" s="535"/>
      <c r="J314" s="536"/>
      <c r="K314" s="541"/>
      <c r="L314" s="541"/>
      <c r="M314" s="541"/>
      <c r="N314" s="537"/>
      <c r="O314" s="542"/>
      <c r="P314" s="542"/>
    </row>
    <row r="315" spans="2:16" s="540" customFormat="1">
      <c r="B315" s="533"/>
      <c r="C315" s="533"/>
      <c r="D315" s="535"/>
      <c r="E315" s="534"/>
      <c r="F315" s="534"/>
      <c r="G315" s="534"/>
      <c r="H315" s="535"/>
      <c r="I315" s="535"/>
      <c r="J315" s="536"/>
      <c r="K315" s="541"/>
      <c r="L315" s="541"/>
      <c r="M315" s="541"/>
      <c r="N315" s="537"/>
      <c r="O315" s="542"/>
      <c r="P315" s="542"/>
    </row>
    <row r="316" spans="2:16" s="540" customFormat="1">
      <c r="B316" s="533"/>
      <c r="C316" s="533"/>
      <c r="D316" s="535"/>
      <c r="E316" s="534"/>
      <c r="F316" s="534"/>
      <c r="G316" s="534"/>
      <c r="H316" s="535"/>
      <c r="I316" s="535"/>
      <c r="J316" s="536"/>
      <c r="K316" s="541"/>
      <c r="L316" s="541"/>
      <c r="M316" s="541"/>
      <c r="N316" s="537"/>
      <c r="O316" s="542"/>
      <c r="P316" s="542"/>
    </row>
    <row r="317" spans="2:16" s="540" customFormat="1">
      <c r="B317" s="533"/>
      <c r="C317" s="533"/>
      <c r="D317" s="535"/>
      <c r="E317" s="534"/>
      <c r="F317" s="534"/>
      <c r="G317" s="534"/>
      <c r="H317" s="535"/>
      <c r="I317" s="535"/>
      <c r="J317" s="536"/>
      <c r="K317" s="541"/>
      <c r="L317" s="541"/>
      <c r="M317" s="541"/>
      <c r="N317" s="537"/>
      <c r="O317" s="542"/>
      <c r="P317" s="542"/>
    </row>
    <row r="318" spans="2:16" s="540" customFormat="1">
      <c r="B318" s="533"/>
      <c r="C318" s="533"/>
      <c r="D318" s="535"/>
      <c r="E318" s="534"/>
      <c r="F318" s="534"/>
      <c r="G318" s="534"/>
      <c r="H318" s="535"/>
      <c r="I318" s="535"/>
      <c r="J318" s="536"/>
      <c r="K318" s="541"/>
      <c r="L318" s="541"/>
      <c r="M318" s="541"/>
      <c r="N318" s="537"/>
      <c r="O318" s="542"/>
      <c r="P318" s="542"/>
    </row>
    <row r="319" spans="2:16" s="540" customFormat="1">
      <c r="B319" s="533"/>
      <c r="C319" s="533"/>
      <c r="D319" s="535"/>
      <c r="E319" s="534"/>
      <c r="F319" s="534"/>
      <c r="G319" s="534"/>
      <c r="H319" s="535"/>
      <c r="I319" s="535"/>
      <c r="J319" s="536"/>
      <c r="K319" s="541"/>
      <c r="L319" s="541"/>
      <c r="M319" s="541"/>
      <c r="N319" s="537"/>
      <c r="O319" s="542"/>
      <c r="P319" s="542"/>
    </row>
    <row r="320" spans="2:16" s="540" customFormat="1">
      <c r="B320" s="533"/>
      <c r="C320" s="533"/>
      <c r="D320" s="535"/>
      <c r="E320" s="534"/>
      <c r="F320" s="534"/>
      <c r="G320" s="534"/>
      <c r="H320" s="535"/>
      <c r="I320" s="535"/>
      <c r="J320" s="536"/>
      <c r="K320" s="541"/>
      <c r="L320" s="541"/>
      <c r="M320" s="541"/>
      <c r="N320" s="537"/>
      <c r="O320" s="542"/>
      <c r="P320" s="542"/>
    </row>
    <row r="321" spans="2:16" s="540" customFormat="1">
      <c r="B321" s="533"/>
      <c r="C321" s="533"/>
      <c r="D321" s="535"/>
      <c r="E321" s="534"/>
      <c r="F321" s="534"/>
      <c r="G321" s="534"/>
      <c r="H321" s="535"/>
      <c r="I321" s="535"/>
      <c r="J321" s="536"/>
      <c r="K321" s="541"/>
      <c r="L321" s="541"/>
      <c r="M321" s="541"/>
      <c r="N321" s="537"/>
      <c r="O321" s="542"/>
      <c r="P321" s="542"/>
    </row>
    <row r="322" spans="2:16" s="540" customFormat="1">
      <c r="B322" s="533"/>
      <c r="C322" s="533"/>
      <c r="D322" s="535"/>
      <c r="E322" s="534"/>
      <c r="F322" s="534"/>
      <c r="G322" s="534"/>
      <c r="H322" s="535"/>
      <c r="I322" s="535"/>
      <c r="J322" s="536"/>
      <c r="K322" s="541"/>
      <c r="L322" s="541"/>
      <c r="M322" s="541"/>
      <c r="N322" s="537"/>
      <c r="O322" s="542"/>
      <c r="P322" s="542"/>
    </row>
    <row r="323" spans="2:16" s="540" customFormat="1">
      <c r="B323" s="533"/>
      <c r="C323" s="533"/>
      <c r="D323" s="535"/>
      <c r="E323" s="534"/>
      <c r="F323" s="534"/>
      <c r="G323" s="534"/>
      <c r="H323" s="535"/>
      <c r="I323" s="535"/>
      <c r="J323" s="536"/>
      <c r="K323" s="541"/>
      <c r="L323" s="541"/>
      <c r="M323" s="541"/>
      <c r="N323" s="537"/>
      <c r="O323" s="542"/>
      <c r="P323" s="542"/>
    </row>
    <row r="324" spans="2:16" s="540" customFormat="1">
      <c r="B324" s="533"/>
      <c r="C324" s="533"/>
      <c r="D324" s="535"/>
      <c r="E324" s="534"/>
      <c r="F324" s="534"/>
      <c r="G324" s="534"/>
      <c r="H324" s="535"/>
      <c r="I324" s="535"/>
      <c r="J324" s="536"/>
      <c r="K324" s="541"/>
      <c r="L324" s="541"/>
      <c r="M324" s="541"/>
      <c r="N324" s="537"/>
      <c r="O324" s="542"/>
      <c r="P324" s="542"/>
    </row>
    <row r="325" spans="2:16" s="540" customFormat="1">
      <c r="B325" s="533"/>
      <c r="C325" s="533"/>
      <c r="D325" s="535"/>
      <c r="E325" s="534"/>
      <c r="F325" s="534"/>
      <c r="G325" s="534"/>
      <c r="H325" s="535"/>
      <c r="I325" s="535"/>
      <c r="J325" s="536"/>
      <c r="K325" s="541"/>
      <c r="L325" s="541"/>
      <c r="M325" s="541"/>
      <c r="N325" s="537"/>
      <c r="O325" s="542"/>
      <c r="P325" s="542"/>
    </row>
    <row r="326" spans="2:16" s="540" customFormat="1">
      <c r="B326" s="533"/>
      <c r="C326" s="533"/>
      <c r="D326" s="535"/>
      <c r="E326" s="534"/>
      <c r="F326" s="534"/>
      <c r="G326" s="534"/>
      <c r="H326" s="535"/>
      <c r="I326" s="535"/>
      <c r="J326" s="536"/>
      <c r="K326" s="541"/>
      <c r="L326" s="541"/>
      <c r="M326" s="541"/>
      <c r="N326" s="537"/>
      <c r="O326" s="542"/>
      <c r="P326" s="542"/>
    </row>
    <row r="327" spans="2:16" s="540" customFormat="1">
      <c r="B327" s="533"/>
      <c r="C327" s="533"/>
      <c r="D327" s="535"/>
      <c r="E327" s="534"/>
      <c r="F327" s="534"/>
      <c r="G327" s="534"/>
      <c r="H327" s="535"/>
      <c r="I327" s="535"/>
      <c r="J327" s="536"/>
      <c r="K327" s="541"/>
      <c r="L327" s="541"/>
      <c r="M327" s="541"/>
      <c r="N327" s="537"/>
      <c r="O327" s="542"/>
      <c r="P327" s="542"/>
    </row>
    <row r="328" spans="2:16" s="540" customFormat="1">
      <c r="B328" s="533"/>
      <c r="C328" s="533"/>
      <c r="D328" s="535"/>
      <c r="E328" s="534"/>
      <c r="F328" s="534"/>
      <c r="G328" s="534"/>
      <c r="H328" s="535"/>
      <c r="I328" s="535"/>
      <c r="J328" s="536"/>
      <c r="K328" s="541"/>
      <c r="L328" s="541"/>
      <c r="M328" s="541"/>
      <c r="N328" s="537"/>
      <c r="O328" s="542"/>
      <c r="P328" s="542"/>
    </row>
    <row r="329" spans="2:16" s="540" customFormat="1">
      <c r="B329" s="533"/>
      <c r="C329" s="533"/>
      <c r="D329" s="535"/>
      <c r="E329" s="534"/>
      <c r="F329" s="534"/>
      <c r="G329" s="534"/>
      <c r="H329" s="535"/>
      <c r="I329" s="535"/>
      <c r="J329" s="536"/>
      <c r="K329" s="541"/>
      <c r="L329" s="541"/>
      <c r="M329" s="541"/>
      <c r="N329" s="537"/>
      <c r="O329" s="542"/>
      <c r="P329" s="542"/>
    </row>
    <row r="330" spans="2:16" s="540" customFormat="1">
      <c r="B330" s="533"/>
      <c r="C330" s="533"/>
      <c r="D330" s="535"/>
      <c r="E330" s="534"/>
      <c r="F330" s="534"/>
      <c r="G330" s="534"/>
      <c r="H330" s="535"/>
      <c r="I330" s="535"/>
      <c r="J330" s="536"/>
      <c r="K330" s="541"/>
      <c r="L330" s="541"/>
      <c r="M330" s="541"/>
      <c r="N330" s="537"/>
      <c r="O330" s="542"/>
      <c r="P330" s="542"/>
    </row>
    <row r="331" spans="2:16" s="540" customFormat="1">
      <c r="B331" s="533"/>
      <c r="C331" s="533"/>
      <c r="D331" s="535"/>
      <c r="E331" s="534"/>
      <c r="F331" s="534"/>
      <c r="G331" s="534"/>
      <c r="H331" s="535"/>
      <c r="I331" s="535"/>
      <c r="J331" s="536"/>
      <c r="K331" s="541"/>
      <c r="L331" s="541"/>
      <c r="M331" s="541"/>
      <c r="N331" s="537"/>
      <c r="O331" s="542"/>
      <c r="P331" s="542"/>
    </row>
    <row r="332" spans="2:16" s="540" customFormat="1">
      <c r="B332" s="533"/>
      <c r="C332" s="533"/>
      <c r="D332" s="535"/>
      <c r="E332" s="534"/>
      <c r="F332" s="534"/>
      <c r="G332" s="534"/>
      <c r="H332" s="535"/>
      <c r="I332" s="535"/>
      <c r="J332" s="536"/>
      <c r="K332" s="541"/>
      <c r="L332" s="541"/>
      <c r="M332" s="541"/>
      <c r="N332" s="537"/>
      <c r="O332" s="542"/>
      <c r="P332" s="542"/>
    </row>
    <row r="333" spans="2:16" s="540" customFormat="1">
      <c r="B333" s="533"/>
      <c r="C333" s="533"/>
      <c r="D333" s="535"/>
      <c r="E333" s="534"/>
      <c r="F333" s="534"/>
      <c r="G333" s="534"/>
      <c r="H333" s="535"/>
      <c r="I333" s="535"/>
      <c r="J333" s="536"/>
      <c r="K333" s="541"/>
      <c r="L333" s="541"/>
      <c r="M333" s="541"/>
      <c r="N333" s="537"/>
      <c r="O333" s="542"/>
      <c r="P333" s="542"/>
    </row>
    <row r="334" spans="2:16" s="540" customFormat="1">
      <c r="B334" s="533"/>
      <c r="C334" s="533"/>
      <c r="D334" s="535"/>
      <c r="E334" s="534"/>
      <c r="F334" s="534"/>
      <c r="G334" s="534"/>
      <c r="H334" s="535"/>
      <c r="I334" s="535"/>
      <c r="J334" s="536"/>
      <c r="K334" s="541"/>
      <c r="L334" s="541"/>
      <c r="M334" s="541"/>
      <c r="N334" s="537"/>
      <c r="O334" s="542"/>
      <c r="P334" s="542"/>
    </row>
    <row r="335" spans="2:16" s="540" customFormat="1">
      <c r="B335" s="533"/>
      <c r="C335" s="533"/>
      <c r="D335" s="535"/>
      <c r="E335" s="534"/>
      <c r="F335" s="534"/>
      <c r="G335" s="534"/>
      <c r="H335" s="535"/>
      <c r="I335" s="535"/>
      <c r="J335" s="536"/>
      <c r="K335" s="541"/>
      <c r="L335" s="541"/>
      <c r="M335" s="541"/>
      <c r="N335" s="537"/>
      <c r="O335" s="542"/>
      <c r="P335" s="542"/>
    </row>
    <row r="336" spans="2:16" s="540" customFormat="1">
      <c r="B336" s="533"/>
      <c r="C336" s="533"/>
      <c r="D336" s="535"/>
      <c r="E336" s="534"/>
      <c r="F336" s="534"/>
      <c r="G336" s="534"/>
      <c r="H336" s="535"/>
      <c r="I336" s="535"/>
      <c r="J336" s="536"/>
      <c r="K336" s="541"/>
      <c r="L336" s="541"/>
      <c r="M336" s="541"/>
      <c r="N336" s="537"/>
      <c r="O336" s="542"/>
      <c r="P336" s="542"/>
    </row>
    <row r="337" spans="2:16" s="540" customFormat="1">
      <c r="B337" s="533"/>
      <c r="C337" s="533"/>
      <c r="D337" s="535"/>
      <c r="E337" s="534"/>
      <c r="F337" s="534"/>
      <c r="G337" s="534"/>
      <c r="H337" s="535"/>
      <c r="I337" s="535"/>
      <c r="J337" s="536"/>
      <c r="K337" s="541"/>
      <c r="L337" s="541"/>
      <c r="M337" s="541"/>
      <c r="N337" s="537"/>
      <c r="O337" s="542"/>
      <c r="P337" s="542"/>
    </row>
    <row r="338" spans="2:16" s="540" customFormat="1">
      <c r="B338" s="533"/>
      <c r="C338" s="533"/>
      <c r="D338" s="535"/>
      <c r="E338" s="534"/>
      <c r="F338" s="534"/>
      <c r="G338" s="534"/>
      <c r="H338" s="535"/>
      <c r="I338" s="535"/>
      <c r="J338" s="536"/>
      <c r="K338" s="541"/>
      <c r="L338" s="541"/>
      <c r="M338" s="541"/>
      <c r="N338" s="537"/>
      <c r="O338" s="542"/>
      <c r="P338" s="542"/>
    </row>
    <row r="339" spans="2:16" s="540" customFormat="1">
      <c r="B339" s="533"/>
      <c r="C339" s="533"/>
      <c r="D339" s="535"/>
      <c r="E339" s="534"/>
      <c r="F339" s="534"/>
      <c r="G339" s="534"/>
      <c r="H339" s="535"/>
      <c r="I339" s="535"/>
      <c r="J339" s="536"/>
      <c r="K339" s="541"/>
      <c r="L339" s="541"/>
      <c r="M339" s="541"/>
      <c r="N339" s="537"/>
      <c r="O339" s="542"/>
      <c r="P339" s="542"/>
    </row>
    <row r="340" spans="2:16" s="540" customFormat="1">
      <c r="B340" s="533"/>
      <c r="C340" s="533"/>
      <c r="D340" s="535"/>
      <c r="E340" s="534"/>
      <c r="F340" s="534"/>
      <c r="G340" s="534"/>
      <c r="H340" s="535"/>
      <c r="I340" s="535"/>
      <c r="J340" s="536"/>
      <c r="K340" s="541"/>
      <c r="L340" s="541"/>
      <c r="M340" s="541"/>
      <c r="N340" s="537"/>
      <c r="O340" s="542"/>
      <c r="P340" s="542"/>
    </row>
    <row r="341" spans="2:16" s="540" customFormat="1">
      <c r="B341" s="533"/>
      <c r="C341" s="533"/>
      <c r="D341" s="535"/>
      <c r="E341" s="534"/>
      <c r="F341" s="534"/>
      <c r="G341" s="534"/>
      <c r="H341" s="535"/>
      <c r="I341" s="535"/>
      <c r="J341" s="536"/>
      <c r="K341" s="541"/>
      <c r="L341" s="541"/>
      <c r="M341" s="541"/>
      <c r="N341" s="537"/>
      <c r="O341" s="542"/>
      <c r="P341" s="542"/>
    </row>
    <row r="342" spans="2:16" s="540" customFormat="1">
      <c r="B342" s="533"/>
      <c r="C342" s="533"/>
      <c r="D342" s="535"/>
      <c r="E342" s="534"/>
      <c r="F342" s="534"/>
      <c r="G342" s="534"/>
      <c r="H342" s="535"/>
      <c r="I342" s="535"/>
      <c r="J342" s="536"/>
      <c r="K342" s="541"/>
      <c r="L342" s="541"/>
      <c r="M342" s="541"/>
      <c r="N342" s="537"/>
      <c r="O342" s="542"/>
      <c r="P342" s="542"/>
    </row>
    <row r="343" spans="2:16" s="540" customFormat="1">
      <c r="B343" s="533"/>
      <c r="C343" s="533"/>
      <c r="D343" s="535"/>
      <c r="E343" s="534"/>
      <c r="F343" s="534"/>
      <c r="G343" s="534"/>
      <c r="H343" s="535"/>
      <c r="I343" s="535"/>
      <c r="J343" s="536"/>
      <c r="K343" s="541"/>
      <c r="L343" s="541"/>
      <c r="M343" s="541"/>
      <c r="N343" s="537"/>
      <c r="O343" s="542"/>
      <c r="P343" s="542"/>
    </row>
    <row r="344" spans="2:16" s="540" customFormat="1">
      <c r="B344" s="533"/>
      <c r="C344" s="533"/>
      <c r="D344" s="535"/>
      <c r="E344" s="534"/>
      <c r="F344" s="534"/>
      <c r="G344" s="534"/>
      <c r="H344" s="535"/>
      <c r="I344" s="535"/>
      <c r="J344" s="536"/>
      <c r="K344" s="541"/>
      <c r="L344" s="541"/>
      <c r="M344" s="541"/>
      <c r="N344" s="537"/>
      <c r="O344" s="542"/>
      <c r="P344" s="542"/>
    </row>
    <row r="345" spans="2:16" s="540" customFormat="1">
      <c r="B345" s="533"/>
      <c r="C345" s="533"/>
      <c r="D345" s="535"/>
      <c r="E345" s="534"/>
      <c r="F345" s="534"/>
      <c r="G345" s="534"/>
      <c r="H345" s="535"/>
      <c r="I345" s="535"/>
      <c r="J345" s="536"/>
      <c r="K345" s="541"/>
      <c r="L345" s="541"/>
      <c r="M345" s="541"/>
      <c r="N345" s="537"/>
      <c r="O345" s="542"/>
      <c r="P345" s="542"/>
    </row>
    <row r="346" spans="2:16" s="540" customFormat="1">
      <c r="B346" s="533"/>
      <c r="C346" s="533"/>
      <c r="D346" s="535"/>
      <c r="E346" s="534"/>
      <c r="F346" s="534"/>
      <c r="G346" s="534"/>
      <c r="H346" s="535"/>
      <c r="I346" s="535"/>
      <c r="J346" s="536"/>
      <c r="K346" s="541"/>
      <c r="L346" s="541"/>
      <c r="M346" s="541"/>
      <c r="N346" s="537"/>
      <c r="O346" s="542"/>
      <c r="P346" s="542"/>
    </row>
    <row r="347" spans="2:16" s="540" customFormat="1">
      <c r="B347" s="533"/>
      <c r="C347" s="533"/>
      <c r="D347" s="535"/>
      <c r="E347" s="534"/>
      <c r="F347" s="534"/>
      <c r="G347" s="534"/>
      <c r="H347" s="535"/>
      <c r="I347" s="535"/>
      <c r="J347" s="536"/>
      <c r="K347" s="541"/>
      <c r="L347" s="541"/>
      <c r="M347" s="541"/>
      <c r="N347" s="537"/>
      <c r="O347" s="542"/>
      <c r="P347" s="542"/>
    </row>
    <row r="348" spans="2:16" s="540" customFormat="1">
      <c r="B348" s="533"/>
      <c r="C348" s="533"/>
      <c r="D348" s="535"/>
      <c r="E348" s="534"/>
      <c r="F348" s="534"/>
      <c r="G348" s="534"/>
      <c r="H348" s="535"/>
      <c r="I348" s="535"/>
      <c r="J348" s="536"/>
      <c r="K348" s="541"/>
      <c r="L348" s="541"/>
      <c r="M348" s="541"/>
      <c r="N348" s="537"/>
      <c r="O348" s="542"/>
      <c r="P348" s="542"/>
    </row>
    <row r="349" spans="2:16" s="540" customFormat="1">
      <c r="B349" s="533"/>
      <c r="C349" s="533"/>
      <c r="D349" s="535"/>
      <c r="E349" s="534"/>
      <c r="F349" s="534"/>
      <c r="G349" s="534"/>
      <c r="H349" s="535"/>
      <c r="I349" s="535"/>
      <c r="J349" s="536"/>
      <c r="K349" s="541"/>
      <c r="L349" s="541"/>
      <c r="M349" s="541"/>
      <c r="N349" s="537"/>
      <c r="O349" s="542"/>
      <c r="P349" s="542"/>
    </row>
    <row r="350" spans="2:16" s="540" customFormat="1">
      <c r="B350" s="533"/>
      <c r="C350" s="533"/>
      <c r="D350" s="535"/>
      <c r="E350" s="534"/>
      <c r="F350" s="534"/>
      <c r="G350" s="534"/>
      <c r="H350" s="535"/>
      <c r="I350" s="535"/>
      <c r="J350" s="536"/>
      <c r="K350" s="541"/>
      <c r="L350" s="541"/>
      <c r="M350" s="541"/>
      <c r="N350" s="537"/>
      <c r="O350" s="542"/>
      <c r="P350" s="542"/>
    </row>
    <row r="351" spans="2:16" s="540" customFormat="1">
      <c r="B351" s="533"/>
      <c r="C351" s="533"/>
      <c r="D351" s="535"/>
      <c r="E351" s="534"/>
      <c r="F351" s="534"/>
      <c r="G351" s="534"/>
      <c r="H351" s="535"/>
      <c r="I351" s="535"/>
      <c r="J351" s="536"/>
      <c r="K351" s="541"/>
      <c r="L351" s="541"/>
      <c r="M351" s="541"/>
      <c r="N351" s="537"/>
      <c r="O351" s="542"/>
      <c r="P351" s="542"/>
    </row>
    <row r="352" spans="2:16" s="540" customFormat="1">
      <c r="B352" s="533"/>
      <c r="C352" s="533"/>
      <c r="D352" s="535"/>
      <c r="E352" s="534"/>
      <c r="F352" s="534"/>
      <c r="G352" s="534"/>
      <c r="H352" s="535"/>
      <c r="I352" s="535"/>
      <c r="J352" s="536"/>
      <c r="K352" s="541"/>
      <c r="L352" s="541"/>
      <c r="M352" s="541"/>
      <c r="N352" s="537"/>
      <c r="O352" s="542"/>
      <c r="P352" s="542"/>
    </row>
    <row r="353" spans="2:16" s="540" customFormat="1">
      <c r="B353" s="533"/>
      <c r="C353" s="533"/>
      <c r="D353" s="535"/>
      <c r="E353" s="534"/>
      <c r="F353" s="534"/>
      <c r="G353" s="534"/>
      <c r="H353" s="535"/>
      <c r="I353" s="535"/>
      <c r="J353" s="536"/>
      <c r="K353" s="541"/>
      <c r="L353" s="541"/>
      <c r="M353" s="541"/>
      <c r="N353" s="537"/>
      <c r="O353" s="542"/>
      <c r="P353" s="542"/>
    </row>
    <row r="354" spans="2:16" s="540" customFormat="1">
      <c r="B354" s="533"/>
      <c r="C354" s="533"/>
      <c r="D354" s="535"/>
      <c r="E354" s="534"/>
      <c r="F354" s="534"/>
      <c r="G354" s="534"/>
      <c r="H354" s="535"/>
      <c r="I354" s="535"/>
      <c r="J354" s="536"/>
      <c r="K354" s="541"/>
      <c r="L354" s="541"/>
      <c r="M354" s="541"/>
      <c r="N354" s="537"/>
      <c r="O354" s="542"/>
      <c r="P354" s="542"/>
    </row>
    <row r="355" spans="2:16" s="540" customFormat="1">
      <c r="B355" s="533"/>
      <c r="C355" s="533"/>
      <c r="D355" s="535"/>
      <c r="E355" s="534"/>
      <c r="F355" s="534"/>
      <c r="G355" s="534"/>
      <c r="H355" s="535"/>
      <c r="I355" s="535"/>
      <c r="J355" s="536"/>
      <c r="K355" s="541"/>
      <c r="L355" s="541"/>
      <c r="M355" s="541"/>
      <c r="N355" s="537"/>
      <c r="O355" s="542"/>
      <c r="P355" s="542"/>
    </row>
    <row r="356" spans="2:16" s="540" customFormat="1">
      <c r="B356" s="533"/>
      <c r="C356" s="533"/>
      <c r="D356" s="535"/>
      <c r="E356" s="534"/>
      <c r="F356" s="534"/>
      <c r="G356" s="534"/>
      <c r="H356" s="535"/>
      <c r="I356" s="535"/>
      <c r="J356" s="536"/>
      <c r="K356" s="541"/>
      <c r="L356" s="541"/>
      <c r="M356" s="541"/>
      <c r="N356" s="537"/>
      <c r="O356" s="542"/>
      <c r="P356" s="542"/>
    </row>
    <row r="357" spans="2:16" s="540" customFormat="1">
      <c r="B357" s="533"/>
      <c r="C357" s="533"/>
      <c r="D357" s="535"/>
      <c r="E357" s="534"/>
      <c r="F357" s="534"/>
      <c r="G357" s="534"/>
      <c r="H357" s="535"/>
      <c r="I357" s="535"/>
      <c r="J357" s="536"/>
      <c r="K357" s="541"/>
      <c r="L357" s="541"/>
      <c r="M357" s="541"/>
      <c r="N357" s="537"/>
      <c r="O357" s="542"/>
      <c r="P357" s="542"/>
    </row>
    <row r="358" spans="2:16" s="540" customFormat="1">
      <c r="B358" s="533"/>
      <c r="C358" s="533"/>
      <c r="D358" s="535"/>
      <c r="E358" s="534"/>
      <c r="F358" s="534"/>
      <c r="G358" s="534"/>
      <c r="H358" s="535"/>
      <c r="I358" s="535"/>
      <c r="J358" s="536"/>
      <c r="K358" s="541"/>
      <c r="L358" s="541"/>
      <c r="M358" s="541"/>
      <c r="N358" s="537"/>
      <c r="O358" s="542"/>
      <c r="P358" s="542"/>
    </row>
    <row r="359" spans="2:16" s="540" customFormat="1">
      <c r="B359" s="533"/>
      <c r="C359" s="533"/>
      <c r="D359" s="535"/>
      <c r="E359" s="534"/>
      <c r="F359" s="534"/>
      <c r="G359" s="534"/>
      <c r="H359" s="535"/>
      <c r="I359" s="535"/>
      <c r="J359" s="536"/>
      <c r="K359" s="541"/>
      <c r="L359" s="541"/>
      <c r="M359" s="541"/>
      <c r="N359" s="537"/>
      <c r="O359" s="542"/>
      <c r="P359" s="542"/>
    </row>
    <row r="360" spans="2:16" s="540" customFormat="1">
      <c r="B360" s="533"/>
      <c r="C360" s="533"/>
      <c r="D360" s="535"/>
      <c r="E360" s="534"/>
      <c r="F360" s="534"/>
      <c r="G360" s="534"/>
      <c r="H360" s="535"/>
      <c r="I360" s="535"/>
      <c r="J360" s="536"/>
      <c r="K360" s="541"/>
      <c r="L360" s="541"/>
      <c r="M360" s="541"/>
      <c r="N360" s="542"/>
      <c r="O360" s="564"/>
      <c r="P360" s="564"/>
    </row>
    <row r="361" spans="2:16" s="540" customFormat="1">
      <c r="B361" s="533"/>
      <c r="C361" s="533"/>
      <c r="D361" s="535"/>
      <c r="E361" s="534"/>
      <c r="F361" s="534"/>
      <c r="G361" s="534"/>
      <c r="H361" s="535"/>
      <c r="I361" s="535"/>
      <c r="J361" s="536"/>
      <c r="K361" s="541"/>
      <c r="L361" s="541"/>
      <c r="M361" s="541"/>
      <c r="N361" s="542"/>
      <c r="O361" s="564"/>
      <c r="P361" s="564"/>
    </row>
    <row r="362" spans="2:16" s="540" customFormat="1">
      <c r="B362" s="533"/>
      <c r="C362" s="533"/>
      <c r="D362" s="535"/>
      <c r="E362" s="534"/>
      <c r="F362" s="534"/>
      <c r="G362" s="534"/>
      <c r="H362" s="535"/>
      <c r="I362" s="535"/>
      <c r="J362" s="536"/>
      <c r="K362" s="541"/>
      <c r="L362" s="541"/>
      <c r="M362" s="541"/>
      <c r="N362" s="542"/>
      <c r="O362" s="564"/>
      <c r="P362" s="564"/>
    </row>
    <row r="363" spans="2:16" s="540" customFormat="1">
      <c r="B363" s="533"/>
      <c r="C363" s="533"/>
      <c r="D363" s="535"/>
      <c r="E363" s="534"/>
      <c r="F363" s="534"/>
      <c r="G363" s="534"/>
      <c r="H363" s="535"/>
      <c r="I363" s="535"/>
      <c r="J363" s="536"/>
      <c r="K363" s="541"/>
      <c r="L363" s="541"/>
      <c r="M363" s="541"/>
      <c r="N363" s="542"/>
      <c r="O363" s="564"/>
      <c r="P363" s="564"/>
    </row>
    <row r="364" spans="2:16" s="540" customFormat="1">
      <c r="B364" s="533"/>
      <c r="C364" s="533"/>
      <c r="D364" s="535"/>
      <c r="E364" s="534"/>
      <c r="F364" s="534"/>
      <c r="G364" s="534"/>
      <c r="H364" s="535"/>
      <c r="I364" s="535"/>
      <c r="J364" s="536"/>
      <c r="K364" s="541"/>
      <c r="L364" s="541"/>
      <c r="M364" s="541"/>
      <c r="N364" s="542"/>
      <c r="O364" s="564"/>
      <c r="P364" s="564"/>
    </row>
    <row r="365" spans="2:16" s="540" customFormat="1">
      <c r="B365" s="533"/>
      <c r="C365" s="533"/>
      <c r="D365" s="535"/>
      <c r="E365" s="534"/>
      <c r="F365" s="534"/>
      <c r="G365" s="534"/>
      <c r="H365" s="535"/>
      <c r="I365" s="535"/>
      <c r="J365" s="536"/>
      <c r="K365" s="541"/>
      <c r="L365" s="541"/>
      <c r="M365" s="541"/>
      <c r="N365" s="542"/>
      <c r="O365" s="564"/>
      <c r="P365" s="564"/>
    </row>
    <row r="366" spans="2:16" s="540" customFormat="1">
      <c r="B366" s="533"/>
      <c r="C366" s="533"/>
      <c r="D366" s="535"/>
      <c r="E366" s="534"/>
      <c r="F366" s="534"/>
      <c r="G366" s="534"/>
      <c r="H366" s="535"/>
      <c r="I366" s="535"/>
      <c r="J366" s="536"/>
      <c r="K366" s="541"/>
      <c r="L366" s="541"/>
      <c r="M366" s="541"/>
      <c r="N366" s="542"/>
      <c r="O366" s="564"/>
      <c r="P366" s="564"/>
    </row>
    <row r="367" spans="2:16" s="540" customFormat="1">
      <c r="B367" s="533"/>
      <c r="C367" s="533"/>
      <c r="D367" s="535"/>
      <c r="E367" s="534"/>
      <c r="F367" s="534"/>
      <c r="G367" s="534"/>
      <c r="H367" s="535"/>
      <c r="I367" s="535"/>
      <c r="J367" s="536"/>
      <c r="K367" s="541"/>
      <c r="L367" s="541"/>
      <c r="M367" s="541"/>
      <c r="N367" s="542"/>
      <c r="O367" s="564"/>
      <c r="P367" s="564"/>
    </row>
    <row r="368" spans="2:16" s="540" customFormat="1">
      <c r="B368" s="533"/>
      <c r="C368" s="533"/>
      <c r="D368" s="535"/>
      <c r="E368" s="534"/>
      <c r="F368" s="534"/>
      <c r="G368" s="534"/>
      <c r="H368" s="535"/>
      <c r="I368" s="535"/>
      <c r="J368" s="536"/>
      <c r="K368" s="541"/>
      <c r="L368" s="541"/>
      <c r="M368" s="541"/>
      <c r="N368" s="542"/>
      <c r="O368" s="564"/>
      <c r="P368" s="564"/>
    </row>
    <row r="369" spans="2:16" s="540" customFormat="1">
      <c r="B369" s="533"/>
      <c r="C369" s="533"/>
      <c r="D369" s="535"/>
      <c r="E369" s="534"/>
      <c r="F369" s="534"/>
      <c r="G369" s="534"/>
      <c r="H369" s="535"/>
      <c r="I369" s="535"/>
      <c r="J369" s="536"/>
      <c r="K369" s="541"/>
      <c r="L369" s="541"/>
      <c r="M369" s="541"/>
      <c r="N369" s="542"/>
      <c r="O369" s="564"/>
      <c r="P369" s="564"/>
    </row>
    <row r="370" spans="2:16" s="540" customFormat="1">
      <c r="B370" s="533"/>
      <c r="C370" s="533"/>
      <c r="D370" s="535"/>
      <c r="E370" s="534"/>
      <c r="F370" s="534"/>
      <c r="G370" s="534"/>
      <c r="H370" s="535"/>
      <c r="I370" s="535"/>
      <c r="J370" s="536"/>
      <c r="K370" s="541"/>
      <c r="L370" s="541"/>
      <c r="M370" s="541"/>
      <c r="N370" s="542"/>
      <c r="O370" s="564"/>
      <c r="P370" s="564"/>
    </row>
    <row r="371" spans="2:16" s="540" customFormat="1">
      <c r="B371" s="533"/>
      <c r="C371" s="533"/>
      <c r="D371" s="535"/>
      <c r="E371" s="534"/>
      <c r="F371" s="534"/>
      <c r="G371" s="534"/>
      <c r="H371" s="535"/>
      <c r="I371" s="535"/>
      <c r="J371" s="536"/>
      <c r="K371" s="541"/>
      <c r="L371" s="541"/>
      <c r="M371" s="541"/>
      <c r="N371" s="542"/>
      <c r="O371" s="564"/>
      <c r="P371" s="564"/>
    </row>
    <row r="372" spans="2:16" s="540" customFormat="1">
      <c r="B372" s="533"/>
      <c r="C372" s="533"/>
      <c r="D372" s="535"/>
      <c r="E372" s="534"/>
      <c r="F372" s="534"/>
      <c r="G372" s="534"/>
      <c r="H372" s="535"/>
      <c r="I372" s="535"/>
      <c r="J372" s="536"/>
      <c r="K372" s="541"/>
      <c r="L372" s="541"/>
      <c r="M372" s="541"/>
      <c r="N372" s="542"/>
      <c r="O372" s="564"/>
      <c r="P372" s="564"/>
    </row>
    <row r="373" spans="2:16" s="540" customFormat="1">
      <c r="B373" s="533"/>
      <c r="C373" s="533"/>
      <c r="D373" s="535"/>
      <c r="E373" s="534"/>
      <c r="F373" s="534"/>
      <c r="G373" s="534"/>
      <c r="H373" s="535"/>
      <c r="I373" s="535"/>
      <c r="J373" s="536"/>
      <c r="K373" s="541"/>
      <c r="L373" s="541"/>
      <c r="M373" s="541"/>
      <c r="N373" s="542"/>
      <c r="O373" s="564"/>
      <c r="P373" s="564"/>
    </row>
    <row r="374" spans="2:16" s="540" customFormat="1">
      <c r="B374" s="533"/>
      <c r="C374" s="533"/>
      <c r="D374" s="535"/>
      <c r="E374" s="534"/>
      <c r="F374" s="534"/>
      <c r="G374" s="534"/>
      <c r="H374" s="535"/>
      <c r="I374" s="535"/>
      <c r="J374" s="536"/>
      <c r="K374" s="541"/>
      <c r="L374" s="541"/>
      <c r="M374" s="541"/>
      <c r="N374" s="542"/>
      <c r="O374" s="564"/>
      <c r="P374" s="564"/>
    </row>
    <row r="375" spans="2:16" s="540" customFormat="1">
      <c r="B375" s="533"/>
      <c r="C375" s="533"/>
      <c r="D375" s="535"/>
      <c r="E375" s="534"/>
      <c r="F375" s="534"/>
      <c r="G375" s="534"/>
      <c r="H375" s="535"/>
      <c r="I375" s="535"/>
      <c r="J375" s="536"/>
      <c r="K375" s="541"/>
      <c r="L375" s="541"/>
      <c r="M375" s="541"/>
      <c r="N375" s="542"/>
      <c r="O375" s="564"/>
      <c r="P375" s="564"/>
    </row>
    <row r="376" spans="2:16" s="540" customFormat="1">
      <c r="B376" s="533"/>
      <c r="C376" s="533"/>
      <c r="D376" s="535"/>
      <c r="E376" s="534"/>
      <c r="F376" s="534"/>
      <c r="G376" s="534"/>
      <c r="H376" s="535"/>
      <c r="I376" s="535"/>
      <c r="J376" s="536"/>
      <c r="K376" s="541"/>
      <c r="L376" s="541"/>
      <c r="M376" s="541"/>
      <c r="N376" s="542"/>
      <c r="O376" s="564"/>
      <c r="P376" s="564"/>
    </row>
    <row r="377" spans="2:16" s="540" customFormat="1">
      <c r="B377" s="533"/>
      <c r="C377" s="533"/>
      <c r="D377" s="535"/>
      <c r="E377" s="534"/>
      <c r="F377" s="534"/>
      <c r="G377" s="534"/>
      <c r="H377" s="535"/>
      <c r="I377" s="535"/>
      <c r="J377" s="536"/>
      <c r="K377" s="541"/>
      <c r="L377" s="541"/>
      <c r="M377" s="541"/>
      <c r="N377" s="542"/>
      <c r="O377" s="564"/>
      <c r="P377" s="564"/>
    </row>
    <row r="378" spans="2:16" s="540" customFormat="1">
      <c r="B378" s="533"/>
      <c r="C378" s="533"/>
      <c r="D378" s="535"/>
      <c r="E378" s="534"/>
      <c r="F378" s="534"/>
      <c r="G378" s="534"/>
      <c r="H378" s="535"/>
      <c r="I378" s="535"/>
      <c r="J378" s="536"/>
      <c r="K378" s="541"/>
      <c r="L378" s="541"/>
      <c r="M378" s="541"/>
      <c r="N378" s="542"/>
      <c r="O378" s="564"/>
      <c r="P378" s="564"/>
    </row>
    <row r="379" spans="2:16" s="540" customFormat="1">
      <c r="B379" s="533"/>
      <c r="C379" s="533"/>
      <c r="D379" s="535"/>
      <c r="E379" s="534"/>
      <c r="F379" s="534"/>
      <c r="G379" s="534"/>
      <c r="H379" s="535"/>
      <c r="I379" s="535"/>
      <c r="J379" s="536"/>
      <c r="K379" s="541"/>
      <c r="L379" s="541"/>
      <c r="M379" s="541"/>
      <c r="N379" s="542"/>
      <c r="O379" s="564"/>
      <c r="P379" s="564"/>
    </row>
    <row r="380" spans="2:16" s="540" customFormat="1">
      <c r="B380" s="533"/>
      <c r="C380" s="533"/>
      <c r="D380" s="535"/>
      <c r="E380" s="534"/>
      <c r="F380" s="534"/>
      <c r="G380" s="534"/>
      <c r="H380" s="535"/>
      <c r="I380" s="535"/>
      <c r="J380" s="536"/>
      <c r="K380" s="541"/>
      <c r="L380" s="541"/>
      <c r="M380" s="541"/>
      <c r="N380" s="542"/>
      <c r="O380" s="564"/>
      <c r="P380" s="564"/>
    </row>
    <row r="381" spans="2:16" s="540" customFormat="1">
      <c r="B381" s="533"/>
      <c r="C381" s="533"/>
      <c r="D381" s="535"/>
      <c r="E381" s="534"/>
      <c r="F381" s="534"/>
      <c r="G381" s="534"/>
      <c r="H381" s="535"/>
      <c r="I381" s="535"/>
      <c r="J381" s="536"/>
      <c r="K381" s="541"/>
      <c r="L381" s="541"/>
      <c r="M381" s="541"/>
      <c r="N381" s="542"/>
      <c r="O381" s="564"/>
      <c r="P381" s="564"/>
    </row>
    <row r="382" spans="2:16" s="540" customFormat="1">
      <c r="B382" s="533"/>
      <c r="C382" s="533"/>
      <c r="D382" s="535"/>
      <c r="E382" s="534"/>
      <c r="F382" s="534"/>
      <c r="G382" s="534"/>
      <c r="H382" s="535"/>
      <c r="I382" s="535"/>
      <c r="J382" s="536"/>
      <c r="K382" s="541"/>
      <c r="L382" s="541"/>
      <c r="M382" s="541"/>
      <c r="N382" s="542"/>
      <c r="O382" s="564"/>
      <c r="P382" s="564"/>
    </row>
    <row r="383" spans="2:16" s="540" customFormat="1">
      <c r="B383" s="533"/>
      <c r="C383" s="533"/>
      <c r="D383" s="535"/>
      <c r="E383" s="534"/>
      <c r="F383" s="534"/>
      <c r="G383" s="534"/>
      <c r="H383" s="535"/>
      <c r="I383" s="535"/>
      <c r="J383" s="536"/>
      <c r="K383" s="541"/>
      <c r="L383" s="541"/>
      <c r="M383" s="541"/>
      <c r="N383" s="542"/>
      <c r="O383" s="564"/>
      <c r="P383" s="564"/>
    </row>
    <row r="384" spans="2:16" s="540" customFormat="1">
      <c r="B384" s="533"/>
      <c r="C384" s="533"/>
      <c r="D384" s="535"/>
      <c r="E384" s="534"/>
      <c r="F384" s="534"/>
      <c r="G384" s="534"/>
      <c r="H384" s="535"/>
      <c r="I384" s="535"/>
      <c r="J384" s="536"/>
      <c r="K384" s="541"/>
      <c r="L384" s="541"/>
      <c r="M384" s="541"/>
      <c r="N384" s="542"/>
      <c r="O384" s="564"/>
      <c r="P384" s="564"/>
    </row>
    <row r="385" spans="2:16" s="540" customFormat="1">
      <c r="B385" s="533"/>
      <c r="C385" s="533"/>
      <c r="D385" s="535"/>
      <c r="E385" s="534"/>
      <c r="F385" s="534"/>
      <c r="G385" s="534"/>
      <c r="H385" s="535"/>
      <c r="I385" s="535"/>
      <c r="J385" s="536"/>
      <c r="K385" s="541"/>
      <c r="L385" s="541"/>
      <c r="M385" s="541"/>
      <c r="N385" s="542"/>
      <c r="O385" s="564"/>
      <c r="P385" s="564"/>
    </row>
    <row r="386" spans="2:16" s="540" customFormat="1">
      <c r="B386" s="533"/>
      <c r="C386" s="533"/>
      <c r="D386" s="535"/>
      <c r="E386" s="534"/>
      <c r="F386" s="534"/>
      <c r="G386" s="534"/>
      <c r="H386" s="535"/>
      <c r="I386" s="535"/>
      <c r="J386" s="536"/>
      <c r="K386" s="541"/>
      <c r="L386" s="541"/>
      <c r="M386" s="541"/>
      <c r="N386" s="542"/>
      <c r="O386" s="564"/>
      <c r="P386" s="564"/>
    </row>
    <row r="387" spans="2:16" s="540" customFormat="1">
      <c r="B387" s="533"/>
      <c r="C387" s="533"/>
      <c r="D387" s="535"/>
      <c r="E387" s="534"/>
      <c r="F387" s="534"/>
      <c r="G387" s="534"/>
      <c r="H387" s="535"/>
      <c r="I387" s="535"/>
      <c r="J387" s="536"/>
      <c r="K387" s="541"/>
      <c r="L387" s="541"/>
      <c r="M387" s="541"/>
      <c r="N387" s="542"/>
      <c r="O387" s="564"/>
      <c r="P387" s="564"/>
    </row>
    <row r="388" spans="2:16" s="540" customFormat="1">
      <c r="B388" s="533"/>
      <c r="C388" s="533"/>
      <c r="D388" s="535"/>
      <c r="E388" s="534"/>
      <c r="F388" s="534"/>
      <c r="G388" s="534"/>
      <c r="H388" s="535"/>
      <c r="I388" s="535"/>
      <c r="J388" s="536"/>
      <c r="K388" s="541"/>
      <c r="L388" s="541"/>
      <c r="M388" s="541"/>
      <c r="N388" s="542"/>
      <c r="O388" s="564"/>
      <c r="P388" s="564"/>
    </row>
    <row r="389" spans="2:16" s="540" customFormat="1">
      <c r="B389" s="533"/>
      <c r="C389" s="533"/>
      <c r="D389" s="535"/>
      <c r="E389" s="534"/>
      <c r="F389" s="534"/>
      <c r="G389" s="534"/>
      <c r="H389" s="535"/>
      <c r="I389" s="535"/>
      <c r="J389" s="536"/>
      <c r="K389" s="541"/>
      <c r="L389" s="541"/>
      <c r="M389" s="541"/>
      <c r="N389" s="542"/>
      <c r="O389" s="564"/>
      <c r="P389" s="564"/>
    </row>
    <row r="390" spans="2:16" s="540" customFormat="1">
      <c r="B390" s="533"/>
      <c r="C390" s="533"/>
      <c r="D390" s="535"/>
      <c r="E390" s="534"/>
      <c r="F390" s="534"/>
      <c r="G390" s="534"/>
      <c r="H390" s="535"/>
      <c r="I390" s="535"/>
      <c r="J390" s="536"/>
      <c r="K390" s="541"/>
      <c r="L390" s="541"/>
      <c r="M390" s="541"/>
      <c r="N390" s="542"/>
      <c r="O390" s="564"/>
      <c r="P390" s="564"/>
    </row>
    <row r="391" spans="2:16" s="540" customFormat="1">
      <c r="B391" s="533"/>
      <c r="C391" s="533"/>
      <c r="D391" s="535"/>
      <c r="E391" s="534"/>
      <c r="F391" s="534"/>
      <c r="G391" s="534"/>
      <c r="H391" s="535"/>
      <c r="I391" s="535"/>
      <c r="J391" s="536"/>
      <c r="K391" s="541"/>
      <c r="L391" s="541"/>
      <c r="M391" s="541"/>
      <c r="N391" s="542"/>
      <c r="O391" s="564"/>
      <c r="P391" s="564"/>
    </row>
    <row r="392" spans="2:16" s="540" customFormat="1">
      <c r="B392" s="533"/>
      <c r="C392" s="533"/>
      <c r="D392" s="535"/>
      <c r="E392" s="534"/>
      <c r="F392" s="534"/>
      <c r="G392" s="534"/>
      <c r="H392" s="535"/>
      <c r="I392" s="535"/>
      <c r="J392" s="536"/>
      <c r="K392" s="541"/>
      <c r="L392" s="541"/>
      <c r="M392" s="541"/>
      <c r="N392" s="542"/>
      <c r="O392" s="564"/>
      <c r="P392" s="564"/>
    </row>
    <row r="393" spans="2:16" s="540" customFormat="1">
      <c r="B393" s="533"/>
      <c r="C393" s="533"/>
      <c r="D393" s="535"/>
      <c r="E393" s="534"/>
      <c r="F393" s="534"/>
      <c r="G393" s="534"/>
      <c r="H393" s="535"/>
      <c r="I393" s="535"/>
      <c r="J393" s="536"/>
      <c r="K393" s="541"/>
      <c r="L393" s="541"/>
      <c r="M393" s="541"/>
      <c r="N393" s="542"/>
      <c r="O393" s="564"/>
      <c r="P393" s="564"/>
    </row>
    <row r="394" spans="2:16" s="540" customFormat="1">
      <c r="B394" s="533"/>
      <c r="C394" s="533"/>
      <c r="D394" s="535"/>
      <c r="E394" s="534"/>
      <c r="F394" s="534"/>
      <c r="G394" s="534"/>
      <c r="H394" s="535"/>
      <c r="I394" s="535"/>
      <c r="J394" s="536"/>
      <c r="K394" s="541"/>
      <c r="L394" s="541"/>
      <c r="M394" s="541"/>
      <c r="N394" s="542"/>
      <c r="O394" s="564"/>
      <c r="P394" s="564"/>
    </row>
    <row r="395" spans="2:16" s="540" customFormat="1">
      <c r="B395" s="533"/>
      <c r="C395" s="533"/>
      <c r="D395" s="535"/>
      <c r="E395" s="534"/>
      <c r="F395" s="534"/>
      <c r="G395" s="534"/>
      <c r="H395" s="535"/>
      <c r="I395" s="535"/>
      <c r="J395" s="536"/>
      <c r="K395" s="541"/>
      <c r="L395" s="541"/>
      <c r="M395" s="541"/>
      <c r="N395" s="542"/>
      <c r="O395" s="564"/>
      <c r="P395" s="564"/>
    </row>
    <row r="396" spans="2:16" s="540" customFormat="1">
      <c r="B396" s="533"/>
      <c r="C396" s="533"/>
      <c r="D396" s="535"/>
      <c r="E396" s="534"/>
      <c r="F396" s="534"/>
      <c r="G396" s="534"/>
      <c r="H396" s="535"/>
      <c r="I396" s="535"/>
      <c r="J396" s="536"/>
      <c r="K396" s="541"/>
      <c r="L396" s="541"/>
      <c r="M396" s="541"/>
      <c r="N396" s="542"/>
      <c r="O396" s="564"/>
      <c r="P396" s="564"/>
    </row>
    <row r="397" spans="2:16" s="540" customFormat="1">
      <c r="B397" s="533"/>
      <c r="C397" s="533"/>
      <c r="D397" s="535"/>
      <c r="E397" s="534"/>
      <c r="F397" s="534"/>
      <c r="G397" s="534"/>
      <c r="H397" s="535"/>
      <c r="I397" s="535"/>
      <c r="J397" s="536"/>
      <c r="K397" s="541"/>
      <c r="L397" s="541"/>
      <c r="M397" s="541"/>
      <c r="N397" s="542"/>
      <c r="O397" s="564"/>
      <c r="P397" s="564"/>
    </row>
    <row r="398" spans="2:16" s="540" customFormat="1">
      <c r="B398" s="533"/>
      <c r="C398" s="533"/>
      <c r="D398" s="535"/>
      <c r="E398" s="534"/>
      <c r="F398" s="534"/>
      <c r="G398" s="534"/>
      <c r="H398" s="535"/>
      <c r="I398" s="535"/>
      <c r="J398" s="536"/>
      <c r="K398" s="541"/>
      <c r="L398" s="541"/>
      <c r="M398" s="541"/>
      <c r="N398" s="542"/>
      <c r="O398" s="564"/>
      <c r="P398" s="564"/>
    </row>
    <row r="399" spans="2:16" s="540" customFormat="1">
      <c r="B399" s="533"/>
      <c r="C399" s="533"/>
      <c r="D399" s="535"/>
      <c r="E399" s="534"/>
      <c r="F399" s="534"/>
      <c r="G399" s="534"/>
      <c r="H399" s="535"/>
      <c r="I399" s="535"/>
      <c r="J399" s="536"/>
      <c r="K399" s="541"/>
      <c r="L399" s="541"/>
      <c r="M399" s="541"/>
      <c r="N399" s="542"/>
      <c r="O399" s="564"/>
      <c r="P399" s="564"/>
    </row>
    <row r="400" spans="2:16" s="540" customFormat="1">
      <c r="B400" s="533"/>
      <c r="C400" s="533"/>
      <c r="D400" s="535"/>
      <c r="E400" s="534"/>
      <c r="F400" s="534"/>
      <c r="G400" s="534"/>
      <c r="H400" s="535"/>
      <c r="I400" s="535"/>
      <c r="J400" s="536"/>
      <c r="K400" s="541"/>
      <c r="L400" s="541"/>
      <c r="M400" s="541"/>
      <c r="N400" s="542"/>
      <c r="O400" s="564"/>
      <c r="P400" s="564"/>
    </row>
    <row r="401" spans="2:16" s="540" customFormat="1">
      <c r="B401" s="533"/>
      <c r="C401" s="533"/>
      <c r="D401" s="535"/>
      <c r="E401" s="534"/>
      <c r="F401" s="534"/>
      <c r="G401" s="534"/>
      <c r="H401" s="535"/>
      <c r="I401" s="535"/>
      <c r="J401" s="536"/>
      <c r="K401" s="541"/>
      <c r="L401" s="541"/>
      <c r="M401" s="541"/>
      <c r="N401" s="542"/>
      <c r="O401" s="564"/>
      <c r="P401" s="564"/>
    </row>
    <row r="402" spans="2:16" s="540" customFormat="1">
      <c r="B402" s="533"/>
      <c r="C402" s="533"/>
      <c r="D402" s="535"/>
      <c r="E402" s="534"/>
      <c r="F402" s="534"/>
      <c r="G402" s="534"/>
      <c r="H402" s="535"/>
      <c r="I402" s="535"/>
      <c r="J402" s="536"/>
      <c r="K402" s="541"/>
      <c r="L402" s="541"/>
      <c r="M402" s="541"/>
      <c r="N402" s="542"/>
      <c r="O402" s="564"/>
      <c r="P402" s="564"/>
    </row>
    <row r="403" spans="2:16" s="540" customFormat="1">
      <c r="B403" s="533"/>
      <c r="C403" s="533"/>
      <c r="D403" s="535"/>
      <c r="E403" s="534"/>
      <c r="F403" s="534"/>
      <c r="G403" s="534"/>
      <c r="H403" s="535"/>
      <c r="I403" s="535"/>
      <c r="J403" s="536"/>
      <c r="K403" s="541"/>
      <c r="L403" s="541"/>
      <c r="M403" s="541"/>
      <c r="N403" s="542"/>
      <c r="O403" s="564"/>
      <c r="P403" s="564"/>
    </row>
    <row r="404" spans="2:16" s="540" customFormat="1">
      <c r="B404" s="533"/>
      <c r="C404" s="533"/>
      <c r="D404" s="535"/>
      <c r="E404" s="534"/>
      <c r="F404" s="534"/>
      <c r="G404" s="534"/>
      <c r="H404" s="535"/>
      <c r="I404" s="535"/>
      <c r="J404" s="536"/>
      <c r="K404" s="541"/>
      <c r="L404" s="541"/>
      <c r="M404" s="541"/>
      <c r="N404" s="542"/>
      <c r="O404" s="564"/>
      <c r="P404" s="564"/>
    </row>
    <row r="405" spans="2:16" s="540" customFormat="1">
      <c r="B405" s="533"/>
      <c r="C405" s="533"/>
      <c r="D405" s="535"/>
      <c r="E405" s="534"/>
      <c r="F405" s="534"/>
      <c r="G405" s="534"/>
      <c r="H405" s="535"/>
      <c r="I405" s="535"/>
      <c r="J405" s="536"/>
      <c r="K405" s="541"/>
      <c r="L405" s="541"/>
      <c r="M405" s="541"/>
      <c r="N405" s="542"/>
      <c r="O405" s="564"/>
      <c r="P405" s="564"/>
    </row>
    <row r="406" spans="2:16" s="540" customFormat="1">
      <c r="B406" s="533"/>
      <c r="C406" s="533"/>
      <c r="D406" s="535"/>
      <c r="E406" s="534"/>
      <c r="F406" s="534"/>
      <c r="G406" s="534"/>
      <c r="H406" s="535"/>
      <c r="I406" s="535"/>
      <c r="J406" s="536"/>
      <c r="K406" s="541"/>
      <c r="L406" s="541"/>
      <c r="M406" s="541"/>
      <c r="N406" s="542"/>
      <c r="O406" s="564"/>
      <c r="P406" s="564"/>
    </row>
    <row r="407" spans="2:16" s="540" customFormat="1">
      <c r="B407" s="533"/>
      <c r="C407" s="533"/>
      <c r="D407" s="535"/>
      <c r="E407" s="534"/>
      <c r="F407" s="534"/>
      <c r="G407" s="534"/>
      <c r="H407" s="535"/>
      <c r="I407" s="535"/>
      <c r="J407" s="536"/>
      <c r="K407" s="541"/>
      <c r="L407" s="541"/>
      <c r="M407" s="541"/>
      <c r="N407" s="542"/>
      <c r="O407" s="564"/>
      <c r="P407" s="564"/>
    </row>
    <row r="408" spans="2:16" s="540" customFormat="1">
      <c r="B408" s="533"/>
      <c r="C408" s="533"/>
      <c r="D408" s="535"/>
      <c r="E408" s="534"/>
      <c r="F408" s="534"/>
      <c r="G408" s="534"/>
      <c r="H408" s="535"/>
      <c r="I408" s="535"/>
      <c r="J408" s="536"/>
      <c r="K408" s="541"/>
      <c r="L408" s="541"/>
      <c r="M408" s="541"/>
      <c r="N408" s="542"/>
      <c r="O408" s="564"/>
      <c r="P408" s="564"/>
    </row>
    <row r="409" spans="2:16" s="540" customFormat="1">
      <c r="B409" s="533"/>
      <c r="C409" s="533"/>
      <c r="D409" s="535"/>
      <c r="E409" s="534"/>
      <c r="F409" s="534"/>
      <c r="G409" s="534"/>
      <c r="H409" s="535"/>
      <c r="I409" s="535"/>
      <c r="J409" s="536"/>
      <c r="K409" s="541"/>
      <c r="L409" s="541"/>
      <c r="M409" s="541"/>
      <c r="N409" s="542"/>
      <c r="O409" s="564"/>
      <c r="P409" s="564"/>
    </row>
    <row r="410" spans="2:16" s="540" customFormat="1">
      <c r="B410" s="533"/>
      <c r="C410" s="533"/>
      <c r="D410" s="535"/>
      <c r="E410" s="534"/>
      <c r="F410" s="534"/>
      <c r="G410" s="534"/>
      <c r="H410" s="535"/>
      <c r="I410" s="535"/>
      <c r="J410" s="536"/>
      <c r="K410" s="541"/>
      <c r="L410" s="541"/>
      <c r="M410" s="541"/>
      <c r="N410" s="542"/>
      <c r="O410" s="564"/>
      <c r="P410" s="564"/>
    </row>
    <row r="411" spans="2:16" s="540" customFormat="1">
      <c r="B411" s="533"/>
      <c r="C411" s="533"/>
      <c r="D411" s="535"/>
      <c r="E411" s="534"/>
      <c r="F411" s="534"/>
      <c r="G411" s="534"/>
      <c r="H411" s="535"/>
      <c r="I411" s="535"/>
      <c r="J411" s="536"/>
      <c r="K411" s="541"/>
      <c r="L411" s="541"/>
      <c r="M411" s="541"/>
      <c r="N411" s="542"/>
      <c r="O411" s="564"/>
      <c r="P411" s="564"/>
    </row>
    <row r="412" spans="2:16" s="540" customFormat="1">
      <c r="B412" s="533"/>
      <c r="C412" s="533"/>
      <c r="D412" s="535"/>
      <c r="E412" s="534"/>
      <c r="F412" s="534"/>
      <c r="G412" s="534"/>
      <c r="H412" s="535"/>
      <c r="I412" s="535"/>
      <c r="J412" s="536"/>
      <c r="K412" s="541"/>
      <c r="L412" s="541"/>
      <c r="M412" s="541"/>
      <c r="N412" s="542"/>
      <c r="O412" s="564"/>
      <c r="P412" s="564"/>
    </row>
    <row r="413" spans="2:16" s="540" customFormat="1">
      <c r="B413" s="533"/>
      <c r="C413" s="533"/>
      <c r="D413" s="535"/>
      <c r="E413" s="534"/>
      <c r="F413" s="534"/>
      <c r="G413" s="534"/>
      <c r="H413" s="535"/>
      <c r="I413" s="535"/>
      <c r="J413" s="536"/>
      <c r="K413" s="541"/>
      <c r="L413" s="541"/>
      <c r="M413" s="541"/>
      <c r="N413" s="542"/>
      <c r="O413" s="564"/>
      <c r="P413" s="564"/>
    </row>
    <row r="414" spans="2:16" s="540" customFormat="1">
      <c r="B414" s="533"/>
      <c r="C414" s="533"/>
      <c r="D414" s="535"/>
      <c r="E414" s="534"/>
      <c r="F414" s="534"/>
      <c r="G414" s="534"/>
      <c r="H414" s="535"/>
      <c r="I414" s="535"/>
      <c r="J414" s="536"/>
      <c r="K414" s="541"/>
      <c r="L414" s="541"/>
      <c r="M414" s="541"/>
      <c r="N414" s="542"/>
      <c r="O414" s="564"/>
      <c r="P414" s="564"/>
    </row>
    <row r="415" spans="2:16" s="540" customFormat="1">
      <c r="B415" s="533"/>
      <c r="C415" s="533"/>
      <c r="D415" s="535"/>
      <c r="E415" s="534"/>
      <c r="F415" s="534"/>
      <c r="G415" s="534"/>
      <c r="H415" s="535"/>
      <c r="I415" s="535"/>
      <c r="J415" s="536"/>
      <c r="K415" s="541"/>
      <c r="L415" s="541"/>
      <c r="M415" s="541"/>
      <c r="N415" s="542"/>
      <c r="O415" s="564"/>
      <c r="P415" s="564"/>
    </row>
    <row r="416" spans="2:16" s="540" customFormat="1">
      <c r="B416" s="533"/>
      <c r="C416" s="533"/>
      <c r="D416" s="535"/>
      <c r="E416" s="534"/>
      <c r="F416" s="534"/>
      <c r="G416" s="534"/>
      <c r="H416" s="535"/>
      <c r="I416" s="535"/>
      <c r="J416" s="536"/>
      <c r="K416" s="541"/>
      <c r="L416" s="541"/>
      <c r="M416" s="541"/>
      <c r="N416" s="542"/>
      <c r="O416" s="564"/>
      <c r="P416" s="564"/>
    </row>
    <row r="417" spans="2:16" s="540" customFormat="1">
      <c r="B417" s="533"/>
      <c r="C417" s="533"/>
      <c r="D417" s="535"/>
      <c r="E417" s="534"/>
      <c r="F417" s="534"/>
      <c r="G417" s="534"/>
      <c r="H417" s="535"/>
      <c r="I417" s="535"/>
      <c r="J417" s="536"/>
      <c r="K417" s="541"/>
      <c r="L417" s="541"/>
      <c r="M417" s="541"/>
      <c r="N417" s="542"/>
      <c r="O417" s="564"/>
      <c r="P417" s="564"/>
    </row>
    <row r="418" spans="2:16" s="540" customFormat="1">
      <c r="B418" s="533"/>
      <c r="C418" s="533"/>
      <c r="D418" s="535"/>
      <c r="E418" s="534"/>
      <c r="F418" s="534"/>
      <c r="G418" s="534"/>
      <c r="H418" s="535"/>
      <c r="I418" s="535"/>
      <c r="J418" s="536"/>
      <c r="K418" s="541"/>
      <c r="L418" s="541"/>
      <c r="M418" s="541"/>
      <c r="N418" s="542"/>
      <c r="O418" s="564"/>
      <c r="P418" s="564"/>
    </row>
    <row r="419" spans="2:16" s="540" customFormat="1">
      <c r="B419" s="533"/>
      <c r="C419" s="533"/>
      <c r="D419" s="535"/>
      <c r="E419" s="534"/>
      <c r="F419" s="534"/>
      <c r="G419" s="534"/>
      <c r="H419" s="535"/>
      <c r="I419" s="535"/>
      <c r="J419" s="536"/>
      <c r="K419" s="541"/>
      <c r="L419" s="541"/>
      <c r="M419" s="541"/>
      <c r="N419" s="542"/>
      <c r="O419" s="564"/>
      <c r="P419" s="564"/>
    </row>
    <row r="420" spans="2:16" s="540" customFormat="1">
      <c r="B420" s="533"/>
      <c r="C420" s="533"/>
      <c r="D420" s="535"/>
      <c r="E420" s="534"/>
      <c r="F420" s="534"/>
      <c r="G420" s="534"/>
      <c r="H420" s="535"/>
      <c r="I420" s="535"/>
      <c r="J420" s="536"/>
      <c r="K420" s="541"/>
      <c r="L420" s="541"/>
      <c r="M420" s="541"/>
      <c r="N420" s="542"/>
      <c r="O420" s="564"/>
      <c r="P420" s="564"/>
    </row>
    <row r="421" spans="2:16" s="540" customFormat="1">
      <c r="B421" s="533"/>
      <c r="C421" s="533"/>
      <c r="D421" s="535"/>
      <c r="E421" s="534"/>
      <c r="F421" s="534"/>
      <c r="G421" s="534"/>
      <c r="H421" s="535"/>
      <c r="I421" s="535"/>
      <c r="J421" s="536"/>
      <c r="K421" s="541"/>
      <c r="L421" s="541"/>
      <c r="M421" s="541"/>
      <c r="N421" s="542"/>
      <c r="O421" s="564"/>
      <c r="P421" s="564"/>
    </row>
    <row r="422" spans="2:16" s="540" customFormat="1">
      <c r="B422" s="533"/>
      <c r="C422" s="533"/>
      <c r="D422" s="535"/>
      <c r="E422" s="534"/>
      <c r="F422" s="534"/>
      <c r="G422" s="534"/>
      <c r="H422" s="535"/>
      <c r="I422" s="535"/>
      <c r="J422" s="536"/>
      <c r="K422" s="541"/>
      <c r="L422" s="541"/>
      <c r="M422" s="541"/>
      <c r="N422" s="542"/>
      <c r="O422" s="564"/>
      <c r="P422" s="564"/>
    </row>
    <row r="423" spans="2:16" s="540" customFormat="1">
      <c r="B423" s="533"/>
      <c r="C423" s="533"/>
      <c r="D423" s="535"/>
      <c r="E423" s="534"/>
      <c r="F423" s="534"/>
      <c r="G423" s="534"/>
      <c r="H423" s="535"/>
      <c r="I423" s="535"/>
      <c r="J423" s="536"/>
      <c r="K423" s="541"/>
      <c r="L423" s="541"/>
      <c r="M423" s="541"/>
      <c r="N423" s="542"/>
      <c r="O423" s="564"/>
      <c r="P423" s="564"/>
    </row>
    <row r="424" spans="2:16" s="540" customFormat="1">
      <c r="B424" s="533"/>
      <c r="C424" s="533"/>
      <c r="D424" s="535"/>
      <c r="E424" s="534"/>
      <c r="F424" s="534"/>
      <c r="G424" s="534"/>
      <c r="H424" s="535"/>
      <c r="I424" s="535"/>
      <c r="J424" s="536"/>
      <c r="K424" s="541"/>
      <c r="L424" s="541"/>
      <c r="M424" s="541"/>
      <c r="N424" s="542"/>
      <c r="O424" s="564"/>
      <c r="P424" s="564"/>
    </row>
    <row r="425" spans="2:16" s="540" customFormat="1">
      <c r="B425" s="533"/>
      <c r="C425" s="533"/>
      <c r="D425" s="535"/>
      <c r="E425" s="534"/>
      <c r="F425" s="534"/>
      <c r="G425" s="534"/>
      <c r="H425" s="535"/>
      <c r="I425" s="535"/>
      <c r="J425" s="536"/>
      <c r="K425" s="541"/>
      <c r="L425" s="541"/>
      <c r="M425" s="541"/>
      <c r="N425" s="542"/>
      <c r="O425" s="564"/>
      <c r="P425" s="564"/>
    </row>
    <row r="426" spans="2:16" s="540" customFormat="1">
      <c r="B426" s="533"/>
      <c r="C426" s="533"/>
      <c r="D426" s="535"/>
      <c r="E426" s="534"/>
      <c r="F426" s="534"/>
      <c r="G426" s="534"/>
      <c r="H426" s="535"/>
      <c r="I426" s="535"/>
      <c r="J426" s="536"/>
      <c r="K426" s="541"/>
      <c r="L426" s="541"/>
      <c r="M426" s="541"/>
      <c r="N426" s="542"/>
      <c r="O426" s="564"/>
      <c r="P426" s="564"/>
    </row>
    <row r="427" spans="2:16" s="540" customFormat="1">
      <c r="B427" s="533"/>
      <c r="C427" s="533"/>
      <c r="D427" s="535"/>
      <c r="E427" s="534"/>
      <c r="F427" s="534"/>
      <c r="G427" s="534"/>
      <c r="H427" s="535"/>
      <c r="I427" s="535"/>
      <c r="J427" s="536"/>
      <c r="K427" s="541"/>
      <c r="L427" s="541"/>
      <c r="M427" s="541"/>
      <c r="N427" s="542"/>
      <c r="O427" s="564"/>
      <c r="P427" s="564"/>
    </row>
    <row r="428" spans="2:16" s="540" customFormat="1">
      <c r="B428" s="533"/>
      <c r="C428" s="533"/>
      <c r="D428" s="535"/>
      <c r="E428" s="534"/>
      <c r="F428" s="534"/>
      <c r="G428" s="534"/>
      <c r="H428" s="535"/>
      <c r="I428" s="535"/>
      <c r="J428" s="536"/>
      <c r="K428" s="541"/>
      <c r="L428" s="541"/>
      <c r="M428" s="541"/>
      <c r="N428" s="542"/>
      <c r="O428" s="564"/>
      <c r="P428" s="564"/>
    </row>
    <row r="429" spans="2:16" s="540" customFormat="1">
      <c r="B429" s="533"/>
      <c r="C429" s="533"/>
      <c r="D429" s="535"/>
      <c r="E429" s="534"/>
      <c r="F429" s="534"/>
      <c r="G429" s="534"/>
      <c r="H429" s="535"/>
      <c r="I429" s="535"/>
      <c r="J429" s="536"/>
      <c r="K429" s="541"/>
      <c r="L429" s="541"/>
      <c r="M429" s="541"/>
      <c r="N429" s="542"/>
      <c r="O429" s="564"/>
      <c r="P429" s="564"/>
    </row>
    <row r="430" spans="2:16" s="540" customFormat="1">
      <c r="B430" s="533"/>
      <c r="C430" s="533"/>
      <c r="D430" s="535"/>
      <c r="E430" s="534"/>
      <c r="F430" s="534"/>
      <c r="G430" s="534"/>
      <c r="H430" s="535"/>
      <c r="I430" s="535"/>
      <c r="J430" s="536"/>
      <c r="K430" s="541"/>
      <c r="L430" s="541"/>
      <c r="M430" s="541"/>
      <c r="N430" s="542"/>
      <c r="O430" s="564"/>
      <c r="P430" s="564"/>
    </row>
    <row r="431" spans="2:16" s="540" customFormat="1">
      <c r="B431" s="533"/>
      <c r="C431" s="533"/>
      <c r="D431" s="535"/>
      <c r="E431" s="534"/>
      <c r="F431" s="534"/>
      <c r="G431" s="534"/>
      <c r="H431" s="535"/>
      <c r="I431" s="535"/>
      <c r="J431" s="536"/>
      <c r="K431" s="541"/>
      <c r="L431" s="541"/>
      <c r="M431" s="541"/>
      <c r="N431" s="542"/>
      <c r="O431" s="564"/>
      <c r="P431" s="564"/>
    </row>
    <row r="432" spans="2:16" s="540" customFormat="1">
      <c r="B432" s="533"/>
      <c r="C432" s="533"/>
      <c r="D432" s="535"/>
      <c r="E432" s="534"/>
      <c r="F432" s="534"/>
      <c r="G432" s="534"/>
      <c r="H432" s="535"/>
      <c r="I432" s="535"/>
      <c r="J432" s="536"/>
      <c r="K432" s="541"/>
      <c r="L432" s="541"/>
      <c r="M432" s="541"/>
      <c r="N432" s="542"/>
      <c r="O432" s="564"/>
      <c r="P432" s="564"/>
    </row>
    <row r="433" spans="2:16" s="540" customFormat="1">
      <c r="B433" s="533"/>
      <c r="C433" s="533"/>
      <c r="D433" s="535"/>
      <c r="E433" s="534"/>
      <c r="F433" s="534"/>
      <c r="G433" s="534"/>
      <c r="H433" s="535"/>
      <c r="I433" s="535"/>
      <c r="J433" s="536"/>
      <c r="K433" s="541"/>
      <c r="L433" s="541"/>
      <c r="M433" s="541"/>
      <c r="N433" s="542"/>
      <c r="O433" s="564"/>
      <c r="P433" s="564"/>
    </row>
    <row r="434" spans="2:16" s="540" customFormat="1">
      <c r="B434" s="533"/>
      <c r="C434" s="533"/>
      <c r="D434" s="535"/>
      <c r="E434" s="534"/>
      <c r="F434" s="534"/>
      <c r="G434" s="534"/>
      <c r="H434" s="535"/>
      <c r="I434" s="535"/>
      <c r="J434" s="536"/>
      <c r="K434" s="541"/>
      <c r="L434" s="541"/>
      <c r="M434" s="541"/>
      <c r="N434" s="542"/>
      <c r="O434" s="564"/>
      <c r="P434" s="564"/>
    </row>
    <row r="435" spans="2:16" s="540" customFormat="1">
      <c r="B435" s="533"/>
      <c r="C435" s="533"/>
      <c r="D435" s="535"/>
      <c r="E435" s="534"/>
      <c r="F435" s="534"/>
      <c r="G435" s="534"/>
      <c r="H435" s="535"/>
      <c r="I435" s="535"/>
      <c r="J435" s="536"/>
      <c r="K435" s="541"/>
      <c r="L435" s="541"/>
      <c r="M435" s="541"/>
      <c r="N435" s="542"/>
      <c r="O435" s="564"/>
      <c r="P435" s="564"/>
    </row>
    <row r="436" spans="2:16" s="540" customFormat="1">
      <c r="B436" s="533"/>
      <c r="C436" s="533"/>
      <c r="D436" s="535"/>
      <c r="E436" s="534"/>
      <c r="F436" s="534"/>
      <c r="G436" s="534"/>
      <c r="H436" s="535"/>
      <c r="I436" s="535"/>
      <c r="J436" s="536"/>
      <c r="K436" s="541"/>
      <c r="L436" s="541"/>
      <c r="M436" s="541"/>
      <c r="N436" s="542"/>
      <c r="O436" s="564"/>
      <c r="P436" s="564"/>
    </row>
    <row r="437" spans="2:16" s="540" customFormat="1">
      <c r="B437" s="533"/>
      <c r="C437" s="533"/>
      <c r="D437" s="535"/>
      <c r="E437" s="534"/>
      <c r="F437" s="534"/>
      <c r="G437" s="534"/>
      <c r="H437" s="535"/>
      <c r="I437" s="535"/>
      <c r="J437" s="536"/>
      <c r="K437" s="541"/>
      <c r="L437" s="541"/>
      <c r="M437" s="541"/>
      <c r="N437" s="542"/>
      <c r="O437" s="564"/>
      <c r="P437" s="564"/>
    </row>
    <row r="438" spans="2:16" s="540" customFormat="1">
      <c r="B438" s="533"/>
      <c r="C438" s="533"/>
      <c r="D438" s="535"/>
      <c r="E438" s="534"/>
      <c r="F438" s="534"/>
      <c r="G438" s="534"/>
      <c r="H438" s="535"/>
      <c r="I438" s="535"/>
      <c r="J438" s="536"/>
      <c r="K438" s="541"/>
      <c r="L438" s="541"/>
      <c r="M438" s="541"/>
      <c r="N438" s="542"/>
      <c r="O438" s="564"/>
      <c r="P438" s="564"/>
    </row>
    <row r="439" spans="2:16" s="540" customFormat="1">
      <c r="B439" s="533"/>
      <c r="C439" s="533"/>
      <c r="D439" s="535"/>
      <c r="E439" s="534"/>
      <c r="F439" s="534"/>
      <c r="G439" s="534"/>
      <c r="H439" s="535"/>
      <c r="I439" s="535"/>
      <c r="J439" s="536"/>
      <c r="K439" s="541"/>
      <c r="L439" s="541"/>
      <c r="M439" s="541"/>
      <c r="N439" s="542"/>
      <c r="O439" s="564"/>
      <c r="P439" s="564"/>
    </row>
    <row r="440" spans="2:16" s="540" customFormat="1">
      <c r="B440" s="533"/>
      <c r="C440" s="533"/>
      <c r="D440" s="535"/>
      <c r="E440" s="534"/>
      <c r="F440" s="534"/>
      <c r="G440" s="534"/>
      <c r="H440" s="535"/>
      <c r="I440" s="535"/>
      <c r="J440" s="536"/>
      <c r="K440" s="541"/>
      <c r="L440" s="541"/>
      <c r="M440" s="541"/>
      <c r="N440" s="542"/>
      <c r="O440" s="564"/>
      <c r="P440" s="564"/>
    </row>
    <row r="441" spans="2:16" s="540" customFormat="1">
      <c r="B441" s="533"/>
      <c r="C441" s="533"/>
      <c r="D441" s="535"/>
      <c r="E441" s="534"/>
      <c r="F441" s="534"/>
      <c r="G441" s="534"/>
      <c r="H441" s="535"/>
      <c r="I441" s="535"/>
      <c r="J441" s="536"/>
      <c r="K441" s="541"/>
      <c r="L441" s="541"/>
      <c r="M441" s="541"/>
      <c r="N441" s="542"/>
      <c r="O441" s="564"/>
      <c r="P441" s="564"/>
    </row>
    <row r="442" spans="2:16" s="540" customFormat="1">
      <c r="B442" s="533"/>
      <c r="C442" s="533"/>
      <c r="D442" s="535"/>
      <c r="E442" s="534"/>
      <c r="F442" s="534"/>
      <c r="G442" s="534"/>
      <c r="H442" s="535"/>
      <c r="I442" s="535"/>
      <c r="J442" s="536"/>
      <c r="K442" s="541"/>
      <c r="L442" s="541"/>
      <c r="M442" s="541"/>
      <c r="N442" s="542"/>
      <c r="O442" s="564"/>
      <c r="P442" s="564"/>
    </row>
    <row r="443" spans="2:16" s="540" customFormat="1">
      <c r="B443" s="533"/>
      <c r="C443" s="533"/>
      <c r="D443" s="535"/>
      <c r="E443" s="534"/>
      <c r="F443" s="534"/>
      <c r="G443" s="534"/>
      <c r="H443" s="535"/>
      <c r="I443" s="535"/>
      <c r="J443" s="536"/>
      <c r="K443" s="541"/>
      <c r="L443" s="541"/>
      <c r="M443" s="541"/>
      <c r="N443" s="542"/>
      <c r="O443" s="564"/>
      <c r="P443" s="564"/>
    </row>
    <row r="444" spans="2:16" s="540" customFormat="1">
      <c r="B444" s="533"/>
      <c r="C444" s="533"/>
      <c r="D444" s="535"/>
      <c r="E444" s="534"/>
      <c r="F444" s="534"/>
      <c r="G444" s="534"/>
      <c r="H444" s="535"/>
      <c r="I444" s="535"/>
      <c r="J444" s="536"/>
      <c r="K444" s="541"/>
      <c r="L444" s="541"/>
      <c r="M444" s="541"/>
      <c r="N444" s="542"/>
      <c r="O444" s="564"/>
      <c r="P444" s="564"/>
    </row>
    <row r="445" spans="2:16" s="540" customFormat="1">
      <c r="B445" s="533"/>
      <c r="C445" s="533"/>
      <c r="D445" s="535"/>
      <c r="E445" s="534"/>
      <c r="F445" s="534"/>
      <c r="G445" s="534"/>
      <c r="H445" s="535"/>
      <c r="I445" s="535"/>
      <c r="J445" s="536"/>
      <c r="K445" s="541"/>
      <c r="L445" s="541"/>
      <c r="M445" s="541"/>
      <c r="N445" s="542"/>
      <c r="O445" s="564"/>
      <c r="P445" s="564"/>
    </row>
    <row r="446" spans="2:16" s="540" customFormat="1">
      <c r="B446" s="533"/>
      <c r="C446" s="533"/>
      <c r="D446" s="535"/>
      <c r="E446" s="534"/>
      <c r="F446" s="534"/>
      <c r="G446" s="534"/>
      <c r="H446" s="535"/>
      <c r="I446" s="535"/>
      <c r="J446" s="536"/>
      <c r="K446" s="541"/>
      <c r="L446" s="541"/>
      <c r="M446" s="541"/>
      <c r="N446" s="542"/>
      <c r="O446" s="564"/>
      <c r="P446" s="564"/>
    </row>
    <row r="447" spans="2:16" s="540" customFormat="1">
      <c r="B447" s="533"/>
      <c r="C447" s="533"/>
      <c r="D447" s="535"/>
      <c r="E447" s="534"/>
      <c r="F447" s="534"/>
      <c r="G447" s="534"/>
      <c r="H447" s="535"/>
      <c r="I447" s="535"/>
      <c r="J447" s="536"/>
      <c r="K447" s="541"/>
      <c r="L447" s="541"/>
      <c r="M447" s="541"/>
      <c r="N447" s="542"/>
      <c r="O447" s="564"/>
      <c r="P447" s="564"/>
    </row>
    <row r="448" spans="2:16" s="540" customFormat="1">
      <c r="B448" s="533"/>
      <c r="C448" s="533"/>
      <c r="D448" s="535"/>
      <c r="E448" s="534"/>
      <c r="F448" s="534"/>
      <c r="G448" s="534"/>
      <c r="H448" s="535"/>
      <c r="I448" s="535"/>
      <c r="J448" s="536"/>
      <c r="K448" s="541"/>
      <c r="L448" s="541"/>
      <c r="M448" s="541"/>
      <c r="N448" s="542"/>
      <c r="O448" s="564"/>
      <c r="P448" s="564"/>
    </row>
    <row r="449" spans="2:17" s="540" customFormat="1">
      <c r="B449" s="533"/>
      <c r="C449" s="533"/>
      <c r="D449" s="535"/>
      <c r="E449" s="534"/>
      <c r="F449" s="534"/>
      <c r="G449" s="534"/>
      <c r="H449" s="535"/>
      <c r="I449" s="535"/>
      <c r="J449" s="536"/>
      <c r="K449" s="541"/>
      <c r="L449" s="541"/>
      <c r="M449" s="541"/>
      <c r="N449" s="542"/>
      <c r="O449" s="564"/>
      <c r="P449" s="564"/>
    </row>
    <row r="450" spans="2:17" s="566" customFormat="1">
      <c r="B450" s="565"/>
      <c r="C450" s="565"/>
      <c r="D450" s="535"/>
      <c r="E450" s="534"/>
      <c r="F450" s="534"/>
      <c r="G450" s="534"/>
      <c r="H450" s="535"/>
      <c r="I450" s="535"/>
      <c r="J450" s="536"/>
      <c r="K450" s="541"/>
      <c r="L450" s="541"/>
      <c r="M450" s="541"/>
      <c r="N450" s="542"/>
      <c r="O450" s="564"/>
      <c r="P450" s="564"/>
      <c r="Q450" s="540"/>
    </row>
    <row r="451" spans="2:17" s="566" customFormat="1">
      <c r="B451" s="565"/>
      <c r="C451" s="565"/>
      <c r="D451" s="535"/>
      <c r="E451" s="534"/>
      <c r="F451" s="534"/>
      <c r="G451" s="534"/>
      <c r="H451" s="535"/>
      <c r="I451" s="535"/>
      <c r="J451" s="536"/>
      <c r="K451" s="541"/>
      <c r="L451" s="541"/>
      <c r="M451" s="541"/>
      <c r="N451" s="542"/>
      <c r="O451" s="564"/>
      <c r="P451" s="564"/>
      <c r="Q451" s="540"/>
    </row>
    <row r="452" spans="2:17" s="566" customFormat="1">
      <c r="B452" s="565"/>
      <c r="C452" s="565"/>
      <c r="D452" s="535"/>
      <c r="E452" s="534"/>
      <c r="F452" s="534"/>
      <c r="G452" s="534"/>
      <c r="H452" s="535"/>
      <c r="I452" s="535"/>
      <c r="J452" s="536"/>
      <c r="K452" s="541"/>
      <c r="L452" s="541"/>
      <c r="M452" s="541"/>
      <c r="N452" s="542"/>
      <c r="O452" s="564"/>
      <c r="P452" s="564"/>
      <c r="Q452" s="540"/>
    </row>
    <row r="453" spans="2:17" s="566" customFormat="1">
      <c r="B453" s="565"/>
      <c r="C453" s="565"/>
      <c r="D453" s="535"/>
      <c r="E453" s="534"/>
      <c r="F453" s="534"/>
      <c r="G453" s="534"/>
      <c r="H453" s="535"/>
      <c r="I453" s="535"/>
      <c r="J453" s="536"/>
      <c r="K453" s="541"/>
      <c r="L453" s="541"/>
      <c r="M453" s="541"/>
      <c r="N453" s="542"/>
      <c r="O453" s="564"/>
      <c r="P453" s="564"/>
      <c r="Q453" s="540"/>
    </row>
    <row r="454" spans="2:17" s="566" customFormat="1">
      <c r="B454" s="565"/>
      <c r="C454" s="565"/>
      <c r="D454" s="535"/>
      <c r="E454" s="534"/>
      <c r="F454" s="534"/>
      <c r="G454" s="534"/>
      <c r="H454" s="535"/>
      <c r="I454" s="535"/>
      <c r="J454" s="536"/>
      <c r="K454" s="541"/>
      <c r="L454" s="541"/>
      <c r="M454" s="541"/>
      <c r="N454" s="542"/>
      <c r="O454" s="564"/>
      <c r="P454" s="564"/>
      <c r="Q454" s="540"/>
    </row>
    <row r="455" spans="2:17" s="566" customFormat="1">
      <c r="B455" s="565"/>
      <c r="C455" s="565"/>
      <c r="D455" s="535"/>
      <c r="E455" s="534"/>
      <c r="F455" s="534"/>
      <c r="G455" s="534"/>
      <c r="H455" s="535"/>
      <c r="I455" s="535"/>
      <c r="J455" s="536"/>
      <c r="K455" s="541"/>
      <c r="L455" s="541"/>
      <c r="M455" s="541"/>
      <c r="N455" s="542"/>
      <c r="O455" s="564"/>
      <c r="P455" s="564"/>
      <c r="Q455" s="540"/>
    </row>
    <row r="456" spans="2:17" s="566" customFormat="1">
      <c r="B456" s="565"/>
      <c r="C456" s="565"/>
      <c r="D456" s="535"/>
      <c r="E456" s="534"/>
      <c r="F456" s="534"/>
      <c r="G456" s="534"/>
      <c r="H456" s="535"/>
      <c r="I456" s="535"/>
      <c r="J456" s="536"/>
      <c r="K456" s="541"/>
      <c r="L456" s="541"/>
      <c r="M456" s="541"/>
      <c r="N456" s="542"/>
      <c r="O456" s="564"/>
      <c r="P456" s="564"/>
      <c r="Q456" s="540"/>
    </row>
    <row r="457" spans="2:17" s="566" customFormat="1">
      <c r="B457" s="565"/>
      <c r="C457" s="565"/>
      <c r="D457" s="535"/>
      <c r="E457" s="534"/>
      <c r="F457" s="534"/>
      <c r="G457" s="534"/>
      <c r="H457" s="535"/>
      <c r="I457" s="535"/>
      <c r="J457" s="536"/>
      <c r="K457" s="541"/>
      <c r="L457" s="541"/>
      <c r="M457" s="541"/>
      <c r="N457" s="542"/>
      <c r="O457" s="564"/>
      <c r="P457" s="564"/>
      <c r="Q457" s="540"/>
    </row>
    <row r="458" spans="2:17" s="566" customFormat="1">
      <c r="B458" s="565"/>
      <c r="C458" s="565"/>
      <c r="D458" s="535"/>
      <c r="E458" s="534"/>
      <c r="F458" s="534"/>
      <c r="G458" s="534"/>
      <c r="H458" s="535"/>
      <c r="I458" s="535"/>
      <c r="J458" s="536"/>
      <c r="K458" s="541"/>
      <c r="L458" s="541"/>
      <c r="M458" s="541"/>
      <c r="N458" s="542"/>
      <c r="O458" s="564"/>
      <c r="P458" s="564"/>
      <c r="Q458" s="540"/>
    </row>
    <row r="459" spans="2:17" s="566" customFormat="1">
      <c r="B459" s="565"/>
      <c r="C459" s="565"/>
      <c r="D459" s="535"/>
      <c r="E459" s="534"/>
      <c r="F459" s="534"/>
      <c r="G459" s="534"/>
      <c r="H459" s="535"/>
      <c r="I459" s="535"/>
      <c r="J459" s="536"/>
      <c r="K459" s="541"/>
      <c r="L459" s="541"/>
      <c r="M459" s="541"/>
      <c r="N459" s="542"/>
      <c r="O459" s="564"/>
      <c r="P459" s="564"/>
      <c r="Q459" s="540"/>
    </row>
    <row r="460" spans="2:17" s="566" customFormat="1">
      <c r="B460" s="565"/>
      <c r="C460" s="565"/>
      <c r="D460" s="535"/>
      <c r="E460" s="534"/>
      <c r="F460" s="534"/>
      <c r="G460" s="534"/>
      <c r="H460" s="535"/>
      <c r="I460" s="535"/>
      <c r="J460" s="536"/>
      <c r="K460" s="541"/>
      <c r="L460" s="541"/>
      <c r="M460" s="541"/>
      <c r="N460" s="542"/>
      <c r="O460" s="564"/>
      <c r="P460" s="564"/>
      <c r="Q460" s="540"/>
    </row>
    <row r="461" spans="2:17" s="566" customFormat="1">
      <c r="B461" s="565"/>
      <c r="C461" s="565"/>
      <c r="D461" s="535"/>
      <c r="E461" s="534"/>
      <c r="F461" s="534"/>
      <c r="G461" s="534"/>
      <c r="H461" s="535"/>
      <c r="I461" s="535"/>
      <c r="J461" s="536"/>
      <c r="K461" s="541"/>
      <c r="L461" s="541"/>
      <c r="M461" s="541"/>
      <c r="N461" s="542"/>
      <c r="O461" s="564"/>
      <c r="P461" s="564"/>
      <c r="Q461" s="540"/>
    </row>
    <row r="462" spans="2:17" s="566" customFormat="1">
      <c r="B462" s="565"/>
      <c r="C462" s="565"/>
      <c r="D462" s="535"/>
      <c r="E462" s="534"/>
      <c r="F462" s="534"/>
      <c r="G462" s="534"/>
      <c r="H462" s="535"/>
      <c r="I462" s="535"/>
      <c r="J462" s="536"/>
      <c r="K462" s="541"/>
      <c r="L462" s="541"/>
      <c r="M462" s="541"/>
      <c r="N462" s="542"/>
      <c r="O462" s="564"/>
      <c r="P462" s="564"/>
      <c r="Q462" s="540"/>
    </row>
    <row r="463" spans="2:17" s="566" customFormat="1">
      <c r="B463" s="565"/>
      <c r="C463" s="565"/>
      <c r="D463" s="535"/>
      <c r="E463" s="534"/>
      <c r="F463" s="534"/>
      <c r="G463" s="534"/>
      <c r="H463" s="535"/>
      <c r="I463" s="535"/>
      <c r="J463" s="536"/>
      <c r="K463" s="541"/>
      <c r="L463" s="541"/>
      <c r="M463" s="541"/>
      <c r="N463" s="542"/>
      <c r="O463" s="564"/>
      <c r="P463" s="564"/>
      <c r="Q463" s="540"/>
    </row>
    <row r="464" spans="2:17" s="566" customFormat="1">
      <c r="B464" s="565"/>
      <c r="C464" s="565"/>
      <c r="D464" s="535"/>
      <c r="E464" s="534"/>
      <c r="F464" s="534"/>
      <c r="G464" s="534"/>
      <c r="H464" s="535"/>
      <c r="I464" s="535"/>
      <c r="J464" s="536"/>
      <c r="K464" s="541"/>
      <c r="L464" s="541"/>
      <c r="M464" s="541"/>
      <c r="N464" s="542"/>
      <c r="O464" s="564"/>
      <c r="P464" s="564"/>
      <c r="Q464" s="540"/>
    </row>
    <row r="465" spans="2:25" s="566" customFormat="1">
      <c r="B465" s="565"/>
      <c r="C465" s="565"/>
      <c r="D465" s="535"/>
      <c r="E465" s="534"/>
      <c r="F465" s="534"/>
      <c r="G465" s="534"/>
      <c r="H465" s="535"/>
      <c r="I465" s="535"/>
      <c r="J465" s="536"/>
      <c r="K465" s="541"/>
      <c r="L465" s="541"/>
      <c r="M465" s="541"/>
      <c r="N465" s="542"/>
      <c r="O465" s="564"/>
      <c r="P465" s="564"/>
      <c r="Q465" s="540"/>
    </row>
    <row r="466" spans="2:25" s="562" customFormat="1">
      <c r="B466" s="536"/>
      <c r="C466" s="536"/>
      <c r="D466" s="535"/>
      <c r="E466" s="534"/>
      <c r="F466" s="534"/>
      <c r="G466" s="534"/>
      <c r="H466" s="535"/>
      <c r="I466" s="535"/>
      <c r="J466" s="536"/>
      <c r="K466" s="541"/>
      <c r="L466" s="541"/>
      <c r="M466" s="541"/>
      <c r="N466" s="542"/>
      <c r="O466" s="564"/>
      <c r="P466" s="564"/>
      <c r="Q466" s="540"/>
      <c r="R466" s="535"/>
      <c r="S466" s="535"/>
      <c r="T466" s="535"/>
      <c r="U466" s="535"/>
      <c r="V466" s="535"/>
      <c r="W466" s="535"/>
      <c r="X466" s="535"/>
      <c r="Y466" s="535"/>
    </row>
    <row r="467" spans="2:25" s="562" customFormat="1">
      <c r="B467" s="536"/>
      <c r="C467" s="536"/>
      <c r="D467" s="535"/>
      <c r="E467" s="534"/>
      <c r="F467" s="534"/>
      <c r="G467" s="534"/>
      <c r="H467" s="535"/>
      <c r="I467" s="535"/>
      <c r="J467" s="536"/>
      <c r="K467" s="541"/>
      <c r="L467" s="541"/>
      <c r="M467" s="541"/>
      <c r="N467" s="542"/>
      <c r="O467" s="564"/>
      <c r="P467" s="564"/>
      <c r="Q467" s="540"/>
      <c r="R467" s="535"/>
      <c r="S467" s="535"/>
      <c r="T467" s="535"/>
      <c r="U467" s="535"/>
      <c r="V467" s="535"/>
      <c r="W467" s="535"/>
      <c r="X467" s="535"/>
      <c r="Y467" s="535"/>
    </row>
    <row r="468" spans="2:25" s="562" customFormat="1">
      <c r="B468" s="536"/>
      <c r="C468" s="536"/>
      <c r="D468" s="535"/>
      <c r="E468" s="534"/>
      <c r="F468" s="534"/>
      <c r="G468" s="534"/>
      <c r="H468" s="535"/>
      <c r="I468" s="535"/>
      <c r="J468" s="536"/>
      <c r="K468" s="541"/>
      <c r="L468" s="541"/>
      <c r="M468" s="541"/>
      <c r="N468" s="542"/>
      <c r="O468" s="564"/>
      <c r="P468" s="564"/>
      <c r="Q468" s="540"/>
      <c r="R468" s="535"/>
      <c r="S468" s="535"/>
      <c r="T468" s="535"/>
      <c r="U468" s="535"/>
      <c r="V468" s="535"/>
      <c r="W468" s="535"/>
      <c r="X468" s="535"/>
      <c r="Y468" s="535"/>
    </row>
    <row r="469" spans="2:25" s="562" customFormat="1">
      <c r="B469" s="536"/>
      <c r="C469" s="536"/>
      <c r="D469" s="535"/>
      <c r="E469" s="534"/>
      <c r="F469" s="534"/>
      <c r="G469" s="534"/>
      <c r="H469" s="535"/>
      <c r="I469" s="535"/>
      <c r="J469" s="536"/>
      <c r="K469" s="541"/>
      <c r="L469" s="541"/>
      <c r="M469" s="541"/>
      <c r="N469" s="542"/>
      <c r="O469" s="564"/>
      <c r="P469" s="564"/>
      <c r="Q469" s="540"/>
      <c r="R469" s="535"/>
      <c r="S469" s="535"/>
      <c r="T469" s="535"/>
      <c r="U469" s="535"/>
      <c r="V469" s="535"/>
      <c r="W469" s="535"/>
      <c r="X469" s="535"/>
      <c r="Y469" s="535"/>
    </row>
    <row r="470" spans="2:25" s="562" customFormat="1">
      <c r="B470" s="536"/>
      <c r="C470" s="536"/>
      <c r="D470" s="535"/>
      <c r="E470" s="534"/>
      <c r="F470" s="534"/>
      <c r="G470" s="534"/>
      <c r="H470" s="535"/>
      <c r="I470" s="535"/>
      <c r="J470" s="536"/>
      <c r="K470" s="541"/>
      <c r="L470" s="541"/>
      <c r="M470" s="541"/>
      <c r="N470" s="542"/>
      <c r="O470" s="564"/>
      <c r="P470" s="564"/>
      <c r="Q470" s="540"/>
      <c r="R470" s="535"/>
      <c r="S470" s="535"/>
      <c r="T470" s="535"/>
      <c r="U470" s="535"/>
      <c r="V470" s="535"/>
      <c r="W470" s="535"/>
      <c r="X470" s="535"/>
      <c r="Y470" s="535"/>
    </row>
    <row r="471" spans="2:25" s="562" customFormat="1">
      <c r="B471" s="536"/>
      <c r="C471" s="536"/>
      <c r="D471" s="535"/>
      <c r="E471" s="534"/>
      <c r="F471" s="534"/>
      <c r="G471" s="534"/>
      <c r="H471" s="535"/>
      <c r="I471" s="535"/>
      <c r="J471" s="536"/>
      <c r="K471" s="541"/>
      <c r="L471" s="541"/>
      <c r="M471" s="541"/>
      <c r="N471" s="542"/>
      <c r="O471" s="564"/>
      <c r="P471" s="564"/>
      <c r="Q471" s="540"/>
      <c r="R471" s="535"/>
      <c r="S471" s="535"/>
      <c r="T471" s="535"/>
      <c r="U471" s="535"/>
      <c r="V471" s="535"/>
      <c r="W471" s="535"/>
      <c r="X471" s="535"/>
      <c r="Y471" s="535"/>
    </row>
    <row r="472" spans="2:25" s="562" customFormat="1">
      <c r="B472" s="536"/>
      <c r="C472" s="536"/>
      <c r="D472" s="535"/>
      <c r="E472" s="534"/>
      <c r="F472" s="534"/>
      <c r="G472" s="534"/>
      <c r="H472" s="535"/>
      <c r="I472" s="535"/>
      <c r="J472" s="536"/>
      <c r="K472" s="541"/>
      <c r="L472" s="541"/>
      <c r="M472" s="541"/>
      <c r="N472" s="542"/>
      <c r="O472" s="564"/>
      <c r="P472" s="564"/>
      <c r="Q472" s="540"/>
      <c r="R472" s="535"/>
      <c r="S472" s="535"/>
      <c r="T472" s="535"/>
      <c r="U472" s="535"/>
      <c r="V472" s="535"/>
      <c r="W472" s="535"/>
      <c r="X472" s="535"/>
      <c r="Y472" s="535"/>
    </row>
    <row r="473" spans="2:25" s="562" customFormat="1">
      <c r="B473" s="536"/>
      <c r="C473" s="536"/>
      <c r="D473" s="535"/>
      <c r="E473" s="534"/>
      <c r="F473" s="534"/>
      <c r="G473" s="534"/>
      <c r="H473" s="535"/>
      <c r="I473" s="535"/>
      <c r="J473" s="536"/>
      <c r="K473" s="541"/>
      <c r="L473" s="541"/>
      <c r="M473" s="541"/>
      <c r="N473" s="542"/>
      <c r="O473" s="564"/>
      <c r="P473" s="564"/>
      <c r="Q473" s="540"/>
      <c r="R473" s="535"/>
      <c r="S473" s="535"/>
      <c r="T473" s="535"/>
      <c r="U473" s="535"/>
      <c r="V473" s="535"/>
      <c r="W473" s="535"/>
      <c r="X473" s="535"/>
      <c r="Y473" s="535"/>
    </row>
    <row r="474" spans="2:25" s="562" customFormat="1">
      <c r="B474" s="536"/>
      <c r="C474" s="536"/>
      <c r="D474" s="535"/>
      <c r="E474" s="534"/>
      <c r="F474" s="534"/>
      <c r="G474" s="534"/>
      <c r="H474" s="535"/>
      <c r="I474" s="535"/>
      <c r="J474" s="536"/>
      <c r="K474" s="541"/>
      <c r="L474" s="541"/>
      <c r="M474" s="541"/>
      <c r="N474" s="542"/>
      <c r="O474" s="564"/>
      <c r="P474" s="564"/>
      <c r="Q474" s="540"/>
      <c r="R474" s="535"/>
      <c r="S474" s="535"/>
      <c r="T474" s="535"/>
      <c r="U474" s="535"/>
      <c r="V474" s="535"/>
      <c r="W474" s="535"/>
      <c r="X474" s="535"/>
      <c r="Y474" s="535"/>
    </row>
    <row r="475" spans="2:25" s="562" customFormat="1">
      <c r="B475" s="536"/>
      <c r="C475" s="536"/>
      <c r="D475" s="535"/>
      <c r="E475" s="534"/>
      <c r="F475" s="534"/>
      <c r="G475" s="534"/>
      <c r="H475" s="535"/>
      <c r="I475" s="535"/>
      <c r="J475" s="536"/>
      <c r="K475" s="541"/>
      <c r="L475" s="541"/>
      <c r="M475" s="541"/>
      <c r="N475" s="542"/>
      <c r="O475" s="564"/>
      <c r="P475" s="564"/>
      <c r="Q475" s="540"/>
      <c r="R475" s="535"/>
      <c r="S475" s="535"/>
      <c r="T475" s="535"/>
      <c r="U475" s="535"/>
      <c r="V475" s="535"/>
      <c r="W475" s="535"/>
      <c r="X475" s="535"/>
      <c r="Y475" s="535"/>
    </row>
    <row r="476" spans="2:25" s="562" customFormat="1">
      <c r="B476" s="536"/>
      <c r="C476" s="536"/>
      <c r="D476" s="535"/>
      <c r="E476" s="534"/>
      <c r="F476" s="534"/>
      <c r="G476" s="534"/>
      <c r="H476" s="535"/>
      <c r="I476" s="535"/>
      <c r="J476" s="536"/>
      <c r="K476" s="541"/>
      <c r="L476" s="541"/>
      <c r="M476" s="541"/>
      <c r="N476" s="542"/>
      <c r="O476" s="564"/>
      <c r="P476" s="564"/>
      <c r="Q476" s="540"/>
      <c r="R476" s="535"/>
      <c r="S476" s="535"/>
      <c r="T476" s="535"/>
      <c r="U476" s="535"/>
      <c r="V476" s="535"/>
      <c r="W476" s="535"/>
      <c r="X476" s="535"/>
      <c r="Y476" s="535"/>
    </row>
    <row r="477" spans="2:25" s="562" customFormat="1">
      <c r="B477" s="536"/>
      <c r="C477" s="536"/>
      <c r="D477" s="535"/>
      <c r="E477" s="534"/>
      <c r="F477" s="534"/>
      <c r="G477" s="534"/>
      <c r="H477" s="535"/>
      <c r="I477" s="535"/>
      <c r="J477" s="536"/>
      <c r="K477" s="541"/>
      <c r="L477" s="541"/>
      <c r="M477" s="541"/>
      <c r="N477" s="542"/>
      <c r="O477" s="564"/>
      <c r="P477" s="564"/>
      <c r="Q477" s="540"/>
      <c r="R477" s="535"/>
      <c r="S477" s="535"/>
      <c r="T477" s="535"/>
      <c r="U477" s="535"/>
      <c r="V477" s="535"/>
      <c r="W477" s="535"/>
      <c r="X477" s="535"/>
      <c r="Y477" s="535"/>
    </row>
    <row r="478" spans="2:25" s="562" customFormat="1">
      <c r="B478" s="536"/>
      <c r="C478" s="536"/>
      <c r="D478" s="535"/>
      <c r="E478" s="534"/>
      <c r="F478" s="534"/>
      <c r="G478" s="534"/>
      <c r="H478" s="535"/>
      <c r="I478" s="535"/>
      <c r="J478" s="536"/>
      <c r="K478" s="541"/>
      <c r="L478" s="541"/>
      <c r="M478" s="541"/>
      <c r="N478" s="542"/>
      <c r="O478" s="564"/>
      <c r="P478" s="564"/>
      <c r="Q478" s="540"/>
      <c r="R478" s="535"/>
      <c r="S478" s="535"/>
      <c r="T478" s="535"/>
      <c r="U478" s="535"/>
      <c r="V478" s="535"/>
      <c r="W478" s="535"/>
      <c r="X478" s="535"/>
      <c r="Y478" s="535"/>
    </row>
    <row r="479" spans="2:25" s="562" customFormat="1">
      <c r="B479" s="536"/>
      <c r="C479" s="536"/>
      <c r="D479" s="535"/>
      <c r="E479" s="534"/>
      <c r="F479" s="534"/>
      <c r="G479" s="534"/>
      <c r="H479" s="535"/>
      <c r="I479" s="535"/>
      <c r="J479" s="536"/>
      <c r="K479" s="541"/>
      <c r="L479" s="541"/>
      <c r="M479" s="541"/>
      <c r="N479" s="542"/>
      <c r="O479" s="564"/>
      <c r="P479" s="564"/>
      <c r="Q479" s="540"/>
      <c r="R479" s="535"/>
      <c r="S479" s="535"/>
      <c r="T479" s="535"/>
      <c r="U479" s="535"/>
      <c r="V479" s="535"/>
      <c r="W479" s="535"/>
      <c r="X479" s="535"/>
      <c r="Y479" s="535"/>
    </row>
    <row r="480" spans="2:25" s="562" customFormat="1">
      <c r="B480" s="536"/>
      <c r="C480" s="536"/>
      <c r="D480" s="534"/>
      <c r="E480" s="534"/>
      <c r="G480" s="535"/>
      <c r="H480" s="535"/>
      <c r="I480" s="535"/>
      <c r="J480" s="536"/>
      <c r="K480" s="541"/>
      <c r="L480" s="541"/>
      <c r="M480" s="541"/>
      <c r="N480" s="564"/>
      <c r="O480" s="564"/>
      <c r="P480" s="564"/>
      <c r="Q480" s="540"/>
      <c r="R480" s="535"/>
      <c r="S480" s="535"/>
      <c r="T480" s="535"/>
      <c r="U480" s="535"/>
      <c r="V480" s="535"/>
      <c r="W480" s="535"/>
      <c r="X480" s="535"/>
      <c r="Y480" s="535"/>
    </row>
    <row r="481" spans="2:25" s="562" customFormat="1">
      <c r="B481" s="536"/>
      <c r="C481" s="536"/>
      <c r="D481" s="534"/>
      <c r="E481" s="534"/>
      <c r="G481" s="535"/>
      <c r="H481" s="535"/>
      <c r="I481" s="535"/>
      <c r="J481" s="536"/>
      <c r="K481" s="541"/>
      <c r="L481" s="541"/>
      <c r="M481" s="541"/>
      <c r="N481" s="564"/>
      <c r="O481" s="564"/>
      <c r="P481" s="564"/>
      <c r="Q481" s="540"/>
      <c r="R481" s="535"/>
      <c r="S481" s="535"/>
      <c r="T481" s="535"/>
      <c r="U481" s="535"/>
      <c r="V481" s="535"/>
      <c r="W481" s="535"/>
      <c r="X481" s="535"/>
      <c r="Y481" s="535"/>
    </row>
    <row r="482" spans="2:25" s="562" customFormat="1">
      <c r="B482" s="536"/>
      <c r="C482" s="536"/>
      <c r="D482" s="534"/>
      <c r="E482" s="534"/>
      <c r="G482" s="535"/>
      <c r="H482" s="535"/>
      <c r="I482" s="535"/>
      <c r="J482" s="536"/>
      <c r="K482" s="541"/>
      <c r="L482" s="541"/>
      <c r="M482" s="541"/>
      <c r="N482" s="564"/>
      <c r="O482" s="564"/>
      <c r="P482" s="564"/>
      <c r="Q482" s="540"/>
      <c r="R482" s="535"/>
      <c r="S482" s="535"/>
      <c r="T482" s="535"/>
      <c r="U482" s="535"/>
      <c r="V482" s="535"/>
      <c r="W482" s="535"/>
      <c r="X482" s="535"/>
      <c r="Y482" s="535"/>
    </row>
    <row r="483" spans="2:25" s="562" customFormat="1">
      <c r="B483" s="536"/>
      <c r="C483" s="536"/>
      <c r="D483" s="534"/>
      <c r="E483" s="534"/>
      <c r="G483" s="535"/>
      <c r="H483" s="535"/>
      <c r="I483" s="535"/>
      <c r="J483" s="536"/>
      <c r="K483" s="541"/>
      <c r="L483" s="541"/>
      <c r="M483" s="541"/>
      <c r="N483" s="564"/>
      <c r="O483" s="564"/>
      <c r="P483" s="564"/>
      <c r="Q483" s="540"/>
      <c r="R483" s="535"/>
      <c r="S483" s="535"/>
      <c r="T483" s="535"/>
      <c r="U483" s="535"/>
      <c r="V483" s="535"/>
      <c r="W483" s="535"/>
      <c r="X483" s="535"/>
      <c r="Y483" s="535"/>
    </row>
    <row r="484" spans="2:25" s="562" customFormat="1">
      <c r="B484" s="536"/>
      <c r="C484" s="536"/>
      <c r="D484" s="534"/>
      <c r="E484" s="534"/>
      <c r="G484" s="535"/>
      <c r="H484" s="535"/>
      <c r="I484" s="535"/>
      <c r="J484" s="536"/>
      <c r="K484" s="541"/>
      <c r="L484" s="541"/>
      <c r="M484" s="541"/>
      <c r="N484" s="564"/>
      <c r="O484" s="564"/>
      <c r="P484" s="564"/>
      <c r="Q484" s="540"/>
      <c r="R484" s="535"/>
      <c r="S484" s="535"/>
      <c r="T484" s="535"/>
      <c r="U484" s="535"/>
      <c r="V484" s="535"/>
      <c r="W484" s="535"/>
      <c r="X484" s="535"/>
      <c r="Y484" s="535"/>
    </row>
    <row r="485" spans="2:25" s="562" customFormat="1">
      <c r="B485" s="536"/>
      <c r="C485" s="536"/>
      <c r="D485" s="534"/>
      <c r="E485" s="534"/>
      <c r="G485" s="535"/>
      <c r="H485" s="535"/>
      <c r="I485" s="535"/>
      <c r="J485" s="536"/>
      <c r="K485" s="541"/>
      <c r="L485" s="541"/>
      <c r="M485" s="541"/>
      <c r="N485" s="564"/>
      <c r="O485" s="564"/>
      <c r="P485" s="564"/>
      <c r="Q485" s="540"/>
      <c r="R485" s="535"/>
      <c r="S485" s="535"/>
      <c r="T485" s="535"/>
      <c r="U485" s="535"/>
      <c r="V485" s="535"/>
      <c r="W485" s="535"/>
      <c r="X485" s="535"/>
      <c r="Y485" s="535"/>
    </row>
    <row r="486" spans="2:25" s="562" customFormat="1">
      <c r="B486" s="536"/>
      <c r="C486" s="536"/>
      <c r="D486" s="534"/>
      <c r="E486" s="534"/>
      <c r="G486" s="535"/>
      <c r="H486" s="535"/>
      <c r="I486" s="535"/>
      <c r="J486" s="536"/>
      <c r="K486" s="541"/>
      <c r="L486" s="541"/>
      <c r="M486" s="541"/>
      <c r="N486" s="564"/>
      <c r="O486" s="564"/>
      <c r="P486" s="564"/>
      <c r="Q486" s="540"/>
      <c r="R486" s="535"/>
      <c r="S486" s="535"/>
      <c r="T486" s="535"/>
      <c r="U486" s="535"/>
      <c r="V486" s="535"/>
      <c r="W486" s="535"/>
      <c r="X486" s="535"/>
      <c r="Y486" s="535"/>
    </row>
    <row r="487" spans="2:25" s="562" customFormat="1">
      <c r="B487" s="536"/>
      <c r="C487" s="536"/>
      <c r="D487" s="534"/>
      <c r="E487" s="534"/>
      <c r="G487" s="535"/>
      <c r="H487" s="535"/>
      <c r="I487" s="535"/>
      <c r="J487" s="536"/>
      <c r="K487" s="541"/>
      <c r="L487" s="541"/>
      <c r="M487" s="541"/>
      <c r="N487" s="564"/>
      <c r="O487" s="564"/>
      <c r="P487" s="564"/>
      <c r="Q487" s="540"/>
      <c r="R487" s="535"/>
      <c r="S487" s="535"/>
      <c r="T487" s="535"/>
      <c r="U487" s="535"/>
      <c r="V487" s="535"/>
      <c r="W487" s="535"/>
      <c r="X487" s="535"/>
      <c r="Y487" s="535"/>
    </row>
    <row r="488" spans="2:25" s="562" customFormat="1">
      <c r="B488" s="536"/>
      <c r="C488" s="536"/>
      <c r="D488" s="534"/>
      <c r="E488" s="534"/>
      <c r="G488" s="535"/>
      <c r="H488" s="535"/>
      <c r="I488" s="535"/>
      <c r="J488" s="536"/>
      <c r="K488" s="541"/>
      <c r="L488" s="541"/>
      <c r="M488" s="541"/>
      <c r="N488" s="564"/>
      <c r="O488" s="564"/>
      <c r="P488" s="564"/>
      <c r="Q488" s="540"/>
      <c r="R488" s="535"/>
      <c r="S488" s="535"/>
      <c r="T488" s="535"/>
      <c r="U488" s="535"/>
      <c r="V488" s="535"/>
      <c r="W488" s="535"/>
      <c r="X488" s="535"/>
      <c r="Y488" s="535"/>
    </row>
    <row r="489" spans="2:25" s="562" customFormat="1">
      <c r="B489" s="536"/>
      <c r="C489" s="536"/>
      <c r="D489" s="534"/>
      <c r="E489" s="534"/>
      <c r="G489" s="535"/>
      <c r="H489" s="535"/>
      <c r="I489" s="535"/>
      <c r="J489" s="536"/>
      <c r="K489" s="541"/>
      <c r="L489" s="541"/>
      <c r="M489" s="541"/>
      <c r="N489" s="564"/>
      <c r="O489" s="564"/>
      <c r="P489" s="564"/>
      <c r="Q489" s="540"/>
      <c r="R489" s="535"/>
      <c r="S489" s="535"/>
      <c r="T489" s="535"/>
      <c r="U489" s="535"/>
      <c r="V489" s="535"/>
      <c r="W489" s="535"/>
      <c r="X489" s="535"/>
      <c r="Y489" s="535"/>
    </row>
    <row r="490" spans="2:25" s="562" customFormat="1">
      <c r="B490" s="536"/>
      <c r="C490" s="536"/>
      <c r="D490" s="534"/>
      <c r="E490" s="534"/>
      <c r="G490" s="535"/>
      <c r="H490" s="535"/>
      <c r="I490" s="535"/>
      <c r="J490" s="536"/>
      <c r="K490" s="541"/>
      <c r="L490" s="541"/>
      <c r="M490" s="541"/>
      <c r="N490" s="564"/>
      <c r="O490" s="564"/>
      <c r="P490" s="564"/>
      <c r="Q490" s="540"/>
      <c r="R490" s="535"/>
      <c r="S490" s="535"/>
      <c r="T490" s="535"/>
      <c r="U490" s="535"/>
      <c r="V490" s="535"/>
      <c r="W490" s="535"/>
      <c r="X490" s="535"/>
      <c r="Y490" s="535"/>
    </row>
    <row r="491" spans="2:25" s="562" customFormat="1">
      <c r="B491" s="536"/>
      <c r="C491" s="536"/>
      <c r="D491" s="534"/>
      <c r="E491" s="534"/>
      <c r="G491" s="535"/>
      <c r="H491" s="535"/>
      <c r="I491" s="535"/>
      <c r="J491" s="536"/>
      <c r="K491" s="541"/>
      <c r="L491" s="541"/>
      <c r="M491" s="541"/>
      <c r="N491" s="564"/>
      <c r="O491" s="564"/>
      <c r="P491" s="564"/>
      <c r="Q491" s="540"/>
      <c r="R491" s="535"/>
      <c r="S491" s="535"/>
      <c r="T491" s="535"/>
      <c r="U491" s="535"/>
      <c r="V491" s="535"/>
      <c r="W491" s="535"/>
      <c r="X491" s="535"/>
      <c r="Y491" s="535"/>
    </row>
    <row r="492" spans="2:25" s="562" customFormat="1">
      <c r="B492" s="536"/>
      <c r="C492" s="536"/>
      <c r="D492" s="534"/>
      <c r="E492" s="534"/>
      <c r="G492" s="535"/>
      <c r="H492" s="535"/>
      <c r="I492" s="535"/>
      <c r="J492" s="536"/>
      <c r="K492" s="541"/>
      <c r="L492" s="541"/>
      <c r="M492" s="541"/>
      <c r="N492" s="564"/>
      <c r="O492" s="564"/>
      <c r="P492" s="564"/>
      <c r="Q492" s="540"/>
      <c r="R492" s="535"/>
      <c r="S492" s="535"/>
      <c r="T492" s="535"/>
      <c r="U492" s="535"/>
      <c r="V492" s="535"/>
      <c r="W492" s="535"/>
      <c r="X492" s="535"/>
      <c r="Y492" s="535"/>
    </row>
    <row r="493" spans="2:25" s="562" customFormat="1">
      <c r="B493" s="536"/>
      <c r="C493" s="536"/>
      <c r="D493" s="534"/>
      <c r="E493" s="534"/>
      <c r="G493" s="535"/>
      <c r="H493" s="535"/>
      <c r="I493" s="535"/>
      <c r="J493" s="536"/>
      <c r="K493" s="541"/>
      <c r="L493" s="541"/>
      <c r="M493" s="541"/>
      <c r="N493" s="564"/>
      <c r="O493" s="564"/>
      <c r="P493" s="564"/>
      <c r="Q493" s="540"/>
      <c r="R493" s="535"/>
      <c r="S493" s="535"/>
      <c r="T493" s="535"/>
      <c r="U493" s="535"/>
      <c r="V493" s="535"/>
      <c r="W493" s="535"/>
      <c r="X493" s="535"/>
      <c r="Y493" s="535"/>
    </row>
    <row r="494" spans="2:25" s="562" customFormat="1">
      <c r="B494" s="536"/>
      <c r="C494" s="536"/>
      <c r="D494" s="534"/>
      <c r="E494" s="534"/>
      <c r="G494" s="535"/>
      <c r="H494" s="535"/>
      <c r="I494" s="535"/>
      <c r="J494" s="536"/>
      <c r="K494" s="541"/>
      <c r="L494" s="541"/>
      <c r="M494" s="541"/>
      <c r="N494" s="564"/>
      <c r="O494" s="564"/>
      <c r="P494" s="564"/>
      <c r="Q494" s="540"/>
      <c r="R494" s="535"/>
      <c r="S494" s="535"/>
      <c r="T494" s="535"/>
      <c r="U494" s="535"/>
      <c r="V494" s="535"/>
      <c r="W494" s="535"/>
      <c r="X494" s="535"/>
      <c r="Y494" s="535"/>
    </row>
    <row r="495" spans="2:25" s="562" customFormat="1">
      <c r="B495" s="536"/>
      <c r="C495" s="536"/>
      <c r="D495" s="534"/>
      <c r="E495" s="534"/>
      <c r="G495" s="535"/>
      <c r="H495" s="535"/>
      <c r="I495" s="535"/>
      <c r="J495" s="536"/>
      <c r="K495" s="541"/>
      <c r="L495" s="541"/>
      <c r="M495" s="541"/>
      <c r="N495" s="564"/>
      <c r="O495" s="564"/>
      <c r="P495" s="564"/>
      <c r="Q495" s="540"/>
      <c r="R495" s="535"/>
      <c r="S495" s="535"/>
      <c r="T495" s="535"/>
      <c r="U495" s="535"/>
      <c r="V495" s="535"/>
      <c r="W495" s="535"/>
      <c r="X495" s="535"/>
      <c r="Y495" s="535"/>
    </row>
    <row r="496" spans="2:25" s="562" customFormat="1">
      <c r="B496" s="536"/>
      <c r="C496" s="536"/>
      <c r="D496" s="534"/>
      <c r="E496" s="534"/>
      <c r="G496" s="535"/>
      <c r="H496" s="535"/>
      <c r="I496" s="535"/>
      <c r="J496" s="536"/>
      <c r="K496" s="541"/>
      <c r="L496" s="541"/>
      <c r="M496" s="541"/>
      <c r="N496" s="564"/>
      <c r="O496" s="564"/>
      <c r="P496" s="564"/>
      <c r="Q496" s="540"/>
      <c r="R496" s="535"/>
      <c r="S496" s="535"/>
      <c r="T496" s="535"/>
      <c r="U496" s="535"/>
      <c r="V496" s="535"/>
      <c r="W496" s="535"/>
      <c r="X496" s="535"/>
      <c r="Y496" s="535"/>
    </row>
    <row r="497" spans="2:25" s="562" customFormat="1">
      <c r="B497" s="536"/>
      <c r="C497" s="536"/>
      <c r="D497" s="534"/>
      <c r="E497" s="534"/>
      <c r="G497" s="535"/>
      <c r="H497" s="535"/>
      <c r="I497" s="535"/>
      <c r="J497" s="536"/>
      <c r="K497" s="541"/>
      <c r="L497" s="541"/>
      <c r="M497" s="541"/>
      <c r="N497" s="564"/>
      <c r="O497" s="564"/>
      <c r="P497" s="564"/>
      <c r="Q497" s="540"/>
      <c r="R497" s="535"/>
      <c r="S497" s="535"/>
      <c r="T497" s="535"/>
      <c r="U497" s="535"/>
      <c r="V497" s="535"/>
      <c r="W497" s="535"/>
      <c r="X497" s="535"/>
      <c r="Y497" s="535"/>
    </row>
    <row r="498" spans="2:25" s="562" customFormat="1">
      <c r="B498" s="536"/>
      <c r="C498" s="536"/>
      <c r="D498" s="534"/>
      <c r="E498" s="534"/>
      <c r="G498" s="535"/>
      <c r="H498" s="535"/>
      <c r="I498" s="535"/>
      <c r="J498" s="536"/>
      <c r="K498" s="541"/>
      <c r="L498" s="541"/>
      <c r="M498" s="541"/>
      <c r="N498" s="564"/>
      <c r="O498" s="564"/>
      <c r="P498" s="564"/>
      <c r="Q498" s="540"/>
      <c r="R498" s="535"/>
      <c r="S498" s="535"/>
      <c r="T498" s="535"/>
      <c r="U498" s="535"/>
      <c r="V498" s="535"/>
      <c r="W498" s="535"/>
      <c r="X498" s="535"/>
      <c r="Y498" s="535"/>
    </row>
    <row r="499" spans="2:25" s="562" customFormat="1">
      <c r="B499" s="536"/>
      <c r="C499" s="536"/>
      <c r="D499" s="534"/>
      <c r="E499" s="534"/>
      <c r="G499" s="535"/>
      <c r="H499" s="535"/>
      <c r="I499" s="535"/>
      <c r="J499" s="536"/>
      <c r="K499" s="541"/>
      <c r="L499" s="541"/>
      <c r="M499" s="541"/>
      <c r="N499" s="564"/>
      <c r="O499" s="564"/>
      <c r="P499" s="564"/>
      <c r="Q499" s="540"/>
      <c r="R499" s="535"/>
      <c r="S499" s="535"/>
      <c r="T499" s="535"/>
      <c r="U499" s="535"/>
      <c r="V499" s="535"/>
      <c r="W499" s="535"/>
      <c r="X499" s="535"/>
      <c r="Y499" s="535"/>
    </row>
    <row r="500" spans="2:25" s="562" customFormat="1">
      <c r="B500" s="536"/>
      <c r="C500" s="536"/>
      <c r="D500" s="534"/>
      <c r="E500" s="534"/>
      <c r="G500" s="535"/>
      <c r="H500" s="535"/>
      <c r="I500" s="535"/>
      <c r="J500" s="536"/>
      <c r="K500" s="541"/>
      <c r="L500" s="541"/>
      <c r="M500" s="541"/>
      <c r="N500" s="564"/>
      <c r="O500" s="564"/>
      <c r="P500" s="564"/>
      <c r="Q500" s="540"/>
      <c r="R500" s="535"/>
      <c r="S500" s="535"/>
      <c r="T500" s="535"/>
      <c r="U500" s="535"/>
      <c r="V500" s="535"/>
      <c r="W500" s="535"/>
      <c r="X500" s="535"/>
      <c r="Y500" s="535"/>
    </row>
    <row r="501" spans="2:25" s="562" customFormat="1">
      <c r="B501" s="536"/>
      <c r="C501" s="536"/>
      <c r="D501" s="534"/>
      <c r="E501" s="534"/>
      <c r="G501" s="535"/>
      <c r="H501" s="535"/>
      <c r="I501" s="535"/>
      <c r="J501" s="536"/>
      <c r="K501" s="541"/>
      <c r="L501" s="541"/>
      <c r="M501" s="541"/>
      <c r="N501" s="564"/>
      <c r="O501" s="564"/>
      <c r="P501" s="564"/>
      <c r="Q501" s="540"/>
      <c r="R501" s="535"/>
      <c r="S501" s="535"/>
      <c r="T501" s="535"/>
      <c r="U501" s="535"/>
      <c r="V501" s="535"/>
      <c r="W501" s="535"/>
      <c r="X501" s="535"/>
      <c r="Y501" s="535"/>
    </row>
    <row r="502" spans="2:25" s="562" customFormat="1">
      <c r="B502" s="536"/>
      <c r="C502" s="536"/>
      <c r="D502" s="534"/>
      <c r="E502" s="534"/>
      <c r="G502" s="535"/>
      <c r="H502" s="535"/>
      <c r="I502" s="535"/>
      <c r="J502" s="536"/>
      <c r="K502" s="541"/>
      <c r="L502" s="541"/>
      <c r="M502" s="541"/>
      <c r="N502" s="564"/>
      <c r="O502" s="564"/>
      <c r="P502" s="564"/>
      <c r="Q502" s="540"/>
      <c r="R502" s="535"/>
      <c r="S502" s="535"/>
      <c r="T502" s="535"/>
      <c r="U502" s="535"/>
      <c r="V502" s="535"/>
      <c r="W502" s="535"/>
      <c r="X502" s="535"/>
      <c r="Y502" s="535"/>
    </row>
    <row r="503" spans="2:25" s="562" customFormat="1">
      <c r="B503" s="536"/>
      <c r="C503" s="536"/>
      <c r="D503" s="534"/>
      <c r="E503" s="534"/>
      <c r="G503" s="535"/>
      <c r="H503" s="535"/>
      <c r="I503" s="535"/>
      <c r="J503" s="536"/>
      <c r="K503" s="541"/>
      <c r="L503" s="541"/>
      <c r="M503" s="541"/>
      <c r="N503" s="564"/>
      <c r="O503" s="564"/>
      <c r="P503" s="564"/>
      <c r="Q503" s="540"/>
      <c r="R503" s="535"/>
      <c r="S503" s="535"/>
      <c r="T503" s="535"/>
      <c r="U503" s="535"/>
      <c r="V503" s="535"/>
      <c r="W503" s="535"/>
      <c r="X503" s="535"/>
      <c r="Y503" s="535"/>
    </row>
    <row r="504" spans="2:25" s="562" customFormat="1">
      <c r="B504" s="536"/>
      <c r="C504" s="536"/>
      <c r="D504" s="534"/>
      <c r="E504" s="534"/>
      <c r="G504" s="535"/>
      <c r="H504" s="535"/>
      <c r="I504" s="535"/>
      <c r="J504" s="536"/>
      <c r="K504" s="541"/>
      <c r="L504" s="541"/>
      <c r="M504" s="541"/>
      <c r="N504" s="564"/>
      <c r="O504" s="564"/>
      <c r="P504" s="564"/>
      <c r="Q504" s="540"/>
      <c r="R504" s="535"/>
      <c r="S504" s="535"/>
      <c r="T504" s="535"/>
      <c r="U504" s="535"/>
      <c r="V504" s="535"/>
      <c r="W504" s="535"/>
      <c r="X504" s="535"/>
      <c r="Y504" s="535"/>
    </row>
    <row r="505" spans="2:25" s="562" customFormat="1">
      <c r="B505" s="536"/>
      <c r="C505" s="536"/>
      <c r="D505" s="534"/>
      <c r="E505" s="534"/>
      <c r="G505" s="535"/>
      <c r="H505" s="535"/>
      <c r="I505" s="535"/>
      <c r="J505" s="536"/>
      <c r="K505" s="541"/>
      <c r="L505" s="541"/>
      <c r="M505" s="541"/>
      <c r="N505" s="564"/>
      <c r="O505" s="564"/>
      <c r="P505" s="564"/>
      <c r="Q505" s="540"/>
      <c r="R505" s="535"/>
      <c r="S505" s="535"/>
      <c r="T505" s="535"/>
      <c r="U505" s="535"/>
      <c r="V505" s="535"/>
      <c r="W505" s="535"/>
      <c r="X505" s="535"/>
      <c r="Y505" s="535"/>
    </row>
    <row r="506" spans="2:25" s="562" customFormat="1">
      <c r="B506" s="536"/>
      <c r="C506" s="536"/>
      <c r="D506" s="534"/>
      <c r="E506" s="534"/>
      <c r="G506" s="535"/>
      <c r="H506" s="535"/>
      <c r="I506" s="535"/>
      <c r="J506" s="536"/>
      <c r="K506" s="541"/>
      <c r="L506" s="541"/>
      <c r="M506" s="541"/>
      <c r="N506" s="564"/>
      <c r="O506" s="564"/>
      <c r="P506" s="564"/>
      <c r="Q506" s="540"/>
      <c r="R506" s="535"/>
      <c r="S506" s="535"/>
      <c r="T506" s="535"/>
      <c r="U506" s="535"/>
      <c r="V506" s="535"/>
      <c r="W506" s="535"/>
      <c r="X506" s="535"/>
      <c r="Y506" s="535"/>
    </row>
    <row r="507" spans="2:25" s="562" customFormat="1">
      <c r="B507" s="536"/>
      <c r="C507" s="536"/>
      <c r="D507" s="534"/>
      <c r="E507" s="534"/>
      <c r="G507" s="535"/>
      <c r="H507" s="535"/>
      <c r="I507" s="535"/>
      <c r="J507" s="536"/>
      <c r="K507" s="541"/>
      <c r="L507" s="541"/>
      <c r="M507" s="541"/>
      <c r="N507" s="564"/>
      <c r="O507" s="564"/>
      <c r="P507" s="564"/>
      <c r="Q507" s="540"/>
      <c r="R507" s="535"/>
      <c r="S507" s="535"/>
      <c r="T507" s="535"/>
      <c r="U507" s="535"/>
      <c r="V507" s="535"/>
      <c r="W507" s="535"/>
      <c r="X507" s="535"/>
      <c r="Y507" s="535"/>
    </row>
    <row r="508" spans="2:25" s="562" customFormat="1">
      <c r="B508" s="536"/>
      <c r="C508" s="536"/>
      <c r="D508" s="534"/>
      <c r="E508" s="534"/>
      <c r="G508" s="535"/>
      <c r="H508" s="535"/>
      <c r="I508" s="535"/>
      <c r="J508" s="536"/>
      <c r="K508" s="541"/>
      <c r="L508" s="541"/>
      <c r="M508" s="541"/>
      <c r="N508" s="564"/>
      <c r="O508" s="564"/>
      <c r="P508" s="564"/>
      <c r="Q508" s="540"/>
      <c r="R508" s="535"/>
      <c r="S508" s="535"/>
      <c r="T508" s="535"/>
      <c r="U508" s="535"/>
      <c r="V508" s="535"/>
      <c r="W508" s="535"/>
      <c r="X508" s="535"/>
      <c r="Y508" s="535"/>
    </row>
    <row r="509" spans="2:25" s="562" customFormat="1">
      <c r="B509" s="536"/>
      <c r="C509" s="536"/>
      <c r="D509" s="534"/>
      <c r="E509" s="534"/>
      <c r="G509" s="535"/>
      <c r="H509" s="535"/>
      <c r="I509" s="535"/>
      <c r="J509" s="536"/>
      <c r="K509" s="541"/>
      <c r="L509" s="541"/>
      <c r="M509" s="541"/>
      <c r="N509" s="564"/>
      <c r="O509" s="564"/>
      <c r="P509" s="564"/>
      <c r="Q509" s="540"/>
      <c r="R509" s="535"/>
      <c r="S509" s="535"/>
      <c r="T509" s="535"/>
      <c r="U509" s="535"/>
      <c r="V509" s="535"/>
      <c r="W509" s="535"/>
      <c r="X509" s="535"/>
      <c r="Y509" s="535"/>
    </row>
    <row r="510" spans="2:25" s="562" customFormat="1">
      <c r="B510" s="536"/>
      <c r="C510" s="536"/>
      <c r="D510" s="534"/>
      <c r="E510" s="534"/>
      <c r="G510" s="535"/>
      <c r="H510" s="535"/>
      <c r="I510" s="535"/>
      <c r="J510" s="536"/>
      <c r="K510" s="541"/>
      <c r="L510" s="541"/>
      <c r="M510" s="541"/>
      <c r="N510" s="564"/>
      <c r="O510" s="564"/>
      <c r="P510" s="564"/>
      <c r="Q510" s="540"/>
      <c r="R510" s="535"/>
      <c r="S510" s="535"/>
      <c r="T510" s="535"/>
      <c r="U510" s="535"/>
      <c r="V510" s="535"/>
      <c r="W510" s="535"/>
      <c r="X510" s="535"/>
      <c r="Y510" s="535"/>
    </row>
    <row r="511" spans="2:25" s="562" customFormat="1">
      <c r="B511" s="536"/>
      <c r="C511" s="536"/>
      <c r="D511" s="534"/>
      <c r="E511" s="534"/>
      <c r="G511" s="535"/>
      <c r="H511" s="535"/>
      <c r="I511" s="535"/>
      <c r="J511" s="536"/>
      <c r="K511" s="541"/>
      <c r="L511" s="541"/>
      <c r="M511" s="541"/>
      <c r="N511" s="564"/>
      <c r="O511" s="564"/>
      <c r="P511" s="564"/>
      <c r="Q511" s="540"/>
      <c r="R511" s="535"/>
      <c r="S511" s="535"/>
      <c r="T511" s="535"/>
      <c r="U511" s="535"/>
      <c r="V511" s="535"/>
      <c r="W511" s="535"/>
      <c r="X511" s="535"/>
      <c r="Y511" s="535"/>
    </row>
    <row r="512" spans="2:25" s="562" customFormat="1">
      <c r="B512" s="536"/>
      <c r="C512" s="536"/>
      <c r="D512" s="534"/>
      <c r="E512" s="534"/>
      <c r="G512" s="535"/>
      <c r="H512" s="535"/>
      <c r="I512" s="535"/>
      <c r="J512" s="536"/>
      <c r="K512" s="541"/>
      <c r="L512" s="541"/>
      <c r="M512" s="541"/>
      <c r="N512" s="564"/>
      <c r="O512" s="564"/>
      <c r="P512" s="564"/>
      <c r="Q512" s="540"/>
      <c r="R512" s="535"/>
      <c r="S512" s="535"/>
      <c r="T512" s="535"/>
      <c r="U512" s="535"/>
      <c r="V512" s="535"/>
      <c r="W512" s="535"/>
      <c r="X512" s="535"/>
      <c r="Y512" s="535"/>
    </row>
    <row r="513" spans="2:25" s="562" customFormat="1">
      <c r="B513" s="536"/>
      <c r="C513" s="536"/>
      <c r="D513" s="534"/>
      <c r="E513" s="534"/>
      <c r="G513" s="535"/>
      <c r="H513" s="535"/>
      <c r="I513" s="535"/>
      <c r="J513" s="536"/>
      <c r="K513" s="541"/>
      <c r="L513" s="541"/>
      <c r="M513" s="541"/>
      <c r="N513" s="564"/>
      <c r="O513" s="564"/>
      <c r="P513" s="564"/>
      <c r="Q513" s="540"/>
      <c r="R513" s="535"/>
      <c r="S513" s="535"/>
      <c r="T513" s="535"/>
      <c r="U513" s="535"/>
      <c r="V513" s="535"/>
      <c r="W513" s="535"/>
      <c r="X513" s="535"/>
      <c r="Y513" s="535"/>
    </row>
    <row r="514" spans="2:25" s="562" customFormat="1">
      <c r="B514" s="536"/>
      <c r="C514" s="536"/>
      <c r="D514" s="534"/>
      <c r="E514" s="534"/>
      <c r="G514" s="535"/>
      <c r="H514" s="535"/>
      <c r="I514" s="535"/>
      <c r="J514" s="536"/>
      <c r="K514" s="541"/>
      <c r="L514" s="541"/>
      <c r="M514" s="541"/>
      <c r="N514" s="564"/>
      <c r="O514" s="564"/>
      <c r="P514" s="564"/>
      <c r="Q514" s="540"/>
      <c r="R514" s="535"/>
      <c r="S514" s="535"/>
      <c r="T514" s="535"/>
      <c r="U514" s="535"/>
      <c r="V514" s="535"/>
      <c r="W514" s="535"/>
      <c r="X514" s="535"/>
      <c r="Y514" s="535"/>
    </row>
    <row r="515" spans="2:25" s="562" customFormat="1">
      <c r="B515" s="536"/>
      <c r="C515" s="536"/>
      <c r="D515" s="534"/>
      <c r="E515" s="534"/>
      <c r="G515" s="535"/>
      <c r="H515" s="535"/>
      <c r="I515" s="535"/>
      <c r="J515" s="536"/>
      <c r="K515" s="541"/>
      <c r="L515" s="541"/>
      <c r="M515" s="541"/>
      <c r="N515" s="564"/>
      <c r="O515" s="564"/>
      <c r="P515" s="564"/>
      <c r="Q515" s="540"/>
      <c r="R515" s="535"/>
      <c r="S515" s="535"/>
      <c r="T515" s="535"/>
      <c r="U515" s="535"/>
      <c r="V515" s="535"/>
      <c r="W515" s="535"/>
      <c r="X515" s="535"/>
      <c r="Y515" s="535"/>
    </row>
    <row r="516" spans="2:25" s="562" customFormat="1">
      <c r="B516" s="536"/>
      <c r="C516" s="536"/>
      <c r="D516" s="534"/>
      <c r="E516" s="534"/>
      <c r="G516" s="535"/>
      <c r="H516" s="535"/>
      <c r="I516" s="535"/>
      <c r="J516" s="536"/>
      <c r="K516" s="541"/>
      <c r="L516" s="541"/>
      <c r="M516" s="541"/>
      <c r="N516" s="564"/>
      <c r="O516" s="564"/>
      <c r="P516" s="564"/>
      <c r="Q516" s="540"/>
      <c r="R516" s="535"/>
      <c r="S516" s="535"/>
      <c r="T516" s="535"/>
      <c r="U516" s="535"/>
      <c r="V516" s="535"/>
      <c r="W516" s="535"/>
      <c r="X516" s="535"/>
      <c r="Y516" s="535"/>
    </row>
    <row r="517" spans="2:25" s="562" customFormat="1">
      <c r="B517" s="536"/>
      <c r="C517" s="536"/>
      <c r="D517" s="534"/>
      <c r="E517" s="534"/>
      <c r="G517" s="535"/>
      <c r="H517" s="535"/>
      <c r="I517" s="535"/>
      <c r="J517" s="536"/>
      <c r="K517" s="541"/>
      <c r="L517" s="541"/>
      <c r="M517" s="541"/>
      <c r="N517" s="564"/>
      <c r="O517" s="564"/>
      <c r="P517" s="564"/>
      <c r="Q517" s="540"/>
      <c r="R517" s="535"/>
      <c r="S517" s="535"/>
      <c r="T517" s="535"/>
      <c r="U517" s="535"/>
      <c r="V517" s="535"/>
      <c r="W517" s="535"/>
      <c r="X517" s="535"/>
      <c r="Y517" s="535"/>
    </row>
    <row r="518" spans="2:25" s="562" customFormat="1">
      <c r="B518" s="536"/>
      <c r="C518" s="536"/>
      <c r="D518" s="534"/>
      <c r="E518" s="534"/>
      <c r="G518" s="535"/>
      <c r="H518" s="535"/>
      <c r="I518" s="535"/>
      <c r="J518" s="536"/>
      <c r="K518" s="541"/>
      <c r="L518" s="541"/>
      <c r="M518" s="541"/>
      <c r="N518" s="564"/>
      <c r="O518" s="564"/>
      <c r="P518" s="564"/>
      <c r="Q518" s="540"/>
      <c r="R518" s="535"/>
      <c r="S518" s="535"/>
      <c r="T518" s="535"/>
      <c r="U518" s="535"/>
      <c r="V518" s="535"/>
      <c r="W518" s="535"/>
      <c r="X518" s="535"/>
      <c r="Y518" s="535"/>
    </row>
    <row r="519" spans="2:25" s="562" customFormat="1">
      <c r="B519" s="536"/>
      <c r="C519" s="536"/>
      <c r="D519" s="534"/>
      <c r="E519" s="534"/>
      <c r="G519" s="535"/>
      <c r="H519" s="535"/>
      <c r="I519" s="535"/>
      <c r="J519" s="536"/>
      <c r="K519" s="541"/>
      <c r="L519" s="541"/>
      <c r="M519" s="541"/>
      <c r="N519" s="564"/>
      <c r="O519" s="564"/>
      <c r="P519" s="564"/>
      <c r="Q519" s="540"/>
      <c r="R519" s="535"/>
      <c r="S519" s="535"/>
      <c r="T519" s="535"/>
      <c r="U519" s="535"/>
      <c r="V519" s="535"/>
      <c r="W519" s="535"/>
      <c r="X519" s="535"/>
      <c r="Y519" s="535"/>
    </row>
    <row r="520" spans="2:25" s="562" customFormat="1">
      <c r="B520" s="536"/>
      <c r="C520" s="536"/>
      <c r="D520" s="534"/>
      <c r="E520" s="534"/>
      <c r="G520" s="535"/>
      <c r="H520" s="535"/>
      <c r="I520" s="535"/>
      <c r="J520" s="536"/>
      <c r="K520" s="541"/>
      <c r="L520" s="541"/>
      <c r="M520" s="541"/>
      <c r="N520" s="564"/>
      <c r="O520" s="564"/>
      <c r="P520" s="564"/>
      <c r="Q520" s="540"/>
      <c r="R520" s="535"/>
      <c r="S520" s="535"/>
      <c r="T520" s="535"/>
      <c r="U520" s="535"/>
      <c r="V520" s="535"/>
      <c r="W520" s="535"/>
      <c r="X520" s="535"/>
      <c r="Y520" s="535"/>
    </row>
    <row r="521" spans="2:25" s="562" customFormat="1">
      <c r="B521" s="536"/>
      <c r="C521" s="536"/>
      <c r="D521" s="534"/>
      <c r="E521" s="534"/>
      <c r="G521" s="535"/>
      <c r="H521" s="535"/>
      <c r="I521" s="535"/>
      <c r="J521" s="536"/>
      <c r="K521" s="541"/>
      <c r="L521" s="541"/>
      <c r="M521" s="541"/>
      <c r="N521" s="564"/>
      <c r="O521" s="564"/>
      <c r="P521" s="564"/>
      <c r="Q521" s="540"/>
      <c r="R521" s="535"/>
      <c r="S521" s="535"/>
      <c r="T521" s="535"/>
      <c r="U521" s="535"/>
      <c r="V521" s="535"/>
      <c r="W521" s="535"/>
      <c r="X521" s="535"/>
      <c r="Y521" s="535"/>
    </row>
    <row r="522" spans="2:25" s="562" customFormat="1">
      <c r="B522" s="536"/>
      <c r="C522" s="536"/>
      <c r="D522" s="534"/>
      <c r="E522" s="534"/>
      <c r="G522" s="535"/>
      <c r="H522" s="535"/>
      <c r="I522" s="535"/>
      <c r="J522" s="536"/>
      <c r="K522" s="541"/>
      <c r="L522" s="541"/>
      <c r="M522" s="541"/>
      <c r="N522" s="564"/>
      <c r="O522" s="564"/>
      <c r="P522" s="564"/>
      <c r="Q522" s="540"/>
      <c r="R522" s="535"/>
      <c r="S522" s="535"/>
      <c r="T522" s="535"/>
      <c r="U522" s="535"/>
      <c r="V522" s="535"/>
      <c r="W522" s="535"/>
      <c r="X522" s="535"/>
      <c r="Y522" s="535"/>
    </row>
    <row r="523" spans="2:25" s="562" customFormat="1">
      <c r="B523" s="536"/>
      <c r="C523" s="536"/>
      <c r="D523" s="534"/>
      <c r="E523" s="534"/>
      <c r="G523" s="535"/>
      <c r="H523" s="535"/>
      <c r="I523" s="535"/>
      <c r="J523" s="536"/>
      <c r="K523" s="541"/>
      <c r="L523" s="541"/>
      <c r="M523" s="541"/>
      <c r="N523" s="564"/>
      <c r="O523" s="564"/>
      <c r="P523" s="564"/>
      <c r="Q523" s="540"/>
      <c r="R523" s="535"/>
      <c r="S523" s="535"/>
      <c r="T523" s="535"/>
      <c r="U523" s="535"/>
      <c r="V523" s="535"/>
      <c r="W523" s="535"/>
      <c r="X523" s="535"/>
      <c r="Y523" s="535"/>
    </row>
    <row r="524" spans="2:25" s="562" customFormat="1">
      <c r="B524" s="536"/>
      <c r="C524" s="536"/>
      <c r="D524" s="534"/>
      <c r="E524" s="534"/>
      <c r="G524" s="535"/>
      <c r="H524" s="535"/>
      <c r="I524" s="535"/>
      <c r="J524" s="536"/>
      <c r="K524" s="541"/>
      <c r="L524" s="541"/>
      <c r="M524" s="541"/>
      <c r="N524" s="564"/>
      <c r="O524" s="564"/>
      <c r="P524" s="564"/>
      <c r="Q524" s="540"/>
      <c r="R524" s="535"/>
      <c r="S524" s="535"/>
      <c r="T524" s="535"/>
      <c r="U524" s="535"/>
      <c r="V524" s="535"/>
      <c r="W524" s="535"/>
      <c r="X524" s="535"/>
      <c r="Y524" s="535"/>
    </row>
    <row r="525" spans="2:25" s="562" customFormat="1">
      <c r="B525" s="536"/>
      <c r="C525" s="536"/>
      <c r="D525" s="534"/>
      <c r="E525" s="534"/>
      <c r="G525" s="535"/>
      <c r="H525" s="535"/>
      <c r="I525" s="535"/>
      <c r="J525" s="536"/>
      <c r="K525" s="541"/>
      <c r="L525" s="541"/>
      <c r="M525" s="541"/>
      <c r="N525" s="564"/>
      <c r="O525" s="564"/>
      <c r="P525" s="564"/>
      <c r="Q525" s="540"/>
      <c r="R525" s="535"/>
      <c r="S525" s="535"/>
      <c r="T525" s="535"/>
      <c r="U525" s="535"/>
      <c r="V525" s="535"/>
      <c r="W525" s="535"/>
      <c r="X525" s="535"/>
      <c r="Y525" s="535"/>
    </row>
    <row r="526" spans="2:25" s="562" customFormat="1">
      <c r="B526" s="536"/>
      <c r="C526" s="536"/>
      <c r="D526" s="534"/>
      <c r="E526" s="534"/>
      <c r="G526" s="535"/>
      <c r="H526" s="535"/>
      <c r="I526" s="535"/>
      <c r="J526" s="536"/>
      <c r="K526" s="541"/>
      <c r="L526" s="541"/>
      <c r="M526" s="541"/>
      <c r="N526" s="564"/>
      <c r="O526" s="564"/>
      <c r="P526" s="564"/>
      <c r="Q526" s="540"/>
      <c r="R526" s="535"/>
      <c r="S526" s="535"/>
      <c r="T526" s="535"/>
      <c r="U526" s="535"/>
      <c r="V526" s="535"/>
      <c r="W526" s="535"/>
      <c r="X526" s="535"/>
      <c r="Y526" s="535"/>
    </row>
    <row r="527" spans="2:25" s="562" customFormat="1">
      <c r="B527" s="536"/>
      <c r="C527" s="536"/>
      <c r="D527" s="534"/>
      <c r="E527" s="534"/>
      <c r="G527" s="535"/>
      <c r="H527" s="535"/>
      <c r="I527" s="535"/>
      <c r="J527" s="536"/>
      <c r="K527" s="541"/>
      <c r="L527" s="541"/>
      <c r="M527" s="541"/>
      <c r="N527" s="564"/>
      <c r="O527" s="564"/>
      <c r="P527" s="564"/>
      <c r="Q527" s="540"/>
      <c r="R527" s="535"/>
      <c r="S527" s="535"/>
      <c r="T527" s="535"/>
      <c r="U527" s="535"/>
      <c r="V527" s="535"/>
      <c r="W527" s="535"/>
      <c r="X527" s="535"/>
      <c r="Y527" s="535"/>
    </row>
    <row r="528" spans="2:25" s="562" customFormat="1">
      <c r="B528" s="536"/>
      <c r="C528" s="536"/>
      <c r="D528" s="534"/>
      <c r="E528" s="534"/>
      <c r="G528" s="535"/>
      <c r="H528" s="535"/>
      <c r="I528" s="535"/>
      <c r="J528" s="536"/>
      <c r="K528" s="541"/>
      <c r="L528" s="541"/>
      <c r="M528" s="541"/>
      <c r="N528" s="564"/>
      <c r="O528" s="564"/>
      <c r="P528" s="564"/>
      <c r="Q528" s="540"/>
      <c r="R528" s="535"/>
      <c r="S528" s="535"/>
      <c r="T528" s="535"/>
      <c r="U528" s="535"/>
      <c r="V528" s="535"/>
      <c r="W528" s="535"/>
      <c r="X528" s="535"/>
      <c r="Y528" s="535"/>
    </row>
    <row r="529" spans="2:25" s="562" customFormat="1">
      <c r="B529" s="536"/>
      <c r="C529" s="536"/>
      <c r="D529" s="534"/>
      <c r="E529" s="534"/>
      <c r="G529" s="535"/>
      <c r="H529" s="535"/>
      <c r="I529" s="535"/>
      <c r="J529" s="536"/>
      <c r="K529" s="541"/>
      <c r="L529" s="541"/>
      <c r="M529" s="541"/>
      <c r="N529" s="564"/>
      <c r="O529" s="564"/>
      <c r="P529" s="564"/>
      <c r="Q529" s="540"/>
      <c r="R529" s="535"/>
      <c r="S529" s="535"/>
      <c r="T529" s="535"/>
      <c r="U529" s="535"/>
      <c r="V529" s="535"/>
      <c r="W529" s="535"/>
      <c r="X529" s="535"/>
      <c r="Y529" s="535"/>
    </row>
    <row r="530" spans="2:25" s="562" customFormat="1">
      <c r="B530" s="536"/>
      <c r="C530" s="536"/>
      <c r="D530" s="534"/>
      <c r="E530" s="534"/>
      <c r="G530" s="535"/>
      <c r="H530" s="535"/>
      <c r="I530" s="535"/>
      <c r="J530" s="536"/>
      <c r="K530" s="541"/>
      <c r="L530" s="541"/>
      <c r="M530" s="541"/>
      <c r="N530" s="564"/>
      <c r="O530" s="564"/>
      <c r="P530" s="564"/>
      <c r="Q530" s="540"/>
      <c r="R530" s="535"/>
      <c r="S530" s="535"/>
      <c r="T530" s="535"/>
      <c r="U530" s="535"/>
      <c r="V530" s="535"/>
      <c r="W530" s="535"/>
      <c r="X530" s="535"/>
      <c r="Y530" s="535"/>
    </row>
    <row r="531" spans="2:25" s="562" customFormat="1">
      <c r="B531" s="536"/>
      <c r="C531" s="536"/>
      <c r="D531" s="534"/>
      <c r="E531" s="534"/>
      <c r="G531" s="535"/>
      <c r="H531" s="535"/>
      <c r="I531" s="535"/>
      <c r="J531" s="536"/>
      <c r="K531" s="541"/>
      <c r="L531" s="541"/>
      <c r="M531" s="541"/>
      <c r="N531" s="564"/>
      <c r="O531" s="564"/>
      <c r="P531" s="564"/>
      <c r="Q531" s="540"/>
      <c r="R531" s="535"/>
      <c r="S531" s="535"/>
      <c r="T531" s="535"/>
      <c r="U531" s="535"/>
      <c r="V531" s="535"/>
      <c r="W531" s="535"/>
      <c r="X531" s="535"/>
      <c r="Y531" s="535"/>
    </row>
    <row r="532" spans="2:25" s="562" customFormat="1">
      <c r="B532" s="536"/>
      <c r="C532" s="536"/>
      <c r="D532" s="534"/>
      <c r="E532" s="534"/>
      <c r="G532" s="535"/>
      <c r="H532" s="535"/>
      <c r="I532" s="535"/>
      <c r="J532" s="536"/>
      <c r="K532" s="541"/>
      <c r="L532" s="541"/>
      <c r="M532" s="541"/>
      <c r="N532" s="564"/>
      <c r="O532" s="564"/>
      <c r="P532" s="564"/>
      <c r="Q532" s="540"/>
      <c r="R532" s="535"/>
      <c r="S532" s="535"/>
      <c r="T532" s="535"/>
      <c r="U532" s="535"/>
      <c r="V532" s="535"/>
      <c r="W532" s="535"/>
      <c r="X532" s="535"/>
      <c r="Y532" s="535"/>
    </row>
    <row r="533" spans="2:25" s="562" customFormat="1">
      <c r="B533" s="536"/>
      <c r="C533" s="536"/>
      <c r="D533" s="534"/>
      <c r="E533" s="534"/>
      <c r="G533" s="535"/>
      <c r="H533" s="535"/>
      <c r="I533" s="535"/>
      <c r="J533" s="536"/>
      <c r="K533" s="541"/>
      <c r="L533" s="541"/>
      <c r="M533" s="541"/>
      <c r="N533" s="564"/>
      <c r="O533" s="564"/>
      <c r="P533" s="564"/>
      <c r="Q533" s="540"/>
      <c r="R533" s="535"/>
      <c r="S533" s="535"/>
      <c r="T533" s="535"/>
      <c r="U533" s="535"/>
      <c r="V533" s="535"/>
      <c r="W533" s="535"/>
      <c r="X533" s="535"/>
      <c r="Y533" s="535"/>
    </row>
    <row r="534" spans="2:25" s="562" customFormat="1">
      <c r="B534" s="536"/>
      <c r="C534" s="536"/>
      <c r="D534" s="534"/>
      <c r="E534" s="534"/>
      <c r="G534" s="535"/>
      <c r="H534" s="535"/>
      <c r="I534" s="535"/>
      <c r="J534" s="536"/>
      <c r="K534" s="541"/>
      <c r="L534" s="541"/>
      <c r="M534" s="541"/>
      <c r="N534" s="564"/>
      <c r="O534" s="564"/>
      <c r="P534" s="564"/>
      <c r="Q534" s="540"/>
      <c r="R534" s="535"/>
      <c r="S534" s="535"/>
      <c r="T534" s="535"/>
      <c r="U534" s="535"/>
      <c r="V534" s="535"/>
      <c r="W534" s="535"/>
      <c r="X534" s="535"/>
      <c r="Y534" s="535"/>
    </row>
    <row r="535" spans="2:25" s="562" customFormat="1">
      <c r="B535" s="536"/>
      <c r="C535" s="536"/>
      <c r="D535" s="534"/>
      <c r="E535" s="534"/>
      <c r="G535" s="535"/>
      <c r="H535" s="535"/>
      <c r="I535" s="535"/>
      <c r="J535" s="536"/>
      <c r="K535" s="541"/>
      <c r="L535" s="541"/>
      <c r="M535" s="541"/>
      <c r="N535" s="564"/>
      <c r="O535" s="564"/>
      <c r="P535" s="564"/>
      <c r="Q535" s="540"/>
      <c r="R535" s="535"/>
      <c r="S535" s="535"/>
      <c r="T535" s="535"/>
      <c r="U535" s="535"/>
      <c r="V535" s="535"/>
      <c r="W535" s="535"/>
      <c r="X535" s="535"/>
      <c r="Y535" s="535"/>
    </row>
    <row r="536" spans="2:25" s="562" customFormat="1">
      <c r="B536" s="536"/>
      <c r="C536" s="536"/>
      <c r="D536" s="534"/>
      <c r="E536" s="534"/>
      <c r="G536" s="535"/>
      <c r="H536" s="535"/>
      <c r="I536" s="535"/>
      <c r="J536" s="536"/>
      <c r="K536" s="541"/>
      <c r="L536" s="541"/>
      <c r="M536" s="541"/>
      <c r="N536" s="564"/>
      <c r="O536" s="564"/>
      <c r="P536" s="564"/>
      <c r="Q536" s="540"/>
      <c r="R536" s="535"/>
      <c r="S536" s="535"/>
      <c r="T536" s="535"/>
      <c r="U536" s="535"/>
      <c r="V536" s="535"/>
      <c r="W536" s="535"/>
      <c r="X536" s="535"/>
      <c r="Y536" s="535"/>
    </row>
    <row r="537" spans="2:25" s="562" customFormat="1">
      <c r="B537" s="536"/>
      <c r="C537" s="536"/>
      <c r="D537" s="534"/>
      <c r="E537" s="534"/>
      <c r="G537" s="535"/>
      <c r="H537" s="535"/>
      <c r="I537" s="535"/>
      <c r="J537" s="536"/>
      <c r="K537" s="541"/>
      <c r="L537" s="541"/>
      <c r="M537" s="541"/>
      <c r="N537" s="564"/>
      <c r="O537" s="564"/>
      <c r="P537" s="564"/>
      <c r="Q537" s="540"/>
      <c r="R537" s="535"/>
      <c r="S537" s="535"/>
      <c r="T537" s="535"/>
      <c r="U537" s="535"/>
      <c r="V537" s="535"/>
      <c r="W537" s="535"/>
      <c r="X537" s="535"/>
      <c r="Y537" s="535"/>
    </row>
    <row r="538" spans="2:25" s="562" customFormat="1">
      <c r="B538" s="536"/>
      <c r="C538" s="536"/>
      <c r="D538" s="534"/>
      <c r="E538" s="534"/>
      <c r="G538" s="535"/>
      <c r="H538" s="535"/>
      <c r="I538" s="535"/>
      <c r="J538" s="536"/>
      <c r="K538" s="541"/>
      <c r="L538" s="541"/>
      <c r="M538" s="541"/>
      <c r="N538" s="564"/>
      <c r="O538" s="564"/>
      <c r="P538" s="564"/>
      <c r="Q538" s="540"/>
      <c r="R538" s="535"/>
      <c r="S538" s="535"/>
      <c r="T538" s="535"/>
      <c r="U538" s="535"/>
      <c r="V538" s="535"/>
      <c r="W538" s="535"/>
      <c r="X538" s="535"/>
      <c r="Y538" s="535"/>
    </row>
    <row r="539" spans="2:25" s="562" customFormat="1">
      <c r="B539" s="536"/>
      <c r="C539" s="536"/>
      <c r="D539" s="534"/>
      <c r="E539" s="534"/>
      <c r="G539" s="535"/>
      <c r="H539" s="535"/>
      <c r="I539" s="535"/>
      <c r="J539" s="536"/>
      <c r="K539" s="541"/>
      <c r="L539" s="541"/>
      <c r="M539" s="541"/>
      <c r="N539" s="564"/>
      <c r="O539" s="564"/>
      <c r="P539" s="564"/>
      <c r="Q539" s="540"/>
      <c r="R539" s="535"/>
      <c r="S539" s="535"/>
      <c r="T539" s="535"/>
      <c r="U539" s="535"/>
      <c r="V539" s="535"/>
      <c r="W539" s="535"/>
      <c r="X539" s="535"/>
      <c r="Y539" s="535"/>
    </row>
    <row r="540" spans="2:25" s="562" customFormat="1">
      <c r="B540" s="536"/>
      <c r="C540" s="536"/>
      <c r="D540" s="534"/>
      <c r="E540" s="534"/>
      <c r="G540" s="535"/>
      <c r="H540" s="535"/>
      <c r="I540" s="535"/>
      <c r="J540" s="536"/>
      <c r="K540" s="541"/>
      <c r="L540" s="541"/>
      <c r="M540" s="541"/>
      <c r="N540" s="564"/>
      <c r="O540" s="564"/>
      <c r="P540" s="564"/>
      <c r="Q540" s="540"/>
      <c r="R540" s="535"/>
      <c r="S540" s="535"/>
      <c r="T540" s="535"/>
      <c r="U540" s="535"/>
      <c r="V540" s="535"/>
      <c r="W540" s="535"/>
      <c r="X540" s="535"/>
      <c r="Y540" s="535"/>
    </row>
    <row r="541" spans="2:25" s="562" customFormat="1">
      <c r="B541" s="536"/>
      <c r="C541" s="536"/>
      <c r="D541" s="534"/>
      <c r="E541" s="534"/>
      <c r="G541" s="535"/>
      <c r="H541" s="535"/>
      <c r="I541" s="535"/>
      <c r="J541" s="536"/>
      <c r="K541" s="541"/>
      <c r="L541" s="541"/>
      <c r="M541" s="541"/>
      <c r="N541" s="564"/>
      <c r="O541" s="564"/>
      <c r="P541" s="564"/>
      <c r="Q541" s="540"/>
      <c r="R541" s="535"/>
      <c r="S541" s="535"/>
      <c r="T541" s="535"/>
      <c r="U541" s="535"/>
      <c r="V541" s="535"/>
      <c r="W541" s="535"/>
      <c r="X541" s="535"/>
      <c r="Y541" s="535"/>
    </row>
    <row r="542" spans="2:25" s="562" customFormat="1">
      <c r="B542" s="536"/>
      <c r="C542" s="536"/>
      <c r="D542" s="534"/>
      <c r="E542" s="534"/>
      <c r="G542" s="535"/>
      <c r="H542" s="535"/>
      <c r="I542" s="535"/>
      <c r="J542" s="536"/>
      <c r="K542" s="541"/>
      <c r="L542" s="541"/>
      <c r="M542" s="541"/>
      <c r="N542" s="564"/>
      <c r="O542" s="564"/>
      <c r="P542" s="564"/>
      <c r="Q542" s="540"/>
      <c r="R542" s="535"/>
      <c r="S542" s="535"/>
      <c r="T542" s="535"/>
      <c r="U542" s="535"/>
      <c r="V542" s="535"/>
      <c r="W542" s="535"/>
      <c r="X542" s="535"/>
      <c r="Y542" s="535"/>
    </row>
    <row r="543" spans="2:25" s="562" customFormat="1">
      <c r="B543" s="536"/>
      <c r="C543" s="536"/>
      <c r="D543" s="534"/>
      <c r="E543" s="534"/>
      <c r="G543" s="535"/>
      <c r="H543" s="535"/>
      <c r="I543" s="535"/>
      <c r="J543" s="536"/>
      <c r="K543" s="541"/>
      <c r="L543" s="541"/>
      <c r="M543" s="541"/>
      <c r="N543" s="564"/>
      <c r="O543" s="564"/>
      <c r="P543" s="564"/>
      <c r="Q543" s="540"/>
      <c r="R543" s="535"/>
      <c r="S543" s="535"/>
      <c r="T543" s="535"/>
      <c r="U543" s="535"/>
      <c r="V543" s="535"/>
      <c r="W543" s="535"/>
      <c r="X543" s="535"/>
      <c r="Y543" s="535"/>
    </row>
    <row r="544" spans="2:25" s="562" customFormat="1">
      <c r="B544" s="536"/>
      <c r="C544" s="536"/>
      <c r="D544" s="534"/>
      <c r="E544" s="534"/>
      <c r="G544" s="535"/>
      <c r="H544" s="535"/>
      <c r="I544" s="535"/>
      <c r="J544" s="536"/>
      <c r="K544" s="541"/>
      <c r="L544" s="541"/>
      <c r="M544" s="541"/>
      <c r="N544" s="564"/>
      <c r="O544" s="564"/>
      <c r="P544" s="564"/>
      <c r="Q544" s="540"/>
      <c r="R544" s="535"/>
      <c r="S544" s="535"/>
      <c r="T544" s="535"/>
      <c r="U544" s="535"/>
      <c r="V544" s="535"/>
      <c r="W544" s="535"/>
      <c r="X544" s="535"/>
      <c r="Y544" s="535"/>
    </row>
    <row r="545" spans="2:25" s="562" customFormat="1">
      <c r="B545" s="536"/>
      <c r="C545" s="536"/>
      <c r="D545" s="534"/>
      <c r="E545" s="534"/>
      <c r="G545" s="535"/>
      <c r="H545" s="535"/>
      <c r="I545" s="535"/>
      <c r="J545" s="536"/>
      <c r="K545" s="541"/>
      <c r="L545" s="541"/>
      <c r="M545" s="541"/>
      <c r="N545" s="564"/>
      <c r="O545" s="564"/>
      <c r="P545" s="564"/>
      <c r="Q545" s="540"/>
      <c r="R545" s="535"/>
      <c r="S545" s="535"/>
      <c r="T545" s="535"/>
      <c r="U545" s="535"/>
      <c r="V545" s="535"/>
      <c r="W545" s="535"/>
      <c r="X545" s="535"/>
      <c r="Y545" s="535"/>
    </row>
    <row r="546" spans="2:25" s="540" customFormat="1">
      <c r="B546" s="533"/>
      <c r="C546" s="533"/>
      <c r="D546" s="534"/>
      <c r="E546" s="534"/>
      <c r="F546" s="562"/>
      <c r="G546" s="535"/>
      <c r="H546" s="535"/>
      <c r="I546" s="535"/>
      <c r="J546" s="536"/>
      <c r="K546" s="541"/>
      <c r="L546" s="541"/>
      <c r="M546" s="541"/>
      <c r="N546" s="564"/>
      <c r="O546" s="564"/>
      <c r="P546" s="564"/>
      <c r="R546" s="535"/>
      <c r="S546" s="535"/>
      <c r="T546" s="535"/>
      <c r="U546" s="535"/>
      <c r="V546" s="535"/>
      <c r="W546" s="535"/>
      <c r="X546" s="535"/>
      <c r="Y546" s="535"/>
    </row>
    <row r="547" spans="2:25" s="540" customFormat="1">
      <c r="B547" s="533"/>
      <c r="C547" s="533"/>
      <c r="D547" s="534"/>
      <c r="E547" s="534"/>
      <c r="F547" s="562"/>
      <c r="G547" s="535"/>
      <c r="H547" s="535"/>
      <c r="I547" s="535"/>
      <c r="J547" s="536"/>
      <c r="K547" s="541"/>
      <c r="L547" s="541"/>
      <c r="M547" s="541"/>
      <c r="N547" s="564"/>
      <c r="O547" s="564"/>
      <c r="P547" s="564"/>
      <c r="R547" s="535"/>
      <c r="S547" s="535"/>
      <c r="T547" s="535"/>
      <c r="U547" s="535"/>
      <c r="V547" s="535"/>
      <c r="W547" s="535"/>
      <c r="X547" s="535"/>
      <c r="Y547" s="535"/>
    </row>
    <row r="548" spans="2:25" s="540" customFormat="1">
      <c r="B548" s="533"/>
      <c r="C548" s="533"/>
      <c r="D548" s="534"/>
      <c r="E548" s="534"/>
      <c r="F548" s="562"/>
      <c r="G548" s="535"/>
      <c r="H548" s="535"/>
      <c r="I548" s="535"/>
      <c r="J548" s="536"/>
      <c r="K548" s="541"/>
      <c r="L548" s="541"/>
      <c r="M548" s="541"/>
      <c r="N548" s="564"/>
      <c r="O548" s="564"/>
      <c r="P548" s="564"/>
      <c r="R548" s="535"/>
      <c r="S548" s="535"/>
      <c r="T548" s="535"/>
      <c r="U548" s="535"/>
      <c r="V548" s="535"/>
      <c r="W548" s="535"/>
      <c r="X548" s="535"/>
      <c r="Y548" s="535"/>
    </row>
    <row r="549" spans="2:25" s="540" customFormat="1">
      <c r="B549" s="533"/>
      <c r="C549" s="533"/>
      <c r="D549" s="534"/>
      <c r="E549" s="534"/>
      <c r="F549" s="562"/>
      <c r="G549" s="535"/>
      <c r="H549" s="535"/>
      <c r="I549" s="535"/>
      <c r="J549" s="536"/>
      <c r="K549" s="541"/>
      <c r="L549" s="541"/>
      <c r="M549" s="541"/>
      <c r="N549" s="564"/>
      <c r="O549" s="564"/>
      <c r="P549" s="564"/>
      <c r="R549" s="535"/>
      <c r="S549" s="535"/>
      <c r="T549" s="535"/>
      <c r="U549" s="535"/>
      <c r="V549" s="535"/>
      <c r="W549" s="535"/>
      <c r="X549" s="535"/>
      <c r="Y549" s="535"/>
    </row>
    <row r="550" spans="2:25" s="540" customFormat="1">
      <c r="B550" s="533"/>
      <c r="C550" s="533"/>
      <c r="D550" s="534"/>
      <c r="E550" s="534"/>
      <c r="F550" s="562"/>
      <c r="G550" s="535"/>
      <c r="H550" s="535"/>
      <c r="I550" s="535"/>
      <c r="J550" s="536"/>
      <c r="K550" s="541"/>
      <c r="L550" s="541"/>
      <c r="M550" s="541"/>
      <c r="N550" s="564"/>
      <c r="O550" s="564"/>
      <c r="P550" s="564"/>
      <c r="R550" s="535"/>
      <c r="S550" s="535"/>
      <c r="T550" s="535"/>
      <c r="U550" s="535"/>
      <c r="V550" s="535"/>
      <c r="W550" s="535"/>
      <c r="X550" s="535"/>
      <c r="Y550" s="535"/>
    </row>
    <row r="551" spans="2:25" s="540" customFormat="1">
      <c r="B551" s="533"/>
      <c r="C551" s="533"/>
      <c r="D551" s="534"/>
      <c r="E551" s="534"/>
      <c r="F551" s="562"/>
      <c r="G551" s="535"/>
      <c r="H551" s="535"/>
      <c r="I551" s="535"/>
      <c r="J551" s="536"/>
      <c r="K551" s="541"/>
      <c r="L551" s="541"/>
      <c r="M551" s="541"/>
      <c r="N551" s="564"/>
      <c r="O551" s="564"/>
      <c r="P551" s="564"/>
      <c r="R551" s="535"/>
      <c r="S551" s="535"/>
      <c r="T551" s="535"/>
      <c r="U551" s="535"/>
      <c r="V551" s="535"/>
      <c r="W551" s="535"/>
      <c r="X551" s="535"/>
      <c r="Y551" s="535"/>
    </row>
    <row r="552" spans="2:25" s="540" customFormat="1">
      <c r="B552" s="533"/>
      <c r="C552" s="533"/>
      <c r="D552" s="534"/>
      <c r="E552" s="534"/>
      <c r="F552" s="562"/>
      <c r="G552" s="535"/>
      <c r="H552" s="535"/>
      <c r="I552" s="535"/>
      <c r="J552" s="536"/>
      <c r="K552" s="541"/>
      <c r="L552" s="541"/>
      <c r="M552" s="541"/>
      <c r="N552" s="564"/>
      <c r="O552" s="564"/>
      <c r="P552" s="564"/>
      <c r="R552" s="535"/>
      <c r="S552" s="535"/>
      <c r="T552" s="535"/>
      <c r="U552" s="535"/>
      <c r="V552" s="535"/>
      <c r="W552" s="535"/>
      <c r="X552" s="535"/>
      <c r="Y552" s="535"/>
    </row>
    <row r="553" spans="2:25" s="540" customFormat="1">
      <c r="B553" s="533"/>
      <c r="C553" s="533"/>
      <c r="D553" s="534"/>
      <c r="E553" s="534"/>
      <c r="F553" s="562"/>
      <c r="G553" s="535"/>
      <c r="H553" s="535"/>
      <c r="I553" s="535"/>
      <c r="J553" s="536"/>
      <c r="K553" s="541"/>
      <c r="L553" s="541"/>
      <c r="M553" s="541"/>
      <c r="N553" s="564"/>
      <c r="O553" s="564"/>
      <c r="P553" s="564"/>
      <c r="R553" s="535"/>
      <c r="S553" s="535"/>
      <c r="T553" s="535"/>
      <c r="U553" s="535"/>
      <c r="V553" s="535"/>
      <c r="W553" s="535"/>
      <c r="X553" s="535"/>
      <c r="Y553" s="535"/>
    </row>
    <row r="554" spans="2:25" s="540" customFormat="1">
      <c r="B554" s="533"/>
      <c r="C554" s="533"/>
      <c r="D554" s="534"/>
      <c r="E554" s="534"/>
      <c r="F554" s="562"/>
      <c r="G554" s="535"/>
      <c r="H554" s="535"/>
      <c r="I554" s="535"/>
      <c r="J554" s="536"/>
      <c r="K554" s="541"/>
      <c r="L554" s="541"/>
      <c r="M554" s="541"/>
      <c r="N554" s="564"/>
      <c r="O554" s="564"/>
      <c r="P554" s="564"/>
      <c r="R554" s="535"/>
      <c r="S554" s="535"/>
      <c r="T554" s="535"/>
      <c r="U554" s="535"/>
      <c r="V554" s="535"/>
      <c r="W554" s="535"/>
      <c r="X554" s="535"/>
      <c r="Y554" s="535"/>
    </row>
    <row r="555" spans="2:25" s="540" customFormat="1">
      <c r="B555" s="533"/>
      <c r="C555" s="533"/>
      <c r="D555" s="534"/>
      <c r="E555" s="534"/>
      <c r="F555" s="562"/>
      <c r="G555" s="535"/>
      <c r="H555" s="535"/>
      <c r="I555" s="535"/>
      <c r="J555" s="536"/>
      <c r="K555" s="541"/>
      <c r="L555" s="541"/>
      <c r="M555" s="541"/>
      <c r="N555" s="564"/>
      <c r="O555" s="564"/>
      <c r="P555" s="564"/>
      <c r="R555" s="535"/>
      <c r="S555" s="535"/>
      <c r="T555" s="535"/>
      <c r="U555" s="535"/>
      <c r="V555" s="535"/>
      <c r="W555" s="535"/>
      <c r="X555" s="535"/>
      <c r="Y555" s="535"/>
    </row>
    <row r="556" spans="2:25" s="540" customFormat="1">
      <c r="B556" s="533"/>
      <c r="C556" s="533"/>
      <c r="D556" s="534"/>
      <c r="E556" s="534"/>
      <c r="F556" s="562"/>
      <c r="G556" s="535"/>
      <c r="H556" s="535"/>
      <c r="I556" s="535"/>
      <c r="J556" s="536"/>
      <c r="K556" s="541"/>
      <c r="L556" s="541"/>
      <c r="M556" s="541"/>
      <c r="N556" s="564"/>
      <c r="O556" s="564"/>
      <c r="P556" s="564"/>
      <c r="R556" s="535"/>
      <c r="S556" s="535"/>
      <c r="T556" s="535"/>
      <c r="U556" s="535"/>
      <c r="V556" s="535"/>
      <c r="W556" s="535"/>
      <c r="X556" s="535"/>
      <c r="Y556" s="535"/>
    </row>
    <row r="557" spans="2:25" s="540" customFormat="1">
      <c r="B557" s="533"/>
      <c r="C557" s="533"/>
      <c r="D557" s="534"/>
      <c r="E557" s="534"/>
      <c r="F557" s="562"/>
      <c r="G557" s="535"/>
      <c r="H557" s="535"/>
      <c r="I557" s="535"/>
      <c r="J557" s="536"/>
      <c r="K557" s="541"/>
      <c r="L557" s="541"/>
      <c r="M557" s="541"/>
      <c r="N557" s="564"/>
      <c r="O557" s="564"/>
      <c r="P557" s="564"/>
      <c r="R557" s="535"/>
      <c r="S557" s="535"/>
      <c r="T557" s="535"/>
      <c r="U557" s="535"/>
      <c r="V557" s="535"/>
      <c r="W557" s="535"/>
      <c r="X557" s="535"/>
      <c r="Y557" s="535"/>
    </row>
    <row r="558" spans="2:25" s="540" customFormat="1">
      <c r="B558" s="533"/>
      <c r="C558" s="533"/>
      <c r="D558" s="534"/>
      <c r="E558" s="534"/>
      <c r="F558" s="562"/>
      <c r="G558" s="535"/>
      <c r="H558" s="535"/>
      <c r="I558" s="535"/>
      <c r="J558" s="536"/>
      <c r="K558" s="541"/>
      <c r="L558" s="541"/>
      <c r="M558" s="541"/>
      <c r="N558" s="564"/>
      <c r="O558" s="564"/>
      <c r="P558" s="564"/>
      <c r="R558" s="535"/>
      <c r="S558" s="535"/>
      <c r="T558" s="535"/>
      <c r="U558" s="535"/>
      <c r="V558" s="535"/>
      <c r="W558" s="535"/>
      <c r="X558" s="535"/>
      <c r="Y558" s="535"/>
    </row>
    <row r="559" spans="2:25" s="540" customFormat="1">
      <c r="B559" s="533"/>
      <c r="C559" s="533"/>
      <c r="D559" s="534"/>
      <c r="E559" s="534"/>
      <c r="F559" s="562"/>
      <c r="G559" s="535"/>
      <c r="H559" s="535"/>
      <c r="I559" s="535"/>
      <c r="J559" s="536"/>
      <c r="K559" s="541"/>
      <c r="L559" s="541"/>
      <c r="M559" s="541"/>
      <c r="N559" s="564"/>
      <c r="O559" s="564"/>
      <c r="P559" s="564"/>
      <c r="R559" s="535"/>
      <c r="S559" s="535"/>
      <c r="T559" s="535"/>
      <c r="U559" s="535"/>
      <c r="V559" s="535"/>
      <c r="W559" s="535"/>
      <c r="X559" s="535"/>
      <c r="Y559" s="535"/>
    </row>
    <row r="560" spans="2:25" s="540" customFormat="1">
      <c r="B560" s="533"/>
      <c r="C560" s="533"/>
      <c r="D560" s="534"/>
      <c r="E560" s="534"/>
      <c r="F560" s="562"/>
      <c r="G560" s="535"/>
      <c r="H560" s="535"/>
      <c r="I560" s="535"/>
      <c r="J560" s="536"/>
      <c r="K560" s="541"/>
      <c r="L560" s="541"/>
      <c r="M560" s="541"/>
      <c r="N560" s="564"/>
      <c r="O560" s="542"/>
      <c r="P560" s="542"/>
      <c r="R560" s="535"/>
      <c r="S560" s="535"/>
      <c r="T560" s="535"/>
      <c r="U560" s="535"/>
      <c r="V560" s="535"/>
      <c r="W560" s="535"/>
      <c r="X560" s="535"/>
      <c r="Y560" s="535"/>
    </row>
    <row r="561" spans="2:25" s="540" customFormat="1">
      <c r="B561" s="533"/>
      <c r="C561" s="533"/>
      <c r="D561" s="534"/>
      <c r="E561" s="534"/>
      <c r="F561" s="562"/>
      <c r="G561" s="535"/>
      <c r="H561" s="535"/>
      <c r="I561" s="535"/>
      <c r="J561" s="536"/>
      <c r="K561" s="541"/>
      <c r="L561" s="541"/>
      <c r="M561" s="541"/>
      <c r="N561" s="564"/>
      <c r="O561" s="542"/>
      <c r="P561" s="542"/>
      <c r="R561" s="535"/>
      <c r="S561" s="535"/>
      <c r="T561" s="535"/>
      <c r="U561" s="535"/>
      <c r="V561" s="535"/>
      <c r="W561" s="535"/>
      <c r="X561" s="535"/>
      <c r="Y561" s="535"/>
    </row>
    <row r="562" spans="2:25" s="540" customFormat="1">
      <c r="B562" s="533"/>
      <c r="C562" s="533"/>
      <c r="D562" s="534"/>
      <c r="E562" s="534"/>
      <c r="F562" s="562"/>
      <c r="G562" s="535"/>
      <c r="H562" s="535"/>
      <c r="I562" s="535"/>
      <c r="J562" s="536"/>
      <c r="K562" s="541"/>
      <c r="L562" s="541"/>
      <c r="M562" s="541"/>
      <c r="N562" s="564"/>
      <c r="O562" s="542"/>
      <c r="P562" s="542"/>
      <c r="R562" s="535"/>
      <c r="S562" s="535"/>
      <c r="T562" s="535"/>
      <c r="U562" s="535"/>
      <c r="V562" s="535"/>
      <c r="W562" s="535"/>
      <c r="X562" s="535"/>
      <c r="Y562" s="535"/>
    </row>
    <row r="563" spans="2:25" s="540" customFormat="1">
      <c r="B563" s="533"/>
      <c r="C563" s="533"/>
      <c r="D563" s="534"/>
      <c r="E563" s="534"/>
      <c r="F563" s="562"/>
      <c r="G563" s="535"/>
      <c r="H563" s="535"/>
      <c r="I563" s="535"/>
      <c r="J563" s="536"/>
      <c r="K563" s="541"/>
      <c r="L563" s="541"/>
      <c r="M563" s="541"/>
      <c r="N563" s="564"/>
      <c r="O563" s="542"/>
      <c r="P563" s="542"/>
      <c r="R563" s="535"/>
      <c r="S563" s="535"/>
      <c r="T563" s="535"/>
      <c r="U563" s="535"/>
      <c r="V563" s="535"/>
      <c r="W563" s="535"/>
      <c r="X563" s="535"/>
      <c r="Y563" s="535"/>
    </row>
    <row r="564" spans="2:25" s="540" customFormat="1">
      <c r="B564" s="533"/>
      <c r="C564" s="533"/>
      <c r="D564" s="534"/>
      <c r="E564" s="534"/>
      <c r="F564" s="562"/>
      <c r="G564" s="535"/>
      <c r="H564" s="535"/>
      <c r="I564" s="535"/>
      <c r="J564" s="536"/>
      <c r="K564" s="541"/>
      <c r="L564" s="541"/>
      <c r="M564" s="541"/>
      <c r="N564" s="564"/>
      <c r="O564" s="542"/>
      <c r="P564" s="542"/>
      <c r="R564" s="535"/>
      <c r="S564" s="535"/>
      <c r="T564" s="535"/>
      <c r="U564" s="535"/>
      <c r="V564" s="535"/>
      <c r="W564" s="535"/>
      <c r="X564" s="535"/>
      <c r="Y564" s="535"/>
    </row>
    <row r="565" spans="2:25" s="540" customFormat="1">
      <c r="B565" s="533"/>
      <c r="C565" s="533"/>
      <c r="D565" s="534"/>
      <c r="E565" s="534"/>
      <c r="F565" s="562"/>
      <c r="G565" s="535"/>
      <c r="H565" s="535"/>
      <c r="I565" s="535"/>
      <c r="J565" s="536"/>
      <c r="K565" s="541"/>
      <c r="L565" s="541"/>
      <c r="M565" s="541"/>
      <c r="N565" s="564"/>
      <c r="O565" s="542"/>
      <c r="P565" s="542"/>
      <c r="R565" s="535"/>
      <c r="S565" s="535"/>
      <c r="T565" s="535"/>
      <c r="U565" s="535"/>
      <c r="V565" s="535"/>
      <c r="W565" s="535"/>
      <c r="X565" s="535"/>
      <c r="Y565" s="535"/>
    </row>
    <row r="566" spans="2:25" s="540" customFormat="1">
      <c r="B566" s="533"/>
      <c r="C566" s="533"/>
      <c r="D566" s="534"/>
      <c r="E566" s="534"/>
      <c r="F566" s="562"/>
      <c r="G566" s="535"/>
      <c r="H566" s="535"/>
      <c r="I566" s="535"/>
      <c r="J566" s="536"/>
      <c r="K566" s="541"/>
      <c r="L566" s="541"/>
      <c r="M566" s="541"/>
      <c r="N566" s="564"/>
      <c r="O566" s="542"/>
      <c r="P566" s="542"/>
      <c r="R566" s="535"/>
      <c r="S566" s="535"/>
      <c r="T566" s="535"/>
      <c r="U566" s="535"/>
      <c r="V566" s="535"/>
      <c r="W566" s="535"/>
      <c r="X566" s="535"/>
      <c r="Y566" s="535"/>
    </row>
    <row r="567" spans="2:25" s="540" customFormat="1">
      <c r="B567" s="533"/>
      <c r="C567" s="533"/>
      <c r="D567" s="534"/>
      <c r="E567" s="534"/>
      <c r="F567" s="562"/>
      <c r="G567" s="535"/>
      <c r="H567" s="535"/>
      <c r="I567" s="535"/>
      <c r="J567" s="536"/>
      <c r="K567" s="541"/>
      <c r="L567" s="541"/>
      <c r="M567" s="541"/>
      <c r="N567" s="564"/>
      <c r="O567" s="542"/>
      <c r="P567" s="542"/>
      <c r="R567" s="535"/>
      <c r="S567" s="535"/>
      <c r="T567" s="535"/>
      <c r="U567" s="535"/>
      <c r="V567" s="535"/>
      <c r="W567" s="535"/>
      <c r="X567" s="535"/>
      <c r="Y567" s="535"/>
    </row>
    <row r="568" spans="2:25" s="540" customFormat="1">
      <c r="B568" s="533"/>
      <c r="C568" s="533"/>
      <c r="D568" s="534"/>
      <c r="E568" s="534"/>
      <c r="F568" s="562"/>
      <c r="G568" s="535"/>
      <c r="H568" s="535"/>
      <c r="I568" s="535"/>
      <c r="J568" s="536"/>
      <c r="K568" s="541"/>
      <c r="L568" s="541"/>
      <c r="M568" s="541"/>
      <c r="N568" s="564"/>
      <c r="O568" s="542"/>
      <c r="P568" s="542"/>
      <c r="R568" s="535"/>
      <c r="S568" s="535"/>
      <c r="T568" s="535"/>
      <c r="U568" s="535"/>
      <c r="V568" s="535"/>
      <c r="W568" s="535"/>
      <c r="X568" s="535"/>
      <c r="Y568" s="535"/>
    </row>
    <row r="569" spans="2:25" s="540" customFormat="1">
      <c r="B569" s="533"/>
      <c r="C569" s="533"/>
      <c r="D569" s="534"/>
      <c r="E569" s="534"/>
      <c r="F569" s="562"/>
      <c r="G569" s="535"/>
      <c r="H569" s="535"/>
      <c r="I569" s="535"/>
      <c r="J569" s="536"/>
      <c r="K569" s="541"/>
      <c r="L569" s="541"/>
      <c r="M569" s="541"/>
      <c r="N569" s="564"/>
      <c r="O569" s="542"/>
      <c r="P569" s="542"/>
      <c r="R569" s="535"/>
      <c r="S569" s="535"/>
      <c r="T569" s="535"/>
      <c r="U569" s="535"/>
      <c r="V569" s="535"/>
      <c r="W569" s="535"/>
      <c r="X569" s="535"/>
      <c r="Y569" s="535"/>
    </row>
    <row r="570" spans="2:25" s="540" customFormat="1">
      <c r="B570" s="533"/>
      <c r="C570" s="533"/>
      <c r="D570" s="534"/>
      <c r="E570" s="534"/>
      <c r="F570" s="562"/>
      <c r="G570" s="535"/>
      <c r="H570" s="535"/>
      <c r="I570" s="535"/>
      <c r="J570" s="536"/>
      <c r="K570" s="541"/>
      <c r="L570" s="541"/>
      <c r="M570" s="541"/>
      <c r="N570" s="564"/>
      <c r="O570" s="542"/>
      <c r="P570" s="542"/>
      <c r="R570" s="535"/>
      <c r="S570" s="535"/>
      <c r="T570" s="535"/>
      <c r="U570" s="535"/>
      <c r="V570" s="535"/>
      <c r="W570" s="535"/>
      <c r="X570" s="535"/>
      <c r="Y570" s="535"/>
    </row>
    <row r="571" spans="2:25" s="540" customFormat="1">
      <c r="B571" s="533"/>
      <c r="C571" s="533"/>
      <c r="D571" s="534"/>
      <c r="E571" s="534"/>
      <c r="F571" s="562"/>
      <c r="G571" s="535"/>
      <c r="H571" s="535"/>
      <c r="I571" s="535"/>
      <c r="J571" s="536"/>
      <c r="K571" s="541"/>
      <c r="L571" s="541"/>
      <c r="M571" s="541"/>
      <c r="N571" s="564"/>
      <c r="O571" s="542"/>
      <c r="P571" s="542"/>
      <c r="R571" s="535"/>
      <c r="S571" s="535"/>
      <c r="T571" s="535"/>
      <c r="U571" s="535"/>
      <c r="V571" s="535"/>
      <c r="W571" s="535"/>
      <c r="X571" s="535"/>
      <c r="Y571" s="535"/>
    </row>
    <row r="572" spans="2:25" s="540" customFormat="1">
      <c r="B572" s="533"/>
      <c r="C572" s="533"/>
      <c r="D572" s="534"/>
      <c r="E572" s="534"/>
      <c r="F572" s="562"/>
      <c r="G572" s="535"/>
      <c r="H572" s="535"/>
      <c r="I572" s="535"/>
      <c r="J572" s="536"/>
      <c r="K572" s="541"/>
      <c r="L572" s="541"/>
      <c r="M572" s="541"/>
      <c r="N572" s="564"/>
      <c r="O572" s="542"/>
      <c r="P572" s="542"/>
      <c r="R572" s="535"/>
      <c r="S572" s="535"/>
      <c r="T572" s="535"/>
      <c r="U572" s="535"/>
      <c r="V572" s="535"/>
      <c r="W572" s="535"/>
      <c r="X572" s="535"/>
      <c r="Y572" s="535"/>
    </row>
    <row r="573" spans="2:25" s="540" customFormat="1">
      <c r="B573" s="533"/>
      <c r="C573" s="533"/>
      <c r="D573" s="534"/>
      <c r="E573" s="534"/>
      <c r="F573" s="562"/>
      <c r="G573" s="535"/>
      <c r="H573" s="535"/>
      <c r="I573" s="535"/>
      <c r="J573" s="536"/>
      <c r="K573" s="541"/>
      <c r="L573" s="541"/>
      <c r="M573" s="541"/>
      <c r="N573" s="564"/>
      <c r="O573" s="542"/>
      <c r="P573" s="542"/>
      <c r="R573" s="535"/>
      <c r="S573" s="535"/>
      <c r="T573" s="535"/>
      <c r="U573" s="535"/>
      <c r="V573" s="535"/>
      <c r="W573" s="535"/>
      <c r="X573" s="535"/>
      <c r="Y573" s="535"/>
    </row>
    <row r="574" spans="2:25" s="540" customFormat="1">
      <c r="B574" s="533"/>
      <c r="C574" s="533"/>
      <c r="D574" s="534"/>
      <c r="E574" s="534"/>
      <c r="F574" s="562"/>
      <c r="G574" s="535"/>
      <c r="H574" s="535"/>
      <c r="I574" s="535"/>
      <c r="J574" s="536"/>
      <c r="K574" s="541"/>
      <c r="L574" s="541"/>
      <c r="M574" s="541"/>
      <c r="N574" s="564"/>
      <c r="O574" s="542"/>
      <c r="P574" s="542"/>
      <c r="R574" s="535"/>
      <c r="S574" s="535"/>
      <c r="T574" s="535"/>
      <c r="U574" s="535"/>
      <c r="V574" s="535"/>
      <c r="W574" s="535"/>
      <c r="X574" s="535"/>
      <c r="Y574" s="535"/>
    </row>
    <row r="575" spans="2:25" s="540" customFormat="1">
      <c r="B575" s="533"/>
      <c r="C575" s="533"/>
      <c r="D575" s="534"/>
      <c r="E575" s="534"/>
      <c r="F575" s="562"/>
      <c r="G575" s="535"/>
      <c r="H575" s="535"/>
      <c r="I575" s="535"/>
      <c r="J575" s="536"/>
      <c r="K575" s="541"/>
      <c r="L575" s="541"/>
      <c r="M575" s="541"/>
      <c r="N575" s="564"/>
      <c r="O575" s="542"/>
      <c r="P575" s="542"/>
      <c r="R575" s="535"/>
      <c r="S575" s="535"/>
      <c r="T575" s="535"/>
      <c r="U575" s="535"/>
      <c r="V575" s="535"/>
      <c r="W575" s="535"/>
      <c r="X575" s="535"/>
      <c r="Y575" s="535"/>
    </row>
    <row r="576" spans="2:25" s="540" customFormat="1">
      <c r="B576" s="533"/>
      <c r="C576" s="533"/>
      <c r="D576" s="534"/>
      <c r="E576" s="534"/>
      <c r="F576" s="562"/>
      <c r="G576" s="535"/>
      <c r="H576" s="535"/>
      <c r="I576" s="535"/>
      <c r="J576" s="536"/>
      <c r="K576" s="541"/>
      <c r="L576" s="541"/>
      <c r="M576" s="541"/>
      <c r="N576" s="564"/>
      <c r="O576" s="542"/>
      <c r="P576" s="542"/>
      <c r="R576" s="535"/>
      <c r="S576" s="535"/>
      <c r="T576" s="535"/>
      <c r="U576" s="535"/>
      <c r="V576" s="535"/>
      <c r="W576" s="535"/>
      <c r="X576" s="535"/>
      <c r="Y576" s="535"/>
    </row>
    <row r="577" spans="2:25" s="540" customFormat="1">
      <c r="B577" s="533"/>
      <c r="C577" s="533"/>
      <c r="D577" s="534"/>
      <c r="E577" s="534"/>
      <c r="F577" s="562"/>
      <c r="G577" s="535"/>
      <c r="H577" s="535"/>
      <c r="I577" s="535"/>
      <c r="J577" s="536"/>
      <c r="K577" s="541"/>
      <c r="L577" s="541"/>
      <c r="M577" s="541"/>
      <c r="N577" s="564"/>
      <c r="O577" s="542"/>
      <c r="P577" s="542"/>
      <c r="R577" s="535"/>
      <c r="S577" s="535"/>
      <c r="T577" s="535"/>
      <c r="U577" s="535"/>
      <c r="V577" s="535"/>
      <c r="W577" s="535"/>
      <c r="X577" s="535"/>
      <c r="Y577" s="535"/>
    </row>
    <row r="578" spans="2:25" s="540" customFormat="1">
      <c r="B578" s="533"/>
      <c r="C578" s="533"/>
      <c r="D578" s="534"/>
      <c r="E578" s="534"/>
      <c r="F578" s="562"/>
      <c r="G578" s="535"/>
      <c r="H578" s="535"/>
      <c r="I578" s="535"/>
      <c r="J578" s="536"/>
      <c r="K578" s="541"/>
      <c r="L578" s="541"/>
      <c r="M578" s="541"/>
      <c r="N578" s="564"/>
      <c r="O578" s="542"/>
      <c r="P578" s="542"/>
      <c r="R578" s="535"/>
      <c r="S578" s="535"/>
      <c r="T578" s="535"/>
      <c r="U578" s="535"/>
      <c r="V578" s="535"/>
      <c r="W578" s="535"/>
      <c r="X578" s="535"/>
      <c r="Y578" s="535"/>
    </row>
    <row r="579" spans="2:25" s="540" customFormat="1">
      <c r="B579" s="533"/>
      <c r="C579" s="533"/>
      <c r="D579" s="534"/>
      <c r="E579" s="534"/>
      <c r="F579" s="562"/>
      <c r="G579" s="535"/>
      <c r="H579" s="535"/>
      <c r="I579" s="535"/>
      <c r="J579" s="536"/>
      <c r="K579" s="541"/>
      <c r="L579" s="541"/>
      <c r="M579" s="541"/>
      <c r="N579" s="564"/>
      <c r="O579" s="542"/>
      <c r="P579" s="542"/>
      <c r="R579" s="535"/>
      <c r="S579" s="535"/>
      <c r="T579" s="535"/>
      <c r="U579" s="535"/>
      <c r="V579" s="535"/>
      <c r="W579" s="535"/>
      <c r="X579" s="535"/>
      <c r="Y579" s="535"/>
    </row>
    <row r="580" spans="2:25" s="540" customFormat="1">
      <c r="B580" s="533"/>
      <c r="C580" s="533"/>
      <c r="D580" s="534"/>
      <c r="E580" s="534"/>
      <c r="F580" s="562"/>
      <c r="G580" s="535"/>
      <c r="H580" s="535"/>
      <c r="I580" s="535"/>
      <c r="J580" s="536"/>
      <c r="K580" s="541"/>
      <c r="L580" s="541"/>
      <c r="M580" s="541"/>
      <c r="N580" s="564"/>
      <c r="O580" s="542"/>
      <c r="P580" s="542"/>
      <c r="R580" s="535"/>
      <c r="S580" s="535"/>
      <c r="T580" s="535"/>
      <c r="U580" s="535"/>
      <c r="V580" s="535"/>
      <c r="W580" s="535"/>
      <c r="X580" s="535"/>
      <c r="Y580" s="535"/>
    </row>
    <row r="581" spans="2:25" s="540" customFormat="1">
      <c r="B581" s="533"/>
      <c r="C581" s="533"/>
      <c r="D581" s="534"/>
      <c r="E581" s="534"/>
      <c r="F581" s="562"/>
      <c r="G581" s="535"/>
      <c r="H581" s="535"/>
      <c r="I581" s="535"/>
      <c r="J581" s="536"/>
      <c r="K581" s="541"/>
      <c r="L581" s="541"/>
      <c r="M581" s="541"/>
      <c r="N581" s="564"/>
      <c r="O581" s="542"/>
      <c r="P581" s="542"/>
      <c r="R581" s="535"/>
      <c r="S581" s="535"/>
      <c r="T581" s="535"/>
      <c r="U581" s="535"/>
      <c r="V581" s="535"/>
      <c r="W581" s="535"/>
      <c r="X581" s="535"/>
      <c r="Y581" s="535"/>
    </row>
    <row r="582" spans="2:25" s="540" customFormat="1">
      <c r="B582" s="533"/>
      <c r="C582" s="533"/>
      <c r="D582" s="534"/>
      <c r="E582" s="534"/>
      <c r="F582" s="562"/>
      <c r="G582" s="535"/>
      <c r="H582" s="535"/>
      <c r="I582" s="535"/>
      <c r="J582" s="536"/>
      <c r="K582" s="541"/>
      <c r="L582" s="541"/>
      <c r="M582" s="541"/>
      <c r="N582" s="564"/>
      <c r="O582" s="542"/>
      <c r="P582" s="542"/>
      <c r="R582" s="535"/>
      <c r="S582" s="535"/>
      <c r="T582" s="535"/>
      <c r="U582" s="535"/>
      <c r="V582" s="535"/>
      <c r="W582" s="535"/>
      <c r="X582" s="535"/>
      <c r="Y582" s="535"/>
    </row>
    <row r="583" spans="2:25" s="540" customFormat="1">
      <c r="B583" s="533"/>
      <c r="C583" s="533"/>
      <c r="D583" s="534"/>
      <c r="E583" s="534"/>
      <c r="F583" s="562"/>
      <c r="G583" s="535"/>
      <c r="H583" s="535"/>
      <c r="I583" s="535"/>
      <c r="J583" s="536"/>
      <c r="K583" s="541"/>
      <c r="L583" s="541"/>
      <c r="M583" s="541"/>
      <c r="N583" s="564"/>
      <c r="O583" s="542"/>
      <c r="P583" s="542"/>
      <c r="R583" s="535"/>
      <c r="S583" s="535"/>
      <c r="T583" s="535"/>
      <c r="U583" s="535"/>
      <c r="V583" s="535"/>
      <c r="W583" s="535"/>
      <c r="X583" s="535"/>
      <c r="Y583" s="535"/>
    </row>
    <row r="584" spans="2:25" s="540" customFormat="1">
      <c r="B584" s="533"/>
      <c r="C584" s="533"/>
      <c r="D584" s="534"/>
      <c r="E584" s="534"/>
      <c r="F584" s="562"/>
      <c r="G584" s="535"/>
      <c r="H584" s="535"/>
      <c r="I584" s="535"/>
      <c r="J584" s="536"/>
      <c r="K584" s="541"/>
      <c r="L584" s="541"/>
      <c r="M584" s="541"/>
      <c r="N584" s="564"/>
      <c r="O584" s="542"/>
      <c r="P584" s="542"/>
      <c r="R584" s="535"/>
      <c r="S584" s="535"/>
      <c r="T584" s="535"/>
      <c r="U584" s="535"/>
      <c r="V584" s="535"/>
      <c r="W584" s="535"/>
      <c r="X584" s="535"/>
      <c r="Y584" s="535"/>
    </row>
    <row r="585" spans="2:25" s="540" customFormat="1">
      <c r="B585" s="533"/>
      <c r="C585" s="533"/>
      <c r="D585" s="534"/>
      <c r="E585" s="534"/>
      <c r="F585" s="562"/>
      <c r="G585" s="535"/>
      <c r="H585" s="535"/>
      <c r="I585" s="535"/>
      <c r="J585" s="536"/>
      <c r="K585" s="541"/>
      <c r="L585" s="541"/>
      <c r="M585" s="541"/>
      <c r="N585" s="564"/>
      <c r="O585" s="542"/>
      <c r="P585" s="542"/>
      <c r="R585" s="535"/>
      <c r="S585" s="535"/>
      <c r="T585" s="535"/>
      <c r="U585" s="535"/>
      <c r="V585" s="535"/>
      <c r="W585" s="535"/>
      <c r="X585" s="535"/>
      <c r="Y585" s="535"/>
    </row>
    <row r="586" spans="2:25" s="540" customFormat="1">
      <c r="B586" s="533"/>
      <c r="C586" s="533"/>
      <c r="D586" s="534"/>
      <c r="E586" s="534"/>
      <c r="F586" s="562"/>
      <c r="G586" s="535"/>
      <c r="H586" s="535"/>
      <c r="I586" s="535"/>
      <c r="J586" s="536"/>
      <c r="K586" s="541"/>
      <c r="L586" s="541"/>
      <c r="M586" s="541"/>
      <c r="N586" s="564"/>
      <c r="O586" s="542"/>
      <c r="P586" s="542"/>
      <c r="R586" s="535"/>
      <c r="S586" s="535"/>
      <c r="T586" s="535"/>
      <c r="U586" s="535"/>
      <c r="V586" s="535"/>
      <c r="W586" s="535"/>
      <c r="X586" s="535"/>
      <c r="Y586" s="535"/>
    </row>
    <row r="587" spans="2:25" s="540" customFormat="1">
      <c r="B587" s="533"/>
      <c r="C587" s="533"/>
      <c r="D587" s="534"/>
      <c r="E587" s="534"/>
      <c r="F587" s="562"/>
      <c r="G587" s="535"/>
      <c r="H587" s="535"/>
      <c r="I587" s="535"/>
      <c r="J587" s="536"/>
      <c r="K587" s="541"/>
      <c r="L587" s="541"/>
      <c r="M587" s="541"/>
      <c r="N587" s="564"/>
      <c r="O587" s="542"/>
      <c r="P587" s="542"/>
      <c r="R587" s="535"/>
      <c r="S587" s="535"/>
      <c r="T587" s="535"/>
      <c r="U587" s="535"/>
      <c r="V587" s="535"/>
      <c r="W587" s="535"/>
      <c r="X587" s="535"/>
      <c r="Y587" s="535"/>
    </row>
    <row r="588" spans="2:25" s="540" customFormat="1">
      <c r="B588" s="533"/>
      <c r="C588" s="533"/>
      <c r="D588" s="534"/>
      <c r="E588" s="534"/>
      <c r="F588" s="562"/>
      <c r="G588" s="535"/>
      <c r="H588" s="535"/>
      <c r="I588" s="535"/>
      <c r="J588" s="536"/>
      <c r="K588" s="541"/>
      <c r="L588" s="541"/>
      <c r="M588" s="541"/>
      <c r="N588" s="564"/>
      <c r="O588" s="542"/>
      <c r="P588" s="542"/>
      <c r="R588" s="535"/>
      <c r="S588" s="535"/>
      <c r="T588" s="535"/>
      <c r="U588" s="535"/>
      <c r="V588" s="535"/>
      <c r="W588" s="535"/>
      <c r="X588" s="535"/>
      <c r="Y588" s="535"/>
    </row>
    <row r="589" spans="2:25" s="540" customFormat="1">
      <c r="B589" s="533"/>
      <c r="C589" s="533"/>
      <c r="D589" s="534"/>
      <c r="E589" s="534"/>
      <c r="F589" s="562"/>
      <c r="G589" s="535"/>
      <c r="H589" s="535"/>
      <c r="I589" s="535"/>
      <c r="J589" s="536"/>
      <c r="K589" s="541"/>
      <c r="L589" s="541"/>
      <c r="M589" s="541"/>
      <c r="N589" s="564"/>
      <c r="O589" s="542"/>
      <c r="P589" s="542"/>
      <c r="R589" s="535"/>
      <c r="S589" s="535"/>
      <c r="T589" s="535"/>
      <c r="U589" s="535"/>
      <c r="V589" s="535"/>
      <c r="W589" s="535"/>
      <c r="X589" s="535"/>
      <c r="Y589" s="535"/>
    </row>
    <row r="590" spans="2:25" s="540" customFormat="1">
      <c r="B590" s="533"/>
      <c r="C590" s="533"/>
      <c r="D590" s="534"/>
      <c r="E590" s="534"/>
      <c r="F590" s="562"/>
      <c r="G590" s="535"/>
      <c r="H590" s="535"/>
      <c r="I590" s="535"/>
      <c r="J590" s="536"/>
      <c r="K590" s="541"/>
      <c r="L590" s="541"/>
      <c r="M590" s="541"/>
      <c r="N590" s="564"/>
      <c r="O590" s="542"/>
      <c r="P590" s="542"/>
      <c r="R590" s="535"/>
      <c r="S590" s="535"/>
      <c r="T590" s="535"/>
      <c r="U590" s="535"/>
      <c r="V590" s="535"/>
      <c r="W590" s="535"/>
      <c r="X590" s="535"/>
      <c r="Y590" s="535"/>
    </row>
    <row r="591" spans="2:25" s="540" customFormat="1">
      <c r="B591" s="533"/>
      <c r="C591" s="533"/>
      <c r="D591" s="534"/>
      <c r="E591" s="534"/>
      <c r="F591" s="562"/>
      <c r="G591" s="535"/>
      <c r="H591" s="535"/>
      <c r="I591" s="535"/>
      <c r="J591" s="536"/>
      <c r="K591" s="541"/>
      <c r="L591" s="541"/>
      <c r="M591" s="541"/>
      <c r="N591" s="564"/>
      <c r="O591" s="542"/>
      <c r="P591" s="542"/>
      <c r="R591" s="535"/>
      <c r="S591" s="535"/>
      <c r="T591" s="535"/>
      <c r="U591" s="535"/>
      <c r="V591" s="535"/>
      <c r="W591" s="535"/>
      <c r="X591" s="535"/>
      <c r="Y591" s="535"/>
    </row>
    <row r="592" spans="2:25" s="540" customFormat="1">
      <c r="B592" s="533"/>
      <c r="C592" s="533"/>
      <c r="D592" s="534"/>
      <c r="E592" s="534"/>
      <c r="F592" s="562"/>
      <c r="G592" s="535"/>
      <c r="H592" s="535"/>
      <c r="I592" s="535"/>
      <c r="J592" s="536"/>
      <c r="K592" s="541"/>
      <c r="L592" s="541"/>
      <c r="M592" s="541"/>
      <c r="N592" s="564"/>
      <c r="O592" s="542"/>
      <c r="P592" s="542"/>
      <c r="R592" s="535"/>
      <c r="S592" s="535"/>
      <c r="T592" s="535"/>
      <c r="U592" s="535"/>
      <c r="V592" s="535"/>
      <c r="W592" s="535"/>
      <c r="X592" s="535"/>
      <c r="Y592" s="535"/>
    </row>
    <row r="593" spans="2:25" s="540" customFormat="1">
      <c r="B593" s="533"/>
      <c r="C593" s="533"/>
      <c r="D593" s="534"/>
      <c r="E593" s="534"/>
      <c r="F593" s="562"/>
      <c r="G593" s="535"/>
      <c r="H593" s="535"/>
      <c r="I593" s="535"/>
      <c r="J593" s="536"/>
      <c r="K593" s="541"/>
      <c r="L593" s="541"/>
      <c r="M593" s="541"/>
      <c r="N593" s="564"/>
      <c r="O593" s="542"/>
      <c r="P593" s="542"/>
      <c r="R593" s="535"/>
      <c r="S593" s="535"/>
      <c r="T593" s="535"/>
      <c r="U593" s="535"/>
      <c r="V593" s="535"/>
      <c r="W593" s="535"/>
      <c r="X593" s="535"/>
      <c r="Y593" s="535"/>
    </row>
    <row r="594" spans="2:25" s="540" customFormat="1">
      <c r="B594" s="533"/>
      <c r="C594" s="533"/>
      <c r="D594" s="534"/>
      <c r="E594" s="534"/>
      <c r="F594" s="562"/>
      <c r="G594" s="535"/>
      <c r="H594" s="535"/>
      <c r="I594" s="535"/>
      <c r="J594" s="536"/>
      <c r="K594" s="541"/>
      <c r="L594" s="541"/>
      <c r="M594" s="541"/>
      <c r="N594" s="564"/>
      <c r="O594" s="542"/>
      <c r="P594" s="542"/>
      <c r="R594" s="535"/>
      <c r="S594" s="535"/>
      <c r="T594" s="535"/>
      <c r="U594" s="535"/>
      <c r="V594" s="535"/>
      <c r="W594" s="535"/>
      <c r="X594" s="535"/>
      <c r="Y594" s="535"/>
    </row>
    <row r="595" spans="2:25" s="540" customFormat="1">
      <c r="B595" s="533"/>
      <c r="C595" s="533"/>
      <c r="D595" s="534"/>
      <c r="E595" s="534"/>
      <c r="F595" s="562"/>
      <c r="G595" s="535"/>
      <c r="H595" s="535"/>
      <c r="I595" s="535"/>
      <c r="J595" s="536"/>
      <c r="K595" s="541"/>
      <c r="L595" s="541"/>
      <c r="M595" s="541"/>
      <c r="N595" s="564"/>
      <c r="O595" s="542"/>
      <c r="P595" s="542"/>
      <c r="R595" s="535"/>
      <c r="S595" s="535"/>
      <c r="T595" s="535"/>
      <c r="U595" s="535"/>
      <c r="V595" s="535"/>
      <c r="W595" s="535"/>
      <c r="X595" s="535"/>
      <c r="Y595" s="535"/>
    </row>
    <row r="596" spans="2:25" s="540" customFormat="1">
      <c r="B596" s="533"/>
      <c r="C596" s="533"/>
      <c r="D596" s="534"/>
      <c r="E596" s="534"/>
      <c r="F596" s="562"/>
      <c r="G596" s="535"/>
      <c r="H596" s="535"/>
      <c r="I596" s="535"/>
      <c r="J596" s="536"/>
      <c r="K596" s="541"/>
      <c r="L596" s="541"/>
      <c r="M596" s="541"/>
      <c r="N596" s="564"/>
      <c r="O596" s="542"/>
      <c r="P596" s="542"/>
      <c r="R596" s="535"/>
      <c r="S596" s="535"/>
      <c r="T596" s="535"/>
      <c r="U596" s="535"/>
      <c r="V596" s="535"/>
      <c r="W596" s="535"/>
      <c r="X596" s="535"/>
      <c r="Y596" s="535"/>
    </row>
    <row r="597" spans="2:25" s="540" customFormat="1">
      <c r="B597" s="533"/>
      <c r="C597" s="533"/>
      <c r="D597" s="534"/>
      <c r="E597" s="534"/>
      <c r="F597" s="562"/>
      <c r="G597" s="535"/>
      <c r="H597" s="535"/>
      <c r="I597" s="535"/>
      <c r="J597" s="536"/>
      <c r="K597" s="541"/>
      <c r="L597" s="541"/>
      <c r="M597" s="541"/>
      <c r="N597" s="564"/>
      <c r="O597" s="542"/>
      <c r="P597" s="542"/>
      <c r="R597" s="535"/>
      <c r="S597" s="535"/>
      <c r="T597" s="535"/>
      <c r="U597" s="535"/>
      <c r="V597" s="535"/>
      <c r="W597" s="535"/>
      <c r="X597" s="535"/>
      <c r="Y597" s="535"/>
    </row>
    <row r="598" spans="2:25" s="540" customFormat="1">
      <c r="B598" s="533"/>
      <c r="C598" s="533"/>
      <c r="D598" s="534"/>
      <c r="E598" s="534"/>
      <c r="F598" s="562"/>
      <c r="G598" s="535"/>
      <c r="H598" s="535"/>
      <c r="I598" s="535"/>
      <c r="J598" s="536"/>
      <c r="K598" s="541"/>
      <c r="L598" s="541"/>
      <c r="M598" s="541"/>
      <c r="N598" s="564"/>
      <c r="O598" s="542"/>
      <c r="P598" s="542"/>
      <c r="R598" s="535"/>
      <c r="S598" s="535"/>
      <c r="T598" s="535"/>
      <c r="U598" s="535"/>
      <c r="V598" s="535"/>
      <c r="W598" s="535"/>
      <c r="X598" s="535"/>
      <c r="Y598" s="535"/>
    </row>
    <row r="599" spans="2:25" s="540" customFormat="1">
      <c r="B599" s="533"/>
      <c r="C599" s="533"/>
      <c r="D599" s="534"/>
      <c r="E599" s="534"/>
      <c r="F599" s="562"/>
      <c r="G599" s="535"/>
      <c r="H599" s="535"/>
      <c r="I599" s="535"/>
      <c r="J599" s="536"/>
      <c r="K599" s="541"/>
      <c r="L599" s="541"/>
      <c r="M599" s="541"/>
      <c r="N599" s="564"/>
      <c r="O599" s="542"/>
      <c r="P599" s="542"/>
      <c r="R599" s="535"/>
      <c r="S599" s="535"/>
      <c r="T599" s="535"/>
      <c r="U599" s="535"/>
      <c r="V599" s="535"/>
      <c r="W599" s="535"/>
      <c r="X599" s="535"/>
      <c r="Y599" s="535"/>
    </row>
    <row r="600" spans="2:25" s="540" customFormat="1">
      <c r="B600" s="533"/>
      <c r="C600" s="533"/>
      <c r="D600" s="534"/>
      <c r="E600" s="534"/>
      <c r="F600" s="562"/>
      <c r="G600" s="535"/>
      <c r="H600" s="535"/>
      <c r="I600" s="535"/>
      <c r="J600" s="536"/>
      <c r="K600" s="541"/>
      <c r="L600" s="541"/>
      <c r="M600" s="541"/>
      <c r="N600" s="564"/>
      <c r="O600" s="542"/>
      <c r="P600" s="542"/>
      <c r="R600" s="535"/>
      <c r="S600" s="535"/>
      <c r="T600" s="535"/>
      <c r="U600" s="535"/>
      <c r="V600" s="535"/>
      <c r="W600" s="535"/>
      <c r="X600" s="535"/>
      <c r="Y600" s="535"/>
    </row>
  </sheetData>
  <autoFilter ref="A2:T56" xr:uid="{00000000-0009-0000-0000-000004000000}"/>
  <printOptions horizontalCentered="1"/>
  <pageMargins left="0" right="0" top="0" bottom="0" header="0" footer="0"/>
  <pageSetup paperSize="9" scale="31" orientation="landscape" useFirstPageNumber="1" r:id="rId1"/>
  <headerFooter alignWithMargins="0">
    <oddFooter>&amp;C&amp;20Page &amp;P</oddFooter>
  </headerFooter>
  <rowBreaks count="1" manualBreakCount="1">
    <brk id="15" max="15" man="1"/>
  </rowBreaks>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400-000000000000}">
          <x14:formula1>
            <xm:f>'/Users/freedjoe/Library/Containers/com.microsoft.Excel/Data/Documents/C:\Users\acer\Desktop\DRB\suivi projets DRB chelf\[DRB CHELEF.xlsx]liste'!#REF!</xm:f>
          </x14:formula1>
          <xm:sqref>B3:B112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tabColor rgb="FF00B050"/>
  </sheetPr>
  <dimension ref="A1:U263"/>
  <sheetViews>
    <sheetView zoomScaleNormal="100" zoomScaleSheetLayoutView="90" workbookViewId="0">
      <pane ySplit="1" topLeftCell="A2" activePane="bottomLeft" state="frozen"/>
      <selection activeCell="I13" sqref="I13"/>
      <selection pane="bottomLeft" activeCell="I13" sqref="I13"/>
    </sheetView>
  </sheetViews>
  <sheetFormatPr baseColWidth="10" defaultColWidth="9.1640625" defaultRowHeight="17"/>
  <cols>
    <col min="1" max="1" width="9.5" style="184" customWidth="1"/>
    <col min="2" max="2" width="20.5" style="371" customWidth="1"/>
    <col min="3" max="3" width="9.1640625" style="371"/>
    <col min="4" max="4" width="30" style="321" customWidth="1"/>
    <col min="5" max="6" width="16" style="321" customWidth="1"/>
    <col min="7" max="7" width="14.5" style="321" customWidth="1"/>
    <col min="8" max="8" width="36.83203125" style="321" customWidth="1"/>
    <col min="9" max="9" width="9.1640625" style="305" customWidth="1"/>
    <col min="10" max="11" width="15.5" style="301" bestFit="1" customWidth="1"/>
    <col min="12" max="12" width="18" style="301" bestFit="1" customWidth="1"/>
    <col min="13" max="14" width="7.5" style="301" customWidth="1"/>
    <col min="15" max="15" width="15.5" style="301" bestFit="1" customWidth="1"/>
    <col min="16" max="17" width="7.5" style="301" customWidth="1"/>
    <col min="18" max="18" width="15.5" style="301" bestFit="1" customWidth="1"/>
    <col min="19" max="19" width="10.5" style="184" customWidth="1"/>
    <col min="20" max="20" width="31.5" style="184" customWidth="1"/>
    <col min="21" max="21" width="15.5" style="301" bestFit="1" customWidth="1"/>
    <col min="22" max="16384" width="9.1640625" style="184"/>
  </cols>
  <sheetData>
    <row r="1" spans="1:21" s="177" customFormat="1" ht="90">
      <c r="A1" s="98" t="s">
        <v>251</v>
      </c>
      <c r="B1" s="98" t="s">
        <v>47</v>
      </c>
      <c r="C1" s="98" t="s">
        <v>252</v>
      </c>
      <c r="D1" s="98" t="s">
        <v>0</v>
      </c>
      <c r="E1" s="98" t="s">
        <v>253</v>
      </c>
      <c r="F1" s="98" t="s">
        <v>248</v>
      </c>
      <c r="G1" s="98" t="s">
        <v>249</v>
      </c>
      <c r="H1" s="98" t="s">
        <v>250</v>
      </c>
      <c r="I1" s="174" t="s">
        <v>531</v>
      </c>
      <c r="J1" s="175" t="s">
        <v>532</v>
      </c>
      <c r="K1" s="176" t="s">
        <v>255</v>
      </c>
      <c r="L1" s="175" t="s">
        <v>533</v>
      </c>
      <c r="M1" s="98" t="s">
        <v>257</v>
      </c>
      <c r="N1" s="98" t="s">
        <v>258</v>
      </c>
      <c r="O1" s="175" t="s">
        <v>259</v>
      </c>
      <c r="P1" s="98" t="s">
        <v>260</v>
      </c>
      <c r="Q1" s="98" t="s">
        <v>261</v>
      </c>
      <c r="R1" s="175" t="s">
        <v>534</v>
      </c>
      <c r="S1" s="176" t="s">
        <v>535</v>
      </c>
      <c r="T1" s="176" t="s">
        <v>530</v>
      </c>
      <c r="U1" s="175" t="s">
        <v>536</v>
      </c>
    </row>
    <row r="2" spans="1:21" hidden="1">
      <c r="A2" s="178" t="s">
        <v>527</v>
      </c>
      <c r="B2" s="121" t="s">
        <v>289</v>
      </c>
      <c r="C2" s="121" t="s">
        <v>319</v>
      </c>
      <c r="D2" s="306" t="s">
        <v>537</v>
      </c>
      <c r="E2" s="307"/>
      <c r="F2" s="307"/>
      <c r="G2" s="306"/>
      <c r="H2" s="306" t="s">
        <v>538</v>
      </c>
      <c r="I2" s="180">
        <v>2021</v>
      </c>
      <c r="J2" s="181">
        <v>1500000</v>
      </c>
      <c r="K2" s="181">
        <v>1700000</v>
      </c>
      <c r="L2" s="181">
        <v>1595608.8231500001</v>
      </c>
      <c r="M2" s="181"/>
      <c r="N2" s="181"/>
      <c r="O2" s="181">
        <v>411671</v>
      </c>
      <c r="P2" s="181"/>
      <c r="Q2" s="181"/>
      <c r="R2" s="181">
        <v>1069196.5272599999</v>
      </c>
      <c r="S2" s="182">
        <v>0.9</v>
      </c>
      <c r="T2" s="183" t="s">
        <v>539</v>
      </c>
      <c r="U2" s="181">
        <f>K2-R2</f>
        <v>630803.47274000011</v>
      </c>
    </row>
    <row r="3" spans="1:21" s="187" customFormat="1" hidden="1">
      <c r="A3" s="178" t="s">
        <v>527</v>
      </c>
      <c r="B3" s="121" t="s">
        <v>289</v>
      </c>
      <c r="C3" s="121" t="s">
        <v>319</v>
      </c>
      <c r="D3" s="306" t="s">
        <v>1200</v>
      </c>
      <c r="E3" s="306" t="s">
        <v>540</v>
      </c>
      <c r="F3" s="306"/>
      <c r="G3" s="306"/>
      <c r="H3" s="306" t="s">
        <v>541</v>
      </c>
      <c r="I3" s="185">
        <v>2006</v>
      </c>
      <c r="J3" s="181">
        <v>1000000</v>
      </c>
      <c r="K3" s="181">
        <v>6558000</v>
      </c>
      <c r="L3" s="181">
        <v>1172441.412</v>
      </c>
      <c r="M3" s="181"/>
      <c r="N3" s="181"/>
      <c r="O3" s="181">
        <v>2442951</v>
      </c>
      <c r="P3" s="181"/>
      <c r="Q3" s="181"/>
      <c r="R3" s="181">
        <v>388525</v>
      </c>
      <c r="S3" s="182">
        <v>0.08</v>
      </c>
      <c r="T3" s="186" t="s">
        <v>542</v>
      </c>
      <c r="U3" s="181">
        <f>K3-R3</f>
        <v>6169475</v>
      </c>
    </row>
    <row r="4" spans="1:21" hidden="1">
      <c r="A4" s="178" t="s">
        <v>527</v>
      </c>
      <c r="B4" s="121" t="s">
        <v>289</v>
      </c>
      <c r="C4" s="121" t="s">
        <v>319</v>
      </c>
      <c r="D4" s="306" t="s">
        <v>537</v>
      </c>
      <c r="E4" s="307"/>
      <c r="F4" s="307"/>
      <c r="G4" s="306"/>
      <c r="H4" s="306" t="s">
        <v>543</v>
      </c>
      <c r="I4" s="188">
        <v>2012</v>
      </c>
      <c r="J4" s="181">
        <v>380000</v>
      </c>
      <c r="K4" s="181">
        <v>380000</v>
      </c>
      <c r="L4" s="181">
        <v>379138.53502999997</v>
      </c>
      <c r="M4" s="181"/>
      <c r="N4" s="181"/>
      <c r="O4" s="181">
        <v>326352</v>
      </c>
      <c r="P4" s="181"/>
      <c r="Q4" s="181"/>
      <c r="R4" s="181">
        <v>53647.754160000004</v>
      </c>
      <c r="S4" s="182">
        <v>0.2</v>
      </c>
      <c r="T4" s="189" t="s">
        <v>544</v>
      </c>
      <c r="U4" s="181">
        <f>K4-R4</f>
        <v>326352.24583999999</v>
      </c>
    </row>
    <row r="5" spans="1:21" hidden="1">
      <c r="A5" s="178" t="s">
        <v>527</v>
      </c>
      <c r="B5" s="121" t="s">
        <v>289</v>
      </c>
      <c r="C5" s="121" t="s">
        <v>319</v>
      </c>
      <c r="D5" s="308" t="s">
        <v>545</v>
      </c>
      <c r="E5" s="308"/>
      <c r="F5" s="308"/>
      <c r="G5" s="308"/>
      <c r="H5" s="308" t="s">
        <v>545</v>
      </c>
      <c r="I5" s="188">
        <f>SUBTOTAL(3,I2:I4)</f>
        <v>0</v>
      </c>
      <c r="J5" s="191">
        <f t="shared" ref="J5:R5" si="0">SUBTOTAL(9,J2:J4)</f>
        <v>0</v>
      </c>
      <c r="K5" s="191">
        <f t="shared" si="0"/>
        <v>0</v>
      </c>
      <c r="L5" s="191">
        <f t="shared" si="0"/>
        <v>0</v>
      </c>
      <c r="M5" s="191"/>
      <c r="N5" s="191"/>
      <c r="O5" s="191">
        <f t="shared" ref="O5" si="1">SUBTOTAL(9,O2:O4)</f>
        <v>0</v>
      </c>
      <c r="P5" s="191"/>
      <c r="Q5" s="191"/>
      <c r="R5" s="191">
        <f t="shared" si="0"/>
        <v>0</v>
      </c>
      <c r="S5" s="188"/>
      <c r="T5" s="188">
        <f>SUBTOTAL(3,T2:T4)</f>
        <v>0</v>
      </c>
      <c r="U5" s="191">
        <f>SUBTOTAL(9,U2:U4)</f>
        <v>0</v>
      </c>
    </row>
    <row r="6" spans="1:21" s="187" customFormat="1" hidden="1">
      <c r="A6" s="178" t="s">
        <v>527</v>
      </c>
      <c r="B6" s="121" t="s">
        <v>289</v>
      </c>
      <c r="C6" s="121" t="s">
        <v>319</v>
      </c>
      <c r="D6" s="306" t="s">
        <v>546</v>
      </c>
      <c r="E6" s="306" t="s">
        <v>547</v>
      </c>
      <c r="F6" s="306" t="s">
        <v>548</v>
      </c>
      <c r="G6" s="306"/>
      <c r="H6" s="306" t="s">
        <v>549</v>
      </c>
      <c r="I6" s="192">
        <v>2002</v>
      </c>
      <c r="J6" s="181">
        <v>160000</v>
      </c>
      <c r="K6" s="181">
        <v>1296000</v>
      </c>
      <c r="L6" s="181">
        <v>1213944.3656300001</v>
      </c>
      <c r="M6" s="181"/>
      <c r="N6" s="181"/>
      <c r="O6" s="181">
        <v>102071</v>
      </c>
      <c r="P6" s="181"/>
      <c r="Q6" s="181"/>
      <c r="R6" s="181">
        <v>1190478.7422</v>
      </c>
      <c r="S6" s="182">
        <v>0.98</v>
      </c>
      <c r="T6" s="193" t="s">
        <v>550</v>
      </c>
      <c r="U6" s="181">
        <f>K6-R6</f>
        <v>105521.25780000002</v>
      </c>
    </row>
    <row r="7" spans="1:21" hidden="1">
      <c r="A7" s="178" t="s">
        <v>527</v>
      </c>
      <c r="B7" s="121" t="s">
        <v>289</v>
      </c>
      <c r="C7" s="121" t="s">
        <v>319</v>
      </c>
      <c r="D7" s="306" t="s">
        <v>546</v>
      </c>
      <c r="E7" s="306"/>
      <c r="F7" s="306"/>
      <c r="G7" s="306"/>
      <c r="H7" s="306" t="s">
        <v>551</v>
      </c>
      <c r="I7" s="194">
        <v>2006</v>
      </c>
      <c r="J7" s="181">
        <v>500000</v>
      </c>
      <c r="K7" s="181">
        <v>2323500</v>
      </c>
      <c r="L7" s="181">
        <v>1843758.9983299999</v>
      </c>
      <c r="M7" s="181"/>
      <c r="N7" s="181"/>
      <c r="O7" s="181">
        <v>309377</v>
      </c>
      <c r="P7" s="181"/>
      <c r="Q7" s="181"/>
      <c r="R7" s="181">
        <v>1843191.2396300002</v>
      </c>
      <c r="S7" s="182">
        <v>1</v>
      </c>
      <c r="T7" s="193" t="s">
        <v>552</v>
      </c>
      <c r="U7" s="181">
        <f>K7-R7</f>
        <v>480308.7603699998</v>
      </c>
    </row>
    <row r="8" spans="1:21" s="187" customFormat="1" hidden="1">
      <c r="A8" s="178" t="s">
        <v>527</v>
      </c>
      <c r="B8" s="121" t="s">
        <v>289</v>
      </c>
      <c r="C8" s="121" t="s">
        <v>319</v>
      </c>
      <c r="D8" s="306" t="s">
        <v>546</v>
      </c>
      <c r="E8" s="306"/>
      <c r="F8" s="306"/>
      <c r="G8" s="306"/>
      <c r="H8" s="306" t="s">
        <v>553</v>
      </c>
      <c r="I8" s="188">
        <v>2007</v>
      </c>
      <c r="J8" s="181">
        <v>500000</v>
      </c>
      <c r="K8" s="181">
        <v>2333500</v>
      </c>
      <c r="L8" s="181">
        <v>1913768.5094100002</v>
      </c>
      <c r="M8" s="181"/>
      <c r="N8" s="181"/>
      <c r="O8" s="181">
        <v>68000</v>
      </c>
      <c r="P8" s="181"/>
      <c r="Q8" s="181"/>
      <c r="R8" s="181">
        <v>1909369.31461</v>
      </c>
      <c r="S8" s="182">
        <v>1</v>
      </c>
      <c r="T8" s="193" t="s">
        <v>554</v>
      </c>
      <c r="U8" s="181">
        <f>K8-R8</f>
        <v>424130.68539</v>
      </c>
    </row>
    <row r="9" spans="1:21" hidden="1">
      <c r="A9" s="178" t="s">
        <v>527</v>
      </c>
      <c r="B9" s="121" t="s">
        <v>289</v>
      </c>
      <c r="C9" s="121" t="s">
        <v>319</v>
      </c>
      <c r="D9" s="308" t="s">
        <v>555</v>
      </c>
      <c r="E9" s="308"/>
      <c r="F9" s="308"/>
      <c r="G9" s="308"/>
      <c r="H9" s="308" t="s">
        <v>555</v>
      </c>
      <c r="I9" s="188"/>
      <c r="J9" s="191"/>
      <c r="K9" s="191"/>
      <c r="L9" s="191"/>
      <c r="M9" s="191"/>
      <c r="N9" s="191"/>
      <c r="O9" s="191"/>
      <c r="P9" s="191"/>
      <c r="Q9" s="191"/>
      <c r="R9" s="191"/>
      <c r="S9" s="190"/>
      <c r="T9" s="190"/>
      <c r="U9" s="191"/>
    </row>
    <row r="10" spans="1:21" hidden="1">
      <c r="A10" s="178" t="s">
        <v>527</v>
      </c>
      <c r="B10" s="121" t="s">
        <v>289</v>
      </c>
      <c r="C10" s="121" t="s">
        <v>319</v>
      </c>
      <c r="D10" s="306" t="s">
        <v>555</v>
      </c>
      <c r="E10" s="306"/>
      <c r="F10" s="306"/>
      <c r="G10" s="306"/>
      <c r="H10" s="306" t="s">
        <v>556</v>
      </c>
      <c r="I10" s="195">
        <v>2012</v>
      </c>
      <c r="J10" s="181">
        <v>1155000</v>
      </c>
      <c r="K10" s="181">
        <v>1155000</v>
      </c>
      <c r="L10" s="181">
        <v>139.28148000000002</v>
      </c>
      <c r="M10" s="181"/>
      <c r="N10" s="181"/>
      <c r="O10" s="181">
        <v>764578</v>
      </c>
      <c r="P10" s="181"/>
      <c r="Q10" s="181"/>
      <c r="R10" s="181">
        <v>139.28148000000002</v>
      </c>
      <c r="S10" s="182">
        <v>0</v>
      </c>
      <c r="T10" s="189" t="s">
        <v>557</v>
      </c>
      <c r="U10" s="181">
        <f>K10-R10</f>
        <v>1154860.7185200001</v>
      </c>
    </row>
    <row r="11" spans="1:21" s="187" customFormat="1" hidden="1">
      <c r="A11" s="178" t="s">
        <v>527</v>
      </c>
      <c r="B11" s="121" t="s">
        <v>289</v>
      </c>
      <c r="C11" s="121" t="s">
        <v>319</v>
      </c>
      <c r="D11" s="306" t="s">
        <v>555</v>
      </c>
      <c r="E11" s="306"/>
      <c r="F11" s="306"/>
      <c r="G11" s="306"/>
      <c r="H11" s="306" t="s">
        <v>558</v>
      </c>
      <c r="I11" s="196">
        <v>2011</v>
      </c>
      <c r="J11" s="181">
        <v>2310000</v>
      </c>
      <c r="K11" s="181">
        <v>6818355</v>
      </c>
      <c r="L11" s="181">
        <v>6055151.7649799995</v>
      </c>
      <c r="M11" s="181"/>
      <c r="N11" s="181"/>
      <c r="O11" s="181">
        <v>1462701</v>
      </c>
      <c r="P11" s="181"/>
      <c r="Q11" s="181"/>
      <c r="R11" s="181">
        <v>5351323.0448500002</v>
      </c>
      <c r="S11" s="182">
        <v>0.7</v>
      </c>
      <c r="T11" s="197" t="s">
        <v>20</v>
      </c>
      <c r="U11" s="181">
        <f>K11-R11</f>
        <v>1467031.9551499998</v>
      </c>
    </row>
    <row r="12" spans="1:21" s="187" customFormat="1" hidden="1">
      <c r="A12" s="178" t="s">
        <v>527</v>
      </c>
      <c r="B12" s="121" t="s">
        <v>289</v>
      </c>
      <c r="C12" s="121" t="s">
        <v>319</v>
      </c>
      <c r="D12" s="306" t="s">
        <v>555</v>
      </c>
      <c r="E12" s="306"/>
      <c r="F12" s="306"/>
      <c r="G12" s="306"/>
      <c r="H12" s="306" t="s">
        <v>559</v>
      </c>
      <c r="I12" s="195">
        <v>2012</v>
      </c>
      <c r="J12" s="181">
        <v>711000</v>
      </c>
      <c r="K12" s="181">
        <v>2051821</v>
      </c>
      <c r="L12" s="181">
        <v>1824430.2120899998</v>
      </c>
      <c r="M12" s="181"/>
      <c r="N12" s="181"/>
      <c r="O12" s="181">
        <v>240413</v>
      </c>
      <c r="P12" s="181"/>
      <c r="Q12" s="181"/>
      <c r="R12" s="181">
        <v>1810721.88576</v>
      </c>
      <c r="S12" s="182">
        <v>0.97</v>
      </c>
      <c r="T12" s="179" t="s">
        <v>560</v>
      </c>
      <c r="U12" s="181">
        <f>K12-R12</f>
        <v>241099.11424000002</v>
      </c>
    </row>
    <row r="13" spans="1:21" hidden="1">
      <c r="A13" s="178" t="s">
        <v>527</v>
      </c>
      <c r="B13" s="121" t="s">
        <v>289</v>
      </c>
      <c r="C13" s="121" t="s">
        <v>319</v>
      </c>
      <c r="D13" s="306" t="s">
        <v>555</v>
      </c>
      <c r="E13" s="306"/>
      <c r="F13" s="306"/>
      <c r="G13" s="306"/>
      <c r="H13" s="306" t="s">
        <v>561</v>
      </c>
      <c r="I13" s="196">
        <v>2011</v>
      </c>
      <c r="J13" s="181">
        <v>1422000</v>
      </c>
      <c r="K13" s="181">
        <v>3409000</v>
      </c>
      <c r="L13" s="181">
        <v>944.40995999999996</v>
      </c>
      <c r="M13" s="181"/>
      <c r="N13" s="181"/>
      <c r="O13" s="181">
        <v>764000</v>
      </c>
      <c r="P13" s="181"/>
      <c r="Q13" s="181"/>
      <c r="R13" s="181">
        <v>944.40995999999996</v>
      </c>
      <c r="S13" s="182">
        <v>0</v>
      </c>
      <c r="T13" s="189" t="s">
        <v>557</v>
      </c>
      <c r="U13" s="181">
        <f>K13-R13</f>
        <v>3408055.5900400002</v>
      </c>
    </row>
    <row r="14" spans="1:21" hidden="1">
      <c r="A14" s="178" t="s">
        <v>527</v>
      </c>
      <c r="B14" s="121" t="s">
        <v>289</v>
      </c>
      <c r="C14" s="121" t="s">
        <v>319</v>
      </c>
      <c r="D14" s="308" t="s">
        <v>562</v>
      </c>
      <c r="E14" s="308"/>
      <c r="F14" s="308"/>
      <c r="G14" s="308"/>
      <c r="H14" s="308" t="s">
        <v>562</v>
      </c>
      <c r="I14" s="188">
        <f>SUBTOTAL(3,I12:I13,I10:I11)</f>
        <v>0</v>
      </c>
      <c r="J14" s="191">
        <f t="shared" ref="J14:R14" si="2">SUBTOTAL(9,J12:J13,J10:J11)</f>
        <v>0</v>
      </c>
      <c r="K14" s="191">
        <f t="shared" si="2"/>
        <v>0</v>
      </c>
      <c r="L14" s="191">
        <f t="shared" si="2"/>
        <v>0</v>
      </c>
      <c r="M14" s="191"/>
      <c r="N14" s="191"/>
      <c r="O14" s="191">
        <f t="shared" ref="O14" si="3">SUBTOTAL(9,O12:O13,O10:O11)</f>
        <v>0</v>
      </c>
      <c r="P14" s="191"/>
      <c r="Q14" s="191"/>
      <c r="R14" s="191">
        <f t="shared" si="2"/>
        <v>0</v>
      </c>
      <c r="S14" s="190"/>
      <c r="T14" s="190">
        <f>SUBTOTAL(3,T12:T13,T10:T11)</f>
        <v>0</v>
      </c>
      <c r="U14" s="191">
        <f>SUBTOTAL(9,U12:U13,U10:U11)</f>
        <v>0</v>
      </c>
    </row>
    <row r="15" spans="1:21" s="187" customFormat="1" hidden="1">
      <c r="A15" s="178" t="s">
        <v>527</v>
      </c>
      <c r="B15" s="121" t="s">
        <v>289</v>
      </c>
      <c r="C15" s="121" t="s">
        <v>319</v>
      </c>
      <c r="D15" s="306" t="s">
        <v>563</v>
      </c>
      <c r="E15" s="306"/>
      <c r="F15" s="306"/>
      <c r="G15" s="306"/>
      <c r="H15" s="306" t="s">
        <v>564</v>
      </c>
      <c r="I15" s="198">
        <v>2010</v>
      </c>
      <c r="J15" s="181">
        <v>300000</v>
      </c>
      <c r="K15" s="181">
        <v>1284000</v>
      </c>
      <c r="L15" s="181">
        <v>996882.25138999999</v>
      </c>
      <c r="M15" s="181"/>
      <c r="N15" s="181"/>
      <c r="O15" s="181">
        <v>165551</v>
      </c>
      <c r="P15" s="181"/>
      <c r="Q15" s="181"/>
      <c r="R15" s="181">
        <v>996865.81183000002</v>
      </c>
      <c r="S15" s="182">
        <v>0.98</v>
      </c>
      <c r="T15" s="179" t="s">
        <v>565</v>
      </c>
      <c r="U15" s="181">
        <f t="shared" ref="U15:U35" si="4">K15-R15</f>
        <v>287134.18816999998</v>
      </c>
    </row>
    <row r="16" spans="1:21" s="187" customFormat="1" hidden="1">
      <c r="A16" s="178" t="s">
        <v>527</v>
      </c>
      <c r="B16" s="121" t="s">
        <v>289</v>
      </c>
      <c r="C16" s="121" t="s">
        <v>319</v>
      </c>
      <c r="D16" s="306" t="s">
        <v>563</v>
      </c>
      <c r="E16" s="306"/>
      <c r="F16" s="306"/>
      <c r="G16" s="306"/>
      <c r="H16" s="306" t="s">
        <v>566</v>
      </c>
      <c r="I16" s="194">
        <v>2006</v>
      </c>
      <c r="J16" s="181">
        <v>250000</v>
      </c>
      <c r="K16" s="181">
        <v>1029000</v>
      </c>
      <c r="L16" s="181">
        <v>959593.90622</v>
      </c>
      <c r="M16" s="181"/>
      <c r="N16" s="181"/>
      <c r="O16" s="181">
        <v>225439</v>
      </c>
      <c r="P16" s="181"/>
      <c r="Q16" s="181"/>
      <c r="R16" s="181">
        <v>789288.48423000006</v>
      </c>
      <c r="S16" s="182">
        <v>0.88</v>
      </c>
      <c r="T16" s="186" t="s">
        <v>20</v>
      </c>
      <c r="U16" s="181">
        <f t="shared" si="4"/>
        <v>239711.51576999994</v>
      </c>
    </row>
    <row r="17" spans="1:21" hidden="1">
      <c r="A17" s="178" t="s">
        <v>527</v>
      </c>
      <c r="B17" s="121" t="s">
        <v>289</v>
      </c>
      <c r="C17" s="121" t="s">
        <v>319</v>
      </c>
      <c r="D17" s="306" t="s">
        <v>563</v>
      </c>
      <c r="E17" s="306"/>
      <c r="F17" s="306"/>
      <c r="G17" s="306"/>
      <c r="H17" s="306" t="s">
        <v>567</v>
      </c>
      <c r="I17" s="198">
        <v>2010</v>
      </c>
      <c r="J17" s="181">
        <v>800000</v>
      </c>
      <c r="K17" s="181">
        <v>1945360</v>
      </c>
      <c r="L17" s="181">
        <v>1707147.2703800001</v>
      </c>
      <c r="M17" s="181"/>
      <c r="N17" s="181"/>
      <c r="O17" s="181">
        <v>129091</v>
      </c>
      <c r="P17" s="181"/>
      <c r="Q17" s="181"/>
      <c r="R17" s="181">
        <v>1717555.4268800002</v>
      </c>
      <c r="S17" s="182">
        <v>0.98</v>
      </c>
      <c r="T17" s="179" t="s">
        <v>568</v>
      </c>
      <c r="U17" s="181">
        <f t="shared" si="4"/>
        <v>227804.57311999984</v>
      </c>
    </row>
    <row r="18" spans="1:21" hidden="1">
      <c r="A18" s="178" t="s">
        <v>527</v>
      </c>
      <c r="B18" s="121" t="s">
        <v>289</v>
      </c>
      <c r="C18" s="121" t="s">
        <v>319</v>
      </c>
      <c r="D18" s="306" t="s">
        <v>569</v>
      </c>
      <c r="E18" s="306"/>
      <c r="F18" s="306"/>
      <c r="G18" s="306"/>
      <c r="H18" s="306" t="s">
        <v>570</v>
      </c>
      <c r="I18" s="199">
        <v>2015</v>
      </c>
      <c r="J18" s="181">
        <v>1800000</v>
      </c>
      <c r="K18" s="181">
        <v>1800000</v>
      </c>
      <c r="L18" s="181">
        <v>0</v>
      </c>
      <c r="M18" s="181"/>
      <c r="N18" s="181"/>
      <c r="O18" s="181">
        <v>1092247</v>
      </c>
      <c r="P18" s="181"/>
      <c r="Q18" s="181"/>
      <c r="R18" s="181">
        <v>0</v>
      </c>
      <c r="S18" s="182">
        <v>0</v>
      </c>
      <c r="T18" s="189" t="s">
        <v>557</v>
      </c>
      <c r="U18" s="181">
        <f t="shared" si="4"/>
        <v>1800000</v>
      </c>
    </row>
    <row r="19" spans="1:21" hidden="1">
      <c r="A19" s="178" t="s">
        <v>527</v>
      </c>
      <c r="B19" s="121" t="s">
        <v>289</v>
      </c>
      <c r="C19" s="121" t="s">
        <v>319</v>
      </c>
      <c r="D19" s="306" t="s">
        <v>569</v>
      </c>
      <c r="E19" s="306"/>
      <c r="F19" s="306"/>
      <c r="G19" s="306"/>
      <c r="H19" s="306" t="s">
        <v>571</v>
      </c>
      <c r="I19" s="195">
        <v>2018</v>
      </c>
      <c r="J19" s="181">
        <v>3000000</v>
      </c>
      <c r="K19" s="181">
        <v>3000000</v>
      </c>
      <c r="L19" s="181">
        <v>1745931.3465499999</v>
      </c>
      <c r="M19" s="181"/>
      <c r="N19" s="181"/>
      <c r="O19" s="181">
        <v>1552902</v>
      </c>
      <c r="P19" s="181"/>
      <c r="Q19" s="181"/>
      <c r="R19" s="181">
        <v>1447097.70242</v>
      </c>
      <c r="S19" s="182">
        <v>0.95</v>
      </c>
      <c r="T19" s="179" t="s">
        <v>20</v>
      </c>
      <c r="U19" s="181">
        <f t="shared" si="4"/>
        <v>1552902.29758</v>
      </c>
    </row>
    <row r="20" spans="1:21" hidden="1">
      <c r="A20" s="178" t="s">
        <v>527</v>
      </c>
      <c r="B20" s="121" t="s">
        <v>289</v>
      </c>
      <c r="C20" s="121" t="s">
        <v>319</v>
      </c>
      <c r="D20" s="306" t="s">
        <v>569</v>
      </c>
      <c r="E20" s="306"/>
      <c r="F20" s="306"/>
      <c r="G20" s="306"/>
      <c r="H20" s="306" t="s">
        <v>572</v>
      </c>
      <c r="I20" s="195">
        <v>2018</v>
      </c>
      <c r="J20" s="181">
        <v>4000000</v>
      </c>
      <c r="K20" s="181">
        <v>4000000</v>
      </c>
      <c r="L20" s="181">
        <v>1026443.6347899999</v>
      </c>
      <c r="M20" s="181"/>
      <c r="N20" s="181"/>
      <c r="O20" s="181">
        <v>3231538</v>
      </c>
      <c r="P20" s="181"/>
      <c r="Q20" s="181"/>
      <c r="R20" s="181">
        <v>768461.64741000009</v>
      </c>
      <c r="S20" s="182">
        <v>0.95</v>
      </c>
      <c r="T20" s="179" t="s">
        <v>20</v>
      </c>
      <c r="U20" s="181">
        <f t="shared" si="4"/>
        <v>3231538.3525899998</v>
      </c>
    </row>
    <row r="21" spans="1:21" hidden="1">
      <c r="A21" s="178" t="s">
        <v>527</v>
      </c>
      <c r="B21" s="121" t="s">
        <v>289</v>
      </c>
      <c r="C21" s="121" t="s">
        <v>319</v>
      </c>
      <c r="D21" s="306" t="s">
        <v>573</v>
      </c>
      <c r="E21" s="306"/>
      <c r="F21" s="306"/>
      <c r="G21" s="306"/>
      <c r="H21" s="306" t="s">
        <v>574</v>
      </c>
      <c r="I21" s="200">
        <v>2014</v>
      </c>
      <c r="J21" s="181">
        <v>1210000</v>
      </c>
      <c r="K21" s="181">
        <v>1161162</v>
      </c>
      <c r="L21" s="181">
        <v>1063288.1438800001</v>
      </c>
      <c r="M21" s="181"/>
      <c r="N21" s="181"/>
      <c r="O21" s="181">
        <v>230342</v>
      </c>
      <c r="P21" s="181"/>
      <c r="Q21" s="181"/>
      <c r="R21" s="181">
        <v>930820.38634000008</v>
      </c>
      <c r="S21" s="182">
        <v>0.89</v>
      </c>
      <c r="T21" s="201" t="s">
        <v>436</v>
      </c>
      <c r="U21" s="181">
        <f t="shared" si="4"/>
        <v>230341.61365999992</v>
      </c>
    </row>
    <row r="22" spans="1:21" hidden="1">
      <c r="A22" s="178" t="s">
        <v>527</v>
      </c>
      <c r="B22" s="121" t="s">
        <v>289</v>
      </c>
      <c r="C22" s="121" t="s">
        <v>319</v>
      </c>
      <c r="D22" s="306" t="s">
        <v>573</v>
      </c>
      <c r="E22" s="306"/>
      <c r="F22" s="306"/>
      <c r="G22" s="306"/>
      <c r="H22" s="306" t="s">
        <v>575</v>
      </c>
      <c r="I22" s="200">
        <v>2013</v>
      </c>
      <c r="J22" s="181">
        <v>1210000</v>
      </c>
      <c r="K22" s="181">
        <v>1210000</v>
      </c>
      <c r="L22" s="181">
        <v>1173955.87185</v>
      </c>
      <c r="M22" s="181"/>
      <c r="N22" s="181"/>
      <c r="O22" s="181">
        <v>326916</v>
      </c>
      <c r="P22" s="181"/>
      <c r="Q22" s="181"/>
      <c r="R22" s="181">
        <v>883084.08652999997</v>
      </c>
      <c r="S22" s="182">
        <v>0.9</v>
      </c>
      <c r="T22" s="201" t="s">
        <v>436</v>
      </c>
      <c r="U22" s="181">
        <f t="shared" si="4"/>
        <v>326915.91347000003</v>
      </c>
    </row>
    <row r="23" spans="1:21" hidden="1">
      <c r="A23" s="178" t="s">
        <v>527</v>
      </c>
      <c r="B23" s="121" t="s">
        <v>289</v>
      </c>
      <c r="C23" s="121" t="s">
        <v>319</v>
      </c>
      <c r="D23" s="306" t="s">
        <v>573</v>
      </c>
      <c r="E23" s="306"/>
      <c r="F23" s="306"/>
      <c r="G23" s="306"/>
      <c r="H23" s="306" t="s">
        <v>576</v>
      </c>
      <c r="I23" s="200">
        <v>2012</v>
      </c>
      <c r="J23" s="181">
        <v>1210000</v>
      </c>
      <c r="K23" s="181">
        <v>1075148</v>
      </c>
      <c r="L23" s="181">
        <v>946653.00538999995</v>
      </c>
      <c r="M23" s="181"/>
      <c r="N23" s="181"/>
      <c r="O23" s="181">
        <v>245116</v>
      </c>
      <c r="P23" s="181"/>
      <c r="Q23" s="181"/>
      <c r="R23" s="181">
        <v>830032.32250000001</v>
      </c>
      <c r="S23" s="182">
        <v>0.88</v>
      </c>
      <c r="T23" s="201" t="s">
        <v>436</v>
      </c>
      <c r="U23" s="181">
        <f t="shared" si="4"/>
        <v>245115.67749999999</v>
      </c>
    </row>
    <row r="24" spans="1:21" hidden="1">
      <c r="A24" s="178" t="s">
        <v>527</v>
      </c>
      <c r="B24" s="121" t="s">
        <v>289</v>
      </c>
      <c r="C24" s="121" t="s">
        <v>319</v>
      </c>
      <c r="D24" s="306" t="s">
        <v>577</v>
      </c>
      <c r="E24" s="306"/>
      <c r="F24" s="306"/>
      <c r="G24" s="306"/>
      <c r="H24" s="306" t="s">
        <v>578</v>
      </c>
      <c r="I24" s="200">
        <v>2009</v>
      </c>
      <c r="J24" s="181">
        <v>2250000</v>
      </c>
      <c r="K24" s="181">
        <v>2799122</v>
      </c>
      <c r="L24" s="181">
        <v>2720979.5278400001</v>
      </c>
      <c r="M24" s="181"/>
      <c r="N24" s="181"/>
      <c r="O24" s="181">
        <v>138592</v>
      </c>
      <c r="P24" s="181"/>
      <c r="Q24" s="181"/>
      <c r="R24" s="181">
        <v>2660229.6950400001</v>
      </c>
      <c r="S24" s="182">
        <v>0.75</v>
      </c>
      <c r="T24" s="201" t="s">
        <v>579</v>
      </c>
      <c r="U24" s="181">
        <f t="shared" si="4"/>
        <v>138892.30495999986</v>
      </c>
    </row>
    <row r="25" spans="1:21" hidden="1">
      <c r="A25" s="178" t="s">
        <v>527</v>
      </c>
      <c r="B25" s="121" t="s">
        <v>289</v>
      </c>
      <c r="C25" s="121" t="s">
        <v>319</v>
      </c>
      <c r="D25" s="306" t="s">
        <v>577</v>
      </c>
      <c r="E25" s="306"/>
      <c r="F25" s="306"/>
      <c r="G25" s="306"/>
      <c r="H25" s="306" t="s">
        <v>580</v>
      </c>
      <c r="I25" s="200">
        <v>2018</v>
      </c>
      <c r="J25" s="181">
        <v>2500000</v>
      </c>
      <c r="K25" s="181">
        <v>1370000</v>
      </c>
      <c r="L25" s="181">
        <v>1304918.0270100001</v>
      </c>
      <c r="M25" s="181"/>
      <c r="N25" s="181"/>
      <c r="O25" s="181">
        <v>598023</v>
      </c>
      <c r="P25" s="181"/>
      <c r="Q25" s="181"/>
      <c r="R25" s="181">
        <v>771976.81697000004</v>
      </c>
      <c r="S25" s="182">
        <v>0.75</v>
      </c>
      <c r="T25" s="179" t="s">
        <v>20</v>
      </c>
      <c r="U25" s="181">
        <f t="shared" si="4"/>
        <v>598023.18302999996</v>
      </c>
    </row>
    <row r="26" spans="1:21" hidden="1">
      <c r="A26" s="178" t="s">
        <v>527</v>
      </c>
      <c r="B26" s="121" t="s">
        <v>289</v>
      </c>
      <c r="C26" s="121" t="s">
        <v>319</v>
      </c>
      <c r="D26" s="306" t="s">
        <v>577</v>
      </c>
      <c r="E26" s="306"/>
      <c r="F26" s="306"/>
      <c r="G26" s="306"/>
      <c r="H26" s="306" t="s">
        <v>581</v>
      </c>
      <c r="I26" s="188">
        <v>2022</v>
      </c>
      <c r="J26" s="181">
        <v>1600000</v>
      </c>
      <c r="K26" s="181">
        <v>1600000</v>
      </c>
      <c r="L26" s="181">
        <v>1197586.37396</v>
      </c>
      <c r="M26" s="181"/>
      <c r="N26" s="181"/>
      <c r="O26" s="181">
        <v>1397589</v>
      </c>
      <c r="P26" s="181"/>
      <c r="Q26" s="181"/>
      <c r="R26" s="181">
        <v>46828.811179999997</v>
      </c>
      <c r="S26" s="182">
        <v>0.15</v>
      </c>
      <c r="T26" s="179" t="s">
        <v>20</v>
      </c>
      <c r="U26" s="181">
        <f t="shared" si="4"/>
        <v>1553171.18882</v>
      </c>
    </row>
    <row r="27" spans="1:21" s="187" customFormat="1" hidden="1">
      <c r="A27" s="178" t="s">
        <v>527</v>
      </c>
      <c r="B27" s="121" t="s">
        <v>289</v>
      </c>
      <c r="C27" s="121" t="s">
        <v>319</v>
      </c>
      <c r="D27" s="306" t="s">
        <v>577</v>
      </c>
      <c r="E27" s="306"/>
      <c r="F27" s="306"/>
      <c r="G27" s="306"/>
      <c r="H27" s="306" t="s">
        <v>582</v>
      </c>
      <c r="I27" s="188">
        <v>2022</v>
      </c>
      <c r="J27" s="181">
        <v>2000000</v>
      </c>
      <c r="K27" s="181">
        <v>2000000</v>
      </c>
      <c r="L27" s="181">
        <v>1754714.00987</v>
      </c>
      <c r="M27" s="181"/>
      <c r="N27" s="181"/>
      <c r="O27" s="181">
        <v>1566367</v>
      </c>
      <c r="P27" s="181"/>
      <c r="Q27" s="181"/>
      <c r="R27" s="181">
        <v>340640.52132</v>
      </c>
      <c r="S27" s="182">
        <v>0.3</v>
      </c>
      <c r="T27" s="179" t="s">
        <v>20</v>
      </c>
      <c r="U27" s="181">
        <f t="shared" si="4"/>
        <v>1659359.4786799999</v>
      </c>
    </row>
    <row r="28" spans="1:21" hidden="1">
      <c r="A28" s="178" t="s">
        <v>527</v>
      </c>
      <c r="B28" s="121" t="s">
        <v>289</v>
      </c>
      <c r="C28" s="121" t="s">
        <v>319</v>
      </c>
      <c r="D28" s="306" t="s">
        <v>583</v>
      </c>
      <c r="E28" s="306"/>
      <c r="F28" s="306"/>
      <c r="G28" s="306"/>
      <c r="H28" s="306" t="s">
        <v>584</v>
      </c>
      <c r="I28" s="200">
        <v>2012</v>
      </c>
      <c r="J28" s="181">
        <v>600000</v>
      </c>
      <c r="K28" s="181">
        <v>1188162</v>
      </c>
      <c r="L28" s="181">
        <v>31091.867489999997</v>
      </c>
      <c r="M28" s="181"/>
      <c r="N28" s="181"/>
      <c r="O28" s="181">
        <v>895762</v>
      </c>
      <c r="P28" s="181"/>
      <c r="Q28" s="181"/>
      <c r="R28" s="181">
        <v>4237.6137900000003</v>
      </c>
      <c r="S28" s="182">
        <v>0</v>
      </c>
      <c r="T28" s="202" t="s">
        <v>585</v>
      </c>
      <c r="U28" s="181">
        <f t="shared" si="4"/>
        <v>1183924.3862099999</v>
      </c>
    </row>
    <row r="29" spans="1:21" hidden="1">
      <c r="A29" s="178" t="s">
        <v>527</v>
      </c>
      <c r="B29" s="121" t="s">
        <v>289</v>
      </c>
      <c r="C29" s="121" t="s">
        <v>319</v>
      </c>
      <c r="D29" s="306" t="s">
        <v>583</v>
      </c>
      <c r="E29" s="306"/>
      <c r="F29" s="306"/>
      <c r="G29" s="306"/>
      <c r="H29" s="306" t="s">
        <v>586</v>
      </c>
      <c r="I29" s="198">
        <v>2013</v>
      </c>
      <c r="J29" s="181">
        <v>500000</v>
      </c>
      <c r="K29" s="181">
        <v>2906000</v>
      </c>
      <c r="L29" s="181">
        <v>2706416.0718299998</v>
      </c>
      <c r="M29" s="181"/>
      <c r="N29" s="181"/>
      <c r="O29" s="181">
        <v>2168173</v>
      </c>
      <c r="P29" s="181"/>
      <c r="Q29" s="181"/>
      <c r="R29" s="181">
        <v>737492.51922999998</v>
      </c>
      <c r="S29" s="182">
        <v>0.65</v>
      </c>
      <c r="T29" s="189" t="s">
        <v>20</v>
      </c>
      <c r="U29" s="181">
        <f t="shared" si="4"/>
        <v>2168507.4807700003</v>
      </c>
    </row>
    <row r="30" spans="1:21" hidden="1">
      <c r="A30" s="178" t="s">
        <v>527</v>
      </c>
      <c r="B30" s="121" t="s">
        <v>289</v>
      </c>
      <c r="C30" s="121" t="s">
        <v>319</v>
      </c>
      <c r="D30" s="306" t="s">
        <v>583</v>
      </c>
      <c r="E30" s="306"/>
      <c r="F30" s="306"/>
      <c r="G30" s="306"/>
      <c r="H30" s="306" t="s">
        <v>587</v>
      </c>
      <c r="I30" s="203">
        <v>2018</v>
      </c>
      <c r="J30" s="181">
        <v>5000000</v>
      </c>
      <c r="K30" s="181">
        <v>25000000</v>
      </c>
      <c r="L30" s="181">
        <v>23977964.659110002</v>
      </c>
      <c r="M30" s="181"/>
      <c r="N30" s="181"/>
      <c r="O30" s="181">
        <v>9130237</v>
      </c>
      <c r="P30" s="181"/>
      <c r="Q30" s="181"/>
      <c r="R30" s="181">
        <v>3893705.9654099997</v>
      </c>
      <c r="S30" s="182">
        <v>0.15</v>
      </c>
      <c r="T30" s="189" t="s">
        <v>588</v>
      </c>
      <c r="U30" s="181">
        <f t="shared" si="4"/>
        <v>21106294.034589998</v>
      </c>
    </row>
    <row r="31" spans="1:21" hidden="1">
      <c r="A31" s="178" t="s">
        <v>527</v>
      </c>
      <c r="B31" s="121" t="s">
        <v>289</v>
      </c>
      <c r="C31" s="121" t="s">
        <v>319</v>
      </c>
      <c r="D31" s="306" t="s">
        <v>589</v>
      </c>
      <c r="E31" s="306"/>
      <c r="F31" s="306"/>
      <c r="G31" s="306"/>
      <c r="H31" s="306" t="s">
        <v>590</v>
      </c>
      <c r="I31" s="180">
        <v>2022</v>
      </c>
      <c r="J31" s="181">
        <v>1400000</v>
      </c>
      <c r="K31" s="181">
        <v>1400000</v>
      </c>
      <c r="L31" s="181">
        <v>1383159.6507000001</v>
      </c>
      <c r="M31" s="181"/>
      <c r="N31" s="181"/>
      <c r="O31" s="181">
        <v>338079</v>
      </c>
      <c r="P31" s="181"/>
      <c r="Q31" s="181"/>
      <c r="R31" s="181">
        <v>1061921.2086199999</v>
      </c>
      <c r="S31" s="182">
        <v>1</v>
      </c>
      <c r="T31" s="183" t="s">
        <v>591</v>
      </c>
      <c r="U31" s="181">
        <f t="shared" si="4"/>
        <v>338078.79138000007</v>
      </c>
    </row>
    <row r="32" spans="1:21" hidden="1">
      <c r="A32" s="178" t="s">
        <v>527</v>
      </c>
      <c r="B32" s="309" t="s">
        <v>313</v>
      </c>
      <c r="C32" s="309" t="s">
        <v>319</v>
      </c>
      <c r="D32" s="310" t="s">
        <v>592</v>
      </c>
      <c r="E32" s="310" t="s">
        <v>593</v>
      </c>
      <c r="F32" s="310" t="s">
        <v>594</v>
      </c>
      <c r="G32" s="311"/>
      <c r="H32" s="311" t="s">
        <v>595</v>
      </c>
      <c r="I32" s="205"/>
      <c r="J32" s="206">
        <v>3307000</v>
      </c>
      <c r="K32" s="206">
        <v>3307000</v>
      </c>
      <c r="L32" s="206">
        <v>2573379</v>
      </c>
      <c r="M32" s="206"/>
      <c r="N32" s="206"/>
      <c r="O32" s="206"/>
      <c r="P32" s="206"/>
      <c r="Q32" s="206"/>
      <c r="R32" s="206">
        <v>883361</v>
      </c>
      <c r="S32" s="204">
        <v>70</v>
      </c>
      <c r="T32" s="204"/>
      <c r="U32" s="206">
        <f t="shared" si="4"/>
        <v>2423639</v>
      </c>
    </row>
    <row r="33" spans="1:21" hidden="1">
      <c r="A33" s="178" t="s">
        <v>527</v>
      </c>
      <c r="B33" s="121" t="s">
        <v>313</v>
      </c>
      <c r="C33" s="121" t="s">
        <v>319</v>
      </c>
      <c r="D33" s="312" t="s">
        <v>592</v>
      </c>
      <c r="E33" s="312" t="s">
        <v>593</v>
      </c>
      <c r="F33" s="312" t="s">
        <v>594</v>
      </c>
      <c r="G33" s="312"/>
      <c r="H33" s="312" t="s">
        <v>596</v>
      </c>
      <c r="I33" s="207"/>
      <c r="J33" s="208">
        <v>1130000</v>
      </c>
      <c r="K33" s="208">
        <v>1130000</v>
      </c>
      <c r="L33" s="208">
        <v>221270</v>
      </c>
      <c r="M33" s="208"/>
      <c r="N33" s="208"/>
      <c r="O33" s="208"/>
      <c r="P33" s="208"/>
      <c r="Q33" s="208"/>
      <c r="R33" s="208">
        <v>221270</v>
      </c>
      <c r="S33" s="209">
        <v>0</v>
      </c>
      <c r="T33" s="209" t="s">
        <v>597</v>
      </c>
      <c r="U33" s="208">
        <f t="shared" si="4"/>
        <v>908730</v>
      </c>
    </row>
    <row r="34" spans="1:21" hidden="1">
      <c r="A34" s="178" t="s">
        <v>527</v>
      </c>
      <c r="B34" s="121" t="s">
        <v>313</v>
      </c>
      <c r="C34" s="121" t="s">
        <v>319</v>
      </c>
      <c r="D34" s="112" t="s">
        <v>598</v>
      </c>
      <c r="E34" s="112" t="s">
        <v>599</v>
      </c>
      <c r="F34" s="112" t="s">
        <v>600</v>
      </c>
      <c r="G34" s="313"/>
      <c r="H34" s="313" t="s">
        <v>601</v>
      </c>
      <c r="I34" s="208"/>
      <c r="J34" s="208">
        <v>950000</v>
      </c>
      <c r="K34" s="208">
        <v>1550000</v>
      </c>
      <c r="L34" s="208">
        <v>1248685</v>
      </c>
      <c r="M34" s="208"/>
      <c r="N34" s="208"/>
      <c r="O34" s="208"/>
      <c r="P34" s="208"/>
      <c r="Q34" s="208"/>
      <c r="R34" s="208">
        <v>1248685</v>
      </c>
      <c r="S34" s="209">
        <v>30</v>
      </c>
      <c r="T34" s="209" t="s">
        <v>602</v>
      </c>
      <c r="U34" s="208">
        <f t="shared" si="4"/>
        <v>301315</v>
      </c>
    </row>
    <row r="35" spans="1:21" hidden="1">
      <c r="A35" s="178" t="s">
        <v>527</v>
      </c>
      <c r="B35" s="121" t="s">
        <v>313</v>
      </c>
      <c r="C35" s="121" t="s">
        <v>319</v>
      </c>
      <c r="D35" s="313" t="s">
        <v>598</v>
      </c>
      <c r="E35" s="313" t="s">
        <v>599</v>
      </c>
      <c r="F35" s="313" t="s">
        <v>600</v>
      </c>
      <c r="G35" s="313"/>
      <c r="H35" s="313" t="s">
        <v>603</v>
      </c>
      <c r="I35" s="208"/>
      <c r="J35" s="208">
        <v>1279583</v>
      </c>
      <c r="K35" s="208">
        <v>1279583</v>
      </c>
      <c r="L35" s="208">
        <v>1226844</v>
      </c>
      <c r="M35" s="208"/>
      <c r="N35" s="208"/>
      <c r="O35" s="208"/>
      <c r="P35" s="208"/>
      <c r="Q35" s="208"/>
      <c r="R35" s="208">
        <v>239020</v>
      </c>
      <c r="S35" s="209">
        <v>98</v>
      </c>
      <c r="T35" s="209" t="s">
        <v>604</v>
      </c>
      <c r="U35" s="208">
        <f t="shared" si="4"/>
        <v>1040563</v>
      </c>
    </row>
    <row r="36" spans="1:21" s="187" customFormat="1" hidden="1">
      <c r="A36" s="178" t="s">
        <v>527</v>
      </c>
      <c r="B36" s="309" t="s">
        <v>297</v>
      </c>
      <c r="C36" s="309" t="s">
        <v>319</v>
      </c>
      <c r="D36" s="314" t="s">
        <v>605</v>
      </c>
      <c r="E36" s="314" t="s">
        <v>606</v>
      </c>
      <c r="F36" s="314" t="s">
        <v>607</v>
      </c>
      <c r="G36" s="314" t="s">
        <v>608</v>
      </c>
      <c r="H36" s="314" t="s">
        <v>609</v>
      </c>
      <c r="I36" s="210" t="s">
        <v>610</v>
      </c>
      <c r="J36" s="211">
        <v>900000</v>
      </c>
      <c r="K36" s="211">
        <v>2316607</v>
      </c>
      <c r="L36" s="211">
        <v>29895</v>
      </c>
      <c r="M36" s="211"/>
      <c r="N36" s="211"/>
      <c r="O36" s="211">
        <v>953497</v>
      </c>
      <c r="P36" s="211"/>
      <c r="Q36" s="211"/>
      <c r="R36" s="211">
        <v>28459.572620000003</v>
      </c>
      <c r="S36" s="212">
        <v>0</v>
      </c>
      <c r="T36" s="213" t="s">
        <v>611</v>
      </c>
      <c r="U36" s="211">
        <v>2288147.4273799998</v>
      </c>
    </row>
    <row r="37" spans="1:21" hidden="1">
      <c r="A37" s="178" t="s">
        <v>527</v>
      </c>
      <c r="B37" s="121" t="s">
        <v>297</v>
      </c>
      <c r="C37" s="121" t="s">
        <v>319</v>
      </c>
      <c r="D37" s="315" t="s">
        <v>605</v>
      </c>
      <c r="E37" s="315" t="s">
        <v>606</v>
      </c>
      <c r="F37" s="315" t="s">
        <v>607</v>
      </c>
      <c r="G37" s="315" t="s">
        <v>612</v>
      </c>
      <c r="H37" s="315" t="s">
        <v>613</v>
      </c>
      <c r="I37" s="215" t="s">
        <v>614</v>
      </c>
      <c r="J37" s="216">
        <v>500000</v>
      </c>
      <c r="K37" s="216">
        <v>1800000</v>
      </c>
      <c r="L37" s="216">
        <v>16640</v>
      </c>
      <c r="M37" s="216"/>
      <c r="N37" s="216"/>
      <c r="O37" s="216">
        <v>1771065</v>
      </c>
      <c r="P37" s="216"/>
      <c r="Q37" s="216"/>
      <c r="R37" s="216">
        <v>16310.22517</v>
      </c>
      <c r="S37" s="217">
        <v>0</v>
      </c>
      <c r="T37" s="218" t="s">
        <v>611</v>
      </c>
      <c r="U37" s="216">
        <v>1783689.77483</v>
      </c>
    </row>
    <row r="38" spans="1:21" hidden="1">
      <c r="A38" s="178" t="s">
        <v>527</v>
      </c>
      <c r="B38" s="121" t="s">
        <v>297</v>
      </c>
      <c r="C38" s="121" t="s">
        <v>319</v>
      </c>
      <c r="D38" s="315" t="s">
        <v>615</v>
      </c>
      <c r="E38" s="315" t="s">
        <v>616</v>
      </c>
      <c r="F38" s="315" t="s">
        <v>617</v>
      </c>
      <c r="G38" s="315" t="s">
        <v>618</v>
      </c>
      <c r="H38" s="315" t="s">
        <v>619</v>
      </c>
      <c r="I38" s="219">
        <v>2010</v>
      </c>
      <c r="J38" s="220">
        <v>1044000</v>
      </c>
      <c r="K38" s="220">
        <v>1527000</v>
      </c>
      <c r="L38" s="220">
        <v>1490013</v>
      </c>
      <c r="M38" s="220"/>
      <c r="N38" s="220"/>
      <c r="O38" s="220">
        <v>0</v>
      </c>
      <c r="P38" s="220"/>
      <c r="Q38" s="220"/>
      <c r="R38" s="220">
        <v>1478610.8300900001</v>
      </c>
      <c r="S38" s="221">
        <v>1</v>
      </c>
      <c r="T38" s="222" t="s">
        <v>13</v>
      </c>
      <c r="U38" s="220">
        <v>48389.169909999939</v>
      </c>
    </row>
    <row r="39" spans="1:21" hidden="1">
      <c r="A39" s="178" t="s">
        <v>527</v>
      </c>
      <c r="B39" s="121" t="s">
        <v>297</v>
      </c>
      <c r="C39" s="121" t="s">
        <v>319</v>
      </c>
      <c r="D39" s="315" t="s">
        <v>620</v>
      </c>
      <c r="E39" s="315" t="s">
        <v>621</v>
      </c>
      <c r="F39" s="315" t="s">
        <v>622</v>
      </c>
      <c r="G39" s="315" t="s">
        <v>623</v>
      </c>
      <c r="H39" s="315" t="s">
        <v>624</v>
      </c>
      <c r="I39" s="214">
        <v>2011</v>
      </c>
      <c r="J39" s="220">
        <v>2310000</v>
      </c>
      <c r="K39" s="220">
        <v>3104000</v>
      </c>
      <c r="L39" s="220">
        <v>3065910</v>
      </c>
      <c r="M39" s="220"/>
      <c r="N39" s="220"/>
      <c r="O39" s="220">
        <v>46941</v>
      </c>
      <c r="P39" s="220"/>
      <c r="Q39" s="220"/>
      <c r="R39" s="220">
        <v>3057058.8769800002</v>
      </c>
      <c r="S39" s="223">
        <v>1</v>
      </c>
      <c r="T39" s="222" t="s">
        <v>13</v>
      </c>
      <c r="U39" s="220">
        <v>46941.123019999824</v>
      </c>
    </row>
    <row r="40" spans="1:21" hidden="1">
      <c r="A40" s="178" t="s">
        <v>527</v>
      </c>
      <c r="B40" s="121" t="s">
        <v>297</v>
      </c>
      <c r="C40" s="121" t="s">
        <v>319</v>
      </c>
      <c r="D40" s="315" t="s">
        <v>625</v>
      </c>
      <c r="E40" s="315" t="s">
        <v>626</v>
      </c>
      <c r="F40" s="315" t="s">
        <v>627</v>
      </c>
      <c r="G40" s="315" t="s">
        <v>628</v>
      </c>
      <c r="H40" s="315" t="s">
        <v>629</v>
      </c>
      <c r="I40" s="214">
        <v>2018</v>
      </c>
      <c r="J40" s="220">
        <v>2000000</v>
      </c>
      <c r="K40" s="220">
        <v>2000000</v>
      </c>
      <c r="L40" s="220">
        <v>1691351</v>
      </c>
      <c r="M40" s="220"/>
      <c r="N40" s="220"/>
      <c r="O40" s="220">
        <v>1046639</v>
      </c>
      <c r="P40" s="220"/>
      <c r="Q40" s="220"/>
      <c r="R40" s="220">
        <v>957852.66949999996</v>
      </c>
      <c r="S40" s="223">
        <v>0.6</v>
      </c>
      <c r="T40" s="222" t="s">
        <v>630</v>
      </c>
      <c r="U40" s="220">
        <v>1042147.3305</v>
      </c>
    </row>
    <row r="41" spans="1:21" hidden="1">
      <c r="A41" s="178" t="s">
        <v>527</v>
      </c>
      <c r="B41" s="121" t="s">
        <v>297</v>
      </c>
      <c r="C41" s="121" t="s">
        <v>319</v>
      </c>
      <c r="D41" s="316" t="s">
        <v>631</v>
      </c>
      <c r="E41" s="316" t="s">
        <v>632</v>
      </c>
      <c r="F41" s="316" t="s">
        <v>633</v>
      </c>
      <c r="G41" s="316" t="s">
        <v>634</v>
      </c>
      <c r="H41" s="316" t="s">
        <v>635</v>
      </c>
      <c r="I41" s="225">
        <v>2014</v>
      </c>
      <c r="J41" s="220">
        <v>2800000</v>
      </c>
      <c r="K41" s="220">
        <v>2856358</v>
      </c>
      <c r="L41" s="220">
        <v>2854809</v>
      </c>
      <c r="M41" s="220"/>
      <c r="N41" s="220"/>
      <c r="O41" s="220">
        <v>141522</v>
      </c>
      <c r="P41" s="220"/>
      <c r="Q41" s="220"/>
      <c r="R41" s="220">
        <v>2714835.5651700003</v>
      </c>
      <c r="S41" s="226">
        <v>1</v>
      </c>
      <c r="T41" s="222" t="s">
        <v>13</v>
      </c>
      <c r="U41" s="220">
        <v>141522.43482999969</v>
      </c>
    </row>
    <row r="42" spans="1:21" hidden="1">
      <c r="A42" s="178" t="s">
        <v>527</v>
      </c>
      <c r="B42" s="121" t="s">
        <v>297</v>
      </c>
      <c r="C42" s="121" t="s">
        <v>319</v>
      </c>
      <c r="D42" s="315" t="s">
        <v>631</v>
      </c>
      <c r="E42" s="315" t="s">
        <v>636</v>
      </c>
      <c r="F42" s="315" t="s">
        <v>637</v>
      </c>
      <c r="G42" s="315" t="s">
        <v>638</v>
      </c>
      <c r="H42" s="315" t="s">
        <v>639</v>
      </c>
      <c r="I42" s="219">
        <v>2022</v>
      </c>
      <c r="J42" s="220">
        <v>1350000</v>
      </c>
      <c r="K42" s="220">
        <v>1350000</v>
      </c>
      <c r="L42" s="220">
        <v>434473</v>
      </c>
      <c r="M42" s="220"/>
      <c r="N42" s="220"/>
      <c r="O42" s="220">
        <v>751707</v>
      </c>
      <c r="P42" s="220"/>
      <c r="Q42" s="220"/>
      <c r="R42" s="220">
        <v>102459.8625</v>
      </c>
      <c r="S42" s="221">
        <v>0.25</v>
      </c>
      <c r="T42" s="222" t="s">
        <v>20</v>
      </c>
      <c r="U42" s="220">
        <v>1247540.1375</v>
      </c>
    </row>
    <row r="43" spans="1:21" hidden="1">
      <c r="A43" s="178" t="s">
        <v>527</v>
      </c>
      <c r="B43" s="121" t="s">
        <v>297</v>
      </c>
      <c r="C43" s="121" t="s">
        <v>319</v>
      </c>
      <c r="D43" s="315" t="s">
        <v>631</v>
      </c>
      <c r="E43" s="315" t="s">
        <v>636</v>
      </c>
      <c r="F43" s="315" t="s">
        <v>637</v>
      </c>
      <c r="G43" s="315" t="s">
        <v>640</v>
      </c>
      <c r="H43" s="315" t="s">
        <v>641</v>
      </c>
      <c r="I43" s="219">
        <v>2018</v>
      </c>
      <c r="J43" s="220">
        <v>2300000</v>
      </c>
      <c r="K43" s="220">
        <v>2300000</v>
      </c>
      <c r="L43" s="220">
        <v>2244858</v>
      </c>
      <c r="M43" s="220"/>
      <c r="N43" s="220"/>
      <c r="O43" s="220">
        <v>374537</v>
      </c>
      <c r="P43" s="220"/>
      <c r="Q43" s="220"/>
      <c r="R43" s="220">
        <v>1925463.4642</v>
      </c>
      <c r="S43" s="221">
        <v>0.8</v>
      </c>
      <c r="T43" s="222" t="s">
        <v>630</v>
      </c>
      <c r="U43" s="220">
        <v>374536.53579999995</v>
      </c>
    </row>
    <row r="44" spans="1:21" hidden="1">
      <c r="A44" s="178" t="s">
        <v>527</v>
      </c>
      <c r="B44" s="121" t="s">
        <v>297</v>
      </c>
      <c r="C44" s="121" t="s">
        <v>319</v>
      </c>
      <c r="D44" s="317" t="s">
        <v>631</v>
      </c>
      <c r="E44" s="317" t="s">
        <v>636</v>
      </c>
      <c r="F44" s="317" t="s">
        <v>637</v>
      </c>
      <c r="G44" s="317" t="s">
        <v>642</v>
      </c>
      <c r="H44" s="317" t="s">
        <v>643</v>
      </c>
      <c r="I44" s="219">
        <v>2018</v>
      </c>
      <c r="J44" s="220">
        <v>1000000</v>
      </c>
      <c r="K44" s="220">
        <v>1000000</v>
      </c>
      <c r="L44" s="220">
        <v>727956</v>
      </c>
      <c r="M44" s="220"/>
      <c r="N44" s="220"/>
      <c r="O44" s="220">
        <v>381152</v>
      </c>
      <c r="P44" s="220"/>
      <c r="Q44" s="220"/>
      <c r="R44" s="220">
        <v>618847.92944999994</v>
      </c>
      <c r="S44" s="223">
        <v>0.56000000000000005</v>
      </c>
      <c r="T44" s="224" t="s">
        <v>630</v>
      </c>
      <c r="U44" s="220">
        <v>381152.07055000006</v>
      </c>
    </row>
    <row r="45" spans="1:21" hidden="1">
      <c r="A45" s="178" t="s">
        <v>527</v>
      </c>
      <c r="B45" s="121" t="s">
        <v>297</v>
      </c>
      <c r="C45" s="121" t="s">
        <v>319</v>
      </c>
      <c r="D45" s="316" t="s">
        <v>631</v>
      </c>
      <c r="E45" s="316" t="s">
        <v>636</v>
      </c>
      <c r="F45" s="316" t="s">
        <v>637</v>
      </c>
      <c r="G45" s="316" t="s">
        <v>644</v>
      </c>
      <c r="H45" s="316" t="s">
        <v>645</v>
      </c>
      <c r="I45" s="225">
        <v>2020</v>
      </c>
      <c r="J45" s="220">
        <v>4000000</v>
      </c>
      <c r="K45" s="220">
        <v>4000000</v>
      </c>
      <c r="L45" s="220">
        <v>3880909</v>
      </c>
      <c r="M45" s="220"/>
      <c r="N45" s="220"/>
      <c r="O45" s="220">
        <v>1105959</v>
      </c>
      <c r="P45" s="220"/>
      <c r="Q45" s="220"/>
      <c r="R45" s="220">
        <v>2755539.2608399997</v>
      </c>
      <c r="S45" s="226">
        <v>0.65</v>
      </c>
      <c r="T45" s="222" t="s">
        <v>114</v>
      </c>
      <c r="U45" s="220">
        <v>1244460.7391600003</v>
      </c>
    </row>
    <row r="46" spans="1:21" hidden="1">
      <c r="A46" s="178" t="s">
        <v>527</v>
      </c>
      <c r="B46" s="121" t="s">
        <v>297</v>
      </c>
      <c r="C46" s="121" t="s">
        <v>319</v>
      </c>
      <c r="D46" s="315" t="s">
        <v>646</v>
      </c>
      <c r="E46" s="315" t="s">
        <v>647</v>
      </c>
      <c r="F46" s="315" t="s">
        <v>648</v>
      </c>
      <c r="G46" s="315" t="s">
        <v>649</v>
      </c>
      <c r="H46" s="315" t="s">
        <v>650</v>
      </c>
      <c r="I46" s="219">
        <v>2017</v>
      </c>
      <c r="J46" s="220">
        <v>2500000</v>
      </c>
      <c r="K46" s="220">
        <v>4043000</v>
      </c>
      <c r="L46" s="220">
        <v>3914424</v>
      </c>
      <c r="M46" s="220"/>
      <c r="N46" s="220"/>
      <c r="O46" s="220">
        <v>88819</v>
      </c>
      <c r="P46" s="220"/>
      <c r="Q46" s="220"/>
      <c r="R46" s="220">
        <v>3897680.6171900001</v>
      </c>
      <c r="S46" s="221">
        <v>0.95</v>
      </c>
      <c r="T46" s="222" t="s">
        <v>630</v>
      </c>
      <c r="U46" s="220">
        <v>145319.38280999986</v>
      </c>
    </row>
    <row r="47" spans="1:21" hidden="1">
      <c r="A47" s="178" t="s">
        <v>527</v>
      </c>
      <c r="B47" s="121" t="s">
        <v>297</v>
      </c>
      <c r="C47" s="121" t="s">
        <v>319</v>
      </c>
      <c r="D47" s="315" t="s">
        <v>651</v>
      </c>
      <c r="E47" s="315" t="s">
        <v>652</v>
      </c>
      <c r="F47" s="315" t="s">
        <v>653</v>
      </c>
      <c r="G47" s="315" t="s">
        <v>654</v>
      </c>
      <c r="H47" s="315" t="s">
        <v>655</v>
      </c>
      <c r="I47" s="219" t="s">
        <v>610</v>
      </c>
      <c r="J47" s="220">
        <v>1000000</v>
      </c>
      <c r="K47" s="220">
        <v>1000000</v>
      </c>
      <c r="L47" s="220">
        <v>165893</v>
      </c>
      <c r="M47" s="220"/>
      <c r="N47" s="220"/>
      <c r="O47" s="220">
        <v>154829</v>
      </c>
      <c r="P47" s="220"/>
      <c r="Q47" s="220"/>
      <c r="R47" s="220">
        <v>62104.633000000002</v>
      </c>
      <c r="S47" s="221">
        <v>0.05</v>
      </c>
      <c r="T47" s="222" t="s">
        <v>114</v>
      </c>
      <c r="U47" s="220">
        <v>937895.36699999997</v>
      </c>
    </row>
    <row r="48" spans="1:21" hidden="1">
      <c r="A48" s="178" t="s">
        <v>527</v>
      </c>
      <c r="B48" s="121" t="s">
        <v>297</v>
      </c>
      <c r="C48" s="121" t="s">
        <v>319</v>
      </c>
      <c r="D48" s="317" t="s">
        <v>651</v>
      </c>
      <c r="E48" s="317" t="s">
        <v>652</v>
      </c>
      <c r="F48" s="317" t="s">
        <v>653</v>
      </c>
      <c r="G48" s="317" t="s">
        <v>656</v>
      </c>
      <c r="H48" s="317" t="s">
        <v>657</v>
      </c>
      <c r="I48" s="219" t="s">
        <v>658</v>
      </c>
      <c r="J48" s="220">
        <v>600000</v>
      </c>
      <c r="K48" s="220">
        <v>1410000</v>
      </c>
      <c r="L48" s="220">
        <v>1115018</v>
      </c>
      <c r="M48" s="220"/>
      <c r="N48" s="220"/>
      <c r="O48" s="220">
        <v>434367</v>
      </c>
      <c r="P48" s="220"/>
      <c r="Q48" s="220"/>
      <c r="R48" s="220">
        <v>935632.54171999998</v>
      </c>
      <c r="S48" s="223">
        <v>0.9</v>
      </c>
      <c r="T48" s="227" t="s">
        <v>630</v>
      </c>
      <c r="U48" s="220">
        <v>474367.45828000002</v>
      </c>
    </row>
    <row r="49" spans="1:21" hidden="1">
      <c r="A49" s="178" t="s">
        <v>527</v>
      </c>
      <c r="B49" s="121" t="s">
        <v>297</v>
      </c>
      <c r="C49" s="121" t="s">
        <v>319</v>
      </c>
      <c r="D49" s="316" t="s">
        <v>651</v>
      </c>
      <c r="E49" s="316" t="s">
        <v>652</v>
      </c>
      <c r="F49" s="316" t="s">
        <v>653</v>
      </c>
      <c r="G49" s="316" t="s">
        <v>659</v>
      </c>
      <c r="H49" s="316" t="s">
        <v>660</v>
      </c>
      <c r="I49" s="225" t="s">
        <v>661</v>
      </c>
      <c r="J49" s="220">
        <v>2800000</v>
      </c>
      <c r="K49" s="220">
        <v>4975000</v>
      </c>
      <c r="L49" s="220">
        <v>4573964</v>
      </c>
      <c r="M49" s="220"/>
      <c r="N49" s="220"/>
      <c r="O49" s="220">
        <v>1433806</v>
      </c>
      <c r="P49" s="220"/>
      <c r="Q49" s="220"/>
      <c r="R49" s="220">
        <v>3481534.4893899993</v>
      </c>
      <c r="S49" s="226">
        <v>1</v>
      </c>
      <c r="T49" s="222" t="s">
        <v>13</v>
      </c>
      <c r="U49" s="220">
        <v>1493465.5106100007</v>
      </c>
    </row>
    <row r="50" spans="1:21" hidden="1">
      <c r="A50" s="178" t="s">
        <v>527</v>
      </c>
      <c r="B50" s="309" t="s">
        <v>315</v>
      </c>
      <c r="C50" s="309" t="s">
        <v>319</v>
      </c>
      <c r="D50" s="318" t="s">
        <v>662</v>
      </c>
      <c r="E50" s="318" t="s">
        <v>663</v>
      </c>
      <c r="F50" s="318" t="s">
        <v>664</v>
      </c>
      <c r="G50" s="314" t="s">
        <v>665</v>
      </c>
      <c r="H50" s="314" t="s">
        <v>665</v>
      </c>
      <c r="I50" s="210">
        <v>2022</v>
      </c>
      <c r="J50" s="211">
        <v>1391251</v>
      </c>
      <c r="K50" s="211">
        <v>1391251</v>
      </c>
      <c r="L50" s="211">
        <v>863681</v>
      </c>
      <c r="M50" s="211"/>
      <c r="N50" s="211"/>
      <c r="O50" s="211">
        <v>222256</v>
      </c>
      <c r="P50" s="211"/>
      <c r="Q50" s="211"/>
      <c r="R50" s="211">
        <v>13744</v>
      </c>
      <c r="S50" s="212">
        <v>0.55000000000000004</v>
      </c>
      <c r="T50" s="213" t="s">
        <v>114</v>
      </c>
      <c r="U50" s="211">
        <v>1377507</v>
      </c>
    </row>
    <row r="51" spans="1:21" hidden="1">
      <c r="A51" s="178" t="s">
        <v>527</v>
      </c>
      <c r="B51" s="121" t="s">
        <v>315</v>
      </c>
      <c r="C51" s="121" t="s">
        <v>319</v>
      </c>
      <c r="D51" s="319" t="s">
        <v>662</v>
      </c>
      <c r="E51" s="319" t="s">
        <v>663</v>
      </c>
      <c r="F51" s="319" t="s">
        <v>664</v>
      </c>
      <c r="G51" s="316" t="s">
        <v>666</v>
      </c>
      <c r="H51" s="316" t="s">
        <v>666</v>
      </c>
      <c r="I51" s="225">
        <v>2022</v>
      </c>
      <c r="J51" s="220">
        <v>1796366</v>
      </c>
      <c r="K51" s="220">
        <v>1796366</v>
      </c>
      <c r="L51" s="220">
        <v>122598</v>
      </c>
      <c r="M51" s="220"/>
      <c r="N51" s="220"/>
      <c r="O51" s="220">
        <v>224755</v>
      </c>
      <c r="P51" s="220"/>
      <c r="Q51" s="220"/>
      <c r="R51" s="220">
        <v>245</v>
      </c>
      <c r="S51" s="226">
        <v>0</v>
      </c>
      <c r="T51" s="222" t="s">
        <v>114</v>
      </c>
      <c r="U51" s="220">
        <v>1796121</v>
      </c>
    </row>
    <row r="52" spans="1:21" hidden="1">
      <c r="A52" s="178" t="s">
        <v>527</v>
      </c>
      <c r="B52" s="121" t="s">
        <v>315</v>
      </c>
      <c r="C52" s="121" t="s">
        <v>319</v>
      </c>
      <c r="D52" s="320" t="s">
        <v>667</v>
      </c>
      <c r="E52" s="320" t="s">
        <v>668</v>
      </c>
      <c r="F52" s="320" t="s">
        <v>669</v>
      </c>
      <c r="G52" s="316" t="s">
        <v>670</v>
      </c>
      <c r="H52" s="316" t="s">
        <v>670</v>
      </c>
      <c r="I52" s="225">
        <v>2022</v>
      </c>
      <c r="J52" s="220">
        <v>1292512</v>
      </c>
      <c r="K52" s="220">
        <v>1402868</v>
      </c>
      <c r="L52" s="220">
        <v>1371741</v>
      </c>
      <c r="M52" s="220"/>
      <c r="N52" s="220"/>
      <c r="O52" s="220">
        <v>59178</v>
      </c>
      <c r="P52" s="220"/>
      <c r="Q52" s="220"/>
      <c r="R52" s="220">
        <v>1233334</v>
      </c>
      <c r="S52" s="226">
        <v>0.95</v>
      </c>
      <c r="T52" s="222" t="s">
        <v>114</v>
      </c>
      <c r="U52" s="220">
        <v>169534</v>
      </c>
    </row>
    <row r="53" spans="1:21" hidden="1">
      <c r="A53" s="178" t="s">
        <v>527</v>
      </c>
      <c r="B53" s="121" t="s">
        <v>315</v>
      </c>
      <c r="C53" s="121" t="s">
        <v>319</v>
      </c>
      <c r="D53" s="320" t="s">
        <v>671</v>
      </c>
      <c r="E53" s="320" t="s">
        <v>672</v>
      </c>
      <c r="F53" s="320" t="s">
        <v>673</v>
      </c>
      <c r="G53" s="316" t="s">
        <v>674</v>
      </c>
      <c r="H53" s="316" t="s">
        <v>674</v>
      </c>
      <c r="I53" s="225">
        <v>2022</v>
      </c>
      <c r="J53" s="220">
        <v>1749275</v>
      </c>
      <c r="K53" s="220">
        <v>2749275</v>
      </c>
      <c r="L53" s="220">
        <v>1661774</v>
      </c>
      <c r="M53" s="220"/>
      <c r="N53" s="220"/>
      <c r="O53" s="220">
        <v>1117908</v>
      </c>
      <c r="P53" s="220"/>
      <c r="Q53" s="220"/>
      <c r="R53" s="220">
        <v>631367</v>
      </c>
      <c r="S53" s="226">
        <v>0.9</v>
      </c>
      <c r="T53" s="222" t="s">
        <v>114</v>
      </c>
      <c r="U53" s="220">
        <v>2117908</v>
      </c>
    </row>
    <row r="54" spans="1:21" hidden="1">
      <c r="A54" s="178" t="s">
        <v>527</v>
      </c>
      <c r="B54" s="309" t="s">
        <v>271</v>
      </c>
      <c r="C54" s="309" t="s">
        <v>319</v>
      </c>
      <c r="D54" s="310" t="s">
        <v>675</v>
      </c>
      <c r="E54" s="310" t="s">
        <v>676</v>
      </c>
      <c r="F54" s="310" t="s">
        <v>677</v>
      </c>
      <c r="G54" s="310"/>
      <c r="H54" s="310" t="s">
        <v>678</v>
      </c>
      <c r="I54" s="204">
        <v>2004</v>
      </c>
      <c r="J54" s="206">
        <v>200000</v>
      </c>
      <c r="K54" s="206">
        <v>1135000</v>
      </c>
      <c r="L54" s="206">
        <v>1083832</v>
      </c>
      <c r="M54" s="206"/>
      <c r="N54" s="206"/>
      <c r="O54" s="206">
        <v>52993</v>
      </c>
      <c r="P54" s="206"/>
      <c r="Q54" s="206"/>
      <c r="R54" s="206">
        <v>1012970</v>
      </c>
      <c r="S54" s="204">
        <v>98</v>
      </c>
      <c r="T54" s="204"/>
      <c r="U54" s="206">
        <f t="shared" ref="U54:U82" si="5">K54-R54</f>
        <v>122030</v>
      </c>
    </row>
    <row r="55" spans="1:21" hidden="1">
      <c r="A55" s="178" t="s">
        <v>527</v>
      </c>
      <c r="B55" s="121" t="s">
        <v>271</v>
      </c>
      <c r="C55" s="121" t="s">
        <v>319</v>
      </c>
      <c r="D55" s="112" t="s">
        <v>675</v>
      </c>
      <c r="E55" s="321" t="s">
        <v>676</v>
      </c>
      <c r="F55" s="112" t="s">
        <v>677</v>
      </c>
      <c r="G55" s="112"/>
      <c r="H55" s="112" t="s">
        <v>679</v>
      </c>
      <c r="I55" s="209">
        <v>2007</v>
      </c>
      <c r="J55" s="208">
        <v>500000</v>
      </c>
      <c r="K55" s="208">
        <v>5129400</v>
      </c>
      <c r="L55" s="208">
        <v>89285</v>
      </c>
      <c r="M55" s="208"/>
      <c r="N55" s="208"/>
      <c r="O55" s="208">
        <v>1023701</v>
      </c>
      <c r="P55" s="208"/>
      <c r="Q55" s="208"/>
      <c r="R55" s="208">
        <v>64133</v>
      </c>
      <c r="S55" s="209">
        <v>0</v>
      </c>
      <c r="T55" s="209" t="s">
        <v>107</v>
      </c>
      <c r="U55" s="208">
        <f t="shared" si="5"/>
        <v>5065267</v>
      </c>
    </row>
    <row r="56" spans="1:21" hidden="1">
      <c r="A56" s="178" t="s">
        <v>527</v>
      </c>
      <c r="B56" s="121" t="s">
        <v>271</v>
      </c>
      <c r="C56" s="121" t="s">
        <v>319</v>
      </c>
      <c r="D56" s="112" t="s">
        <v>680</v>
      </c>
      <c r="E56" s="112" t="s">
        <v>681</v>
      </c>
      <c r="F56" s="112" t="s">
        <v>682</v>
      </c>
      <c r="G56" s="112"/>
      <c r="H56" s="112" t="s">
        <v>683</v>
      </c>
      <c r="I56" s="209">
        <v>2011</v>
      </c>
      <c r="J56" s="208">
        <v>2310000</v>
      </c>
      <c r="K56" s="208">
        <v>3220800</v>
      </c>
      <c r="L56" s="208">
        <v>2573730</v>
      </c>
      <c r="M56" s="208"/>
      <c r="N56" s="208"/>
      <c r="O56" s="208">
        <v>831953</v>
      </c>
      <c r="P56" s="208"/>
      <c r="Q56" s="208"/>
      <c r="R56" s="208">
        <v>2290066</v>
      </c>
      <c r="S56" s="209">
        <v>98</v>
      </c>
      <c r="T56" s="209" t="s">
        <v>684</v>
      </c>
      <c r="U56" s="208">
        <f t="shared" si="5"/>
        <v>930734</v>
      </c>
    </row>
    <row r="57" spans="1:21" hidden="1">
      <c r="A57" s="178" t="s">
        <v>527</v>
      </c>
      <c r="B57" s="121" t="s">
        <v>271</v>
      </c>
      <c r="C57" s="121" t="s">
        <v>319</v>
      </c>
      <c r="D57" s="112" t="s">
        <v>680</v>
      </c>
      <c r="E57" s="112" t="s">
        <v>685</v>
      </c>
      <c r="F57" s="112" t="s">
        <v>686</v>
      </c>
      <c r="G57" s="112"/>
      <c r="H57" s="112" t="s">
        <v>687</v>
      </c>
      <c r="I57" s="209">
        <v>2011</v>
      </c>
      <c r="J57" s="208">
        <v>1422000</v>
      </c>
      <c r="K57" s="208">
        <v>1568740</v>
      </c>
      <c r="L57" s="208">
        <v>1514318</v>
      </c>
      <c r="M57" s="208"/>
      <c r="N57" s="208"/>
      <c r="O57" s="208">
        <v>62980</v>
      </c>
      <c r="P57" s="208"/>
      <c r="Q57" s="208"/>
      <c r="R57" s="208">
        <v>1505560</v>
      </c>
      <c r="S57" s="209">
        <v>100</v>
      </c>
      <c r="T57" s="209" t="s">
        <v>688</v>
      </c>
      <c r="U57" s="208">
        <f t="shared" si="5"/>
        <v>63180</v>
      </c>
    </row>
    <row r="58" spans="1:21" hidden="1">
      <c r="A58" s="178" t="s">
        <v>527</v>
      </c>
      <c r="B58" s="121" t="s">
        <v>271</v>
      </c>
      <c r="C58" s="121" t="s">
        <v>319</v>
      </c>
      <c r="D58" s="112" t="s">
        <v>689</v>
      </c>
      <c r="E58" s="112" t="s">
        <v>690</v>
      </c>
      <c r="F58" s="112" t="s">
        <v>691</v>
      </c>
      <c r="G58" s="112"/>
      <c r="H58" s="112" t="s">
        <v>692</v>
      </c>
      <c r="I58" s="209">
        <v>2014</v>
      </c>
      <c r="J58" s="208">
        <v>1600000</v>
      </c>
      <c r="K58" s="208">
        <v>1600000</v>
      </c>
      <c r="L58" s="208">
        <v>0</v>
      </c>
      <c r="M58" s="208"/>
      <c r="N58" s="208"/>
      <c r="O58" s="208">
        <v>1600000</v>
      </c>
      <c r="P58" s="208"/>
      <c r="Q58" s="208"/>
      <c r="R58" s="208">
        <v>0</v>
      </c>
      <c r="S58" s="209">
        <v>0</v>
      </c>
      <c r="T58" s="209" t="s">
        <v>693</v>
      </c>
      <c r="U58" s="208">
        <f t="shared" si="5"/>
        <v>1600000</v>
      </c>
    </row>
    <row r="59" spans="1:21" hidden="1">
      <c r="A59" s="178" t="s">
        <v>527</v>
      </c>
      <c r="B59" s="121" t="s">
        <v>271</v>
      </c>
      <c r="C59" s="121" t="s">
        <v>319</v>
      </c>
      <c r="D59" s="112" t="s">
        <v>694</v>
      </c>
      <c r="E59" s="112" t="s">
        <v>695</v>
      </c>
      <c r="F59" s="112" t="s">
        <v>696</v>
      </c>
      <c r="G59" s="112"/>
      <c r="H59" s="112" t="s">
        <v>697</v>
      </c>
      <c r="I59" s="209">
        <v>2006</v>
      </c>
      <c r="J59" s="208">
        <v>400000</v>
      </c>
      <c r="K59" s="208">
        <v>1326178</v>
      </c>
      <c r="L59" s="208">
        <v>1317631</v>
      </c>
      <c r="M59" s="208"/>
      <c r="N59" s="208"/>
      <c r="O59" s="208">
        <v>600</v>
      </c>
      <c r="P59" s="208"/>
      <c r="Q59" s="208"/>
      <c r="R59" s="208">
        <v>1309697</v>
      </c>
      <c r="S59" s="209">
        <v>100</v>
      </c>
      <c r="T59" s="209" t="s">
        <v>688</v>
      </c>
      <c r="U59" s="208">
        <f t="shared" si="5"/>
        <v>16481</v>
      </c>
    </row>
    <row r="60" spans="1:21" hidden="1">
      <c r="A60" s="178" t="s">
        <v>527</v>
      </c>
      <c r="B60" s="121" t="s">
        <v>271</v>
      </c>
      <c r="C60" s="121" t="s">
        <v>319</v>
      </c>
      <c r="D60" s="112" t="s">
        <v>698</v>
      </c>
      <c r="E60" s="112" t="s">
        <v>699</v>
      </c>
      <c r="F60" s="112" t="s">
        <v>700</v>
      </c>
      <c r="G60" s="112"/>
      <c r="H60" s="112" t="s">
        <v>701</v>
      </c>
      <c r="I60" s="209">
        <v>2018</v>
      </c>
      <c r="J60" s="208">
        <v>800000</v>
      </c>
      <c r="K60" s="208">
        <v>800000</v>
      </c>
      <c r="L60" s="208">
        <v>683885</v>
      </c>
      <c r="M60" s="208"/>
      <c r="N60" s="208"/>
      <c r="O60" s="208">
        <v>727705</v>
      </c>
      <c r="P60" s="208"/>
      <c r="Q60" s="208"/>
      <c r="R60" s="208">
        <v>72295</v>
      </c>
      <c r="S60" s="209">
        <v>10</v>
      </c>
      <c r="T60" s="209"/>
      <c r="U60" s="208">
        <f t="shared" si="5"/>
        <v>727705</v>
      </c>
    </row>
    <row r="61" spans="1:21" hidden="1">
      <c r="A61" s="178" t="s">
        <v>527</v>
      </c>
      <c r="B61" s="121" t="s">
        <v>271</v>
      </c>
      <c r="C61" s="121" t="s">
        <v>319</v>
      </c>
      <c r="D61" s="112" t="s">
        <v>698</v>
      </c>
      <c r="E61" s="112" t="s">
        <v>699</v>
      </c>
      <c r="F61" s="112" t="s">
        <v>700</v>
      </c>
      <c r="G61" s="112"/>
      <c r="H61" s="112" t="s">
        <v>702</v>
      </c>
      <c r="I61" s="209">
        <v>2018</v>
      </c>
      <c r="J61" s="208">
        <v>1200000</v>
      </c>
      <c r="K61" s="208">
        <v>1200000</v>
      </c>
      <c r="L61" s="208">
        <v>717230</v>
      </c>
      <c r="M61" s="208"/>
      <c r="N61" s="208"/>
      <c r="O61" s="208">
        <v>1217831</v>
      </c>
      <c r="P61" s="208"/>
      <c r="Q61" s="208"/>
      <c r="R61" s="208">
        <v>182169</v>
      </c>
      <c r="S61" s="209">
        <v>35</v>
      </c>
      <c r="T61" s="209"/>
      <c r="U61" s="208">
        <f t="shared" si="5"/>
        <v>1017831</v>
      </c>
    </row>
    <row r="62" spans="1:21" hidden="1">
      <c r="A62" s="178" t="s">
        <v>527</v>
      </c>
      <c r="B62" s="121" t="s">
        <v>271</v>
      </c>
      <c r="C62" s="121" t="s">
        <v>319</v>
      </c>
      <c r="D62" s="112" t="s">
        <v>698</v>
      </c>
      <c r="E62" s="112" t="s">
        <v>699</v>
      </c>
      <c r="F62" s="112" t="s">
        <v>700</v>
      </c>
      <c r="G62" s="112"/>
      <c r="H62" s="112" t="s">
        <v>703</v>
      </c>
      <c r="I62" s="209">
        <v>2014</v>
      </c>
      <c r="J62" s="208">
        <v>1000000</v>
      </c>
      <c r="K62" s="208">
        <v>1000000</v>
      </c>
      <c r="L62" s="208">
        <v>11762</v>
      </c>
      <c r="M62" s="208"/>
      <c r="N62" s="208"/>
      <c r="O62" s="208">
        <v>997001</v>
      </c>
      <c r="P62" s="208"/>
      <c r="Q62" s="208"/>
      <c r="R62" s="208">
        <v>2999</v>
      </c>
      <c r="S62" s="209">
        <v>0</v>
      </c>
      <c r="T62" s="209" t="s">
        <v>704</v>
      </c>
      <c r="U62" s="208">
        <f t="shared" si="5"/>
        <v>997001</v>
      </c>
    </row>
    <row r="63" spans="1:21" hidden="1">
      <c r="A63" s="178" t="s">
        <v>527</v>
      </c>
      <c r="B63" s="121" t="s">
        <v>271</v>
      </c>
      <c r="C63" s="121" t="s">
        <v>319</v>
      </c>
      <c r="D63" s="112" t="s">
        <v>705</v>
      </c>
      <c r="E63" s="112" t="s">
        <v>706</v>
      </c>
      <c r="F63" s="112" t="s">
        <v>707</v>
      </c>
      <c r="G63" s="112"/>
      <c r="H63" s="112" t="s">
        <v>708</v>
      </c>
      <c r="I63" s="209">
        <v>2021</v>
      </c>
      <c r="J63" s="208">
        <v>1000000</v>
      </c>
      <c r="K63" s="208">
        <v>1000000</v>
      </c>
      <c r="L63" s="208">
        <v>975633</v>
      </c>
      <c r="M63" s="208"/>
      <c r="N63" s="208"/>
      <c r="O63" s="208">
        <v>37149</v>
      </c>
      <c r="P63" s="208"/>
      <c r="Q63" s="208"/>
      <c r="R63" s="208">
        <v>952835</v>
      </c>
      <c r="S63" s="209">
        <v>100</v>
      </c>
      <c r="T63" s="209" t="s">
        <v>709</v>
      </c>
      <c r="U63" s="208">
        <f t="shared" si="5"/>
        <v>47165</v>
      </c>
    </row>
    <row r="64" spans="1:21" hidden="1">
      <c r="A64" s="178" t="s">
        <v>527</v>
      </c>
      <c r="B64" s="121" t="s">
        <v>271</v>
      </c>
      <c r="C64" s="121" t="s">
        <v>319</v>
      </c>
      <c r="D64" s="112" t="s">
        <v>710</v>
      </c>
      <c r="E64" s="112" t="s">
        <v>711</v>
      </c>
      <c r="F64" s="112" t="s">
        <v>712</v>
      </c>
      <c r="G64" s="112"/>
      <c r="H64" s="112" t="s">
        <v>713</v>
      </c>
      <c r="I64" s="209">
        <v>2006</v>
      </c>
      <c r="J64" s="208">
        <v>345000</v>
      </c>
      <c r="K64" s="208">
        <v>1195000</v>
      </c>
      <c r="L64" s="208">
        <v>1187723</v>
      </c>
      <c r="M64" s="208"/>
      <c r="N64" s="208"/>
      <c r="O64" s="208">
        <v>50000</v>
      </c>
      <c r="P64" s="208"/>
      <c r="Q64" s="208"/>
      <c r="R64" s="208">
        <v>1125550</v>
      </c>
      <c r="S64" s="209">
        <v>95</v>
      </c>
      <c r="T64" s="209" t="s">
        <v>714</v>
      </c>
      <c r="U64" s="208">
        <f t="shared" si="5"/>
        <v>69450</v>
      </c>
    </row>
    <row r="65" spans="1:21" hidden="1">
      <c r="A65" s="178" t="s">
        <v>527</v>
      </c>
      <c r="B65" s="121" t="s">
        <v>271</v>
      </c>
      <c r="C65" s="121" t="s">
        <v>319</v>
      </c>
      <c r="D65" s="112" t="s">
        <v>710</v>
      </c>
      <c r="E65" s="112" t="s">
        <v>711</v>
      </c>
      <c r="F65" s="112" t="s">
        <v>712</v>
      </c>
      <c r="G65" s="112"/>
      <c r="H65" s="112" t="s">
        <v>715</v>
      </c>
      <c r="I65" s="209">
        <v>2010</v>
      </c>
      <c r="J65" s="208">
        <v>200000</v>
      </c>
      <c r="K65" s="208">
        <v>200000</v>
      </c>
      <c r="L65" s="208">
        <v>165325</v>
      </c>
      <c r="M65" s="208"/>
      <c r="N65" s="208"/>
      <c r="O65" s="208">
        <v>34675</v>
      </c>
      <c r="P65" s="208"/>
      <c r="Q65" s="208"/>
      <c r="R65" s="208">
        <v>165325</v>
      </c>
      <c r="S65" s="209">
        <v>98</v>
      </c>
      <c r="T65" s="209" t="s">
        <v>716</v>
      </c>
      <c r="U65" s="208">
        <f t="shared" si="5"/>
        <v>34675</v>
      </c>
    </row>
    <row r="66" spans="1:21" hidden="1">
      <c r="A66" s="178" t="s">
        <v>527</v>
      </c>
      <c r="B66" s="121" t="s">
        <v>271</v>
      </c>
      <c r="C66" s="121" t="s">
        <v>319</v>
      </c>
      <c r="D66" s="112" t="s">
        <v>710</v>
      </c>
      <c r="E66" s="112" t="s">
        <v>711</v>
      </c>
      <c r="F66" s="112" t="s">
        <v>712</v>
      </c>
      <c r="G66" s="112"/>
      <c r="H66" s="112" t="s">
        <v>717</v>
      </c>
      <c r="I66" s="209">
        <v>2008</v>
      </c>
      <c r="J66" s="208">
        <v>600000</v>
      </c>
      <c r="K66" s="208">
        <v>1828983</v>
      </c>
      <c r="L66" s="208">
        <v>1605246</v>
      </c>
      <c r="M66" s="208"/>
      <c r="N66" s="208"/>
      <c r="O66" s="208">
        <v>117629</v>
      </c>
      <c r="P66" s="208"/>
      <c r="Q66" s="208"/>
      <c r="R66" s="208">
        <v>1178978</v>
      </c>
      <c r="S66" s="209">
        <v>50</v>
      </c>
      <c r="T66" s="229" t="s">
        <v>718</v>
      </c>
      <c r="U66" s="208">
        <f t="shared" si="5"/>
        <v>650005</v>
      </c>
    </row>
    <row r="67" spans="1:21" hidden="1">
      <c r="A67" s="178" t="s">
        <v>527</v>
      </c>
      <c r="B67" s="121" t="s">
        <v>271</v>
      </c>
      <c r="C67" s="121" t="s">
        <v>319</v>
      </c>
      <c r="D67" s="112" t="s">
        <v>710</v>
      </c>
      <c r="E67" s="112" t="s">
        <v>711</v>
      </c>
      <c r="F67" s="112" t="s">
        <v>712</v>
      </c>
      <c r="G67" s="112"/>
      <c r="H67" s="112" t="s">
        <v>719</v>
      </c>
      <c r="I67" s="209">
        <v>2015</v>
      </c>
      <c r="J67" s="208">
        <v>300000</v>
      </c>
      <c r="K67" s="208">
        <v>300000</v>
      </c>
      <c r="L67" s="208">
        <v>179497</v>
      </c>
      <c r="M67" s="208"/>
      <c r="N67" s="208"/>
      <c r="O67" s="208">
        <v>166660</v>
      </c>
      <c r="P67" s="208"/>
      <c r="Q67" s="208"/>
      <c r="R67" s="208">
        <v>15390</v>
      </c>
      <c r="S67" s="209">
        <v>5</v>
      </c>
      <c r="T67" s="229" t="s">
        <v>720</v>
      </c>
      <c r="U67" s="208">
        <f t="shared" si="5"/>
        <v>284610</v>
      </c>
    </row>
    <row r="68" spans="1:21" hidden="1">
      <c r="A68" s="178" t="s">
        <v>527</v>
      </c>
      <c r="B68" s="121" t="s">
        <v>271</v>
      </c>
      <c r="C68" s="121" t="s">
        <v>319</v>
      </c>
      <c r="D68" s="112" t="s">
        <v>710</v>
      </c>
      <c r="E68" s="112" t="s">
        <v>711</v>
      </c>
      <c r="F68" s="112" t="s">
        <v>712</v>
      </c>
      <c r="G68" s="112"/>
      <c r="H68" s="112" t="s">
        <v>721</v>
      </c>
      <c r="I68" s="209">
        <v>2015</v>
      </c>
      <c r="J68" s="208">
        <v>50000</v>
      </c>
      <c r="K68" s="208">
        <v>50000</v>
      </c>
      <c r="L68" s="208">
        <v>180287</v>
      </c>
      <c r="M68" s="208"/>
      <c r="N68" s="208"/>
      <c r="O68" s="208">
        <v>35970</v>
      </c>
      <c r="P68" s="208"/>
      <c r="Q68" s="208"/>
      <c r="R68" s="208">
        <v>14029</v>
      </c>
      <c r="S68" s="209">
        <v>28</v>
      </c>
      <c r="T68" s="229" t="s">
        <v>720</v>
      </c>
      <c r="U68" s="208">
        <f t="shared" si="5"/>
        <v>35971</v>
      </c>
    </row>
    <row r="69" spans="1:21" hidden="1">
      <c r="A69" s="178" t="s">
        <v>527</v>
      </c>
      <c r="B69" s="121" t="s">
        <v>271</v>
      </c>
      <c r="C69" s="121" t="s">
        <v>319</v>
      </c>
      <c r="D69" s="112" t="s">
        <v>710</v>
      </c>
      <c r="E69" s="112" t="s">
        <v>711</v>
      </c>
      <c r="F69" s="112" t="s">
        <v>712</v>
      </c>
      <c r="G69" s="112"/>
      <c r="H69" s="112" t="s">
        <v>722</v>
      </c>
      <c r="I69" s="209">
        <v>2013</v>
      </c>
      <c r="J69" s="208">
        <v>60000</v>
      </c>
      <c r="K69" s="208">
        <v>60000</v>
      </c>
      <c r="L69" s="208">
        <v>55040</v>
      </c>
      <c r="M69" s="208"/>
      <c r="N69" s="208"/>
      <c r="O69" s="208">
        <v>32502</v>
      </c>
      <c r="P69" s="208"/>
      <c r="Q69" s="208"/>
      <c r="R69" s="208">
        <v>706</v>
      </c>
      <c r="S69" s="209">
        <v>50</v>
      </c>
      <c r="T69" s="209" t="s">
        <v>723</v>
      </c>
      <c r="U69" s="208">
        <f t="shared" si="5"/>
        <v>59294</v>
      </c>
    </row>
    <row r="70" spans="1:21" hidden="1">
      <c r="A70" s="178" t="s">
        <v>527</v>
      </c>
      <c r="B70" s="121" t="s">
        <v>271</v>
      </c>
      <c r="C70" s="121" t="s">
        <v>319</v>
      </c>
      <c r="D70" s="112" t="s">
        <v>710</v>
      </c>
      <c r="E70" s="112" t="s">
        <v>711</v>
      </c>
      <c r="F70" s="112" t="s">
        <v>712</v>
      </c>
      <c r="G70" s="112"/>
      <c r="H70" s="112" t="s">
        <v>724</v>
      </c>
      <c r="I70" s="209">
        <v>2014</v>
      </c>
      <c r="J70" s="208">
        <v>600000</v>
      </c>
      <c r="K70" s="208">
        <v>2258000</v>
      </c>
      <c r="L70" s="208">
        <v>207</v>
      </c>
      <c r="M70" s="208"/>
      <c r="N70" s="208"/>
      <c r="O70" s="208">
        <v>50000</v>
      </c>
      <c r="P70" s="208"/>
      <c r="Q70" s="208"/>
      <c r="R70" s="208">
        <v>0</v>
      </c>
      <c r="S70" s="209">
        <v>0</v>
      </c>
      <c r="T70" s="229" t="s">
        <v>725</v>
      </c>
      <c r="U70" s="208">
        <f t="shared" si="5"/>
        <v>2258000</v>
      </c>
    </row>
    <row r="71" spans="1:21" hidden="1">
      <c r="A71" s="178" t="s">
        <v>527</v>
      </c>
      <c r="B71" s="121" t="s">
        <v>271</v>
      </c>
      <c r="C71" s="121" t="s">
        <v>319</v>
      </c>
      <c r="D71" s="112" t="s">
        <v>710</v>
      </c>
      <c r="E71" s="112" t="s">
        <v>711</v>
      </c>
      <c r="F71" s="112" t="s">
        <v>712</v>
      </c>
      <c r="G71" s="112"/>
      <c r="H71" s="112" t="s">
        <v>726</v>
      </c>
      <c r="I71" s="209">
        <v>2014</v>
      </c>
      <c r="J71" s="208">
        <v>4000000</v>
      </c>
      <c r="K71" s="208">
        <v>8983000</v>
      </c>
      <c r="L71" s="208">
        <v>3690356</v>
      </c>
      <c r="M71" s="208"/>
      <c r="N71" s="208"/>
      <c r="O71" s="208">
        <v>3108064</v>
      </c>
      <c r="P71" s="208"/>
      <c r="Q71" s="208"/>
      <c r="R71" s="208">
        <v>891936</v>
      </c>
      <c r="S71" s="209">
        <v>35</v>
      </c>
      <c r="T71" s="229" t="s">
        <v>727</v>
      </c>
      <c r="U71" s="208">
        <f t="shared" si="5"/>
        <v>8091064</v>
      </c>
    </row>
    <row r="72" spans="1:21" hidden="1">
      <c r="A72" s="178" t="s">
        <v>527</v>
      </c>
      <c r="B72" s="121" t="s">
        <v>271</v>
      </c>
      <c r="C72" s="121" t="s">
        <v>319</v>
      </c>
      <c r="D72" s="112" t="s">
        <v>710</v>
      </c>
      <c r="E72" s="112" t="s">
        <v>711</v>
      </c>
      <c r="F72" s="112" t="s">
        <v>712</v>
      </c>
      <c r="G72" s="112"/>
      <c r="H72" s="112" t="s">
        <v>728</v>
      </c>
      <c r="I72" s="209">
        <v>2014</v>
      </c>
      <c r="J72" s="208">
        <v>1200000</v>
      </c>
      <c r="K72" s="208">
        <v>2464000</v>
      </c>
      <c r="L72" s="208">
        <v>123376</v>
      </c>
      <c r="M72" s="208"/>
      <c r="N72" s="208"/>
      <c r="O72" s="208">
        <v>1098843</v>
      </c>
      <c r="P72" s="208"/>
      <c r="Q72" s="208"/>
      <c r="R72" s="208">
        <v>2372</v>
      </c>
      <c r="S72" s="209">
        <v>25</v>
      </c>
      <c r="T72" s="229" t="s">
        <v>729</v>
      </c>
      <c r="U72" s="208">
        <f t="shared" si="5"/>
        <v>2461628</v>
      </c>
    </row>
    <row r="73" spans="1:21" hidden="1">
      <c r="A73" s="178" t="s">
        <v>527</v>
      </c>
      <c r="B73" s="121" t="s">
        <v>271</v>
      </c>
      <c r="C73" s="121" t="s">
        <v>319</v>
      </c>
      <c r="D73" s="112" t="s">
        <v>710</v>
      </c>
      <c r="E73" s="112" t="s">
        <v>730</v>
      </c>
      <c r="F73" s="112" t="s">
        <v>731</v>
      </c>
      <c r="G73" s="112"/>
      <c r="H73" s="112" t="s">
        <v>732</v>
      </c>
      <c r="I73" s="209">
        <v>2017</v>
      </c>
      <c r="J73" s="208">
        <v>500000</v>
      </c>
      <c r="K73" s="208">
        <v>1000000</v>
      </c>
      <c r="L73" s="208">
        <v>881930</v>
      </c>
      <c r="M73" s="208"/>
      <c r="N73" s="208"/>
      <c r="O73" s="208">
        <v>398894</v>
      </c>
      <c r="P73" s="208"/>
      <c r="Q73" s="208"/>
      <c r="R73" s="208">
        <v>563865</v>
      </c>
      <c r="S73" s="209">
        <v>90</v>
      </c>
      <c r="T73" s="209"/>
      <c r="U73" s="208">
        <f t="shared" si="5"/>
        <v>436135</v>
      </c>
    </row>
    <row r="74" spans="1:21" hidden="1">
      <c r="A74" s="178" t="s">
        <v>527</v>
      </c>
      <c r="B74" s="121" t="s">
        <v>271</v>
      </c>
      <c r="C74" s="121" t="s">
        <v>319</v>
      </c>
      <c r="D74" s="112" t="s">
        <v>733</v>
      </c>
      <c r="E74" s="112" t="s">
        <v>734</v>
      </c>
      <c r="F74" s="112" t="s">
        <v>735</v>
      </c>
      <c r="G74" s="112"/>
      <c r="H74" s="112" t="s">
        <v>736</v>
      </c>
      <c r="I74" s="209">
        <v>2006</v>
      </c>
      <c r="J74" s="208">
        <v>2000000</v>
      </c>
      <c r="K74" s="208">
        <v>4384000</v>
      </c>
      <c r="L74" s="208">
        <v>4040539</v>
      </c>
      <c r="M74" s="208"/>
      <c r="N74" s="208"/>
      <c r="O74" s="208">
        <v>1706884</v>
      </c>
      <c r="P74" s="208"/>
      <c r="Q74" s="208"/>
      <c r="R74" s="208">
        <v>1092885</v>
      </c>
      <c r="S74" s="209">
        <v>48</v>
      </c>
      <c r="T74" s="209"/>
      <c r="U74" s="208">
        <f t="shared" si="5"/>
        <v>3291115</v>
      </c>
    </row>
    <row r="75" spans="1:21" hidden="1">
      <c r="A75" s="178" t="s">
        <v>527</v>
      </c>
      <c r="B75" s="121" t="s">
        <v>271</v>
      </c>
      <c r="C75" s="121" t="s">
        <v>319</v>
      </c>
      <c r="D75" s="112" t="s">
        <v>733</v>
      </c>
      <c r="E75" s="112" t="s">
        <v>734</v>
      </c>
      <c r="F75" s="112" t="s">
        <v>735</v>
      </c>
      <c r="G75" s="112"/>
      <c r="H75" s="112" t="s">
        <v>737</v>
      </c>
      <c r="I75" s="209">
        <v>2012</v>
      </c>
      <c r="J75" s="208">
        <v>1000000</v>
      </c>
      <c r="K75" s="208">
        <v>1282330</v>
      </c>
      <c r="L75" s="208">
        <v>1276755</v>
      </c>
      <c r="M75" s="208"/>
      <c r="N75" s="208"/>
      <c r="O75" s="208">
        <v>0</v>
      </c>
      <c r="P75" s="208"/>
      <c r="Q75" s="208"/>
      <c r="R75" s="208">
        <v>1250468</v>
      </c>
      <c r="S75" s="209">
        <v>100</v>
      </c>
      <c r="T75" s="209" t="s">
        <v>738</v>
      </c>
      <c r="U75" s="208">
        <f t="shared" si="5"/>
        <v>31862</v>
      </c>
    </row>
    <row r="76" spans="1:21" hidden="1">
      <c r="A76" s="178" t="s">
        <v>527</v>
      </c>
      <c r="B76" s="309" t="s">
        <v>309</v>
      </c>
      <c r="C76" s="309" t="s">
        <v>319</v>
      </c>
      <c r="D76" s="310" t="s">
        <v>739</v>
      </c>
      <c r="E76" s="310" t="s">
        <v>740</v>
      </c>
      <c r="F76" s="310" t="s">
        <v>741</v>
      </c>
      <c r="G76" s="310"/>
      <c r="H76" s="310" t="s">
        <v>742</v>
      </c>
      <c r="I76" s="204">
        <v>2022</v>
      </c>
      <c r="J76" s="206">
        <v>1630000</v>
      </c>
      <c r="K76" s="206">
        <v>1630000</v>
      </c>
      <c r="L76" s="206">
        <v>1615525.97621</v>
      </c>
      <c r="M76" s="206"/>
      <c r="N76" s="206"/>
      <c r="O76" s="206">
        <v>158660.30690999996</v>
      </c>
      <c r="P76" s="206"/>
      <c r="Q76" s="206"/>
      <c r="R76" s="206">
        <v>1041339.69309</v>
      </c>
      <c r="S76" s="230">
        <v>0.8</v>
      </c>
      <c r="T76" s="230" t="s">
        <v>743</v>
      </c>
      <c r="U76" s="206">
        <f t="shared" si="5"/>
        <v>588660.30691000004</v>
      </c>
    </row>
    <row r="77" spans="1:21" hidden="1">
      <c r="A77" s="178" t="s">
        <v>527</v>
      </c>
      <c r="B77" s="121" t="s">
        <v>309</v>
      </c>
      <c r="C77" s="326" t="s">
        <v>319</v>
      </c>
      <c r="D77" s="114" t="s">
        <v>744</v>
      </c>
      <c r="E77" s="114" t="s">
        <v>745</v>
      </c>
      <c r="F77" s="114" t="s">
        <v>746</v>
      </c>
      <c r="G77" s="114"/>
      <c r="H77" s="114" t="s">
        <v>747</v>
      </c>
      <c r="I77" s="209">
        <v>2022</v>
      </c>
      <c r="J77" s="208">
        <v>2400000</v>
      </c>
      <c r="K77" s="208">
        <v>2400000</v>
      </c>
      <c r="L77" s="208">
        <v>152003.33850000001</v>
      </c>
      <c r="M77" s="208"/>
      <c r="N77" s="208"/>
      <c r="O77" s="208">
        <v>50000</v>
      </c>
      <c r="P77" s="208"/>
      <c r="Q77" s="208"/>
      <c r="R77" s="208">
        <v>0</v>
      </c>
      <c r="S77" s="233" t="s">
        <v>748</v>
      </c>
      <c r="T77" s="233" t="s">
        <v>749</v>
      </c>
      <c r="U77" s="208">
        <f t="shared" si="5"/>
        <v>2400000</v>
      </c>
    </row>
    <row r="78" spans="1:21" hidden="1">
      <c r="A78" s="178" t="s">
        <v>527</v>
      </c>
      <c r="B78" s="121" t="s">
        <v>309</v>
      </c>
      <c r="C78" s="326" t="s">
        <v>319</v>
      </c>
      <c r="D78" s="114" t="s">
        <v>744</v>
      </c>
      <c r="E78" s="114" t="s">
        <v>745</v>
      </c>
      <c r="F78" s="114" t="s">
        <v>746</v>
      </c>
      <c r="G78" s="114"/>
      <c r="H78" s="114" t="s">
        <v>750</v>
      </c>
      <c r="I78" s="209">
        <v>2022</v>
      </c>
      <c r="J78" s="208">
        <v>3206617</v>
      </c>
      <c r="K78" s="208">
        <v>3206617</v>
      </c>
      <c r="L78" s="208">
        <v>222559.27</v>
      </c>
      <c r="M78" s="208"/>
      <c r="N78" s="208"/>
      <c r="O78" s="208">
        <v>75000</v>
      </c>
      <c r="P78" s="208"/>
      <c r="Q78" s="208"/>
      <c r="R78" s="208">
        <v>0</v>
      </c>
      <c r="S78" s="233" t="s">
        <v>751</v>
      </c>
      <c r="T78" s="233" t="s">
        <v>749</v>
      </c>
      <c r="U78" s="208">
        <f t="shared" si="5"/>
        <v>3206617</v>
      </c>
    </row>
    <row r="79" spans="1:21" hidden="1">
      <c r="A79" s="178" t="s">
        <v>527</v>
      </c>
      <c r="B79" s="121" t="s">
        <v>309</v>
      </c>
      <c r="C79" s="326" t="s">
        <v>319</v>
      </c>
      <c r="D79" s="114" t="s">
        <v>752</v>
      </c>
      <c r="E79" s="114" t="s">
        <v>753</v>
      </c>
      <c r="F79" s="114" t="s">
        <v>754</v>
      </c>
      <c r="G79" s="114"/>
      <c r="H79" s="114" t="s">
        <v>755</v>
      </c>
      <c r="I79" s="209">
        <v>2022</v>
      </c>
      <c r="J79" s="208">
        <v>3780000</v>
      </c>
      <c r="K79" s="208">
        <v>3780000</v>
      </c>
      <c r="L79" s="208">
        <v>3410044.4959</v>
      </c>
      <c r="M79" s="208"/>
      <c r="N79" s="208"/>
      <c r="O79" s="208">
        <v>0</v>
      </c>
      <c r="P79" s="208"/>
      <c r="Q79" s="208"/>
      <c r="R79" s="208">
        <v>0</v>
      </c>
      <c r="S79" s="233">
        <v>0.05</v>
      </c>
      <c r="T79" s="233" t="s">
        <v>743</v>
      </c>
      <c r="U79" s="208">
        <f t="shared" si="5"/>
        <v>3780000</v>
      </c>
    </row>
    <row r="80" spans="1:21" hidden="1">
      <c r="A80" s="178" t="s">
        <v>527</v>
      </c>
      <c r="B80" s="309" t="s">
        <v>305</v>
      </c>
      <c r="C80" s="309" t="s">
        <v>319</v>
      </c>
      <c r="D80" s="323" t="s">
        <v>756</v>
      </c>
      <c r="E80" s="323" t="s">
        <v>757</v>
      </c>
      <c r="F80" s="323" t="s">
        <v>758</v>
      </c>
      <c r="G80" s="323"/>
      <c r="H80" s="323" t="s">
        <v>759</v>
      </c>
      <c r="I80" s="205">
        <v>2022</v>
      </c>
      <c r="J80" s="234">
        <v>1000000</v>
      </c>
      <c r="K80" s="234">
        <v>1000000</v>
      </c>
      <c r="L80" s="206">
        <v>989494.98604999995</v>
      </c>
      <c r="M80" s="206"/>
      <c r="N80" s="206"/>
      <c r="O80" s="206">
        <v>407389.33402000001</v>
      </c>
      <c r="P80" s="206"/>
      <c r="Q80" s="206"/>
      <c r="R80" s="206">
        <v>456955.25388999999</v>
      </c>
      <c r="S80" s="230">
        <v>0.6</v>
      </c>
      <c r="T80" s="204" t="s">
        <v>20</v>
      </c>
      <c r="U80" s="206">
        <f t="shared" si="5"/>
        <v>543044.74610999995</v>
      </c>
    </row>
    <row r="81" spans="1:21" hidden="1">
      <c r="A81" s="178" t="s">
        <v>527</v>
      </c>
      <c r="B81" s="121" t="s">
        <v>305</v>
      </c>
      <c r="C81" s="326" t="s">
        <v>319</v>
      </c>
      <c r="D81" s="324" t="s">
        <v>756</v>
      </c>
      <c r="E81" s="324" t="s">
        <v>757</v>
      </c>
      <c r="F81" s="324" t="s">
        <v>758</v>
      </c>
      <c r="G81" s="324"/>
      <c r="H81" s="324" t="s">
        <v>760</v>
      </c>
      <c r="I81" s="207">
        <v>2022</v>
      </c>
      <c r="J81" s="235">
        <v>1500000</v>
      </c>
      <c r="K81" s="235">
        <v>1500000</v>
      </c>
      <c r="L81" s="208">
        <v>517232.25</v>
      </c>
      <c r="M81" s="208"/>
      <c r="N81" s="208"/>
      <c r="O81" s="208">
        <v>255145.54993000001</v>
      </c>
      <c r="P81" s="208"/>
      <c r="Q81" s="208"/>
      <c r="R81" s="208">
        <v>0</v>
      </c>
      <c r="S81" s="236">
        <v>0.05</v>
      </c>
      <c r="T81" s="209" t="s">
        <v>20</v>
      </c>
      <c r="U81" s="208">
        <f t="shared" si="5"/>
        <v>1500000</v>
      </c>
    </row>
    <row r="82" spans="1:21" ht="20" hidden="1">
      <c r="A82" s="178" t="s">
        <v>527</v>
      </c>
      <c r="B82" s="121" t="s">
        <v>305</v>
      </c>
      <c r="C82" s="326" t="s">
        <v>319</v>
      </c>
      <c r="D82" s="324" t="s">
        <v>756</v>
      </c>
      <c r="E82" s="324" t="s">
        <v>757</v>
      </c>
      <c r="F82" s="324" t="s">
        <v>758</v>
      </c>
      <c r="G82" s="324"/>
      <c r="H82" s="324" t="s">
        <v>761</v>
      </c>
      <c r="I82" s="207" t="s">
        <v>610</v>
      </c>
      <c r="J82" s="235">
        <v>1200000</v>
      </c>
      <c r="K82" s="235">
        <v>3130000</v>
      </c>
      <c r="L82" s="208">
        <v>3087749.5848300001</v>
      </c>
      <c r="M82" s="208"/>
      <c r="N82" s="208"/>
      <c r="O82" s="208">
        <v>20000</v>
      </c>
      <c r="P82" s="208"/>
      <c r="Q82" s="208"/>
      <c r="R82" s="208">
        <v>3084348.60507</v>
      </c>
      <c r="S82" s="236">
        <v>1</v>
      </c>
      <c r="T82" s="209" t="s">
        <v>762</v>
      </c>
      <c r="U82" s="208">
        <f t="shared" si="5"/>
        <v>45651.394929999951</v>
      </c>
    </row>
    <row r="83" spans="1:21" hidden="1">
      <c r="A83" s="178" t="s">
        <v>527</v>
      </c>
      <c r="B83" s="121" t="s">
        <v>305</v>
      </c>
      <c r="C83" s="326" t="s">
        <v>319</v>
      </c>
      <c r="D83" s="324" t="s">
        <v>756</v>
      </c>
      <c r="E83" s="324" t="s">
        <v>757</v>
      </c>
      <c r="F83" s="324" t="s">
        <v>758</v>
      </c>
      <c r="G83" s="324"/>
      <c r="H83" s="324" t="s">
        <v>763</v>
      </c>
      <c r="I83" s="237"/>
      <c r="J83" s="208"/>
      <c r="K83" s="208"/>
      <c r="L83" s="208"/>
      <c r="M83" s="208"/>
      <c r="N83" s="208"/>
      <c r="O83" s="208"/>
      <c r="P83" s="208"/>
      <c r="Q83" s="208"/>
      <c r="R83" s="208"/>
      <c r="S83" s="209"/>
      <c r="T83" s="209"/>
      <c r="U83" s="208"/>
    </row>
    <row r="84" spans="1:21" hidden="1">
      <c r="A84" s="178" t="s">
        <v>527</v>
      </c>
      <c r="B84" s="121" t="s">
        <v>305</v>
      </c>
      <c r="C84" s="121" t="s">
        <v>319</v>
      </c>
      <c r="D84" s="325" t="s">
        <v>756</v>
      </c>
      <c r="E84" s="325" t="s">
        <v>757</v>
      </c>
      <c r="F84" s="325" t="s">
        <v>758</v>
      </c>
      <c r="G84" s="325"/>
      <c r="H84" s="325" t="s">
        <v>764</v>
      </c>
      <c r="I84" s="237"/>
      <c r="J84" s="208"/>
      <c r="K84" s="208"/>
      <c r="L84" s="208"/>
      <c r="M84" s="208"/>
      <c r="N84" s="208"/>
      <c r="O84" s="208"/>
      <c r="P84" s="208"/>
      <c r="Q84" s="208"/>
      <c r="R84" s="208"/>
      <c r="S84" s="209"/>
      <c r="T84" s="209"/>
      <c r="U84" s="208"/>
    </row>
    <row r="85" spans="1:21" hidden="1">
      <c r="A85" s="178" t="s">
        <v>527</v>
      </c>
      <c r="B85" s="121" t="s">
        <v>305</v>
      </c>
      <c r="C85" s="121" t="s">
        <v>319</v>
      </c>
      <c r="D85" s="325" t="s">
        <v>756</v>
      </c>
      <c r="E85" s="325" t="s">
        <v>757</v>
      </c>
      <c r="F85" s="325" t="s">
        <v>758</v>
      </c>
      <c r="G85" s="325"/>
      <c r="H85" s="325" t="s">
        <v>765</v>
      </c>
      <c r="I85" s="207">
        <v>2022</v>
      </c>
      <c r="J85" s="235">
        <v>1000000</v>
      </c>
      <c r="K85" s="235">
        <v>1000000</v>
      </c>
      <c r="L85" s="208">
        <v>535696.97385000007</v>
      </c>
      <c r="M85" s="208"/>
      <c r="N85" s="208"/>
      <c r="O85" s="208">
        <v>170234.21763</v>
      </c>
      <c r="P85" s="208"/>
      <c r="Q85" s="208"/>
      <c r="R85" s="208">
        <v>6120.9851500000004</v>
      </c>
      <c r="S85" s="236">
        <v>0.1</v>
      </c>
      <c r="T85" s="209" t="s">
        <v>20</v>
      </c>
      <c r="U85" s="208">
        <f t="shared" ref="U85:U99" si="6">K85-R85</f>
        <v>993879.01485000004</v>
      </c>
    </row>
    <row r="86" spans="1:21" hidden="1">
      <c r="A86" s="178" t="s">
        <v>527</v>
      </c>
      <c r="B86" s="121" t="s">
        <v>305</v>
      </c>
      <c r="C86" s="121" t="s">
        <v>319</v>
      </c>
      <c r="D86" s="325" t="s">
        <v>766</v>
      </c>
      <c r="E86" s="325" t="s">
        <v>767</v>
      </c>
      <c r="F86" s="325" t="s">
        <v>768</v>
      </c>
      <c r="G86" s="325"/>
      <c r="H86" s="325" t="s">
        <v>769</v>
      </c>
      <c r="I86" s="207" t="s">
        <v>770</v>
      </c>
      <c r="J86" s="235">
        <v>100000</v>
      </c>
      <c r="K86" s="235">
        <v>1535000</v>
      </c>
      <c r="L86" s="208">
        <v>38198.837469999999</v>
      </c>
      <c r="M86" s="208"/>
      <c r="N86" s="208"/>
      <c r="O86" s="208">
        <v>0</v>
      </c>
      <c r="P86" s="208"/>
      <c r="Q86" s="208"/>
      <c r="R86" s="208">
        <v>31040.13953</v>
      </c>
      <c r="S86" s="236">
        <v>0</v>
      </c>
      <c r="T86" s="209" t="s">
        <v>107</v>
      </c>
      <c r="U86" s="208">
        <f t="shared" si="6"/>
        <v>1503959.86047</v>
      </c>
    </row>
    <row r="87" spans="1:21" hidden="1">
      <c r="A87" s="178" t="s">
        <v>527</v>
      </c>
      <c r="B87" s="121" t="s">
        <v>305</v>
      </c>
      <c r="C87" s="121" t="s">
        <v>319</v>
      </c>
      <c r="D87" s="325" t="s">
        <v>771</v>
      </c>
      <c r="E87" s="325" t="s">
        <v>772</v>
      </c>
      <c r="F87" s="325" t="s">
        <v>773</v>
      </c>
      <c r="G87" s="325"/>
      <c r="H87" s="325" t="s">
        <v>774</v>
      </c>
      <c r="I87" s="207" t="s">
        <v>775</v>
      </c>
      <c r="J87" s="235">
        <v>3000000</v>
      </c>
      <c r="K87" s="235">
        <v>5000000</v>
      </c>
      <c r="L87" s="208">
        <v>4962880.0656199995</v>
      </c>
      <c r="M87" s="208"/>
      <c r="N87" s="208"/>
      <c r="O87" s="208">
        <v>57322.089899999999</v>
      </c>
      <c r="P87" s="208"/>
      <c r="Q87" s="208"/>
      <c r="R87" s="208">
        <v>4949597.8772999998</v>
      </c>
      <c r="S87" s="236">
        <v>0.95</v>
      </c>
      <c r="T87" s="209" t="s">
        <v>20</v>
      </c>
      <c r="U87" s="208">
        <f t="shared" si="6"/>
        <v>50402.122700000182</v>
      </c>
    </row>
    <row r="88" spans="1:21" hidden="1">
      <c r="A88" s="178" t="s">
        <v>527</v>
      </c>
      <c r="B88" s="121" t="s">
        <v>305</v>
      </c>
      <c r="C88" s="121" t="s">
        <v>319</v>
      </c>
      <c r="D88" s="325" t="s">
        <v>771</v>
      </c>
      <c r="E88" s="325" t="s">
        <v>772</v>
      </c>
      <c r="F88" s="325" t="s">
        <v>773</v>
      </c>
      <c r="G88" s="325"/>
      <c r="H88" s="325" t="s">
        <v>776</v>
      </c>
      <c r="I88" s="207" t="s">
        <v>777</v>
      </c>
      <c r="J88" s="235">
        <v>3000000</v>
      </c>
      <c r="K88" s="235">
        <v>3000000</v>
      </c>
      <c r="L88" s="208">
        <v>2799424.94264</v>
      </c>
      <c r="M88" s="208"/>
      <c r="N88" s="208"/>
      <c r="O88" s="208">
        <v>267344.31371999998</v>
      </c>
      <c r="P88" s="208"/>
      <c r="Q88" s="208"/>
      <c r="R88" s="208">
        <v>2766528.7379000001</v>
      </c>
      <c r="S88" s="236">
        <v>0.95</v>
      </c>
      <c r="T88" s="209" t="s">
        <v>20</v>
      </c>
      <c r="U88" s="208">
        <f t="shared" si="6"/>
        <v>233471.26209999993</v>
      </c>
    </row>
    <row r="89" spans="1:21" hidden="1">
      <c r="A89" s="178" t="s">
        <v>527</v>
      </c>
      <c r="B89" s="121" t="s">
        <v>305</v>
      </c>
      <c r="C89" s="121" t="s">
        <v>319</v>
      </c>
      <c r="D89" s="325" t="s">
        <v>771</v>
      </c>
      <c r="E89" s="325" t="s">
        <v>772</v>
      </c>
      <c r="F89" s="325" t="s">
        <v>773</v>
      </c>
      <c r="G89" s="325"/>
      <c r="H89" s="325" t="s">
        <v>778</v>
      </c>
      <c r="I89" s="207" t="s">
        <v>661</v>
      </c>
      <c r="J89" s="235">
        <v>3000000</v>
      </c>
      <c r="K89" s="235">
        <v>3000000</v>
      </c>
      <c r="L89" s="208">
        <v>2944506</v>
      </c>
      <c r="M89" s="208"/>
      <c r="N89" s="208"/>
      <c r="O89" s="208">
        <f>G89-N89</f>
        <v>0</v>
      </c>
      <c r="P89" s="208"/>
      <c r="Q89" s="208"/>
      <c r="R89" s="208">
        <v>2730117</v>
      </c>
      <c r="S89" s="236">
        <v>1</v>
      </c>
      <c r="T89" s="209" t="s">
        <v>762</v>
      </c>
      <c r="U89" s="208">
        <f t="shared" si="6"/>
        <v>269883</v>
      </c>
    </row>
    <row r="90" spans="1:21" hidden="1">
      <c r="A90" s="178" t="s">
        <v>527</v>
      </c>
      <c r="B90" s="121" t="s">
        <v>305</v>
      </c>
      <c r="C90" s="121" t="s">
        <v>319</v>
      </c>
      <c r="D90" s="325" t="s">
        <v>779</v>
      </c>
      <c r="E90" s="325" t="s">
        <v>780</v>
      </c>
      <c r="F90" s="325" t="s">
        <v>781</v>
      </c>
      <c r="G90" s="325"/>
      <c r="H90" s="325" t="s">
        <v>782</v>
      </c>
      <c r="I90" s="207">
        <v>2012</v>
      </c>
      <c r="J90" s="235">
        <v>474000</v>
      </c>
      <c r="K90" s="235">
        <v>1749100</v>
      </c>
      <c r="L90" s="208">
        <v>1299672.7009000001</v>
      </c>
      <c r="M90" s="208"/>
      <c r="N90" s="208"/>
      <c r="O90" s="208">
        <v>257960.65013999998</v>
      </c>
      <c r="P90" s="208"/>
      <c r="Q90" s="208"/>
      <c r="R90" s="208">
        <v>1239973.1208500003</v>
      </c>
      <c r="S90" s="236">
        <v>0.8</v>
      </c>
      <c r="T90" s="209" t="s">
        <v>20</v>
      </c>
      <c r="U90" s="208">
        <f t="shared" si="6"/>
        <v>509126.8791499997</v>
      </c>
    </row>
    <row r="91" spans="1:21" hidden="1">
      <c r="A91" s="178" t="s">
        <v>527</v>
      </c>
      <c r="B91" s="121" t="s">
        <v>305</v>
      </c>
      <c r="C91" s="121" t="s">
        <v>319</v>
      </c>
      <c r="D91" s="325" t="s">
        <v>779</v>
      </c>
      <c r="E91" s="325" t="s">
        <v>780</v>
      </c>
      <c r="F91" s="325" t="s">
        <v>781</v>
      </c>
      <c r="G91" s="325"/>
      <c r="H91" s="325" t="s">
        <v>783</v>
      </c>
      <c r="I91" s="207">
        <v>2011</v>
      </c>
      <c r="J91" s="235">
        <v>948000</v>
      </c>
      <c r="K91" s="235">
        <v>1987500</v>
      </c>
      <c r="L91" s="208">
        <v>626.53091000008578</v>
      </c>
      <c r="M91" s="208"/>
      <c r="N91" s="208"/>
      <c r="O91" s="208">
        <v>0</v>
      </c>
      <c r="P91" s="208"/>
      <c r="Q91" s="208"/>
      <c r="R91" s="208">
        <v>626.53091000000006</v>
      </c>
      <c r="S91" s="236">
        <v>0</v>
      </c>
      <c r="T91" s="209" t="s">
        <v>107</v>
      </c>
      <c r="U91" s="208">
        <f t="shared" si="6"/>
        <v>1986873.46909</v>
      </c>
    </row>
    <row r="92" spans="1:21" hidden="1">
      <c r="A92" s="178" t="s">
        <v>527</v>
      </c>
      <c r="B92" s="121" t="s">
        <v>305</v>
      </c>
      <c r="C92" s="121" t="s">
        <v>319</v>
      </c>
      <c r="D92" s="325" t="s">
        <v>784</v>
      </c>
      <c r="E92" s="325" t="s">
        <v>785</v>
      </c>
      <c r="F92" s="325" t="s">
        <v>786</v>
      </c>
      <c r="G92" s="325"/>
      <c r="H92" s="325" t="s">
        <v>787</v>
      </c>
      <c r="I92" s="207" t="s">
        <v>788</v>
      </c>
      <c r="J92" s="235">
        <v>500000</v>
      </c>
      <c r="K92" s="235">
        <v>1433000</v>
      </c>
      <c r="L92" s="208">
        <v>1362085.0604699997</v>
      </c>
      <c r="M92" s="208"/>
      <c r="N92" s="208"/>
      <c r="O92" s="208">
        <v>76915.47093000001</v>
      </c>
      <c r="P92" s="208"/>
      <c r="Q92" s="208"/>
      <c r="R92" s="208">
        <v>1360940.63757</v>
      </c>
      <c r="S92" s="236">
        <v>0.95</v>
      </c>
      <c r="T92" s="209" t="s">
        <v>20</v>
      </c>
      <c r="U92" s="208">
        <f t="shared" si="6"/>
        <v>72059.362429999979</v>
      </c>
    </row>
    <row r="93" spans="1:21" hidden="1">
      <c r="A93" s="178" t="s">
        <v>527</v>
      </c>
      <c r="B93" s="121" t="s">
        <v>305</v>
      </c>
      <c r="C93" s="121" t="s">
        <v>319</v>
      </c>
      <c r="D93" s="325" t="s">
        <v>789</v>
      </c>
      <c r="E93" s="325" t="s">
        <v>790</v>
      </c>
      <c r="F93" s="325" t="s">
        <v>791</v>
      </c>
      <c r="G93" s="325"/>
      <c r="H93" s="325" t="s">
        <v>792</v>
      </c>
      <c r="I93" s="207" t="s">
        <v>770</v>
      </c>
      <c r="J93" s="235">
        <v>2075000</v>
      </c>
      <c r="K93" s="235">
        <v>4432000</v>
      </c>
      <c r="L93" s="208">
        <v>4381828.5828900002</v>
      </c>
      <c r="M93" s="208"/>
      <c r="N93" s="208"/>
      <c r="O93" s="208">
        <v>650990.87049999996</v>
      </c>
      <c r="P93" s="208"/>
      <c r="Q93" s="208"/>
      <c r="R93" s="208">
        <v>3887117.0308599998</v>
      </c>
      <c r="S93" s="236">
        <v>0.9</v>
      </c>
      <c r="T93" s="209" t="s">
        <v>20</v>
      </c>
      <c r="U93" s="208">
        <f t="shared" si="6"/>
        <v>544882.96914000018</v>
      </c>
    </row>
    <row r="94" spans="1:21" hidden="1">
      <c r="A94" s="178" t="s">
        <v>527</v>
      </c>
      <c r="B94" s="121" t="s">
        <v>305</v>
      </c>
      <c r="C94" s="121" t="s">
        <v>319</v>
      </c>
      <c r="D94" s="325" t="s">
        <v>789</v>
      </c>
      <c r="E94" s="325" t="s">
        <v>790</v>
      </c>
      <c r="F94" s="325" t="s">
        <v>791</v>
      </c>
      <c r="G94" s="325"/>
      <c r="H94" s="325" t="s">
        <v>793</v>
      </c>
      <c r="I94" s="207" t="s">
        <v>794</v>
      </c>
      <c r="J94" s="235">
        <v>2000000</v>
      </c>
      <c r="K94" s="235">
        <v>2000000</v>
      </c>
      <c r="L94" s="208">
        <v>326431.64513000002</v>
      </c>
      <c r="M94" s="208"/>
      <c r="N94" s="208"/>
      <c r="O94" s="208">
        <v>1924957.10039</v>
      </c>
      <c r="P94" s="208"/>
      <c r="Q94" s="208"/>
      <c r="R94" s="208">
        <v>75042.899609999993</v>
      </c>
      <c r="S94" s="236">
        <v>0.25</v>
      </c>
      <c r="T94" s="209" t="s">
        <v>20</v>
      </c>
      <c r="U94" s="208">
        <f t="shared" si="6"/>
        <v>1924957.10039</v>
      </c>
    </row>
    <row r="95" spans="1:21" hidden="1">
      <c r="A95" s="178" t="s">
        <v>527</v>
      </c>
      <c r="B95" s="121" t="s">
        <v>305</v>
      </c>
      <c r="C95" s="121" t="s">
        <v>319</v>
      </c>
      <c r="D95" s="325" t="s">
        <v>789</v>
      </c>
      <c r="E95" s="325" t="s">
        <v>790</v>
      </c>
      <c r="F95" s="325" t="s">
        <v>791</v>
      </c>
      <c r="G95" s="325"/>
      <c r="H95" s="325" t="s">
        <v>795</v>
      </c>
      <c r="I95" s="207" t="s">
        <v>770</v>
      </c>
      <c r="J95" s="235">
        <v>1650000</v>
      </c>
      <c r="K95" s="235">
        <v>1650000</v>
      </c>
      <c r="L95" s="208">
        <v>1643459</v>
      </c>
      <c r="M95" s="208"/>
      <c r="N95" s="208"/>
      <c r="O95" s="208">
        <f>G95-N95</f>
        <v>0</v>
      </c>
      <c r="P95" s="208"/>
      <c r="Q95" s="208"/>
      <c r="R95" s="208">
        <v>1535585</v>
      </c>
      <c r="S95" s="236">
        <v>1</v>
      </c>
      <c r="T95" s="209" t="s">
        <v>762</v>
      </c>
      <c r="U95" s="208">
        <f t="shared" si="6"/>
        <v>114415</v>
      </c>
    </row>
    <row r="96" spans="1:21" hidden="1">
      <c r="A96" s="178" t="s">
        <v>527</v>
      </c>
      <c r="B96" s="121" t="s">
        <v>305</v>
      </c>
      <c r="C96" s="121" t="s">
        <v>319</v>
      </c>
      <c r="D96" s="325" t="s">
        <v>789</v>
      </c>
      <c r="E96" s="325" t="s">
        <v>790</v>
      </c>
      <c r="F96" s="325" t="s">
        <v>791</v>
      </c>
      <c r="G96" s="325"/>
      <c r="H96" s="325" t="s">
        <v>796</v>
      </c>
      <c r="I96" s="207" t="s">
        <v>661</v>
      </c>
      <c r="J96" s="235">
        <v>2101200</v>
      </c>
      <c r="K96" s="235">
        <v>2101200</v>
      </c>
      <c r="L96" s="208">
        <v>1863984</v>
      </c>
      <c r="M96" s="208"/>
      <c r="N96" s="208"/>
      <c r="O96" s="208">
        <f t="shared" ref="O96:O99" si="7">G96-N96</f>
        <v>0</v>
      </c>
      <c r="P96" s="208"/>
      <c r="Q96" s="208"/>
      <c r="R96" s="208">
        <v>1774364</v>
      </c>
      <c r="S96" s="236">
        <v>0.7</v>
      </c>
      <c r="T96" s="209" t="s">
        <v>20</v>
      </c>
      <c r="U96" s="208">
        <f t="shared" si="6"/>
        <v>326836</v>
      </c>
    </row>
    <row r="97" spans="1:21" hidden="1">
      <c r="A97" s="178" t="s">
        <v>527</v>
      </c>
      <c r="B97" s="121" t="s">
        <v>305</v>
      </c>
      <c r="C97" s="121" t="s">
        <v>319</v>
      </c>
      <c r="D97" s="325" t="s">
        <v>789</v>
      </c>
      <c r="E97" s="325" t="s">
        <v>790</v>
      </c>
      <c r="F97" s="325" t="s">
        <v>791</v>
      </c>
      <c r="G97" s="325"/>
      <c r="H97" s="325" t="s">
        <v>797</v>
      </c>
      <c r="I97" s="207" t="s">
        <v>661</v>
      </c>
      <c r="J97" s="235">
        <v>1500000</v>
      </c>
      <c r="K97" s="235">
        <v>1500000</v>
      </c>
      <c r="L97" s="208">
        <v>1497726</v>
      </c>
      <c r="M97" s="208"/>
      <c r="N97" s="208"/>
      <c r="O97" s="208">
        <f t="shared" si="7"/>
        <v>0</v>
      </c>
      <c r="P97" s="208"/>
      <c r="Q97" s="208"/>
      <c r="R97" s="208">
        <v>1360116</v>
      </c>
      <c r="S97" s="236">
        <v>1</v>
      </c>
      <c r="T97" s="209" t="s">
        <v>762</v>
      </c>
      <c r="U97" s="208">
        <f t="shared" si="6"/>
        <v>139884</v>
      </c>
    </row>
    <row r="98" spans="1:21" hidden="1">
      <c r="A98" s="178" t="s">
        <v>527</v>
      </c>
      <c r="B98" s="121" t="s">
        <v>305</v>
      </c>
      <c r="C98" s="121" t="s">
        <v>319</v>
      </c>
      <c r="D98" s="325" t="s">
        <v>789</v>
      </c>
      <c r="E98" s="325" t="s">
        <v>790</v>
      </c>
      <c r="F98" s="325" t="s">
        <v>791</v>
      </c>
      <c r="G98" s="325"/>
      <c r="H98" s="325" t="s">
        <v>798</v>
      </c>
      <c r="I98" s="207" t="s">
        <v>799</v>
      </c>
      <c r="J98" s="235">
        <v>1800000</v>
      </c>
      <c r="K98" s="235">
        <v>1800000</v>
      </c>
      <c r="L98" s="208">
        <v>1528138</v>
      </c>
      <c r="M98" s="208"/>
      <c r="N98" s="208"/>
      <c r="O98" s="208">
        <f t="shared" si="7"/>
        <v>0</v>
      </c>
      <c r="P98" s="208"/>
      <c r="Q98" s="208"/>
      <c r="R98" s="208">
        <v>1237628</v>
      </c>
      <c r="S98" s="236">
        <v>0.7</v>
      </c>
      <c r="T98" s="209" t="s">
        <v>20</v>
      </c>
      <c r="U98" s="208">
        <f t="shared" si="6"/>
        <v>562372</v>
      </c>
    </row>
    <row r="99" spans="1:21" hidden="1">
      <c r="A99" s="178" t="s">
        <v>527</v>
      </c>
      <c r="B99" s="121" t="s">
        <v>305</v>
      </c>
      <c r="C99" s="121" t="s">
        <v>319</v>
      </c>
      <c r="D99" s="325" t="s">
        <v>789</v>
      </c>
      <c r="E99" s="325" t="s">
        <v>790</v>
      </c>
      <c r="F99" s="325" t="s">
        <v>791</v>
      </c>
      <c r="G99" s="325"/>
      <c r="H99" s="325" t="s">
        <v>800</v>
      </c>
      <c r="I99" s="207" t="s">
        <v>801</v>
      </c>
      <c r="J99" s="235">
        <v>2000000</v>
      </c>
      <c r="K99" s="235">
        <v>2000000</v>
      </c>
      <c r="L99" s="208">
        <v>1985248</v>
      </c>
      <c r="M99" s="208"/>
      <c r="N99" s="208"/>
      <c r="O99" s="208">
        <f t="shared" si="7"/>
        <v>0</v>
      </c>
      <c r="P99" s="208"/>
      <c r="Q99" s="208"/>
      <c r="R99" s="208">
        <v>1801555</v>
      </c>
      <c r="S99" s="236">
        <v>0.9</v>
      </c>
      <c r="T99" s="209" t="s">
        <v>20</v>
      </c>
      <c r="U99" s="208">
        <f t="shared" si="6"/>
        <v>198445</v>
      </c>
    </row>
    <row r="100" spans="1:21" hidden="1">
      <c r="A100" s="178" t="s">
        <v>527</v>
      </c>
      <c r="B100" s="121" t="s">
        <v>305</v>
      </c>
      <c r="C100" s="121" t="s">
        <v>319</v>
      </c>
      <c r="D100" s="325" t="s">
        <v>789</v>
      </c>
      <c r="E100" s="325" t="s">
        <v>802</v>
      </c>
      <c r="F100" s="325" t="s">
        <v>803</v>
      </c>
      <c r="G100" s="325"/>
      <c r="H100" s="325" t="s">
        <v>804</v>
      </c>
      <c r="I100" s="207" t="s">
        <v>661</v>
      </c>
      <c r="J100" s="235">
        <v>2400000</v>
      </c>
      <c r="K100" s="235">
        <v>2950425</v>
      </c>
      <c r="L100" s="208">
        <v>2929175</v>
      </c>
      <c r="M100" s="208"/>
      <c r="N100" s="208"/>
      <c r="O100" s="208">
        <f>G100-N100</f>
        <v>0</v>
      </c>
      <c r="P100" s="208"/>
      <c r="Q100" s="208"/>
      <c r="R100" s="208">
        <v>1886771</v>
      </c>
      <c r="S100" s="236">
        <v>0.85</v>
      </c>
      <c r="T100" s="209" t="s">
        <v>20</v>
      </c>
      <c r="U100" s="208" t="e">
        <f>L100-#REF!</f>
        <v>#REF!</v>
      </c>
    </row>
    <row r="101" spans="1:21" hidden="1">
      <c r="A101" s="178" t="s">
        <v>527</v>
      </c>
      <c r="B101" s="121" t="s">
        <v>305</v>
      </c>
      <c r="C101" s="121" t="s">
        <v>319</v>
      </c>
      <c r="D101" s="325" t="s">
        <v>805</v>
      </c>
      <c r="E101" s="325"/>
      <c r="F101" s="325"/>
      <c r="G101" s="325"/>
      <c r="H101" s="325" t="s">
        <v>805</v>
      </c>
      <c r="I101" s="207" t="s">
        <v>661</v>
      </c>
      <c r="J101" s="235">
        <v>1000000</v>
      </c>
      <c r="K101" s="235">
        <v>1000000</v>
      </c>
      <c r="L101" s="208">
        <v>938715</v>
      </c>
      <c r="M101" s="208"/>
      <c r="N101" s="208"/>
      <c r="O101" s="208">
        <f>G101-N101</f>
        <v>0</v>
      </c>
      <c r="P101" s="208"/>
      <c r="Q101" s="208"/>
      <c r="R101" s="208">
        <v>412816</v>
      </c>
      <c r="S101" s="236">
        <v>0.9</v>
      </c>
      <c r="T101" s="209" t="s">
        <v>20</v>
      </c>
      <c r="U101" s="208" t="e">
        <f>L101-#REF!</f>
        <v>#REF!</v>
      </c>
    </row>
    <row r="102" spans="1:21" hidden="1">
      <c r="A102" s="178" t="s">
        <v>527</v>
      </c>
      <c r="B102" s="121" t="s">
        <v>305</v>
      </c>
      <c r="C102" s="121" t="s">
        <v>319</v>
      </c>
      <c r="D102" s="325" t="s">
        <v>806</v>
      </c>
      <c r="E102" s="325" t="s">
        <v>807</v>
      </c>
      <c r="F102" s="325" t="s">
        <v>808</v>
      </c>
      <c r="G102" s="325"/>
      <c r="H102" s="325" t="s">
        <v>809</v>
      </c>
      <c r="I102" s="207" t="s">
        <v>810</v>
      </c>
      <c r="J102" s="235">
        <v>200000</v>
      </c>
      <c r="K102" s="235">
        <v>1052000</v>
      </c>
      <c r="L102" s="208">
        <v>1032674.28258</v>
      </c>
      <c r="M102" s="208"/>
      <c r="N102" s="208"/>
      <c r="O102" s="208">
        <v>18981.180629999999</v>
      </c>
      <c r="P102" s="208"/>
      <c r="Q102" s="208"/>
      <c r="R102" s="208">
        <v>976344.34471999994</v>
      </c>
      <c r="S102" s="236">
        <v>1</v>
      </c>
      <c r="T102" s="209" t="s">
        <v>762</v>
      </c>
      <c r="U102" s="208">
        <f>K102-R102</f>
        <v>75655.655280000065</v>
      </c>
    </row>
    <row r="103" spans="1:21" hidden="1">
      <c r="A103" s="178" t="s">
        <v>527</v>
      </c>
      <c r="B103" s="121" t="s">
        <v>305</v>
      </c>
      <c r="C103" s="121" t="s">
        <v>319</v>
      </c>
      <c r="D103" s="325" t="s">
        <v>806</v>
      </c>
      <c r="E103" s="325" t="s">
        <v>811</v>
      </c>
      <c r="F103" s="325" t="s">
        <v>812</v>
      </c>
      <c r="G103" s="325"/>
      <c r="H103" s="325" t="s">
        <v>813</v>
      </c>
      <c r="I103" s="207" t="s">
        <v>614</v>
      </c>
      <c r="J103" s="235">
        <v>900000</v>
      </c>
      <c r="K103" s="235">
        <v>3000000</v>
      </c>
      <c r="L103" s="208">
        <v>2846076.3834000002</v>
      </c>
      <c r="M103" s="208"/>
      <c r="N103" s="208"/>
      <c r="O103" s="208">
        <v>511.81678000000005</v>
      </c>
      <c r="P103" s="208"/>
      <c r="Q103" s="208"/>
      <c r="R103" s="208">
        <v>2842479.2944300002</v>
      </c>
      <c r="S103" s="236">
        <v>1</v>
      </c>
      <c r="T103" s="209" t="s">
        <v>762</v>
      </c>
      <c r="U103" s="208">
        <f>K103-R103</f>
        <v>157520.70556999976</v>
      </c>
    </row>
    <row r="104" spans="1:21" hidden="1">
      <c r="A104" s="178" t="s">
        <v>527</v>
      </c>
      <c r="B104" s="121" t="s">
        <v>305</v>
      </c>
      <c r="C104" s="121" t="s">
        <v>319</v>
      </c>
      <c r="D104" s="325" t="s">
        <v>814</v>
      </c>
      <c r="E104" s="325" t="s">
        <v>119</v>
      </c>
      <c r="F104" s="325" t="s">
        <v>815</v>
      </c>
      <c r="G104" s="325"/>
      <c r="H104" s="325" t="s">
        <v>816</v>
      </c>
      <c r="I104" s="207" t="s">
        <v>614</v>
      </c>
      <c r="J104" s="235">
        <v>300000</v>
      </c>
      <c r="K104" s="235">
        <v>1200000</v>
      </c>
      <c r="L104" s="208">
        <v>1177669.1114000001</v>
      </c>
      <c r="M104" s="208"/>
      <c r="N104" s="208"/>
      <c r="O104" s="208">
        <v>102378.28739</v>
      </c>
      <c r="P104" s="208"/>
      <c r="Q104" s="208"/>
      <c r="R104" s="208">
        <v>1097621.71261</v>
      </c>
      <c r="S104" s="236">
        <v>0.95</v>
      </c>
      <c r="T104" s="209" t="s">
        <v>20</v>
      </c>
      <c r="U104" s="208">
        <f>K104-R104</f>
        <v>102378.28738999995</v>
      </c>
    </row>
    <row r="105" spans="1:21" hidden="1">
      <c r="A105" s="178" t="s">
        <v>527</v>
      </c>
      <c r="B105" s="121" t="s">
        <v>305</v>
      </c>
      <c r="C105" s="121" t="s">
        <v>319</v>
      </c>
      <c r="D105" s="325" t="s">
        <v>814</v>
      </c>
      <c r="E105" s="325" t="s">
        <v>119</v>
      </c>
      <c r="F105" s="325" t="s">
        <v>815</v>
      </c>
      <c r="G105" s="325"/>
      <c r="H105" s="325" t="s">
        <v>817</v>
      </c>
      <c r="I105" s="207" t="s">
        <v>610</v>
      </c>
      <c r="J105" s="235">
        <v>700000</v>
      </c>
      <c r="K105" s="235">
        <v>2225000</v>
      </c>
      <c r="L105" s="208">
        <v>2180431.60898</v>
      </c>
      <c r="M105" s="208"/>
      <c r="N105" s="208"/>
      <c r="O105" s="208">
        <v>102909.86641</v>
      </c>
      <c r="P105" s="208"/>
      <c r="Q105" s="208"/>
      <c r="R105" s="208">
        <v>2122090.1335899998</v>
      </c>
      <c r="S105" s="236">
        <v>0.98</v>
      </c>
      <c r="T105" s="209" t="s">
        <v>20</v>
      </c>
      <c r="U105" s="208">
        <f>K105-R105</f>
        <v>102909.86641000025</v>
      </c>
    </row>
    <row r="106" spans="1:21" hidden="1">
      <c r="A106" s="178" t="s">
        <v>527</v>
      </c>
      <c r="B106" s="121" t="s">
        <v>305</v>
      </c>
      <c r="C106" s="121" t="s">
        <v>319</v>
      </c>
      <c r="D106" s="325" t="s">
        <v>814</v>
      </c>
      <c r="E106" s="325" t="s">
        <v>119</v>
      </c>
      <c r="F106" s="325" t="s">
        <v>815</v>
      </c>
      <c r="G106" s="325"/>
      <c r="H106" s="325" t="s">
        <v>818</v>
      </c>
      <c r="I106" s="207" t="s">
        <v>614</v>
      </c>
      <c r="J106" s="235">
        <v>1200000</v>
      </c>
      <c r="K106" s="235">
        <v>2993180</v>
      </c>
      <c r="L106" s="208">
        <v>2868098.8927600002</v>
      </c>
      <c r="M106" s="208"/>
      <c r="N106" s="208"/>
      <c r="O106" s="208">
        <v>274961.71224000002</v>
      </c>
      <c r="P106" s="208"/>
      <c r="Q106" s="208"/>
      <c r="R106" s="208">
        <v>2718218.2877600002</v>
      </c>
      <c r="S106" s="236">
        <v>0.95</v>
      </c>
      <c r="T106" s="209" t="s">
        <v>20</v>
      </c>
      <c r="U106" s="208">
        <f>K106-R106</f>
        <v>274961.71223999979</v>
      </c>
    </row>
    <row r="107" spans="1:21" hidden="1">
      <c r="A107" s="178" t="s">
        <v>527</v>
      </c>
      <c r="B107" s="121" t="s">
        <v>305</v>
      </c>
      <c r="C107" s="121" t="s">
        <v>319</v>
      </c>
      <c r="D107" s="325" t="s">
        <v>814</v>
      </c>
      <c r="E107" s="325" t="s">
        <v>119</v>
      </c>
      <c r="F107" s="325" t="s">
        <v>815</v>
      </c>
      <c r="G107" s="325"/>
      <c r="H107" s="325" t="s">
        <v>819</v>
      </c>
      <c r="I107" s="207" t="s">
        <v>661</v>
      </c>
      <c r="J107" s="235">
        <v>5000000</v>
      </c>
      <c r="K107" s="235">
        <v>8801607</v>
      </c>
      <c r="L107" s="208">
        <v>8208624</v>
      </c>
      <c r="M107" s="208"/>
      <c r="N107" s="208"/>
      <c r="O107" s="208">
        <f>+G107-N107</f>
        <v>0</v>
      </c>
      <c r="P107" s="208"/>
      <c r="Q107" s="208"/>
      <c r="R107" s="208">
        <v>7674792</v>
      </c>
      <c r="S107" s="236">
        <v>0.98</v>
      </c>
      <c r="T107" s="209" t="s">
        <v>820</v>
      </c>
      <c r="U107" s="208" t="e">
        <f>+L107-#REF!</f>
        <v>#REF!</v>
      </c>
    </row>
    <row r="108" spans="1:21" s="238" customFormat="1">
      <c r="A108" s="178" t="s">
        <v>527</v>
      </c>
      <c r="B108" s="309" t="s">
        <v>292</v>
      </c>
      <c r="C108" s="309" t="s">
        <v>319</v>
      </c>
      <c r="D108" s="323" t="s">
        <v>821</v>
      </c>
      <c r="E108" s="323" t="s">
        <v>822</v>
      </c>
      <c r="F108" s="323" t="s">
        <v>823</v>
      </c>
      <c r="G108" s="323"/>
      <c r="H108" s="323" t="s">
        <v>824</v>
      </c>
      <c r="I108" s="205">
        <v>2006</v>
      </c>
      <c r="J108" s="234">
        <v>400000</v>
      </c>
      <c r="K108" s="234">
        <v>1027000</v>
      </c>
      <c r="L108" s="206">
        <v>925561</v>
      </c>
      <c r="M108" s="206"/>
      <c r="N108" s="206"/>
      <c r="O108" s="206">
        <v>0</v>
      </c>
      <c r="P108" s="206"/>
      <c r="Q108" s="206"/>
      <c r="R108" s="206">
        <v>924783</v>
      </c>
      <c r="S108" s="230">
        <v>0.98</v>
      </c>
      <c r="T108" s="232"/>
      <c r="U108" s="206">
        <f t="shared" ref="U108:U122" si="8">+K108-R108</f>
        <v>102217</v>
      </c>
    </row>
    <row r="109" spans="1:21" s="238" customFormat="1">
      <c r="A109" s="178" t="s">
        <v>527</v>
      </c>
      <c r="B109" s="326" t="s">
        <v>292</v>
      </c>
      <c r="C109" s="326" t="s">
        <v>319</v>
      </c>
      <c r="D109" s="324" t="s">
        <v>821</v>
      </c>
      <c r="E109" s="324" t="s">
        <v>825</v>
      </c>
      <c r="F109" s="324" t="s">
        <v>826</v>
      </c>
      <c r="G109" s="324"/>
      <c r="H109" s="324" t="s">
        <v>827</v>
      </c>
      <c r="I109" s="239">
        <v>2014</v>
      </c>
      <c r="J109" s="240">
        <v>700000</v>
      </c>
      <c r="K109" s="240">
        <v>1000000</v>
      </c>
      <c r="L109" s="241">
        <v>596060</v>
      </c>
      <c r="M109" s="241"/>
      <c r="N109" s="241"/>
      <c r="O109" s="241">
        <v>163102</v>
      </c>
      <c r="P109" s="241"/>
      <c r="Q109" s="241"/>
      <c r="R109" s="241">
        <v>536898</v>
      </c>
      <c r="S109" s="242">
        <v>0.7</v>
      </c>
      <c r="T109" s="232"/>
      <c r="U109" s="241">
        <f t="shared" si="8"/>
        <v>463102</v>
      </c>
    </row>
    <row r="110" spans="1:21" s="238" customFormat="1">
      <c r="A110" s="178" t="s">
        <v>527</v>
      </c>
      <c r="B110" s="326" t="s">
        <v>292</v>
      </c>
      <c r="C110" s="326" t="s">
        <v>319</v>
      </c>
      <c r="D110" s="324" t="s">
        <v>828</v>
      </c>
      <c r="E110" s="324" t="s">
        <v>829</v>
      </c>
      <c r="F110" s="324" t="s">
        <v>830</v>
      </c>
      <c r="G110" s="324"/>
      <c r="H110" s="324" t="s">
        <v>831</v>
      </c>
      <c r="I110" s="239">
        <v>2008</v>
      </c>
      <c r="J110" s="240">
        <v>400000</v>
      </c>
      <c r="K110" s="240">
        <v>2229000</v>
      </c>
      <c r="L110" s="241">
        <v>1869825</v>
      </c>
      <c r="M110" s="241"/>
      <c r="N110" s="241"/>
      <c r="O110" s="241">
        <v>534767</v>
      </c>
      <c r="P110" s="241"/>
      <c r="Q110" s="241"/>
      <c r="R110" s="241">
        <v>680030</v>
      </c>
      <c r="S110" s="242">
        <v>0.38</v>
      </c>
      <c r="T110" s="232"/>
      <c r="U110" s="241">
        <f t="shared" si="8"/>
        <v>1548970</v>
      </c>
    </row>
    <row r="111" spans="1:21" s="238" customFormat="1">
      <c r="A111" s="178" t="s">
        <v>527</v>
      </c>
      <c r="B111" s="326" t="s">
        <v>292</v>
      </c>
      <c r="C111" s="326" t="s">
        <v>319</v>
      </c>
      <c r="D111" s="324" t="s">
        <v>832</v>
      </c>
      <c r="E111" s="324" t="s">
        <v>833</v>
      </c>
      <c r="F111" s="324" t="s">
        <v>834</v>
      </c>
      <c r="G111" s="324"/>
      <c r="H111" s="324" t="s">
        <v>835</v>
      </c>
      <c r="I111" s="239">
        <v>2014</v>
      </c>
      <c r="J111" s="240">
        <v>5600000</v>
      </c>
      <c r="K111" s="240">
        <v>8060000</v>
      </c>
      <c r="L111" s="241">
        <v>3625053</v>
      </c>
      <c r="M111" s="241"/>
      <c r="N111" s="241"/>
      <c r="O111" s="241">
        <v>5214842.8229999999</v>
      </c>
      <c r="P111" s="241"/>
      <c r="Q111" s="241"/>
      <c r="R111" s="241">
        <v>1245157</v>
      </c>
      <c r="S111" s="242">
        <v>0.3</v>
      </c>
      <c r="T111" s="232"/>
      <c r="U111" s="241">
        <f t="shared" si="8"/>
        <v>6814843</v>
      </c>
    </row>
    <row r="112" spans="1:21" s="238" customFormat="1">
      <c r="A112" s="178" t="s">
        <v>527</v>
      </c>
      <c r="B112" s="326" t="s">
        <v>292</v>
      </c>
      <c r="C112" s="326" t="s">
        <v>319</v>
      </c>
      <c r="D112" s="324" t="s">
        <v>832</v>
      </c>
      <c r="E112" s="324" t="s">
        <v>836</v>
      </c>
      <c r="F112" s="324" t="s">
        <v>837</v>
      </c>
      <c r="G112" s="324"/>
      <c r="H112" s="324" t="s">
        <v>838</v>
      </c>
      <c r="I112" s="239">
        <v>2018</v>
      </c>
      <c r="J112" s="240">
        <v>1300000</v>
      </c>
      <c r="K112" s="240">
        <v>1300000</v>
      </c>
      <c r="L112" s="241">
        <v>1225865</v>
      </c>
      <c r="M112" s="241"/>
      <c r="N112" s="241"/>
      <c r="O112" s="241">
        <v>320646.67300000001</v>
      </c>
      <c r="P112" s="241"/>
      <c r="Q112" s="241"/>
      <c r="R112" s="241">
        <v>979353</v>
      </c>
      <c r="S112" s="242">
        <v>0.95</v>
      </c>
      <c r="T112" s="232"/>
      <c r="U112" s="241">
        <f t="shared" si="8"/>
        <v>320647</v>
      </c>
    </row>
    <row r="113" spans="1:21" s="238" customFormat="1">
      <c r="A113" s="178" t="s">
        <v>527</v>
      </c>
      <c r="B113" s="326" t="s">
        <v>292</v>
      </c>
      <c r="C113" s="326" t="s">
        <v>319</v>
      </c>
      <c r="D113" s="324" t="s">
        <v>839</v>
      </c>
      <c r="E113" s="324" t="s">
        <v>840</v>
      </c>
      <c r="F113" s="324" t="s">
        <v>841</v>
      </c>
      <c r="G113" s="324"/>
      <c r="H113" s="324" t="s">
        <v>842</v>
      </c>
      <c r="I113" s="239">
        <v>2019</v>
      </c>
      <c r="J113" s="240">
        <v>3150000</v>
      </c>
      <c r="K113" s="240">
        <v>3150000</v>
      </c>
      <c r="L113" s="241">
        <v>1706706</v>
      </c>
      <c r="M113" s="241"/>
      <c r="N113" s="241"/>
      <c r="O113" s="241">
        <v>875379</v>
      </c>
      <c r="P113" s="241"/>
      <c r="Q113" s="241"/>
      <c r="R113" s="241">
        <v>783427</v>
      </c>
      <c r="S113" s="242">
        <v>0.35</v>
      </c>
      <c r="T113" s="232"/>
      <c r="U113" s="241">
        <f t="shared" si="8"/>
        <v>2366573</v>
      </c>
    </row>
    <row r="114" spans="1:21" s="238" customFormat="1">
      <c r="A114" s="178" t="s">
        <v>527</v>
      </c>
      <c r="B114" s="326" t="s">
        <v>292</v>
      </c>
      <c r="C114" s="326" t="s">
        <v>319</v>
      </c>
      <c r="D114" s="324" t="s">
        <v>839</v>
      </c>
      <c r="E114" s="324" t="s">
        <v>840</v>
      </c>
      <c r="F114" s="324" t="s">
        <v>841</v>
      </c>
      <c r="G114" s="324"/>
      <c r="H114" s="324" t="s">
        <v>843</v>
      </c>
      <c r="I114" s="239">
        <v>2014</v>
      </c>
      <c r="J114" s="240">
        <v>3700000</v>
      </c>
      <c r="K114" s="240">
        <v>3700000</v>
      </c>
      <c r="L114" s="241">
        <v>3675938</v>
      </c>
      <c r="M114" s="241"/>
      <c r="N114" s="241"/>
      <c r="O114" s="241">
        <v>0</v>
      </c>
      <c r="P114" s="241"/>
      <c r="Q114" s="241"/>
      <c r="R114" s="241">
        <v>3277183</v>
      </c>
      <c r="S114" s="242">
        <v>1</v>
      </c>
      <c r="T114" s="232"/>
      <c r="U114" s="241">
        <f t="shared" si="8"/>
        <v>422817</v>
      </c>
    </row>
    <row r="115" spans="1:21" s="238" customFormat="1">
      <c r="A115" s="178" t="s">
        <v>527</v>
      </c>
      <c r="B115" s="326" t="s">
        <v>292</v>
      </c>
      <c r="C115" s="326" t="s">
        <v>319</v>
      </c>
      <c r="D115" s="324" t="s">
        <v>839</v>
      </c>
      <c r="E115" s="324" t="s">
        <v>840</v>
      </c>
      <c r="F115" s="324" t="s">
        <v>841</v>
      </c>
      <c r="G115" s="324"/>
      <c r="H115" s="324" t="s">
        <v>844</v>
      </c>
      <c r="I115" s="239">
        <v>2014</v>
      </c>
      <c r="J115" s="240">
        <v>1200000</v>
      </c>
      <c r="K115" s="240">
        <v>4620000</v>
      </c>
      <c r="L115" s="241">
        <v>4266211</v>
      </c>
      <c r="M115" s="241"/>
      <c r="N115" s="241"/>
      <c r="O115" s="241">
        <v>2256850.9330000002</v>
      </c>
      <c r="P115" s="241"/>
      <c r="Q115" s="241"/>
      <c r="R115" s="241">
        <v>2363149</v>
      </c>
      <c r="S115" s="242">
        <v>0.56000000000000005</v>
      </c>
      <c r="T115" s="232"/>
      <c r="U115" s="241">
        <f t="shared" si="8"/>
        <v>2256851</v>
      </c>
    </row>
    <row r="116" spans="1:21" s="238" customFormat="1">
      <c r="A116" s="178" t="s">
        <v>527</v>
      </c>
      <c r="B116" s="326" t="s">
        <v>292</v>
      </c>
      <c r="C116" s="326" t="s">
        <v>319</v>
      </c>
      <c r="D116" s="324" t="s">
        <v>839</v>
      </c>
      <c r="E116" s="324" t="s">
        <v>840</v>
      </c>
      <c r="F116" s="324" t="s">
        <v>845</v>
      </c>
      <c r="G116" s="324"/>
      <c r="H116" s="324" t="s">
        <v>846</v>
      </c>
      <c r="I116" s="239">
        <v>2007</v>
      </c>
      <c r="J116" s="240">
        <v>2000000</v>
      </c>
      <c r="K116" s="240">
        <v>3200000</v>
      </c>
      <c r="L116" s="241">
        <v>3199702</v>
      </c>
      <c r="M116" s="241"/>
      <c r="N116" s="241"/>
      <c r="O116" s="241">
        <v>0</v>
      </c>
      <c r="P116" s="241"/>
      <c r="Q116" s="241"/>
      <c r="R116" s="241">
        <v>2359161</v>
      </c>
      <c r="S116" s="242">
        <v>1</v>
      </c>
      <c r="T116" s="232"/>
      <c r="U116" s="241">
        <f t="shared" si="8"/>
        <v>840839</v>
      </c>
    </row>
    <row r="117" spans="1:21" s="238" customFormat="1">
      <c r="A117" s="178" t="s">
        <v>527</v>
      </c>
      <c r="B117" s="326" t="s">
        <v>292</v>
      </c>
      <c r="C117" s="326" t="s">
        <v>319</v>
      </c>
      <c r="D117" s="324" t="s">
        <v>839</v>
      </c>
      <c r="E117" s="324" t="s">
        <v>847</v>
      </c>
      <c r="F117" s="324" t="s">
        <v>848</v>
      </c>
      <c r="G117" s="324"/>
      <c r="H117" s="324" t="s">
        <v>849</v>
      </c>
      <c r="I117" s="239">
        <v>2006</v>
      </c>
      <c r="J117" s="240">
        <v>1200000</v>
      </c>
      <c r="K117" s="240">
        <v>4948000</v>
      </c>
      <c r="L117" s="241">
        <v>4697120</v>
      </c>
      <c r="M117" s="241"/>
      <c r="N117" s="241"/>
      <c r="O117" s="241">
        <v>54577.417000000016</v>
      </c>
      <c r="P117" s="241"/>
      <c r="Q117" s="241"/>
      <c r="R117" s="241">
        <v>3809726</v>
      </c>
      <c r="S117" s="242">
        <v>0.99</v>
      </c>
      <c r="T117" s="232"/>
      <c r="U117" s="241">
        <f t="shared" si="8"/>
        <v>1138274</v>
      </c>
    </row>
    <row r="118" spans="1:21" s="238" customFormat="1">
      <c r="A118" s="178" t="s">
        <v>527</v>
      </c>
      <c r="B118" s="326" t="s">
        <v>292</v>
      </c>
      <c r="C118" s="326" t="s">
        <v>319</v>
      </c>
      <c r="D118" s="324" t="s">
        <v>850</v>
      </c>
      <c r="E118" s="324" t="s">
        <v>851</v>
      </c>
      <c r="F118" s="324" t="s">
        <v>852</v>
      </c>
      <c r="G118" s="324"/>
      <c r="H118" s="324" t="s">
        <v>853</v>
      </c>
      <c r="I118" s="239">
        <v>2008</v>
      </c>
      <c r="J118" s="240">
        <v>600000</v>
      </c>
      <c r="K118" s="240">
        <v>1676320</v>
      </c>
      <c r="L118" s="241">
        <v>1634450</v>
      </c>
      <c r="M118" s="241"/>
      <c r="N118" s="241"/>
      <c r="O118" s="241">
        <v>4911.6620000000112</v>
      </c>
      <c r="P118" s="241"/>
      <c r="Q118" s="241"/>
      <c r="R118" s="241">
        <v>1534223</v>
      </c>
      <c r="S118" s="242">
        <v>0.95</v>
      </c>
      <c r="T118" s="232"/>
      <c r="U118" s="241">
        <f t="shared" si="8"/>
        <v>142097</v>
      </c>
    </row>
    <row r="119" spans="1:21" s="238" customFormat="1">
      <c r="A119" s="178" t="s">
        <v>527</v>
      </c>
      <c r="B119" s="326" t="s">
        <v>292</v>
      </c>
      <c r="C119" s="326" t="s">
        <v>319</v>
      </c>
      <c r="D119" s="324" t="s">
        <v>850</v>
      </c>
      <c r="E119" s="324" t="s">
        <v>851</v>
      </c>
      <c r="F119" s="324" t="s">
        <v>852</v>
      </c>
      <c r="G119" s="324"/>
      <c r="H119" s="324" t="s">
        <v>854</v>
      </c>
      <c r="I119" s="239">
        <v>2008</v>
      </c>
      <c r="J119" s="240">
        <v>600000</v>
      </c>
      <c r="K119" s="240">
        <v>1828000</v>
      </c>
      <c r="L119" s="241">
        <v>1805927</v>
      </c>
      <c r="M119" s="241"/>
      <c r="N119" s="241"/>
      <c r="O119" s="241">
        <v>614</v>
      </c>
      <c r="P119" s="241"/>
      <c r="Q119" s="241"/>
      <c r="R119" s="241">
        <v>1742042</v>
      </c>
      <c r="S119" s="242">
        <v>0.98</v>
      </c>
      <c r="T119" s="232"/>
      <c r="U119" s="241">
        <f t="shared" si="8"/>
        <v>85958</v>
      </c>
    </row>
    <row r="120" spans="1:21" s="238" customFormat="1">
      <c r="A120" s="178" t="s">
        <v>527</v>
      </c>
      <c r="B120" s="326" t="s">
        <v>292</v>
      </c>
      <c r="C120" s="326" t="s">
        <v>319</v>
      </c>
      <c r="D120" s="324" t="s">
        <v>850</v>
      </c>
      <c r="E120" s="324" t="s">
        <v>851</v>
      </c>
      <c r="F120" s="324" t="s">
        <v>852</v>
      </c>
      <c r="G120" s="324"/>
      <c r="H120" s="324" t="s">
        <v>855</v>
      </c>
      <c r="I120" s="239">
        <v>2019</v>
      </c>
      <c r="J120" s="240">
        <v>2300000</v>
      </c>
      <c r="K120" s="240">
        <v>3163900</v>
      </c>
      <c r="L120" s="241">
        <v>2642122</v>
      </c>
      <c r="M120" s="241"/>
      <c r="N120" s="241"/>
      <c r="O120" s="241">
        <v>1960030</v>
      </c>
      <c r="P120" s="241"/>
      <c r="Q120" s="241"/>
      <c r="R120" s="241">
        <v>683570</v>
      </c>
      <c r="S120" s="242">
        <v>0.48</v>
      </c>
      <c r="T120" s="232"/>
      <c r="U120" s="241">
        <f t="shared" si="8"/>
        <v>2480330</v>
      </c>
    </row>
    <row r="121" spans="1:21" s="238" customFormat="1">
      <c r="A121" s="178" t="s">
        <v>527</v>
      </c>
      <c r="B121" s="326" t="s">
        <v>292</v>
      </c>
      <c r="C121" s="326" t="s">
        <v>319</v>
      </c>
      <c r="D121" s="324" t="s">
        <v>850</v>
      </c>
      <c r="E121" s="324" t="s">
        <v>851</v>
      </c>
      <c r="F121" s="324" t="s">
        <v>852</v>
      </c>
      <c r="G121" s="324"/>
      <c r="H121" s="324" t="s">
        <v>856</v>
      </c>
      <c r="I121" s="239">
        <v>2019</v>
      </c>
      <c r="J121" s="240">
        <v>1500000</v>
      </c>
      <c r="K121" s="240">
        <v>2035616</v>
      </c>
      <c r="L121" s="241">
        <v>1797750</v>
      </c>
      <c r="M121" s="241"/>
      <c r="N121" s="241"/>
      <c r="O121" s="241">
        <v>952867.98600000003</v>
      </c>
      <c r="P121" s="241"/>
      <c r="Q121" s="241"/>
      <c r="R121" s="241">
        <v>901401</v>
      </c>
      <c r="S121" s="242">
        <v>0.7</v>
      </c>
      <c r="T121" s="232"/>
      <c r="U121" s="241">
        <f t="shared" si="8"/>
        <v>1134215</v>
      </c>
    </row>
    <row r="122" spans="1:21" s="238" customFormat="1">
      <c r="A122" s="178" t="s">
        <v>527</v>
      </c>
      <c r="B122" s="326" t="s">
        <v>292</v>
      </c>
      <c r="C122" s="326" t="s">
        <v>319</v>
      </c>
      <c r="D122" s="324" t="s">
        <v>857</v>
      </c>
      <c r="E122" s="324" t="s">
        <v>858</v>
      </c>
      <c r="F122" s="324" t="s">
        <v>859</v>
      </c>
      <c r="G122" s="324"/>
      <c r="H122" s="324" t="s">
        <v>860</v>
      </c>
      <c r="I122" s="239">
        <v>2012</v>
      </c>
      <c r="J122" s="240">
        <v>500000</v>
      </c>
      <c r="K122" s="240">
        <v>2700000</v>
      </c>
      <c r="L122" s="241">
        <v>2106112</v>
      </c>
      <c r="M122" s="241"/>
      <c r="N122" s="241"/>
      <c r="O122" s="241">
        <v>112094</v>
      </c>
      <c r="P122" s="241"/>
      <c r="Q122" s="241"/>
      <c r="R122" s="241">
        <v>2081867</v>
      </c>
      <c r="S122" s="242">
        <v>1</v>
      </c>
      <c r="T122" s="232"/>
      <c r="U122" s="241">
        <f t="shared" si="8"/>
        <v>618133</v>
      </c>
    </row>
    <row r="123" spans="1:21" s="187" customFormat="1" hidden="1">
      <c r="A123" s="178" t="s">
        <v>527</v>
      </c>
      <c r="B123" s="309" t="s">
        <v>314</v>
      </c>
      <c r="C123" s="309" t="s">
        <v>319</v>
      </c>
      <c r="D123" s="311" t="s">
        <v>861</v>
      </c>
      <c r="E123" s="311" t="s">
        <v>862</v>
      </c>
      <c r="F123" s="311" t="s">
        <v>863</v>
      </c>
      <c r="G123" s="311"/>
      <c r="H123" s="311" t="s">
        <v>864</v>
      </c>
      <c r="I123" s="243">
        <v>2007</v>
      </c>
      <c r="J123" s="244">
        <v>500000</v>
      </c>
      <c r="K123" s="244">
        <v>3593000</v>
      </c>
      <c r="L123" s="244">
        <v>3022704</v>
      </c>
      <c r="M123" s="244"/>
      <c r="N123" s="244"/>
      <c r="O123" s="244">
        <v>86402</v>
      </c>
      <c r="P123" s="244"/>
      <c r="Q123" s="244"/>
      <c r="R123" s="244">
        <v>1873705</v>
      </c>
      <c r="S123" s="245">
        <v>0.85</v>
      </c>
      <c r="T123" s="204" t="s">
        <v>865</v>
      </c>
      <c r="U123" s="244">
        <f t="shared" ref="U123:U152" si="9">K123-R123</f>
        <v>1719295</v>
      </c>
    </row>
    <row r="124" spans="1:21" s="187" customFormat="1" hidden="1">
      <c r="A124" s="178" t="s">
        <v>527</v>
      </c>
      <c r="B124" s="326" t="s">
        <v>314</v>
      </c>
      <c r="C124" s="326" t="s">
        <v>319</v>
      </c>
      <c r="D124" s="327" t="s">
        <v>866</v>
      </c>
      <c r="E124" s="327" t="s">
        <v>867</v>
      </c>
      <c r="F124" s="327" t="s">
        <v>868</v>
      </c>
      <c r="G124" s="327"/>
      <c r="H124" s="327" t="s">
        <v>869</v>
      </c>
      <c r="I124" s="246">
        <v>2014</v>
      </c>
      <c r="J124" s="247">
        <v>1540000</v>
      </c>
      <c r="K124" s="247">
        <v>2040000</v>
      </c>
      <c r="L124" s="247">
        <v>83831</v>
      </c>
      <c r="M124" s="247"/>
      <c r="N124" s="247"/>
      <c r="O124" s="247">
        <v>489908</v>
      </c>
      <c r="P124" s="247"/>
      <c r="Q124" s="247"/>
      <c r="R124" s="247">
        <v>10092</v>
      </c>
      <c r="S124" s="248">
        <v>0</v>
      </c>
      <c r="T124" s="232" t="s">
        <v>870</v>
      </c>
      <c r="U124" s="247">
        <f t="shared" si="9"/>
        <v>2029908</v>
      </c>
    </row>
    <row r="125" spans="1:21" s="187" customFormat="1" hidden="1">
      <c r="A125" s="178" t="s">
        <v>527</v>
      </c>
      <c r="B125" s="326" t="s">
        <v>314</v>
      </c>
      <c r="C125" s="326" t="s">
        <v>319</v>
      </c>
      <c r="D125" s="327" t="s">
        <v>866</v>
      </c>
      <c r="E125" s="327" t="s">
        <v>871</v>
      </c>
      <c r="F125" s="327" t="s">
        <v>872</v>
      </c>
      <c r="G125" s="327"/>
      <c r="H125" s="327" t="s">
        <v>873</v>
      </c>
      <c r="I125" s="246">
        <v>2012</v>
      </c>
      <c r="J125" s="247">
        <v>1500000</v>
      </c>
      <c r="K125" s="247">
        <v>1500000</v>
      </c>
      <c r="L125" s="247">
        <v>484693</v>
      </c>
      <c r="M125" s="247"/>
      <c r="N125" s="247"/>
      <c r="O125" s="247">
        <v>0</v>
      </c>
      <c r="P125" s="247"/>
      <c r="Q125" s="247"/>
      <c r="R125" s="247">
        <v>267492</v>
      </c>
      <c r="S125" s="248">
        <v>0.05</v>
      </c>
      <c r="T125" s="232" t="s">
        <v>865</v>
      </c>
      <c r="U125" s="247">
        <f t="shared" si="9"/>
        <v>1232508</v>
      </c>
    </row>
    <row r="126" spans="1:21" s="187" customFormat="1" hidden="1">
      <c r="A126" s="178" t="s">
        <v>527</v>
      </c>
      <c r="B126" s="326" t="s">
        <v>314</v>
      </c>
      <c r="C126" s="326" t="s">
        <v>319</v>
      </c>
      <c r="D126" s="327" t="s">
        <v>874</v>
      </c>
      <c r="E126" s="327" t="s">
        <v>875</v>
      </c>
      <c r="F126" s="327" t="s">
        <v>876</v>
      </c>
      <c r="G126" s="327"/>
      <c r="H126" s="327" t="s">
        <v>877</v>
      </c>
      <c r="I126" s="246">
        <v>2019</v>
      </c>
      <c r="J126" s="247">
        <v>2300000</v>
      </c>
      <c r="K126" s="247">
        <v>2300000</v>
      </c>
      <c r="L126" s="247">
        <v>2078467</v>
      </c>
      <c r="M126" s="247"/>
      <c r="N126" s="247"/>
      <c r="O126" s="247">
        <v>2297909</v>
      </c>
      <c r="P126" s="247"/>
      <c r="Q126" s="247"/>
      <c r="R126" s="247">
        <v>2091</v>
      </c>
      <c r="S126" s="248">
        <v>0.15</v>
      </c>
      <c r="T126" s="232" t="s">
        <v>865</v>
      </c>
      <c r="U126" s="247">
        <f t="shared" si="9"/>
        <v>2297909</v>
      </c>
    </row>
    <row r="127" spans="1:21" s="187" customFormat="1" hidden="1">
      <c r="A127" s="178" t="s">
        <v>527</v>
      </c>
      <c r="B127" s="326" t="s">
        <v>314</v>
      </c>
      <c r="C127" s="326" t="s">
        <v>319</v>
      </c>
      <c r="D127" s="327" t="s">
        <v>878</v>
      </c>
      <c r="E127" s="327" t="s">
        <v>879</v>
      </c>
      <c r="F127" s="327" t="s">
        <v>880</v>
      </c>
      <c r="G127" s="327"/>
      <c r="H127" s="327" t="s">
        <v>881</v>
      </c>
      <c r="I127" s="246">
        <v>2019</v>
      </c>
      <c r="J127" s="247">
        <v>1200000</v>
      </c>
      <c r="K127" s="247">
        <v>1200000</v>
      </c>
      <c r="L127" s="247">
        <v>1762</v>
      </c>
      <c r="M127" s="247"/>
      <c r="N127" s="247"/>
      <c r="O127" s="247">
        <v>0</v>
      </c>
      <c r="P127" s="247"/>
      <c r="Q127" s="247"/>
      <c r="R127" s="247">
        <v>1762</v>
      </c>
      <c r="S127" s="248">
        <v>0</v>
      </c>
      <c r="T127" s="232" t="s">
        <v>882</v>
      </c>
      <c r="U127" s="247">
        <f t="shared" si="9"/>
        <v>1198238</v>
      </c>
    </row>
    <row r="128" spans="1:21" s="187" customFormat="1" hidden="1">
      <c r="A128" s="178" t="s">
        <v>527</v>
      </c>
      <c r="B128" s="309" t="s">
        <v>273</v>
      </c>
      <c r="C128" s="309" t="s">
        <v>883</v>
      </c>
      <c r="D128" s="310" t="s">
        <v>884</v>
      </c>
      <c r="E128" s="310" t="s">
        <v>885</v>
      </c>
      <c r="F128" s="310" t="s">
        <v>886</v>
      </c>
      <c r="G128" s="310" t="s">
        <v>887</v>
      </c>
      <c r="H128" s="328" t="s">
        <v>888</v>
      </c>
      <c r="I128" s="204">
        <v>2011</v>
      </c>
      <c r="J128" s="206">
        <v>900000</v>
      </c>
      <c r="K128" s="206">
        <v>1100000</v>
      </c>
      <c r="L128" s="206">
        <v>1099098</v>
      </c>
      <c r="M128" s="206"/>
      <c r="N128" s="206"/>
      <c r="O128" s="206">
        <v>15600</v>
      </c>
      <c r="P128" s="206"/>
      <c r="Q128" s="206"/>
      <c r="R128" s="206">
        <v>1083386</v>
      </c>
      <c r="S128" s="206">
        <v>0.98</v>
      </c>
      <c r="T128" s="206" t="s">
        <v>889</v>
      </c>
      <c r="U128" s="206">
        <f t="shared" si="9"/>
        <v>16614</v>
      </c>
    </row>
    <row r="129" spans="1:21" s="187" customFormat="1" hidden="1">
      <c r="A129" s="178" t="s">
        <v>527</v>
      </c>
      <c r="B129" s="326" t="s">
        <v>273</v>
      </c>
      <c r="C129" s="326" t="s">
        <v>319</v>
      </c>
      <c r="D129" s="114" t="s">
        <v>884</v>
      </c>
      <c r="E129" s="114" t="s">
        <v>890</v>
      </c>
      <c r="F129" s="114" t="s">
        <v>891</v>
      </c>
      <c r="G129" s="114" t="s">
        <v>892</v>
      </c>
      <c r="H129" s="114" t="s">
        <v>893</v>
      </c>
      <c r="I129" s="232">
        <v>2007</v>
      </c>
      <c r="J129" s="241">
        <v>180000</v>
      </c>
      <c r="K129" s="241">
        <f>255000+500000+320000</f>
        <v>1075000</v>
      </c>
      <c r="L129" s="241">
        <v>97282</v>
      </c>
      <c r="M129" s="241"/>
      <c r="N129" s="241"/>
      <c r="O129" s="241">
        <v>17703.948059999999</v>
      </c>
      <c r="P129" s="241"/>
      <c r="Q129" s="241"/>
      <c r="R129" s="241">
        <v>97985</v>
      </c>
      <c r="S129" s="241">
        <v>0.5</v>
      </c>
      <c r="T129" s="241" t="s">
        <v>894</v>
      </c>
      <c r="U129" s="241">
        <f t="shared" si="9"/>
        <v>977015</v>
      </c>
    </row>
    <row r="130" spans="1:21" s="187" customFormat="1" hidden="1">
      <c r="A130" s="178" t="s">
        <v>527</v>
      </c>
      <c r="B130" s="326" t="s">
        <v>273</v>
      </c>
      <c r="C130" s="326" t="s">
        <v>319</v>
      </c>
      <c r="D130" s="114" t="s">
        <v>498</v>
      </c>
      <c r="E130" s="114" t="s">
        <v>895</v>
      </c>
      <c r="F130" s="114" t="s">
        <v>896</v>
      </c>
      <c r="G130" s="114" t="s">
        <v>897</v>
      </c>
      <c r="H130" s="114" t="s">
        <v>898</v>
      </c>
      <c r="I130" s="232">
        <v>2007</v>
      </c>
      <c r="J130" s="241">
        <v>900000</v>
      </c>
      <c r="K130" s="241">
        <f>2960000+300000+179000+83332+280000</f>
        <v>3802332</v>
      </c>
      <c r="L130" s="241">
        <v>3761620</v>
      </c>
      <c r="M130" s="241"/>
      <c r="N130" s="241"/>
      <c r="O130" s="241">
        <v>644928.59068000002</v>
      </c>
      <c r="P130" s="241"/>
      <c r="Q130" s="241"/>
      <c r="R130" s="241">
        <v>3508425</v>
      </c>
      <c r="S130" s="241">
        <v>0.98</v>
      </c>
      <c r="T130" s="241" t="s">
        <v>899</v>
      </c>
      <c r="U130" s="241">
        <f t="shared" si="9"/>
        <v>293907</v>
      </c>
    </row>
    <row r="131" spans="1:21" s="187" customFormat="1" hidden="1">
      <c r="A131" s="178" t="s">
        <v>527</v>
      </c>
      <c r="B131" s="326" t="s">
        <v>273</v>
      </c>
      <c r="C131" s="326" t="s">
        <v>319</v>
      </c>
      <c r="D131" s="114" t="s">
        <v>498</v>
      </c>
      <c r="E131" s="114" t="s">
        <v>895</v>
      </c>
      <c r="F131" s="114" t="s">
        <v>896</v>
      </c>
      <c r="G131" s="114" t="s">
        <v>900</v>
      </c>
      <c r="H131" s="114" t="s">
        <v>901</v>
      </c>
      <c r="I131" s="232">
        <v>2006</v>
      </c>
      <c r="J131" s="241">
        <v>500000</v>
      </c>
      <c r="K131" s="241">
        <f>2460000+812000</f>
        <v>3272000</v>
      </c>
      <c r="L131" s="241">
        <v>3116122</v>
      </c>
      <c r="M131" s="241"/>
      <c r="N131" s="241"/>
      <c r="O131" s="241">
        <v>223233.53767000002</v>
      </c>
      <c r="P131" s="241"/>
      <c r="Q131" s="241"/>
      <c r="R131" s="241">
        <v>2702312</v>
      </c>
      <c r="S131" s="241">
        <v>0.95</v>
      </c>
      <c r="T131" s="241" t="s">
        <v>902</v>
      </c>
      <c r="U131" s="241">
        <f t="shared" si="9"/>
        <v>569688</v>
      </c>
    </row>
    <row r="132" spans="1:21" s="187" customFormat="1" hidden="1">
      <c r="A132" s="178" t="s">
        <v>527</v>
      </c>
      <c r="B132" s="326" t="s">
        <v>273</v>
      </c>
      <c r="C132" s="326" t="s">
        <v>319</v>
      </c>
      <c r="D132" s="114" t="s">
        <v>498</v>
      </c>
      <c r="E132" s="114" t="s">
        <v>895</v>
      </c>
      <c r="F132" s="114" t="s">
        <v>896</v>
      </c>
      <c r="G132" s="114" t="s">
        <v>903</v>
      </c>
      <c r="H132" s="114" t="s">
        <v>904</v>
      </c>
      <c r="I132" s="232">
        <v>2006</v>
      </c>
      <c r="J132" s="241">
        <v>500000</v>
      </c>
      <c r="K132" s="241">
        <f>2525000+579000+141500</f>
        <v>3245500</v>
      </c>
      <c r="L132" s="241">
        <v>3085772</v>
      </c>
      <c r="M132" s="241"/>
      <c r="N132" s="241"/>
      <c r="O132" s="241">
        <v>343931.81052</v>
      </c>
      <c r="P132" s="241"/>
      <c r="Q132" s="241"/>
      <c r="R132" s="241">
        <v>2690245</v>
      </c>
      <c r="S132" s="241">
        <v>0.8</v>
      </c>
      <c r="T132" s="241" t="s">
        <v>902</v>
      </c>
      <c r="U132" s="241">
        <f t="shared" si="9"/>
        <v>555255</v>
      </c>
    </row>
    <row r="133" spans="1:21" s="187" customFormat="1" hidden="1">
      <c r="A133" s="178" t="s">
        <v>527</v>
      </c>
      <c r="B133" s="326" t="s">
        <v>273</v>
      </c>
      <c r="C133" s="326" t="s">
        <v>319</v>
      </c>
      <c r="D133" s="114" t="s">
        <v>905</v>
      </c>
      <c r="E133" s="114" t="s">
        <v>906</v>
      </c>
      <c r="F133" s="114" t="s">
        <v>907</v>
      </c>
      <c r="G133" s="114" t="s">
        <v>908</v>
      </c>
      <c r="H133" s="114" t="s">
        <v>909</v>
      </c>
      <c r="I133" s="232">
        <v>2020</v>
      </c>
      <c r="J133" s="241">
        <v>1000000</v>
      </c>
      <c r="K133" s="241">
        <f>1000000+293000</f>
        <v>1293000</v>
      </c>
      <c r="L133" s="241">
        <v>1263690</v>
      </c>
      <c r="M133" s="241"/>
      <c r="N133" s="241"/>
      <c r="O133" s="241">
        <v>339093.32184999995</v>
      </c>
      <c r="P133" s="241"/>
      <c r="Q133" s="241"/>
      <c r="R133" s="241">
        <v>864750</v>
      </c>
      <c r="S133" s="241">
        <v>0.85</v>
      </c>
      <c r="T133" s="241" t="s">
        <v>910</v>
      </c>
      <c r="U133" s="241">
        <f t="shared" si="9"/>
        <v>428250</v>
      </c>
    </row>
    <row r="134" spans="1:21" s="187" customFormat="1" hidden="1">
      <c r="A134" s="178" t="s">
        <v>527</v>
      </c>
      <c r="B134" s="326" t="s">
        <v>273</v>
      </c>
      <c r="C134" s="326" t="s">
        <v>319</v>
      </c>
      <c r="D134" s="114" t="s">
        <v>911</v>
      </c>
      <c r="E134" s="114" t="s">
        <v>912</v>
      </c>
      <c r="F134" s="114" t="s">
        <v>913</v>
      </c>
      <c r="G134" s="114"/>
      <c r="H134" s="114" t="s">
        <v>914</v>
      </c>
      <c r="I134" s="232">
        <v>2011</v>
      </c>
      <c r="J134" s="241">
        <v>750000</v>
      </c>
      <c r="K134" s="241">
        <f>750000+70000+200000</f>
        <v>1020000</v>
      </c>
      <c r="L134" s="241">
        <v>937279</v>
      </c>
      <c r="M134" s="241"/>
      <c r="N134" s="241"/>
      <c r="O134" s="241">
        <v>120809.63304999995</v>
      </c>
      <c r="P134" s="241"/>
      <c r="Q134" s="241"/>
      <c r="R134" s="241">
        <v>936730</v>
      </c>
      <c r="S134" s="241">
        <v>1</v>
      </c>
      <c r="T134" s="241" t="s">
        <v>13</v>
      </c>
      <c r="U134" s="241">
        <f t="shared" si="9"/>
        <v>83270</v>
      </c>
    </row>
    <row r="135" spans="1:21" s="187" customFormat="1" hidden="1">
      <c r="A135" s="178" t="s">
        <v>527</v>
      </c>
      <c r="B135" s="326" t="s">
        <v>273</v>
      </c>
      <c r="C135" s="326" t="s">
        <v>319</v>
      </c>
      <c r="D135" s="114" t="s">
        <v>915</v>
      </c>
      <c r="E135" s="114" t="s">
        <v>916</v>
      </c>
      <c r="F135" s="114" t="s">
        <v>917</v>
      </c>
      <c r="G135" s="114" t="s">
        <v>918</v>
      </c>
      <c r="H135" s="114" t="s">
        <v>919</v>
      </c>
      <c r="I135" s="232">
        <v>2011</v>
      </c>
      <c r="J135" s="241">
        <v>1500000</v>
      </c>
      <c r="K135" s="241">
        <v>1500000</v>
      </c>
      <c r="L135" s="241">
        <v>1499412</v>
      </c>
      <c r="M135" s="241"/>
      <c r="N135" s="241"/>
      <c r="O135" s="241">
        <v>882520.98864999996</v>
      </c>
      <c r="P135" s="241"/>
      <c r="Q135" s="241"/>
      <c r="R135" s="241">
        <v>442606</v>
      </c>
      <c r="S135" s="241">
        <v>0.3</v>
      </c>
      <c r="T135" s="241" t="s">
        <v>920</v>
      </c>
      <c r="U135" s="241">
        <f t="shared" si="9"/>
        <v>1057394</v>
      </c>
    </row>
    <row r="136" spans="1:21" s="187" customFormat="1" hidden="1">
      <c r="A136" s="178" t="s">
        <v>527</v>
      </c>
      <c r="B136" s="326" t="s">
        <v>273</v>
      </c>
      <c r="C136" s="326" t="s">
        <v>319</v>
      </c>
      <c r="D136" s="114" t="s">
        <v>915</v>
      </c>
      <c r="E136" s="114" t="s">
        <v>916</v>
      </c>
      <c r="F136" s="114" t="s">
        <v>917</v>
      </c>
      <c r="G136" s="114" t="s">
        <v>921</v>
      </c>
      <c r="H136" s="114" t="s">
        <v>922</v>
      </c>
      <c r="I136" s="232">
        <v>2018</v>
      </c>
      <c r="J136" s="241">
        <v>1400000</v>
      </c>
      <c r="K136" s="241">
        <v>1400000</v>
      </c>
      <c r="L136" s="241">
        <v>1386210</v>
      </c>
      <c r="M136" s="241"/>
      <c r="N136" s="241"/>
      <c r="O136" s="241">
        <v>493282.89963</v>
      </c>
      <c r="P136" s="241"/>
      <c r="Q136" s="241"/>
      <c r="R136" s="241">
        <v>1037588</v>
      </c>
      <c r="S136" s="241">
        <v>0.8</v>
      </c>
      <c r="T136" s="241" t="s">
        <v>923</v>
      </c>
      <c r="U136" s="241">
        <f t="shared" si="9"/>
        <v>362412</v>
      </c>
    </row>
    <row r="137" spans="1:21" s="187" customFormat="1" hidden="1">
      <c r="A137" s="178" t="s">
        <v>527</v>
      </c>
      <c r="B137" s="326" t="s">
        <v>273</v>
      </c>
      <c r="C137" s="326" t="s">
        <v>319</v>
      </c>
      <c r="D137" s="114" t="s">
        <v>924</v>
      </c>
      <c r="E137" s="114" t="s">
        <v>130</v>
      </c>
      <c r="F137" s="114" t="s">
        <v>925</v>
      </c>
      <c r="G137" s="114" t="s">
        <v>926</v>
      </c>
      <c r="H137" s="114" t="s">
        <v>927</v>
      </c>
      <c r="I137" s="232">
        <v>2018</v>
      </c>
      <c r="J137" s="241">
        <v>2000000</v>
      </c>
      <c r="K137" s="241">
        <f>2000000+4000000+1500000+1450000</f>
        <v>8950000</v>
      </c>
      <c r="L137" s="241">
        <v>8811188</v>
      </c>
      <c r="M137" s="241"/>
      <c r="N137" s="241"/>
      <c r="O137" s="241">
        <v>1029846.30115</v>
      </c>
      <c r="P137" s="241"/>
      <c r="Q137" s="241"/>
      <c r="R137" s="241">
        <v>8007590</v>
      </c>
      <c r="S137" s="241">
        <v>0.98</v>
      </c>
      <c r="T137" s="241" t="s">
        <v>928</v>
      </c>
      <c r="U137" s="241">
        <f t="shared" si="9"/>
        <v>942410</v>
      </c>
    </row>
    <row r="138" spans="1:21" s="187" customFormat="1" hidden="1">
      <c r="A138" s="178" t="s">
        <v>527</v>
      </c>
      <c r="B138" s="326" t="s">
        <v>273</v>
      </c>
      <c r="C138" s="326" t="s">
        <v>319</v>
      </c>
      <c r="D138" s="329" t="s">
        <v>924</v>
      </c>
      <c r="E138" s="114" t="s">
        <v>130</v>
      </c>
      <c r="F138" s="114" t="s">
        <v>925</v>
      </c>
      <c r="G138" s="114" t="s">
        <v>929</v>
      </c>
      <c r="H138" s="114" t="s">
        <v>930</v>
      </c>
      <c r="I138" s="232">
        <v>2013</v>
      </c>
      <c r="J138" s="241">
        <v>5711741</v>
      </c>
      <c r="K138" s="241">
        <f>5711741+700000</f>
        <v>6411741</v>
      </c>
      <c r="L138" s="241">
        <v>5784414</v>
      </c>
      <c r="M138" s="241"/>
      <c r="N138" s="241"/>
      <c r="O138" s="241">
        <v>222763.95674000002</v>
      </c>
      <c r="P138" s="241"/>
      <c r="Q138" s="241"/>
      <c r="R138" s="241">
        <v>5190993</v>
      </c>
      <c r="S138" s="241">
        <v>0.81</v>
      </c>
      <c r="T138" s="241" t="s">
        <v>931</v>
      </c>
      <c r="U138" s="241">
        <f t="shared" si="9"/>
        <v>1220748</v>
      </c>
    </row>
    <row r="139" spans="1:21" s="187" customFormat="1" hidden="1">
      <c r="A139" s="178" t="s">
        <v>527</v>
      </c>
      <c r="B139" s="326" t="s">
        <v>273</v>
      </c>
      <c r="C139" s="326" t="s">
        <v>319</v>
      </c>
      <c r="D139" s="114" t="s">
        <v>924</v>
      </c>
      <c r="E139" s="114" t="s">
        <v>130</v>
      </c>
      <c r="F139" s="114" t="s">
        <v>925</v>
      </c>
      <c r="G139" s="114" t="s">
        <v>932</v>
      </c>
      <c r="H139" s="114" t="s">
        <v>933</v>
      </c>
      <c r="I139" s="232">
        <v>2018</v>
      </c>
      <c r="J139" s="241">
        <v>1000000</v>
      </c>
      <c r="K139" s="241">
        <f>1000000+3000000+2000000</f>
        <v>6000000</v>
      </c>
      <c r="L139" s="241">
        <v>5950356</v>
      </c>
      <c r="M139" s="241"/>
      <c r="N139" s="241"/>
      <c r="O139" s="241">
        <v>930546.81174999999</v>
      </c>
      <c r="P139" s="241"/>
      <c r="Q139" s="241"/>
      <c r="R139" s="241">
        <v>5522703</v>
      </c>
      <c r="S139" s="241">
        <v>0.95</v>
      </c>
      <c r="T139" s="241" t="s">
        <v>20</v>
      </c>
      <c r="U139" s="241">
        <f t="shared" si="9"/>
        <v>477297</v>
      </c>
    </row>
    <row r="140" spans="1:21" s="187" customFormat="1" hidden="1">
      <c r="A140" s="178" t="s">
        <v>527</v>
      </c>
      <c r="B140" s="326" t="s">
        <v>273</v>
      </c>
      <c r="C140" s="326" t="s">
        <v>319</v>
      </c>
      <c r="D140" s="114" t="s">
        <v>924</v>
      </c>
      <c r="E140" s="114" t="s">
        <v>130</v>
      </c>
      <c r="F140" s="114" t="s">
        <v>925</v>
      </c>
      <c r="G140" s="114" t="s">
        <v>934</v>
      </c>
      <c r="H140" s="114" t="s">
        <v>935</v>
      </c>
      <c r="I140" s="232">
        <v>2011</v>
      </c>
      <c r="J140" s="241">
        <v>4640000</v>
      </c>
      <c r="K140" s="241">
        <f>4640000+900000+150000</f>
        <v>5690000</v>
      </c>
      <c r="L140" s="241">
        <v>5673108</v>
      </c>
      <c r="M140" s="241"/>
      <c r="N140" s="241"/>
      <c r="O140" s="241">
        <v>27019.192320000024</v>
      </c>
      <c r="P140" s="241"/>
      <c r="Q140" s="241"/>
      <c r="R140" s="241">
        <v>5567592</v>
      </c>
      <c r="S140" s="241">
        <v>1</v>
      </c>
      <c r="T140" s="241" t="s">
        <v>936</v>
      </c>
      <c r="U140" s="241">
        <f t="shared" si="9"/>
        <v>122408</v>
      </c>
    </row>
    <row r="141" spans="1:21" s="187" customFormat="1" hidden="1">
      <c r="A141" s="178" t="s">
        <v>527</v>
      </c>
      <c r="B141" s="326" t="s">
        <v>273</v>
      </c>
      <c r="C141" s="326" t="s">
        <v>319</v>
      </c>
      <c r="D141" s="114" t="s">
        <v>924</v>
      </c>
      <c r="E141" s="114" t="s">
        <v>130</v>
      </c>
      <c r="F141" s="114" t="s">
        <v>925</v>
      </c>
      <c r="G141" s="114" t="s">
        <v>937</v>
      </c>
      <c r="H141" s="114" t="s">
        <v>938</v>
      </c>
      <c r="I141" s="232">
        <v>2017</v>
      </c>
      <c r="J141" s="241">
        <v>5000000</v>
      </c>
      <c r="K141" s="241">
        <f>5000000+200000</f>
        <v>5200000</v>
      </c>
      <c r="L141" s="241">
        <v>5037134</v>
      </c>
      <c r="M141" s="241"/>
      <c r="N141" s="241"/>
      <c r="O141" s="241">
        <v>203015.57956000001</v>
      </c>
      <c r="P141" s="241"/>
      <c r="Q141" s="241"/>
      <c r="R141" s="241">
        <v>4560094</v>
      </c>
      <c r="S141" s="241">
        <v>0.97</v>
      </c>
      <c r="T141" s="241" t="s">
        <v>939</v>
      </c>
      <c r="U141" s="241">
        <f t="shared" si="9"/>
        <v>639906</v>
      </c>
    </row>
    <row r="142" spans="1:21" s="187" customFormat="1" hidden="1">
      <c r="A142" s="178" t="s">
        <v>527</v>
      </c>
      <c r="B142" s="326" t="s">
        <v>273</v>
      </c>
      <c r="C142" s="326" t="s">
        <v>319</v>
      </c>
      <c r="D142" s="114" t="s">
        <v>924</v>
      </c>
      <c r="E142" s="114" t="s">
        <v>130</v>
      </c>
      <c r="F142" s="114" t="s">
        <v>925</v>
      </c>
      <c r="G142" s="114" t="s">
        <v>940</v>
      </c>
      <c r="H142" s="114" t="s">
        <v>941</v>
      </c>
      <c r="I142" s="232">
        <v>2018</v>
      </c>
      <c r="J142" s="241">
        <v>1500000</v>
      </c>
      <c r="K142" s="241">
        <f>1500000+3000000</f>
        <v>4500000</v>
      </c>
      <c r="L142" s="241">
        <v>4468123</v>
      </c>
      <c r="M142" s="241"/>
      <c r="N142" s="241"/>
      <c r="O142" s="241">
        <v>1008333.83401</v>
      </c>
      <c r="P142" s="241"/>
      <c r="Q142" s="241"/>
      <c r="R142" s="241">
        <v>3594023</v>
      </c>
      <c r="S142" s="241">
        <v>0.79</v>
      </c>
      <c r="T142" s="241" t="s">
        <v>20</v>
      </c>
      <c r="U142" s="241">
        <f t="shared" si="9"/>
        <v>905977</v>
      </c>
    </row>
    <row r="143" spans="1:21" s="187" customFormat="1" hidden="1">
      <c r="A143" s="178" t="s">
        <v>527</v>
      </c>
      <c r="B143" s="326" t="s">
        <v>273</v>
      </c>
      <c r="C143" s="326" t="s">
        <v>319</v>
      </c>
      <c r="D143" s="114" t="s">
        <v>924</v>
      </c>
      <c r="E143" s="114" t="s">
        <v>130</v>
      </c>
      <c r="F143" s="114" t="s">
        <v>925</v>
      </c>
      <c r="G143" s="114" t="s">
        <v>942</v>
      </c>
      <c r="H143" s="114" t="s">
        <v>943</v>
      </c>
      <c r="I143" s="232">
        <v>2021</v>
      </c>
      <c r="J143" s="241">
        <v>3000000</v>
      </c>
      <c r="K143" s="241">
        <v>3000000</v>
      </c>
      <c r="L143" s="241">
        <v>2588276</v>
      </c>
      <c r="M143" s="241"/>
      <c r="N143" s="241"/>
      <c r="O143" s="241">
        <v>1208886.69301</v>
      </c>
      <c r="P143" s="241"/>
      <c r="Q143" s="241"/>
      <c r="R143" s="241">
        <v>1161857</v>
      </c>
      <c r="S143" s="241">
        <v>0.66</v>
      </c>
      <c r="T143" s="241" t="s">
        <v>20</v>
      </c>
      <c r="U143" s="241">
        <f t="shared" si="9"/>
        <v>1838143</v>
      </c>
    </row>
    <row r="144" spans="1:21" s="187" customFormat="1" hidden="1">
      <c r="A144" s="178" t="s">
        <v>527</v>
      </c>
      <c r="B144" s="326" t="s">
        <v>273</v>
      </c>
      <c r="C144" s="326" t="s">
        <v>319</v>
      </c>
      <c r="D144" s="114" t="s">
        <v>924</v>
      </c>
      <c r="E144" s="114" t="s">
        <v>130</v>
      </c>
      <c r="F144" s="114" t="s">
        <v>925</v>
      </c>
      <c r="G144" s="114" t="s">
        <v>944</v>
      </c>
      <c r="H144" s="114" t="s">
        <v>945</v>
      </c>
      <c r="I144" s="232">
        <v>2014</v>
      </c>
      <c r="J144" s="241">
        <v>1500000</v>
      </c>
      <c r="K144" s="241">
        <f>1500000+1100000</f>
        <v>2600000</v>
      </c>
      <c r="L144" s="241">
        <v>2593690</v>
      </c>
      <c r="M144" s="241"/>
      <c r="N144" s="241"/>
      <c r="O144" s="241">
        <f>457294.56205+60000</f>
        <v>517294.56205000001</v>
      </c>
      <c r="P144" s="241"/>
      <c r="Q144" s="241"/>
      <c r="R144" s="241">
        <v>2079365</v>
      </c>
      <c r="S144" s="241">
        <v>0.8</v>
      </c>
      <c r="T144" s="241" t="s">
        <v>20</v>
      </c>
      <c r="U144" s="241">
        <f t="shared" si="9"/>
        <v>520635</v>
      </c>
    </row>
    <row r="145" spans="1:21" s="187" customFormat="1" hidden="1">
      <c r="A145" s="178" t="s">
        <v>527</v>
      </c>
      <c r="B145" s="326" t="s">
        <v>273</v>
      </c>
      <c r="C145" s="326" t="s">
        <v>319</v>
      </c>
      <c r="D145" s="114" t="s">
        <v>924</v>
      </c>
      <c r="E145" s="114" t="s">
        <v>130</v>
      </c>
      <c r="F145" s="114" t="s">
        <v>925</v>
      </c>
      <c r="G145" s="114" t="s">
        <v>946</v>
      </c>
      <c r="H145" s="114" t="s">
        <v>947</v>
      </c>
      <c r="I145" s="232">
        <v>2021</v>
      </c>
      <c r="J145" s="241">
        <v>2060000</v>
      </c>
      <c r="K145" s="241">
        <v>2060000</v>
      </c>
      <c r="L145" s="241">
        <v>1553148</v>
      </c>
      <c r="M145" s="241"/>
      <c r="N145" s="241"/>
      <c r="O145" s="241">
        <v>1123618</v>
      </c>
      <c r="P145" s="241"/>
      <c r="Q145" s="241"/>
      <c r="R145" s="241">
        <v>433584</v>
      </c>
      <c r="S145" s="241">
        <v>0.43</v>
      </c>
      <c r="T145" s="241" t="s">
        <v>20</v>
      </c>
      <c r="U145" s="241">
        <f t="shared" si="9"/>
        <v>1626416</v>
      </c>
    </row>
    <row r="146" spans="1:21" s="187" customFormat="1" hidden="1">
      <c r="A146" s="178" t="s">
        <v>527</v>
      </c>
      <c r="B146" s="326" t="s">
        <v>273</v>
      </c>
      <c r="C146" s="326" t="s">
        <v>319</v>
      </c>
      <c r="D146" s="114" t="s">
        <v>924</v>
      </c>
      <c r="E146" s="114" t="s">
        <v>130</v>
      </c>
      <c r="F146" s="114" t="s">
        <v>925</v>
      </c>
      <c r="G146" s="114" t="s">
        <v>948</v>
      </c>
      <c r="H146" s="114" t="s">
        <v>949</v>
      </c>
      <c r="I146" s="232">
        <v>2014</v>
      </c>
      <c r="J146" s="241">
        <v>3100000</v>
      </c>
      <c r="K146" s="241">
        <f>3100000-1360831</f>
        <v>1739169</v>
      </c>
      <c r="L146" s="241">
        <v>546582</v>
      </c>
      <c r="M146" s="241"/>
      <c r="N146" s="241"/>
      <c r="O146" s="241">
        <v>240337.87</v>
      </c>
      <c r="P146" s="241"/>
      <c r="Q146" s="241"/>
      <c r="R146" s="241">
        <v>1246965</v>
      </c>
      <c r="S146" s="241">
        <v>0.93</v>
      </c>
      <c r="T146" s="241" t="s">
        <v>20</v>
      </c>
      <c r="U146" s="241">
        <f t="shared" si="9"/>
        <v>492204</v>
      </c>
    </row>
    <row r="147" spans="1:21" s="187" customFormat="1" hidden="1">
      <c r="A147" s="178" t="s">
        <v>527</v>
      </c>
      <c r="B147" s="326" t="s">
        <v>273</v>
      </c>
      <c r="C147" s="326" t="s">
        <v>319</v>
      </c>
      <c r="D147" s="114" t="s">
        <v>924</v>
      </c>
      <c r="E147" s="114" t="s">
        <v>130</v>
      </c>
      <c r="F147" s="114" t="s">
        <v>925</v>
      </c>
      <c r="G147" s="114" t="s">
        <v>950</v>
      </c>
      <c r="H147" s="114" t="s">
        <v>951</v>
      </c>
      <c r="I147" s="232">
        <v>2014</v>
      </c>
      <c r="J147" s="241">
        <v>850000</v>
      </c>
      <c r="K147" s="241">
        <f>850000+500000+350000</f>
        <v>1700000</v>
      </c>
      <c r="L147" s="241">
        <v>1503482</v>
      </c>
      <c r="M147" s="241"/>
      <c r="N147" s="241"/>
      <c r="O147" s="241">
        <v>115000</v>
      </c>
      <c r="P147" s="241"/>
      <c r="Q147" s="241"/>
      <c r="R147" s="241">
        <v>1435574</v>
      </c>
      <c r="S147" s="241">
        <v>0.98</v>
      </c>
      <c r="T147" s="241" t="s">
        <v>952</v>
      </c>
      <c r="U147" s="241">
        <f t="shared" si="9"/>
        <v>264426</v>
      </c>
    </row>
    <row r="148" spans="1:21" s="187" customFormat="1" hidden="1">
      <c r="A148" s="178" t="s">
        <v>527</v>
      </c>
      <c r="B148" s="326" t="s">
        <v>273</v>
      </c>
      <c r="C148" s="326" t="s">
        <v>319</v>
      </c>
      <c r="D148" s="114" t="s">
        <v>924</v>
      </c>
      <c r="E148" s="114" t="s">
        <v>130</v>
      </c>
      <c r="F148" s="114" t="s">
        <v>925</v>
      </c>
      <c r="G148" s="114" t="s">
        <v>953</v>
      </c>
      <c r="H148" s="114" t="s">
        <v>954</v>
      </c>
      <c r="I148" s="232">
        <v>2018</v>
      </c>
      <c r="J148" s="241">
        <v>1300000</v>
      </c>
      <c r="K148" s="241">
        <v>1300000</v>
      </c>
      <c r="L148" s="241">
        <v>154084</v>
      </c>
      <c r="M148" s="241"/>
      <c r="N148" s="241"/>
      <c r="O148" s="241">
        <v>457151.39101999998</v>
      </c>
      <c r="P148" s="241"/>
      <c r="Q148" s="241"/>
      <c r="R148" s="241">
        <v>153812</v>
      </c>
      <c r="S148" s="241">
        <v>0.12</v>
      </c>
      <c r="T148" s="241" t="s">
        <v>955</v>
      </c>
      <c r="U148" s="241">
        <f t="shared" si="9"/>
        <v>1146188</v>
      </c>
    </row>
    <row r="149" spans="1:21" s="187" customFormat="1" hidden="1">
      <c r="A149" s="178" t="s">
        <v>527</v>
      </c>
      <c r="B149" s="326" t="s">
        <v>273</v>
      </c>
      <c r="C149" s="326" t="s">
        <v>319</v>
      </c>
      <c r="D149" s="114" t="s">
        <v>924</v>
      </c>
      <c r="E149" s="114" t="s">
        <v>130</v>
      </c>
      <c r="F149" s="114" t="s">
        <v>925</v>
      </c>
      <c r="G149" s="114" t="s">
        <v>956</v>
      </c>
      <c r="H149" s="114" t="s">
        <v>957</v>
      </c>
      <c r="I149" s="232">
        <v>2011</v>
      </c>
      <c r="J149" s="241">
        <v>3000000</v>
      </c>
      <c r="K149" s="241">
        <f>3000000+910000</f>
        <v>3910000</v>
      </c>
      <c r="L149" s="241">
        <v>2548470</v>
      </c>
      <c r="M149" s="241"/>
      <c r="N149" s="241"/>
      <c r="O149" s="241">
        <v>68000</v>
      </c>
      <c r="P149" s="241"/>
      <c r="Q149" s="241"/>
      <c r="R149" s="241">
        <v>3807750</v>
      </c>
      <c r="S149" s="241">
        <v>1</v>
      </c>
      <c r="T149" s="241" t="s">
        <v>958</v>
      </c>
      <c r="U149" s="241">
        <f t="shared" si="9"/>
        <v>102250</v>
      </c>
    </row>
    <row r="150" spans="1:21" s="187" customFormat="1" hidden="1">
      <c r="A150" s="178" t="s">
        <v>527</v>
      </c>
      <c r="B150" s="326" t="s">
        <v>273</v>
      </c>
      <c r="C150" s="326" t="s">
        <v>319</v>
      </c>
      <c r="D150" s="114" t="s">
        <v>397</v>
      </c>
      <c r="E150" s="114" t="s">
        <v>119</v>
      </c>
      <c r="F150" s="114" t="s">
        <v>119</v>
      </c>
      <c r="G150" s="114" t="s">
        <v>959</v>
      </c>
      <c r="H150" s="114" t="s">
        <v>960</v>
      </c>
      <c r="I150" s="232">
        <v>2014</v>
      </c>
      <c r="J150" s="241">
        <v>4000000</v>
      </c>
      <c r="K150" s="241">
        <f>5740000+197520+1256937+1027000</f>
        <v>8221457</v>
      </c>
      <c r="L150" s="241">
        <v>8019567</v>
      </c>
      <c r="M150" s="241"/>
      <c r="N150" s="241"/>
      <c r="O150" s="241">
        <v>2327631.9744100003</v>
      </c>
      <c r="P150" s="241"/>
      <c r="Q150" s="241"/>
      <c r="R150" s="241">
        <v>6808093</v>
      </c>
      <c r="S150" s="241">
        <v>0.99</v>
      </c>
      <c r="T150" s="241" t="s">
        <v>961</v>
      </c>
      <c r="U150" s="241">
        <f t="shared" si="9"/>
        <v>1413364</v>
      </c>
    </row>
    <row r="151" spans="1:21" s="187" customFormat="1" hidden="1">
      <c r="A151" s="178" t="s">
        <v>527</v>
      </c>
      <c r="B151" s="326" t="s">
        <v>273</v>
      </c>
      <c r="C151" s="326" t="s">
        <v>319</v>
      </c>
      <c r="D151" s="114" t="s">
        <v>397</v>
      </c>
      <c r="E151" s="114" t="s">
        <v>119</v>
      </c>
      <c r="F151" s="114" t="s">
        <v>119</v>
      </c>
      <c r="G151" s="114" t="s">
        <v>962</v>
      </c>
      <c r="H151" s="114" t="s">
        <v>963</v>
      </c>
      <c r="I151" s="232">
        <v>2006</v>
      </c>
      <c r="J151" s="241">
        <v>350000</v>
      </c>
      <c r="K151" s="241">
        <v>1187000</v>
      </c>
      <c r="L151" s="241">
        <v>1051254</v>
      </c>
      <c r="M151" s="241"/>
      <c r="N151" s="241"/>
      <c r="O151" s="241">
        <v>191986.08820999999</v>
      </c>
      <c r="P151" s="241"/>
      <c r="Q151" s="241"/>
      <c r="R151" s="241">
        <v>1048651</v>
      </c>
      <c r="S151" s="241">
        <v>0.97</v>
      </c>
      <c r="T151" s="241" t="s">
        <v>964</v>
      </c>
      <c r="U151" s="241">
        <f t="shared" si="9"/>
        <v>138349</v>
      </c>
    </row>
    <row r="152" spans="1:21" s="187" customFormat="1" hidden="1">
      <c r="A152" s="178" t="s">
        <v>527</v>
      </c>
      <c r="B152" s="326" t="s">
        <v>273</v>
      </c>
      <c r="C152" s="326" t="s">
        <v>319</v>
      </c>
      <c r="D152" s="114" t="s">
        <v>965</v>
      </c>
      <c r="E152" s="114" t="s">
        <v>966</v>
      </c>
      <c r="F152" s="114" t="s">
        <v>967</v>
      </c>
      <c r="G152" s="114" t="s">
        <v>968</v>
      </c>
      <c r="H152" s="114" t="s">
        <v>969</v>
      </c>
      <c r="I152" s="232">
        <v>2022</v>
      </c>
      <c r="J152" s="241">
        <v>3000000</v>
      </c>
      <c r="K152" s="241">
        <v>3000000</v>
      </c>
      <c r="L152" s="241">
        <v>2423038</v>
      </c>
      <c r="M152" s="241"/>
      <c r="N152" s="241"/>
      <c r="O152" s="241">
        <v>2979501.1519999998</v>
      </c>
      <c r="P152" s="241"/>
      <c r="Q152" s="241"/>
      <c r="R152" s="241">
        <v>255057</v>
      </c>
      <c r="S152" s="241">
        <v>0.25</v>
      </c>
      <c r="T152" s="241" t="s">
        <v>20</v>
      </c>
      <c r="U152" s="241">
        <f t="shared" si="9"/>
        <v>2744943</v>
      </c>
    </row>
    <row r="153" spans="1:21" s="187" customFormat="1" hidden="1">
      <c r="A153" s="178" t="s">
        <v>527</v>
      </c>
      <c r="B153" s="309" t="s">
        <v>311</v>
      </c>
      <c r="C153" s="309" t="s">
        <v>319</v>
      </c>
      <c r="D153" s="330" t="s">
        <v>970</v>
      </c>
      <c r="E153" s="310" t="s">
        <v>971</v>
      </c>
      <c r="F153" s="310" t="s">
        <v>972</v>
      </c>
      <c r="G153" s="330" t="s">
        <v>973</v>
      </c>
      <c r="H153" s="331"/>
      <c r="I153" s="204">
        <v>2022</v>
      </c>
      <c r="J153" s="206">
        <v>1150000</v>
      </c>
      <c r="K153" s="206">
        <v>1150000</v>
      </c>
      <c r="L153" s="206">
        <f>917259+35051</f>
        <v>952310</v>
      </c>
      <c r="M153" s="206"/>
      <c r="N153" s="206"/>
      <c r="O153" s="206">
        <v>30000</v>
      </c>
      <c r="P153" s="206"/>
      <c r="Q153" s="206"/>
      <c r="R153" s="206">
        <v>35051</v>
      </c>
      <c r="S153" s="245">
        <v>0</v>
      </c>
      <c r="T153" s="249" t="s">
        <v>974</v>
      </c>
      <c r="U153" s="206" t="e">
        <f>#REF!</f>
        <v>#REF!</v>
      </c>
    </row>
    <row r="154" spans="1:21" s="187" customFormat="1" hidden="1">
      <c r="A154" s="178" t="s">
        <v>527</v>
      </c>
      <c r="B154" s="326" t="s">
        <v>311</v>
      </c>
      <c r="C154" s="326" t="s">
        <v>319</v>
      </c>
      <c r="D154" s="114" t="s">
        <v>975</v>
      </c>
      <c r="E154" s="114" t="s">
        <v>976</v>
      </c>
      <c r="F154" s="114" t="s">
        <v>977</v>
      </c>
      <c r="G154" s="329"/>
      <c r="H154" s="332" t="s">
        <v>978</v>
      </c>
      <c r="I154" s="232">
        <v>2022</v>
      </c>
      <c r="J154" s="241">
        <v>3201862</v>
      </c>
      <c r="K154" s="241">
        <v>7098532</v>
      </c>
      <c r="L154" s="241">
        <f>1577195+2005174</f>
        <v>3582369</v>
      </c>
      <c r="M154" s="241"/>
      <c r="N154" s="241"/>
      <c r="O154" s="241">
        <v>1826513</v>
      </c>
      <c r="P154" s="241"/>
      <c r="Q154" s="241"/>
      <c r="R154" s="241">
        <f>1577195+1298154</f>
        <v>2875349</v>
      </c>
      <c r="S154" s="248">
        <v>0.95</v>
      </c>
      <c r="T154" s="232" t="s">
        <v>979</v>
      </c>
      <c r="U154" s="241" t="e">
        <f>#REF!</f>
        <v>#REF!</v>
      </c>
    </row>
    <row r="155" spans="1:21" s="187" customFormat="1" hidden="1">
      <c r="A155" s="178" t="s">
        <v>527</v>
      </c>
      <c r="B155" s="309" t="s">
        <v>312</v>
      </c>
      <c r="C155" s="309" t="s">
        <v>319</v>
      </c>
      <c r="D155" s="310" t="s">
        <v>980</v>
      </c>
      <c r="E155" s="310" t="s">
        <v>981</v>
      </c>
      <c r="F155" s="310" t="s">
        <v>982</v>
      </c>
      <c r="G155" s="310"/>
      <c r="H155" s="310" t="s">
        <v>983</v>
      </c>
      <c r="I155" s="204">
        <v>2022</v>
      </c>
      <c r="J155" s="206">
        <v>350000</v>
      </c>
      <c r="K155" s="206">
        <v>1159000</v>
      </c>
      <c r="L155" s="206">
        <v>316000</v>
      </c>
      <c r="M155" s="206"/>
      <c r="N155" s="206"/>
      <c r="O155" s="206">
        <v>100000</v>
      </c>
      <c r="P155" s="206"/>
      <c r="Q155" s="206"/>
      <c r="R155" s="206">
        <v>14175</v>
      </c>
      <c r="S155" s="245">
        <v>0.05</v>
      </c>
      <c r="T155" s="204" t="s">
        <v>984</v>
      </c>
      <c r="U155" s="206">
        <f>K155-R155</f>
        <v>1144825</v>
      </c>
    </row>
    <row r="156" spans="1:21" s="187" customFormat="1" hidden="1">
      <c r="A156" s="178" t="s">
        <v>527</v>
      </c>
      <c r="B156" s="326" t="s">
        <v>312</v>
      </c>
      <c r="C156" s="326" t="s">
        <v>319</v>
      </c>
      <c r="D156" s="114" t="s">
        <v>980</v>
      </c>
      <c r="E156" s="114" t="s">
        <v>981</v>
      </c>
      <c r="F156" s="114" t="s">
        <v>982</v>
      </c>
      <c r="G156" s="114"/>
      <c r="H156" s="114" t="s">
        <v>983</v>
      </c>
      <c r="I156" s="232"/>
      <c r="J156" s="241">
        <v>350000</v>
      </c>
      <c r="K156" s="241">
        <v>1159000</v>
      </c>
      <c r="L156" s="241">
        <v>316000</v>
      </c>
      <c r="M156" s="241"/>
      <c r="N156" s="241"/>
      <c r="O156" s="241">
        <v>100000</v>
      </c>
      <c r="P156" s="241"/>
      <c r="Q156" s="241"/>
      <c r="R156" s="241">
        <v>14175</v>
      </c>
      <c r="S156" s="248">
        <v>0.05</v>
      </c>
      <c r="T156" s="232" t="s">
        <v>984</v>
      </c>
      <c r="U156" s="241">
        <v>1144825</v>
      </c>
    </row>
    <row r="157" spans="1:21" s="187" customFormat="1" hidden="1">
      <c r="A157" s="178" t="s">
        <v>527</v>
      </c>
      <c r="B157" s="326" t="s">
        <v>312</v>
      </c>
      <c r="C157" s="326" t="s">
        <v>319</v>
      </c>
      <c r="D157" s="114" t="s">
        <v>985</v>
      </c>
      <c r="E157" s="114" t="s">
        <v>986</v>
      </c>
      <c r="F157" s="333" t="s">
        <v>987</v>
      </c>
      <c r="G157" s="114"/>
      <c r="H157" s="114" t="s">
        <v>988</v>
      </c>
      <c r="I157" s="232">
        <v>2022</v>
      </c>
      <c r="J157" s="241">
        <v>3100000</v>
      </c>
      <c r="K157" s="241">
        <v>3650000</v>
      </c>
      <c r="L157" s="241">
        <v>3489957</v>
      </c>
      <c r="M157" s="241"/>
      <c r="N157" s="241"/>
      <c r="O157" s="241">
        <v>120613</v>
      </c>
      <c r="P157" s="241"/>
      <c r="Q157" s="241"/>
      <c r="R157" s="241">
        <v>3457138</v>
      </c>
      <c r="S157" s="248">
        <v>0.98</v>
      </c>
      <c r="T157" s="232" t="s">
        <v>20</v>
      </c>
      <c r="U157" s="241">
        <f t="shared" ref="U157:U201" si="10">K157-R157</f>
        <v>192862</v>
      </c>
    </row>
    <row r="158" spans="1:21" s="187" customFormat="1" hidden="1">
      <c r="A158" s="178" t="s">
        <v>527</v>
      </c>
      <c r="B158" s="326" t="s">
        <v>312</v>
      </c>
      <c r="C158" s="326" t="s">
        <v>319</v>
      </c>
      <c r="D158" s="114" t="s">
        <v>985</v>
      </c>
      <c r="E158" s="114" t="s">
        <v>989</v>
      </c>
      <c r="F158" s="333" t="s">
        <v>990</v>
      </c>
      <c r="G158" s="114"/>
      <c r="H158" s="114" t="s">
        <v>991</v>
      </c>
      <c r="I158" s="232">
        <v>2022</v>
      </c>
      <c r="J158" s="241">
        <v>3671340</v>
      </c>
      <c r="K158" s="241">
        <v>4426340</v>
      </c>
      <c r="L158" s="241">
        <v>4129532</v>
      </c>
      <c r="M158" s="241"/>
      <c r="N158" s="241"/>
      <c r="O158" s="241">
        <v>395836</v>
      </c>
      <c r="P158" s="241"/>
      <c r="Q158" s="241"/>
      <c r="R158" s="241">
        <v>2473550</v>
      </c>
      <c r="S158" s="248">
        <v>0.8</v>
      </c>
      <c r="T158" s="232" t="s">
        <v>992</v>
      </c>
      <c r="U158" s="241">
        <f t="shared" si="10"/>
        <v>1952790</v>
      </c>
    </row>
    <row r="159" spans="1:21" s="187" customFormat="1" hidden="1">
      <c r="A159" s="178" t="s">
        <v>527</v>
      </c>
      <c r="B159" s="326" t="s">
        <v>312</v>
      </c>
      <c r="C159" s="326" t="s">
        <v>319</v>
      </c>
      <c r="D159" s="114" t="s">
        <v>985</v>
      </c>
      <c r="E159" s="114" t="s">
        <v>989</v>
      </c>
      <c r="F159" s="114" t="s">
        <v>990</v>
      </c>
      <c r="G159" s="114"/>
      <c r="H159" s="114" t="s">
        <v>993</v>
      </c>
      <c r="I159" s="232">
        <v>2022</v>
      </c>
      <c r="J159" s="241">
        <v>4300000</v>
      </c>
      <c r="K159" s="241">
        <v>4300000</v>
      </c>
      <c r="L159" s="241">
        <v>2433650</v>
      </c>
      <c r="M159" s="241"/>
      <c r="N159" s="241"/>
      <c r="O159" s="241">
        <v>222495</v>
      </c>
      <c r="P159" s="241"/>
      <c r="Q159" s="241"/>
      <c r="R159" s="241">
        <v>1055438</v>
      </c>
      <c r="S159" s="248">
        <v>0.5</v>
      </c>
      <c r="T159" s="232" t="s">
        <v>992</v>
      </c>
      <c r="U159" s="241">
        <f t="shared" si="10"/>
        <v>3244562</v>
      </c>
    </row>
    <row r="160" spans="1:21" s="187" customFormat="1" hidden="1">
      <c r="A160" s="178" t="s">
        <v>527</v>
      </c>
      <c r="B160" s="326" t="s">
        <v>312</v>
      </c>
      <c r="C160" s="326" t="s">
        <v>319</v>
      </c>
      <c r="D160" s="114" t="s">
        <v>985</v>
      </c>
      <c r="E160" s="114" t="s">
        <v>989</v>
      </c>
      <c r="F160" s="114" t="s">
        <v>990</v>
      </c>
      <c r="G160" s="114"/>
      <c r="H160" s="114" t="s">
        <v>994</v>
      </c>
      <c r="I160" s="232">
        <v>2022</v>
      </c>
      <c r="J160" s="241">
        <v>2300000</v>
      </c>
      <c r="K160" s="241">
        <v>2300000</v>
      </c>
      <c r="L160" s="241">
        <v>1267672</v>
      </c>
      <c r="M160" s="241"/>
      <c r="N160" s="241"/>
      <c r="O160" s="241">
        <v>337426</v>
      </c>
      <c r="P160" s="241"/>
      <c r="Q160" s="241"/>
      <c r="R160" s="241">
        <v>252574</v>
      </c>
      <c r="S160" s="248">
        <v>0.2</v>
      </c>
      <c r="T160" s="232" t="s">
        <v>992</v>
      </c>
      <c r="U160" s="241">
        <f t="shared" si="10"/>
        <v>2047426</v>
      </c>
    </row>
    <row r="161" spans="1:21" s="187" customFormat="1" hidden="1">
      <c r="A161" s="178" t="s">
        <v>527</v>
      </c>
      <c r="B161" s="326" t="s">
        <v>312</v>
      </c>
      <c r="C161" s="326" t="s">
        <v>319</v>
      </c>
      <c r="D161" s="114" t="s">
        <v>397</v>
      </c>
      <c r="E161" s="114" t="s">
        <v>119</v>
      </c>
      <c r="F161" s="333" t="s">
        <v>119</v>
      </c>
      <c r="G161" s="114"/>
      <c r="H161" s="114" t="s">
        <v>995</v>
      </c>
      <c r="I161" s="232">
        <v>2022</v>
      </c>
      <c r="J161" s="241">
        <v>1800000</v>
      </c>
      <c r="K161" s="241">
        <v>2270000</v>
      </c>
      <c r="L161" s="241">
        <v>2086576</v>
      </c>
      <c r="M161" s="241"/>
      <c r="N161" s="241"/>
      <c r="O161" s="241">
        <v>1284660</v>
      </c>
      <c r="P161" s="241"/>
      <c r="Q161" s="241"/>
      <c r="R161" s="241">
        <v>1590937</v>
      </c>
      <c r="S161" s="248">
        <v>0.87</v>
      </c>
      <c r="T161" s="232" t="s">
        <v>20</v>
      </c>
      <c r="U161" s="241">
        <f t="shared" si="10"/>
        <v>679063</v>
      </c>
    </row>
    <row r="162" spans="1:21" s="187" customFormat="1" hidden="1">
      <c r="A162" s="178" t="s">
        <v>527</v>
      </c>
      <c r="B162" s="326" t="s">
        <v>312</v>
      </c>
      <c r="C162" s="326" t="s">
        <v>319</v>
      </c>
      <c r="D162" s="114" t="s">
        <v>397</v>
      </c>
      <c r="E162" s="114" t="s">
        <v>119</v>
      </c>
      <c r="F162" s="114" t="s">
        <v>119</v>
      </c>
      <c r="G162" s="114"/>
      <c r="H162" s="114" t="s">
        <v>996</v>
      </c>
      <c r="I162" s="232">
        <v>2022</v>
      </c>
      <c r="J162" s="241">
        <v>1800000</v>
      </c>
      <c r="K162" s="241">
        <v>3048431</v>
      </c>
      <c r="L162" s="241">
        <v>2256481</v>
      </c>
      <c r="M162" s="241"/>
      <c r="N162" s="241"/>
      <c r="O162" s="241">
        <v>2580434</v>
      </c>
      <c r="P162" s="241"/>
      <c r="Q162" s="241"/>
      <c r="R162" s="241">
        <v>680509</v>
      </c>
      <c r="S162" s="248">
        <v>0.45</v>
      </c>
      <c r="T162" s="232" t="s">
        <v>20</v>
      </c>
      <c r="U162" s="241">
        <f t="shared" si="10"/>
        <v>2367922</v>
      </c>
    </row>
    <row r="163" spans="1:21" s="187" customFormat="1" hidden="1">
      <c r="A163" s="178" t="s">
        <v>527</v>
      </c>
      <c r="B163" s="326" t="s">
        <v>312</v>
      </c>
      <c r="C163" s="326" t="s">
        <v>319</v>
      </c>
      <c r="D163" s="114" t="s">
        <v>345</v>
      </c>
      <c r="E163" s="114" t="s">
        <v>997</v>
      </c>
      <c r="F163" s="333" t="s">
        <v>764</v>
      </c>
      <c r="G163" s="114"/>
      <c r="H163" s="114" t="s">
        <v>998</v>
      </c>
      <c r="I163" s="232">
        <v>2022</v>
      </c>
      <c r="J163" s="241">
        <v>1234000</v>
      </c>
      <c r="K163" s="241">
        <v>1234000</v>
      </c>
      <c r="L163" s="241">
        <v>992738</v>
      </c>
      <c r="M163" s="241"/>
      <c r="N163" s="241"/>
      <c r="O163" s="241">
        <v>76655</v>
      </c>
      <c r="P163" s="241"/>
      <c r="Q163" s="241"/>
      <c r="R163" s="241">
        <v>872769</v>
      </c>
      <c r="S163" s="248">
        <v>0.85</v>
      </c>
      <c r="T163" s="232" t="s">
        <v>67</v>
      </c>
      <c r="U163" s="241">
        <f t="shared" si="10"/>
        <v>361231</v>
      </c>
    </row>
    <row r="164" spans="1:21" s="187" customFormat="1" hidden="1">
      <c r="A164" s="178" t="s">
        <v>527</v>
      </c>
      <c r="B164" s="121" t="s">
        <v>289</v>
      </c>
      <c r="C164" s="334" t="s">
        <v>999</v>
      </c>
      <c r="D164" s="334" t="s">
        <v>555</v>
      </c>
      <c r="E164" s="335" t="s">
        <v>1000</v>
      </c>
      <c r="F164" s="335" t="s">
        <v>1000</v>
      </c>
      <c r="G164" s="335" t="s">
        <v>1000</v>
      </c>
      <c r="H164" s="335" t="s">
        <v>1000</v>
      </c>
      <c r="I164" s="250">
        <v>2023</v>
      </c>
      <c r="J164" s="251">
        <v>1500000</v>
      </c>
      <c r="K164" s="251">
        <v>1500000</v>
      </c>
      <c r="L164" s="251">
        <v>0</v>
      </c>
      <c r="M164" s="251"/>
      <c r="N164" s="251"/>
      <c r="O164" s="251">
        <v>0</v>
      </c>
      <c r="P164" s="251"/>
      <c r="Q164" s="251"/>
      <c r="R164" s="251">
        <v>0</v>
      </c>
      <c r="S164" s="252">
        <v>0</v>
      </c>
      <c r="T164" s="197" t="s">
        <v>1001</v>
      </c>
      <c r="U164" s="251">
        <f t="shared" si="10"/>
        <v>1500000</v>
      </c>
    </row>
    <row r="165" spans="1:21" s="187" customFormat="1" hidden="1">
      <c r="A165" s="178" t="s">
        <v>527</v>
      </c>
      <c r="B165" s="121" t="s">
        <v>289</v>
      </c>
      <c r="C165" s="334" t="s">
        <v>999</v>
      </c>
      <c r="D165" s="334" t="s">
        <v>573</v>
      </c>
      <c r="E165" s="335" t="s">
        <v>1002</v>
      </c>
      <c r="F165" s="335" t="s">
        <v>1002</v>
      </c>
      <c r="G165" s="335" t="s">
        <v>1002</v>
      </c>
      <c r="H165" s="335" t="s">
        <v>1002</v>
      </c>
      <c r="I165" s="253">
        <v>2023</v>
      </c>
      <c r="J165" s="251">
        <v>2276742.852</v>
      </c>
      <c r="K165" s="251">
        <v>2276742.852</v>
      </c>
      <c r="L165" s="251">
        <v>1340297</v>
      </c>
      <c r="M165" s="251"/>
      <c r="N165" s="251"/>
      <c r="O165" s="251">
        <v>484050</v>
      </c>
      <c r="P165" s="251"/>
      <c r="Q165" s="251"/>
      <c r="R165" s="251">
        <v>110312.95574999999</v>
      </c>
      <c r="S165" s="252">
        <v>0.4</v>
      </c>
      <c r="T165" s="201" t="s">
        <v>1003</v>
      </c>
      <c r="U165" s="251">
        <f t="shared" si="10"/>
        <v>2166429.8962499998</v>
      </c>
    </row>
    <row r="166" spans="1:21" s="187" customFormat="1" hidden="1">
      <c r="A166" s="178" t="s">
        <v>527</v>
      </c>
      <c r="B166" s="121" t="s">
        <v>289</v>
      </c>
      <c r="C166" s="334" t="s">
        <v>999</v>
      </c>
      <c r="D166" s="335" t="s">
        <v>573</v>
      </c>
      <c r="E166" s="335" t="s">
        <v>1004</v>
      </c>
      <c r="F166" s="335" t="s">
        <v>1004</v>
      </c>
      <c r="G166" s="335" t="s">
        <v>1004</v>
      </c>
      <c r="H166" s="335" t="s">
        <v>1004</v>
      </c>
      <c r="I166" s="253">
        <v>2025</v>
      </c>
      <c r="J166" s="251">
        <v>3000000</v>
      </c>
      <c r="K166" s="251">
        <v>3000000</v>
      </c>
      <c r="L166" s="251">
        <v>0</v>
      </c>
      <c r="M166" s="251"/>
      <c r="N166" s="251"/>
      <c r="O166" s="251">
        <v>200000</v>
      </c>
      <c r="P166" s="251"/>
      <c r="Q166" s="251"/>
      <c r="R166" s="251">
        <v>0</v>
      </c>
      <c r="S166" s="252">
        <v>0</v>
      </c>
      <c r="T166" s="201" t="s">
        <v>1005</v>
      </c>
      <c r="U166" s="251">
        <f t="shared" si="10"/>
        <v>3000000</v>
      </c>
    </row>
    <row r="167" spans="1:21" s="187" customFormat="1" hidden="1">
      <c r="A167" s="178" t="s">
        <v>527</v>
      </c>
      <c r="B167" s="121" t="s">
        <v>289</v>
      </c>
      <c r="C167" s="334" t="s">
        <v>999</v>
      </c>
      <c r="D167" s="334" t="s">
        <v>1006</v>
      </c>
      <c r="E167" s="336" t="s">
        <v>1007</v>
      </c>
      <c r="F167" s="336" t="s">
        <v>1007</v>
      </c>
      <c r="G167" s="336" t="s">
        <v>1007</v>
      </c>
      <c r="H167" s="336" t="s">
        <v>1007</v>
      </c>
      <c r="I167" s="254">
        <v>2024</v>
      </c>
      <c r="J167" s="251">
        <v>1900000</v>
      </c>
      <c r="K167" s="251">
        <v>1900000</v>
      </c>
      <c r="L167" s="251">
        <v>1532734.5179999999</v>
      </c>
      <c r="M167" s="251"/>
      <c r="N167" s="251"/>
      <c r="O167" s="255"/>
      <c r="P167" s="251"/>
      <c r="Q167" s="251"/>
      <c r="R167" s="255">
        <v>246112.16752000002</v>
      </c>
      <c r="S167" s="256">
        <v>0.12</v>
      </c>
      <c r="T167" s="190" t="s">
        <v>436</v>
      </c>
      <c r="U167" s="255">
        <f t="shared" si="10"/>
        <v>1653887.8324799999</v>
      </c>
    </row>
    <row r="168" spans="1:21" s="187" customFormat="1" hidden="1">
      <c r="A168" s="178" t="s">
        <v>527</v>
      </c>
      <c r="B168" s="121" t="s">
        <v>289</v>
      </c>
      <c r="C168" s="334" t="s">
        <v>999</v>
      </c>
      <c r="D168" s="334" t="s">
        <v>1006</v>
      </c>
      <c r="E168" s="336" t="s">
        <v>1008</v>
      </c>
      <c r="F168" s="336" t="s">
        <v>1008</v>
      </c>
      <c r="G168" s="336" t="s">
        <v>1008</v>
      </c>
      <c r="H168" s="336" t="s">
        <v>1008</v>
      </c>
      <c r="I168" s="254">
        <v>2025</v>
      </c>
      <c r="J168" s="251">
        <v>1229000</v>
      </c>
      <c r="K168" s="251">
        <v>1229000</v>
      </c>
      <c r="L168" s="251">
        <v>0</v>
      </c>
      <c r="M168" s="251"/>
      <c r="N168" s="251"/>
      <c r="O168" s="255">
        <v>20000000</v>
      </c>
      <c r="P168" s="251"/>
      <c r="Q168" s="251"/>
      <c r="R168" s="255">
        <v>0</v>
      </c>
      <c r="S168" s="256">
        <v>0</v>
      </c>
      <c r="T168" s="190" t="s">
        <v>1009</v>
      </c>
      <c r="U168" s="255">
        <f t="shared" si="10"/>
        <v>1229000</v>
      </c>
    </row>
    <row r="169" spans="1:21" hidden="1">
      <c r="A169" s="178" t="s">
        <v>527</v>
      </c>
      <c r="B169" s="121" t="s">
        <v>289</v>
      </c>
      <c r="C169" s="334" t="s">
        <v>999</v>
      </c>
      <c r="D169" s="334" t="s">
        <v>1006</v>
      </c>
      <c r="E169" s="334" t="s">
        <v>1010</v>
      </c>
      <c r="F169" s="334" t="s">
        <v>1010</v>
      </c>
      <c r="G169" s="334" t="s">
        <v>1010</v>
      </c>
      <c r="H169" s="334" t="s">
        <v>1010</v>
      </c>
      <c r="I169" s="257">
        <v>2024</v>
      </c>
      <c r="J169" s="251">
        <v>2600000</v>
      </c>
      <c r="K169" s="251">
        <v>2600000</v>
      </c>
      <c r="L169" s="251">
        <v>383082.27173000004</v>
      </c>
      <c r="M169" s="251"/>
      <c r="N169" s="251"/>
      <c r="O169" s="255"/>
      <c r="P169" s="251"/>
      <c r="Q169" s="251"/>
      <c r="R169" s="255">
        <v>383082.27173000004</v>
      </c>
      <c r="S169" s="256">
        <v>0</v>
      </c>
      <c r="T169" s="190" t="s">
        <v>1009</v>
      </c>
      <c r="U169" s="255">
        <f t="shared" si="10"/>
        <v>2216917.7282699998</v>
      </c>
    </row>
    <row r="170" spans="1:21" ht="20" hidden="1">
      <c r="A170" s="178" t="s">
        <v>527</v>
      </c>
      <c r="B170" s="337" t="s">
        <v>313</v>
      </c>
      <c r="C170" s="370" t="s">
        <v>999</v>
      </c>
      <c r="D170" s="338" t="s">
        <v>1011</v>
      </c>
      <c r="E170" s="338" t="s">
        <v>1012</v>
      </c>
      <c r="F170" s="338" t="s">
        <v>1012</v>
      </c>
      <c r="G170" s="338" t="s">
        <v>1012</v>
      </c>
      <c r="H170" s="338" t="s">
        <v>1012</v>
      </c>
      <c r="I170" s="259"/>
      <c r="J170" s="260">
        <v>2500000</v>
      </c>
      <c r="K170" s="260">
        <v>2500000</v>
      </c>
      <c r="L170" s="260">
        <v>9659</v>
      </c>
      <c r="M170" s="260"/>
      <c r="N170" s="260"/>
      <c r="O170" s="260"/>
      <c r="P170" s="260"/>
      <c r="Q170" s="260"/>
      <c r="R170" s="260">
        <v>0</v>
      </c>
      <c r="S170" s="260">
        <v>0</v>
      </c>
      <c r="T170" s="259" t="s">
        <v>1013</v>
      </c>
      <c r="U170" s="260">
        <f t="shared" si="10"/>
        <v>2500000</v>
      </c>
    </row>
    <row r="171" spans="1:21" hidden="1">
      <c r="A171" s="178" t="s">
        <v>527</v>
      </c>
      <c r="B171" s="121" t="s">
        <v>313</v>
      </c>
      <c r="C171" s="334" t="s">
        <v>999</v>
      </c>
      <c r="D171" s="320" t="s">
        <v>1014</v>
      </c>
      <c r="E171" s="320" t="s">
        <v>474</v>
      </c>
      <c r="F171" s="320" t="s">
        <v>474</v>
      </c>
      <c r="G171" s="320" t="s">
        <v>474</v>
      </c>
      <c r="H171" s="320" t="s">
        <v>474</v>
      </c>
      <c r="I171" s="209"/>
      <c r="J171" s="208">
        <v>3000000</v>
      </c>
      <c r="K171" s="208">
        <v>3000000</v>
      </c>
      <c r="L171" s="208">
        <v>0</v>
      </c>
      <c r="M171" s="208"/>
      <c r="N171" s="208"/>
      <c r="O171" s="208"/>
      <c r="P171" s="208"/>
      <c r="Q171" s="208"/>
      <c r="R171" s="208">
        <v>0</v>
      </c>
      <c r="S171" s="209">
        <v>0</v>
      </c>
      <c r="T171" s="209" t="s">
        <v>1015</v>
      </c>
      <c r="U171" s="208">
        <f t="shared" si="10"/>
        <v>3000000</v>
      </c>
    </row>
    <row r="172" spans="1:21" hidden="1">
      <c r="A172" s="178" t="s">
        <v>527</v>
      </c>
      <c r="B172" s="121" t="s">
        <v>313</v>
      </c>
      <c r="C172" s="334" t="s">
        <v>999</v>
      </c>
      <c r="D172" s="320" t="s">
        <v>1016</v>
      </c>
      <c r="E172" s="320" t="s">
        <v>1017</v>
      </c>
      <c r="F172" s="320" t="s">
        <v>1017</v>
      </c>
      <c r="G172" s="320" t="s">
        <v>1017</v>
      </c>
      <c r="H172" s="320" t="s">
        <v>1017</v>
      </c>
      <c r="I172" s="209"/>
      <c r="J172" s="208">
        <v>1000000</v>
      </c>
      <c r="K172" s="208">
        <v>1000000</v>
      </c>
      <c r="L172" s="208">
        <v>831205</v>
      </c>
      <c r="M172" s="208"/>
      <c r="N172" s="208"/>
      <c r="O172" s="208"/>
      <c r="P172" s="208"/>
      <c r="Q172" s="208"/>
      <c r="R172" s="208">
        <v>132263</v>
      </c>
      <c r="S172" s="208">
        <v>45</v>
      </c>
      <c r="T172" s="209"/>
      <c r="U172" s="208">
        <f t="shared" si="10"/>
        <v>867737</v>
      </c>
    </row>
    <row r="173" spans="1:21" hidden="1">
      <c r="A173" s="178" t="s">
        <v>527</v>
      </c>
      <c r="B173" s="121" t="s">
        <v>313</v>
      </c>
      <c r="C173" s="334" t="s">
        <v>999</v>
      </c>
      <c r="D173" s="320" t="s">
        <v>1016</v>
      </c>
      <c r="E173" s="320" t="s">
        <v>1018</v>
      </c>
      <c r="F173" s="320" t="s">
        <v>1018</v>
      </c>
      <c r="G173" s="320" t="s">
        <v>1018</v>
      </c>
      <c r="H173" s="320" t="s">
        <v>1018</v>
      </c>
      <c r="I173" s="209"/>
      <c r="J173" s="208">
        <v>1500000</v>
      </c>
      <c r="K173" s="208">
        <v>1500000</v>
      </c>
      <c r="L173" s="208">
        <v>1115390</v>
      </c>
      <c r="M173" s="208"/>
      <c r="N173" s="208"/>
      <c r="O173" s="208"/>
      <c r="P173" s="208"/>
      <c r="Q173" s="208"/>
      <c r="R173" s="208">
        <v>182858</v>
      </c>
      <c r="S173" s="209">
        <v>60</v>
      </c>
      <c r="T173" s="209"/>
      <c r="U173" s="208">
        <f t="shared" si="10"/>
        <v>1317142</v>
      </c>
    </row>
    <row r="174" spans="1:21" hidden="1">
      <c r="A174" s="178" t="s">
        <v>527</v>
      </c>
      <c r="B174" s="121" t="s">
        <v>313</v>
      </c>
      <c r="C174" s="334" t="s">
        <v>999</v>
      </c>
      <c r="D174" s="320" t="s">
        <v>1019</v>
      </c>
      <c r="E174" s="320" t="s">
        <v>1020</v>
      </c>
      <c r="F174" s="320" t="s">
        <v>1020</v>
      </c>
      <c r="G174" s="320" t="s">
        <v>1020</v>
      </c>
      <c r="H174" s="320" t="s">
        <v>1020</v>
      </c>
      <c r="I174" s="209"/>
      <c r="J174" s="208">
        <v>2000000</v>
      </c>
      <c r="K174" s="208">
        <v>2000000</v>
      </c>
      <c r="L174" s="208">
        <v>1898529</v>
      </c>
      <c r="M174" s="208"/>
      <c r="N174" s="208"/>
      <c r="O174" s="208"/>
      <c r="P174" s="208"/>
      <c r="Q174" s="208"/>
      <c r="R174" s="208">
        <v>423981</v>
      </c>
      <c r="S174" s="209">
        <v>45</v>
      </c>
      <c r="T174" s="209"/>
      <c r="U174" s="208">
        <f t="shared" si="10"/>
        <v>1576019</v>
      </c>
    </row>
    <row r="175" spans="1:21" ht="20" hidden="1">
      <c r="A175" s="178" t="s">
        <v>527</v>
      </c>
      <c r="B175" s="121" t="s">
        <v>313</v>
      </c>
      <c r="C175" s="334" t="s">
        <v>999</v>
      </c>
      <c r="D175" s="320" t="s">
        <v>1019</v>
      </c>
      <c r="E175" s="320" t="s">
        <v>1021</v>
      </c>
      <c r="F175" s="320" t="s">
        <v>1021</v>
      </c>
      <c r="G175" s="320" t="s">
        <v>1021</v>
      </c>
      <c r="H175" s="320" t="s">
        <v>1021</v>
      </c>
      <c r="I175" s="209"/>
      <c r="J175" s="208">
        <v>1385000</v>
      </c>
      <c r="K175" s="208">
        <v>1385000</v>
      </c>
      <c r="L175" s="208">
        <v>0</v>
      </c>
      <c r="M175" s="208"/>
      <c r="N175" s="208"/>
      <c r="O175" s="208"/>
      <c r="P175" s="208"/>
      <c r="Q175" s="208"/>
      <c r="R175" s="208">
        <v>0</v>
      </c>
      <c r="S175" s="208">
        <v>0</v>
      </c>
      <c r="T175" s="209" t="s">
        <v>1022</v>
      </c>
      <c r="U175" s="208">
        <f t="shared" si="10"/>
        <v>1385000</v>
      </c>
    </row>
    <row r="176" spans="1:21" hidden="1">
      <c r="A176" s="178" t="s">
        <v>527</v>
      </c>
      <c r="B176" s="337" t="s">
        <v>297</v>
      </c>
      <c r="C176" s="370" t="s">
        <v>999</v>
      </c>
      <c r="D176" s="339" t="s">
        <v>646</v>
      </c>
      <c r="E176" s="340" t="s">
        <v>1023</v>
      </c>
      <c r="F176" s="340" t="s">
        <v>1023</v>
      </c>
      <c r="G176" s="340" t="s">
        <v>1023</v>
      </c>
      <c r="H176" s="340" t="s">
        <v>1023</v>
      </c>
      <c r="I176" s="261">
        <v>2024</v>
      </c>
      <c r="J176" s="262">
        <v>4500000</v>
      </c>
      <c r="K176" s="262">
        <v>4500000</v>
      </c>
      <c r="L176" s="262">
        <v>197000</v>
      </c>
      <c r="M176" s="262"/>
      <c r="N176" s="262"/>
      <c r="O176" s="262">
        <v>360000</v>
      </c>
      <c r="P176" s="262"/>
      <c r="Q176" s="262"/>
      <c r="R176" s="262">
        <v>196830</v>
      </c>
      <c r="S176" s="263">
        <v>0.15</v>
      </c>
      <c r="T176" s="264" t="s">
        <v>114</v>
      </c>
      <c r="U176" s="265">
        <f t="shared" si="10"/>
        <v>4303170</v>
      </c>
    </row>
    <row r="177" spans="1:21" hidden="1">
      <c r="A177" s="178" t="s">
        <v>527</v>
      </c>
      <c r="B177" s="121" t="s">
        <v>297</v>
      </c>
      <c r="C177" s="334" t="s">
        <v>999</v>
      </c>
      <c r="D177" s="341" t="s">
        <v>1024</v>
      </c>
      <c r="E177" s="342" t="s">
        <v>1025</v>
      </c>
      <c r="F177" s="342" t="s">
        <v>1025</v>
      </c>
      <c r="G177" s="342" t="s">
        <v>1025</v>
      </c>
      <c r="H177" s="342" t="s">
        <v>1025</v>
      </c>
      <c r="I177" s="215">
        <v>2023</v>
      </c>
      <c r="J177" s="266">
        <v>2782685.7080000001</v>
      </c>
      <c r="K177" s="266">
        <v>2782685.7080000001</v>
      </c>
      <c r="L177" s="266">
        <v>2683462</v>
      </c>
      <c r="M177" s="266"/>
      <c r="N177" s="266"/>
      <c r="O177" s="266">
        <v>841763</v>
      </c>
      <c r="P177" s="266"/>
      <c r="Q177" s="266"/>
      <c r="R177" s="266">
        <v>386508.07089999999</v>
      </c>
      <c r="S177" s="267">
        <v>0.3</v>
      </c>
      <c r="T177" s="218" t="s">
        <v>1026</v>
      </c>
      <c r="U177" s="220">
        <f t="shared" si="10"/>
        <v>2396177.6370999999</v>
      </c>
    </row>
    <row r="178" spans="1:21" hidden="1">
      <c r="A178" s="178" t="s">
        <v>527</v>
      </c>
      <c r="B178" s="337" t="s">
        <v>315</v>
      </c>
      <c r="C178" s="370" t="s">
        <v>999</v>
      </c>
      <c r="D178" s="338" t="s">
        <v>662</v>
      </c>
      <c r="E178" s="343" t="s">
        <v>1027</v>
      </c>
      <c r="F178" s="343" t="s">
        <v>1027</v>
      </c>
      <c r="G178" s="343" t="s">
        <v>1027</v>
      </c>
      <c r="H178" s="343" t="s">
        <v>1027</v>
      </c>
      <c r="I178" s="258">
        <v>2025</v>
      </c>
      <c r="J178" s="260">
        <v>3040000</v>
      </c>
      <c r="K178" s="260">
        <v>3040000</v>
      </c>
      <c r="L178" s="268"/>
      <c r="M178" s="268"/>
      <c r="N178" s="268"/>
      <c r="O178" s="269">
        <v>5000</v>
      </c>
      <c r="P178" s="268"/>
      <c r="Q178" s="268"/>
      <c r="R178" s="268"/>
      <c r="S178" s="270">
        <v>0</v>
      </c>
      <c r="T178" s="259" t="s">
        <v>1028</v>
      </c>
      <c r="U178" s="271">
        <f t="shared" si="10"/>
        <v>3040000</v>
      </c>
    </row>
    <row r="179" spans="1:21" hidden="1">
      <c r="A179" s="178" t="s">
        <v>527</v>
      </c>
      <c r="B179" s="121" t="s">
        <v>315</v>
      </c>
      <c r="C179" s="334" t="s">
        <v>999</v>
      </c>
      <c r="D179" s="320" t="s">
        <v>1029</v>
      </c>
      <c r="E179" s="344" t="s">
        <v>1030</v>
      </c>
      <c r="F179" s="344" t="s">
        <v>1030</v>
      </c>
      <c r="G179" s="344" t="s">
        <v>1030</v>
      </c>
      <c r="H179" s="344" t="s">
        <v>1030</v>
      </c>
      <c r="I179" s="228">
        <v>2023</v>
      </c>
      <c r="J179" s="272">
        <v>1011886</v>
      </c>
      <c r="K179" s="272">
        <v>1011886</v>
      </c>
      <c r="L179" s="272">
        <v>982474</v>
      </c>
      <c r="M179" s="272"/>
      <c r="N179" s="272"/>
      <c r="O179" s="208">
        <v>0</v>
      </c>
      <c r="P179" s="272"/>
      <c r="Q179" s="272"/>
      <c r="R179" s="272">
        <v>117956</v>
      </c>
      <c r="S179" s="273">
        <v>0.4</v>
      </c>
      <c r="T179" s="209" t="s">
        <v>1031</v>
      </c>
      <c r="U179" s="208">
        <f t="shared" si="10"/>
        <v>893930</v>
      </c>
    </row>
    <row r="180" spans="1:21" hidden="1">
      <c r="A180" s="178" t="s">
        <v>527</v>
      </c>
      <c r="B180" s="121" t="s">
        <v>315</v>
      </c>
      <c r="C180" s="334" t="s">
        <v>999</v>
      </c>
      <c r="D180" s="320" t="s">
        <v>1032</v>
      </c>
      <c r="E180" s="344" t="s">
        <v>1033</v>
      </c>
      <c r="F180" s="344" t="s">
        <v>1033</v>
      </c>
      <c r="G180" s="344" t="s">
        <v>1033</v>
      </c>
      <c r="H180" s="344" t="s">
        <v>1033</v>
      </c>
      <c r="I180" s="228">
        <v>2023</v>
      </c>
      <c r="J180" s="272">
        <v>1000000</v>
      </c>
      <c r="K180" s="274">
        <v>1000000</v>
      </c>
      <c r="L180" s="275">
        <v>867907</v>
      </c>
      <c r="M180" s="275"/>
      <c r="N180" s="275"/>
      <c r="O180" s="272">
        <v>20000</v>
      </c>
      <c r="P180" s="275"/>
      <c r="Q180" s="275"/>
      <c r="R180" s="272">
        <v>654087</v>
      </c>
      <c r="S180" s="273">
        <v>0.8</v>
      </c>
      <c r="T180" s="209" t="s">
        <v>339</v>
      </c>
      <c r="U180" s="208">
        <f t="shared" si="10"/>
        <v>345913</v>
      </c>
    </row>
    <row r="181" spans="1:21" hidden="1">
      <c r="A181" s="178" t="s">
        <v>527</v>
      </c>
      <c r="B181" s="121" t="s">
        <v>315</v>
      </c>
      <c r="C181" s="334" t="s">
        <v>999</v>
      </c>
      <c r="D181" s="320" t="s">
        <v>667</v>
      </c>
      <c r="E181" s="344" t="s">
        <v>1034</v>
      </c>
      <c r="F181" s="344" t="s">
        <v>1034</v>
      </c>
      <c r="G181" s="344" t="s">
        <v>1034</v>
      </c>
      <c r="H181" s="344" t="s">
        <v>1034</v>
      </c>
      <c r="I181" s="228">
        <v>2023</v>
      </c>
      <c r="J181" s="272">
        <v>1220000</v>
      </c>
      <c r="K181" s="274">
        <v>1220000</v>
      </c>
      <c r="L181" s="275">
        <v>975895</v>
      </c>
      <c r="M181" s="275"/>
      <c r="N181" s="275"/>
      <c r="O181" s="272">
        <v>105096</v>
      </c>
      <c r="P181" s="275"/>
      <c r="Q181" s="275"/>
      <c r="R181" s="272">
        <v>267220</v>
      </c>
      <c r="S181" s="273">
        <v>0.6</v>
      </c>
      <c r="T181" s="209" t="s">
        <v>339</v>
      </c>
      <c r="U181" s="208">
        <f t="shared" si="10"/>
        <v>952780</v>
      </c>
    </row>
    <row r="182" spans="1:21" hidden="1">
      <c r="A182" s="178" t="s">
        <v>527</v>
      </c>
      <c r="B182" s="121" t="s">
        <v>315</v>
      </c>
      <c r="C182" s="334" t="s">
        <v>999</v>
      </c>
      <c r="D182" s="320" t="s">
        <v>667</v>
      </c>
      <c r="E182" s="344" t="s">
        <v>1035</v>
      </c>
      <c r="F182" s="344" t="s">
        <v>1035</v>
      </c>
      <c r="G182" s="344" t="s">
        <v>1035</v>
      </c>
      <c r="H182" s="344" t="s">
        <v>1035</v>
      </c>
      <c r="I182" s="228">
        <v>2024</v>
      </c>
      <c r="J182" s="272">
        <v>1600000</v>
      </c>
      <c r="K182" s="272">
        <v>1600000</v>
      </c>
      <c r="L182" s="275">
        <v>1160372</v>
      </c>
      <c r="M182" s="275"/>
      <c r="N182" s="275"/>
      <c r="O182" s="272">
        <v>127593</v>
      </c>
      <c r="P182" s="275"/>
      <c r="Q182" s="275"/>
      <c r="R182" s="272">
        <v>563872</v>
      </c>
      <c r="S182" s="273">
        <v>0.5</v>
      </c>
      <c r="T182" s="209" t="s">
        <v>339</v>
      </c>
      <c r="U182" s="208">
        <f t="shared" si="10"/>
        <v>1036128</v>
      </c>
    </row>
    <row r="183" spans="1:21" hidden="1">
      <c r="A183" s="178" t="s">
        <v>527</v>
      </c>
      <c r="B183" s="337" t="s">
        <v>271</v>
      </c>
      <c r="C183" s="346" t="s">
        <v>999</v>
      </c>
      <c r="D183" s="345" t="s">
        <v>1036</v>
      </c>
      <c r="E183" s="346" t="s">
        <v>1037</v>
      </c>
      <c r="F183" s="346" t="s">
        <v>1037</v>
      </c>
      <c r="G183" s="346" t="s">
        <v>1037</v>
      </c>
      <c r="H183" s="346" t="s">
        <v>1037</v>
      </c>
      <c r="I183" s="276">
        <v>2023</v>
      </c>
      <c r="J183" s="277">
        <v>2023771</v>
      </c>
      <c r="K183" s="277">
        <v>2023771</v>
      </c>
      <c r="L183" s="277">
        <v>1936335</v>
      </c>
      <c r="M183" s="277"/>
      <c r="N183" s="277"/>
      <c r="O183" s="277">
        <v>400000</v>
      </c>
      <c r="P183" s="277"/>
      <c r="Q183" s="277"/>
      <c r="R183" s="277">
        <v>226890</v>
      </c>
      <c r="S183" s="278" t="s">
        <v>110</v>
      </c>
      <c r="T183" s="277"/>
      <c r="U183" s="277">
        <f t="shared" si="10"/>
        <v>1796881</v>
      </c>
    </row>
    <row r="184" spans="1:21" hidden="1">
      <c r="A184" s="178" t="s">
        <v>527</v>
      </c>
      <c r="B184" s="121" t="s">
        <v>271</v>
      </c>
      <c r="C184" s="347" t="s">
        <v>999</v>
      </c>
      <c r="D184" s="347" t="s">
        <v>1038</v>
      </c>
      <c r="E184" s="347" t="s">
        <v>1039</v>
      </c>
      <c r="F184" s="347" t="s">
        <v>1039</v>
      </c>
      <c r="G184" s="347" t="s">
        <v>1039</v>
      </c>
      <c r="H184" s="347" t="s">
        <v>1039</v>
      </c>
      <c r="I184" s="279">
        <v>2024</v>
      </c>
      <c r="J184" s="280">
        <v>1400000</v>
      </c>
      <c r="K184" s="280">
        <v>1400000</v>
      </c>
      <c r="L184" s="280">
        <v>1284988</v>
      </c>
      <c r="M184" s="280"/>
      <c r="N184" s="280"/>
      <c r="O184" s="280">
        <v>100000</v>
      </c>
      <c r="P184" s="280"/>
      <c r="Q184" s="280"/>
      <c r="R184" s="280">
        <v>405775</v>
      </c>
      <c r="S184" s="281" t="s">
        <v>1040</v>
      </c>
      <c r="T184" s="282"/>
      <c r="U184" s="280">
        <f t="shared" si="10"/>
        <v>994225</v>
      </c>
    </row>
    <row r="185" spans="1:21" hidden="1">
      <c r="A185" s="178" t="s">
        <v>527</v>
      </c>
      <c r="B185" s="121" t="s">
        <v>271</v>
      </c>
      <c r="C185" s="347" t="s">
        <v>999</v>
      </c>
      <c r="D185" s="347" t="s">
        <v>1038</v>
      </c>
      <c r="E185" s="347" t="s">
        <v>1041</v>
      </c>
      <c r="F185" s="347" t="s">
        <v>1041</v>
      </c>
      <c r="G185" s="347" t="s">
        <v>1041</v>
      </c>
      <c r="H185" s="347" t="s">
        <v>1041</v>
      </c>
      <c r="I185" s="279">
        <v>2024</v>
      </c>
      <c r="J185" s="280">
        <v>1800000</v>
      </c>
      <c r="K185" s="280">
        <v>1800000</v>
      </c>
      <c r="L185" s="280">
        <v>1528479</v>
      </c>
      <c r="M185" s="280"/>
      <c r="N185" s="280"/>
      <c r="O185" s="280">
        <v>160000</v>
      </c>
      <c r="P185" s="280"/>
      <c r="Q185" s="280"/>
      <c r="R185" s="280">
        <v>125344</v>
      </c>
      <c r="S185" s="281" t="s">
        <v>1042</v>
      </c>
      <c r="T185" s="282"/>
      <c r="U185" s="280">
        <f t="shared" si="10"/>
        <v>1674656</v>
      </c>
    </row>
    <row r="186" spans="1:21" hidden="1">
      <c r="A186" s="178" t="s">
        <v>527</v>
      </c>
      <c r="B186" s="121" t="s">
        <v>271</v>
      </c>
      <c r="C186" s="347" t="s">
        <v>999</v>
      </c>
      <c r="D186" s="347" t="s">
        <v>1038</v>
      </c>
      <c r="E186" s="347" t="s">
        <v>1043</v>
      </c>
      <c r="F186" s="347" t="s">
        <v>1043</v>
      </c>
      <c r="G186" s="347" t="s">
        <v>1043</v>
      </c>
      <c r="H186" s="347" t="s">
        <v>1043</v>
      </c>
      <c r="I186" s="279">
        <v>2024</v>
      </c>
      <c r="J186" s="280">
        <v>1800000</v>
      </c>
      <c r="K186" s="280">
        <v>1800000</v>
      </c>
      <c r="L186" s="280">
        <v>1787948</v>
      </c>
      <c r="M186" s="280"/>
      <c r="N186" s="280"/>
      <c r="O186" s="280">
        <v>200000</v>
      </c>
      <c r="P186" s="280"/>
      <c r="Q186" s="280"/>
      <c r="R186" s="280">
        <v>376105</v>
      </c>
      <c r="S186" s="281" t="s">
        <v>1042</v>
      </c>
      <c r="T186" s="282"/>
      <c r="U186" s="280">
        <f t="shared" si="10"/>
        <v>1423895</v>
      </c>
    </row>
    <row r="187" spans="1:21" hidden="1">
      <c r="A187" s="178" t="s">
        <v>527</v>
      </c>
      <c r="B187" s="121" t="s">
        <v>271</v>
      </c>
      <c r="C187" s="349" t="s">
        <v>999</v>
      </c>
      <c r="D187" s="348" t="s">
        <v>1044</v>
      </c>
      <c r="E187" s="349" t="s">
        <v>1045</v>
      </c>
      <c r="F187" s="349" t="s">
        <v>1045</v>
      </c>
      <c r="G187" s="349" t="s">
        <v>1045</v>
      </c>
      <c r="H187" s="349" t="s">
        <v>1045</v>
      </c>
      <c r="I187" s="283">
        <v>2024</v>
      </c>
      <c r="J187" s="280">
        <v>4000000</v>
      </c>
      <c r="K187" s="280">
        <v>4000000</v>
      </c>
      <c r="L187" s="280">
        <v>2287852</v>
      </c>
      <c r="M187" s="280"/>
      <c r="N187" s="280"/>
      <c r="O187" s="280">
        <v>0</v>
      </c>
      <c r="P187" s="280"/>
      <c r="Q187" s="280"/>
      <c r="R187" s="280">
        <v>224053</v>
      </c>
      <c r="S187" s="284" t="s">
        <v>1042</v>
      </c>
      <c r="T187" s="280"/>
      <c r="U187" s="280">
        <f t="shared" si="10"/>
        <v>3775947</v>
      </c>
    </row>
    <row r="188" spans="1:21" hidden="1">
      <c r="A188" s="178" t="s">
        <v>527</v>
      </c>
      <c r="B188" s="337" t="s">
        <v>309</v>
      </c>
      <c r="C188" s="338" t="s">
        <v>999</v>
      </c>
      <c r="D188" s="338" t="s">
        <v>1046</v>
      </c>
      <c r="E188" s="338" t="s">
        <v>1047</v>
      </c>
      <c r="F188" s="338" t="s">
        <v>1047</v>
      </c>
      <c r="G188" s="338" t="s">
        <v>1047</v>
      </c>
      <c r="H188" s="338" t="s">
        <v>1047</v>
      </c>
      <c r="I188" s="259">
        <v>2025</v>
      </c>
      <c r="J188" s="260">
        <v>2800000</v>
      </c>
      <c r="K188" s="260">
        <v>2800000</v>
      </c>
      <c r="L188" s="260">
        <v>0</v>
      </c>
      <c r="M188" s="260"/>
      <c r="N188" s="260"/>
      <c r="O188" s="260">
        <v>5000</v>
      </c>
      <c r="P188" s="260"/>
      <c r="Q188" s="260"/>
      <c r="R188" s="260">
        <v>0</v>
      </c>
      <c r="S188" s="285">
        <v>0</v>
      </c>
      <c r="T188" s="268" t="s">
        <v>1048</v>
      </c>
      <c r="U188" s="260">
        <f t="shared" si="10"/>
        <v>2800000</v>
      </c>
    </row>
    <row r="189" spans="1:21" hidden="1">
      <c r="A189" s="178" t="s">
        <v>527</v>
      </c>
      <c r="B189" s="121" t="s">
        <v>309</v>
      </c>
      <c r="C189" s="320" t="s">
        <v>999</v>
      </c>
      <c r="D189" s="320" t="s">
        <v>739</v>
      </c>
      <c r="E189" s="320" t="s">
        <v>1049</v>
      </c>
      <c r="F189" s="320" t="s">
        <v>1049</v>
      </c>
      <c r="G189" s="320" t="s">
        <v>1049</v>
      </c>
      <c r="H189" s="320" t="s">
        <v>1049</v>
      </c>
      <c r="I189" s="209">
        <v>2023</v>
      </c>
      <c r="J189" s="208">
        <v>1000000</v>
      </c>
      <c r="K189" s="208">
        <v>1000000</v>
      </c>
      <c r="L189" s="208">
        <v>981430.86684000003</v>
      </c>
      <c r="M189" s="208"/>
      <c r="N189" s="208"/>
      <c r="O189" s="208">
        <v>0</v>
      </c>
      <c r="P189" s="208"/>
      <c r="Q189" s="208"/>
      <c r="R189" s="208">
        <v>28097.265780000002</v>
      </c>
      <c r="S189" s="236">
        <v>0.5</v>
      </c>
      <c r="T189" s="229" t="s">
        <v>743</v>
      </c>
      <c r="U189" s="208">
        <f t="shared" si="10"/>
        <v>971902.73421999998</v>
      </c>
    </row>
    <row r="190" spans="1:21" hidden="1">
      <c r="A190" s="178" t="s">
        <v>527</v>
      </c>
      <c r="B190" s="121" t="s">
        <v>309</v>
      </c>
      <c r="C190" s="320" t="s">
        <v>999</v>
      </c>
      <c r="D190" s="320" t="s">
        <v>752</v>
      </c>
      <c r="E190" s="320" t="s">
        <v>1050</v>
      </c>
      <c r="F190" s="320" t="s">
        <v>1050</v>
      </c>
      <c r="G190" s="320" t="s">
        <v>1050</v>
      </c>
      <c r="H190" s="320" t="s">
        <v>1050</v>
      </c>
      <c r="I190" s="209">
        <v>2025</v>
      </c>
      <c r="J190" s="208">
        <v>2500000</v>
      </c>
      <c r="K190" s="208">
        <v>2500000</v>
      </c>
      <c r="L190" s="208">
        <v>0</v>
      </c>
      <c r="M190" s="208"/>
      <c r="N190" s="208"/>
      <c r="O190" s="208">
        <v>200000</v>
      </c>
      <c r="P190" s="208"/>
      <c r="Q190" s="208"/>
      <c r="R190" s="208">
        <v>0</v>
      </c>
      <c r="S190" s="236">
        <v>0</v>
      </c>
      <c r="T190" s="229" t="s">
        <v>1051</v>
      </c>
      <c r="U190" s="208">
        <f t="shared" si="10"/>
        <v>2500000</v>
      </c>
    </row>
    <row r="191" spans="1:21" hidden="1">
      <c r="A191" s="178" t="s">
        <v>527</v>
      </c>
      <c r="B191" s="337" t="s">
        <v>305</v>
      </c>
      <c r="C191" s="343" t="s">
        <v>999</v>
      </c>
      <c r="D191" s="350" t="s">
        <v>1052</v>
      </c>
      <c r="E191" s="343" t="s">
        <v>1053</v>
      </c>
      <c r="F191" s="343" t="s">
        <v>1053</v>
      </c>
      <c r="G191" s="343" t="s">
        <v>1053</v>
      </c>
      <c r="H191" s="343" t="s">
        <v>1053</v>
      </c>
      <c r="I191" s="286" t="s">
        <v>1054</v>
      </c>
      <c r="J191" s="260">
        <v>1000000</v>
      </c>
      <c r="K191" s="260">
        <v>1000000</v>
      </c>
      <c r="L191" s="260">
        <v>0</v>
      </c>
      <c r="M191" s="260"/>
      <c r="N191" s="260"/>
      <c r="O191" s="260">
        <v>30000</v>
      </c>
      <c r="P191" s="260"/>
      <c r="Q191" s="260"/>
      <c r="R191" s="260">
        <v>0</v>
      </c>
      <c r="S191" s="270">
        <v>0</v>
      </c>
      <c r="T191" s="259" t="s">
        <v>1055</v>
      </c>
      <c r="U191" s="260">
        <f t="shared" si="10"/>
        <v>1000000</v>
      </c>
    </row>
    <row r="192" spans="1:21" ht="20" hidden="1">
      <c r="A192" s="178" t="s">
        <v>527</v>
      </c>
      <c r="B192" s="121" t="s">
        <v>305</v>
      </c>
      <c r="C192" s="351" t="s">
        <v>999</v>
      </c>
      <c r="D192" s="351" t="s">
        <v>1052</v>
      </c>
      <c r="E192" s="351" t="s">
        <v>1056</v>
      </c>
      <c r="F192" s="351" t="s">
        <v>1056</v>
      </c>
      <c r="G192" s="351" t="s">
        <v>1056</v>
      </c>
      <c r="H192" s="351" t="s">
        <v>1056</v>
      </c>
      <c r="I192" s="207" t="s">
        <v>1057</v>
      </c>
      <c r="J192" s="208">
        <v>2500000</v>
      </c>
      <c r="K192" s="208">
        <v>2500000</v>
      </c>
      <c r="L192" s="208">
        <v>2401255</v>
      </c>
      <c r="M192" s="208"/>
      <c r="N192" s="208"/>
      <c r="O192" s="208">
        <v>300000</v>
      </c>
      <c r="P192" s="208"/>
      <c r="Q192" s="208"/>
      <c r="R192" s="208">
        <v>511501</v>
      </c>
      <c r="S192" s="287">
        <v>0.5</v>
      </c>
      <c r="T192" s="209" t="s">
        <v>20</v>
      </c>
      <c r="U192" s="208">
        <f t="shared" si="10"/>
        <v>1988499</v>
      </c>
    </row>
    <row r="193" spans="1:21" hidden="1">
      <c r="A193" s="178" t="s">
        <v>527</v>
      </c>
      <c r="B193" s="121" t="s">
        <v>305</v>
      </c>
      <c r="C193" s="353" t="s">
        <v>999</v>
      </c>
      <c r="D193" s="352" t="s">
        <v>1058</v>
      </c>
      <c r="E193" s="353" t="s">
        <v>1059</v>
      </c>
      <c r="F193" s="353" t="s">
        <v>1059</v>
      </c>
      <c r="G193" s="353" t="s">
        <v>1059</v>
      </c>
      <c r="H193" s="353" t="s">
        <v>1059</v>
      </c>
      <c r="I193" s="207" t="s">
        <v>1054</v>
      </c>
      <c r="J193" s="208">
        <v>2000000</v>
      </c>
      <c r="K193" s="208">
        <v>2000000</v>
      </c>
      <c r="L193" s="208">
        <v>0</v>
      </c>
      <c r="M193" s="208"/>
      <c r="N193" s="208"/>
      <c r="O193" s="208">
        <v>150000</v>
      </c>
      <c r="P193" s="208"/>
      <c r="Q193" s="208"/>
      <c r="R193" s="208">
        <v>0</v>
      </c>
      <c r="S193" s="287">
        <v>0</v>
      </c>
      <c r="T193" s="209" t="s">
        <v>1060</v>
      </c>
      <c r="U193" s="208">
        <f t="shared" si="10"/>
        <v>2000000</v>
      </c>
    </row>
    <row r="194" spans="1:21" hidden="1">
      <c r="A194" s="178" t="s">
        <v>527</v>
      </c>
      <c r="B194" s="121" t="s">
        <v>305</v>
      </c>
      <c r="C194" s="354" t="s">
        <v>999</v>
      </c>
      <c r="D194" s="354" t="s">
        <v>1058</v>
      </c>
      <c r="E194" s="354" t="s">
        <v>1061</v>
      </c>
      <c r="F194" s="354" t="s">
        <v>1061</v>
      </c>
      <c r="G194" s="354" t="s">
        <v>1061</v>
      </c>
      <c r="H194" s="354" t="s">
        <v>1061</v>
      </c>
      <c r="I194" s="207" t="s">
        <v>1062</v>
      </c>
      <c r="J194" s="208">
        <v>2023771</v>
      </c>
      <c r="K194" s="208">
        <v>2023771</v>
      </c>
      <c r="L194" s="208">
        <v>2019085</v>
      </c>
      <c r="M194" s="208"/>
      <c r="N194" s="208"/>
      <c r="O194" s="208">
        <v>492035</v>
      </c>
      <c r="P194" s="208"/>
      <c r="Q194" s="208"/>
      <c r="R194" s="208">
        <v>533094</v>
      </c>
      <c r="S194" s="287">
        <v>0.4</v>
      </c>
      <c r="T194" s="209" t="s">
        <v>20</v>
      </c>
      <c r="U194" s="208">
        <f t="shared" si="10"/>
        <v>1490677</v>
      </c>
    </row>
    <row r="195" spans="1:21" hidden="1">
      <c r="A195" s="178" t="s">
        <v>527</v>
      </c>
      <c r="B195" s="121" t="s">
        <v>305</v>
      </c>
      <c r="C195" s="354" t="s">
        <v>999</v>
      </c>
      <c r="D195" s="352" t="s">
        <v>1063</v>
      </c>
      <c r="E195" s="354" t="s">
        <v>1064</v>
      </c>
      <c r="F195" s="354" t="s">
        <v>1064</v>
      </c>
      <c r="G195" s="354" t="s">
        <v>1064</v>
      </c>
      <c r="H195" s="354" t="s">
        <v>1064</v>
      </c>
      <c r="I195" s="207" t="s">
        <v>1057</v>
      </c>
      <c r="J195" s="208">
        <v>1000000</v>
      </c>
      <c r="K195" s="208">
        <v>1000000</v>
      </c>
      <c r="L195" s="229">
        <v>951393</v>
      </c>
      <c r="M195" s="229"/>
      <c r="N195" s="229"/>
      <c r="O195" s="208">
        <v>21000</v>
      </c>
      <c r="P195" s="229"/>
      <c r="Q195" s="229"/>
      <c r="R195" s="229">
        <v>252722</v>
      </c>
      <c r="S195" s="287">
        <v>0.6</v>
      </c>
      <c r="T195" s="209" t="s">
        <v>20</v>
      </c>
      <c r="U195" s="208">
        <f t="shared" si="10"/>
        <v>747278</v>
      </c>
    </row>
    <row r="196" spans="1:21" hidden="1">
      <c r="A196" s="178" t="s">
        <v>527</v>
      </c>
      <c r="B196" s="337" t="s">
        <v>316</v>
      </c>
      <c r="C196" s="338" t="s">
        <v>999</v>
      </c>
      <c r="D196" s="339" t="s">
        <v>646</v>
      </c>
      <c r="E196" s="338" t="s">
        <v>1065</v>
      </c>
      <c r="F196" s="338" t="s">
        <v>1065</v>
      </c>
      <c r="G196" s="338" t="s">
        <v>1065</v>
      </c>
      <c r="H196" s="338" t="s">
        <v>1065</v>
      </c>
      <c r="I196" s="261">
        <v>2024</v>
      </c>
      <c r="J196" s="262">
        <v>3000000</v>
      </c>
      <c r="K196" s="262">
        <v>3000000</v>
      </c>
      <c r="L196" s="262">
        <v>2604074</v>
      </c>
      <c r="M196" s="262"/>
      <c r="N196" s="262"/>
      <c r="O196" s="262">
        <v>188933</v>
      </c>
      <c r="P196" s="262"/>
      <c r="Q196" s="262"/>
      <c r="R196" s="262">
        <v>311067</v>
      </c>
      <c r="S196" s="263">
        <v>0.2</v>
      </c>
      <c r="T196" s="264"/>
      <c r="U196" s="265">
        <f t="shared" si="10"/>
        <v>2688933</v>
      </c>
    </row>
    <row r="197" spans="1:21" hidden="1">
      <c r="A197" s="178" t="s">
        <v>527</v>
      </c>
      <c r="B197" s="121" t="s">
        <v>316</v>
      </c>
      <c r="C197" s="320" t="s">
        <v>999</v>
      </c>
      <c r="D197" s="341" t="s">
        <v>646</v>
      </c>
      <c r="E197" s="320" t="s">
        <v>365</v>
      </c>
      <c r="F197" s="320" t="s">
        <v>365</v>
      </c>
      <c r="G197" s="320" t="s">
        <v>365</v>
      </c>
      <c r="H197" s="320" t="s">
        <v>365</v>
      </c>
      <c r="I197" s="215">
        <v>2025</v>
      </c>
      <c r="J197" s="266">
        <v>2000000</v>
      </c>
      <c r="K197" s="266">
        <f>+J197</f>
        <v>2000000</v>
      </c>
      <c r="L197" s="288">
        <v>0</v>
      </c>
      <c r="M197" s="288"/>
      <c r="N197" s="288"/>
      <c r="O197" s="266">
        <v>250000</v>
      </c>
      <c r="P197" s="288"/>
      <c r="Q197" s="288"/>
      <c r="R197" s="288">
        <v>0</v>
      </c>
      <c r="S197" s="267">
        <v>0</v>
      </c>
      <c r="T197" s="218"/>
      <c r="U197" s="220">
        <f t="shared" si="10"/>
        <v>2000000</v>
      </c>
    </row>
    <row r="198" spans="1:21" hidden="1">
      <c r="A198" s="178" t="s">
        <v>527</v>
      </c>
      <c r="B198" s="121" t="s">
        <v>316</v>
      </c>
      <c r="C198" s="320" t="s">
        <v>999</v>
      </c>
      <c r="D198" s="355" t="s">
        <v>646</v>
      </c>
      <c r="E198" s="320" t="s">
        <v>365</v>
      </c>
      <c r="F198" s="320" t="s">
        <v>365</v>
      </c>
      <c r="G198" s="320" t="s">
        <v>365</v>
      </c>
      <c r="H198" s="320" t="s">
        <v>365</v>
      </c>
      <c r="I198" s="215">
        <v>2025</v>
      </c>
      <c r="J198" s="266">
        <v>1099459</v>
      </c>
      <c r="K198" s="266">
        <f>+J198</f>
        <v>1099459</v>
      </c>
      <c r="L198" s="288">
        <v>0</v>
      </c>
      <c r="M198" s="288"/>
      <c r="N198" s="288"/>
      <c r="O198" s="266">
        <v>150000</v>
      </c>
      <c r="P198" s="288"/>
      <c r="Q198" s="288"/>
      <c r="R198" s="288">
        <v>0</v>
      </c>
      <c r="S198" s="267">
        <v>0</v>
      </c>
      <c r="T198" s="218"/>
      <c r="U198" s="220">
        <f t="shared" si="10"/>
        <v>1099459</v>
      </c>
    </row>
    <row r="199" spans="1:21" hidden="1">
      <c r="A199" s="178" t="s">
        <v>527</v>
      </c>
      <c r="B199" s="121" t="s">
        <v>316</v>
      </c>
      <c r="C199" s="320" t="s">
        <v>999</v>
      </c>
      <c r="D199" s="341" t="s">
        <v>605</v>
      </c>
      <c r="E199" s="320" t="s">
        <v>1065</v>
      </c>
      <c r="F199" s="320" t="s">
        <v>1065</v>
      </c>
      <c r="G199" s="320" t="s">
        <v>1065</v>
      </c>
      <c r="H199" s="320" t="s">
        <v>1065</v>
      </c>
      <c r="I199" s="215">
        <v>2025</v>
      </c>
      <c r="J199" s="266">
        <v>2700000</v>
      </c>
      <c r="K199" s="266">
        <v>2700000</v>
      </c>
      <c r="L199" s="288">
        <v>0</v>
      </c>
      <c r="M199" s="288"/>
      <c r="N199" s="288"/>
      <c r="O199" s="266">
        <v>5000</v>
      </c>
      <c r="P199" s="288"/>
      <c r="Q199" s="288"/>
      <c r="R199" s="288">
        <v>0</v>
      </c>
      <c r="S199" s="267">
        <v>0</v>
      </c>
      <c r="T199" s="218"/>
      <c r="U199" s="220">
        <f t="shared" si="10"/>
        <v>2700000</v>
      </c>
    </row>
    <row r="200" spans="1:21" hidden="1">
      <c r="A200" s="178" t="s">
        <v>527</v>
      </c>
      <c r="B200" s="121" t="s">
        <v>316</v>
      </c>
      <c r="C200" s="342" t="s">
        <v>999</v>
      </c>
      <c r="D200" s="341" t="s">
        <v>1024</v>
      </c>
      <c r="E200" s="342" t="s">
        <v>1025</v>
      </c>
      <c r="F200" s="342" t="s">
        <v>1025</v>
      </c>
      <c r="G200" s="342" t="s">
        <v>1025</v>
      </c>
      <c r="H200" s="342" t="s">
        <v>1025</v>
      </c>
      <c r="I200" s="215">
        <v>2025</v>
      </c>
      <c r="J200" s="266">
        <v>2300000</v>
      </c>
      <c r="K200" s="266">
        <v>2300000</v>
      </c>
      <c r="L200" s="288">
        <v>0</v>
      </c>
      <c r="M200" s="288"/>
      <c r="N200" s="288"/>
      <c r="O200" s="266">
        <v>150000</v>
      </c>
      <c r="P200" s="288"/>
      <c r="Q200" s="288"/>
      <c r="R200" s="288">
        <v>0</v>
      </c>
      <c r="S200" s="267">
        <v>0</v>
      </c>
      <c r="T200" s="218"/>
      <c r="U200" s="220">
        <f t="shared" si="10"/>
        <v>2300000</v>
      </c>
    </row>
    <row r="201" spans="1:21" hidden="1">
      <c r="A201" s="178" t="s">
        <v>527</v>
      </c>
      <c r="B201" s="121" t="s">
        <v>316</v>
      </c>
      <c r="C201" s="356" t="s">
        <v>999</v>
      </c>
      <c r="D201" s="341" t="s">
        <v>1024</v>
      </c>
      <c r="E201" s="356" t="s">
        <v>1066</v>
      </c>
      <c r="F201" s="356" t="s">
        <v>1066</v>
      </c>
      <c r="G201" s="356" t="s">
        <v>1066</v>
      </c>
      <c r="H201" s="356" t="s">
        <v>1066</v>
      </c>
      <c r="I201" s="215">
        <v>2025</v>
      </c>
      <c r="J201" s="266">
        <v>2782685.7080000001</v>
      </c>
      <c r="K201" s="266">
        <v>2782685.7080000001</v>
      </c>
      <c r="L201" s="266">
        <v>2505084</v>
      </c>
      <c r="M201" s="266"/>
      <c r="N201" s="266"/>
      <c r="O201" s="266">
        <v>250000</v>
      </c>
      <c r="P201" s="266"/>
      <c r="Q201" s="266"/>
      <c r="R201" s="266">
        <v>58996</v>
      </c>
      <c r="S201" s="267">
        <v>0.3</v>
      </c>
      <c r="T201" s="218"/>
      <c r="U201" s="220">
        <f t="shared" si="10"/>
        <v>2723689.7080000001</v>
      </c>
    </row>
    <row r="202" spans="1:21">
      <c r="A202" s="178" t="s">
        <v>527</v>
      </c>
      <c r="B202" s="337" t="s">
        <v>292</v>
      </c>
      <c r="C202" s="357" t="s">
        <v>999</v>
      </c>
      <c r="D202" s="357" t="s">
        <v>839</v>
      </c>
      <c r="E202" s="357" t="s">
        <v>839</v>
      </c>
      <c r="F202" s="357" t="s">
        <v>839</v>
      </c>
      <c r="G202" s="357" t="s">
        <v>839</v>
      </c>
      <c r="H202" s="357" t="s">
        <v>839</v>
      </c>
      <c r="I202" s="289"/>
      <c r="J202" s="262">
        <f>+J203</f>
        <v>5715000</v>
      </c>
      <c r="K202" s="262">
        <f t="shared" ref="K202:R203" si="11">+K203</f>
        <v>5715000</v>
      </c>
      <c r="L202" s="262">
        <f t="shared" si="11"/>
        <v>5126328.2434</v>
      </c>
      <c r="M202" s="262"/>
      <c r="N202" s="262"/>
      <c r="O202" s="262">
        <f t="shared" si="11"/>
        <v>769459</v>
      </c>
      <c r="P202" s="262"/>
      <c r="Q202" s="262"/>
      <c r="R202" s="262">
        <f t="shared" si="11"/>
        <v>237852.67681</v>
      </c>
      <c r="S202" s="290"/>
      <c r="T202" s="291"/>
      <c r="U202" s="262">
        <f>+U203</f>
        <v>5477147.3231899999</v>
      </c>
    </row>
    <row r="203" spans="1:21">
      <c r="A203" s="178" t="s">
        <v>527</v>
      </c>
      <c r="B203" s="121" t="s">
        <v>292</v>
      </c>
      <c r="C203" s="358" t="s">
        <v>999</v>
      </c>
      <c r="D203" s="358" t="s">
        <v>840</v>
      </c>
      <c r="E203" s="358" t="s">
        <v>840</v>
      </c>
      <c r="F203" s="358" t="s">
        <v>840</v>
      </c>
      <c r="G203" s="358" t="s">
        <v>840</v>
      </c>
      <c r="H203" s="358" t="s">
        <v>840</v>
      </c>
      <c r="I203" s="225"/>
      <c r="J203" s="266">
        <f>+J204</f>
        <v>5715000</v>
      </c>
      <c r="K203" s="266">
        <f t="shared" si="11"/>
        <v>5715000</v>
      </c>
      <c r="L203" s="266">
        <f t="shared" si="11"/>
        <v>5126328.2434</v>
      </c>
      <c r="M203" s="266"/>
      <c r="N203" s="266"/>
      <c r="O203" s="266">
        <f t="shared" si="11"/>
        <v>769459</v>
      </c>
      <c r="P203" s="266"/>
      <c r="Q203" s="266"/>
      <c r="R203" s="266">
        <f t="shared" si="11"/>
        <v>237852.67681</v>
      </c>
      <c r="S203" s="292"/>
      <c r="T203" s="222"/>
      <c r="U203" s="266">
        <f>+U204</f>
        <v>5477147.3231899999</v>
      </c>
    </row>
    <row r="204" spans="1:21">
      <c r="A204" s="178" t="s">
        <v>527</v>
      </c>
      <c r="B204" s="121" t="s">
        <v>292</v>
      </c>
      <c r="C204" s="358" t="s">
        <v>999</v>
      </c>
      <c r="D204" s="358" t="s">
        <v>841</v>
      </c>
      <c r="E204" s="358" t="s">
        <v>841</v>
      </c>
      <c r="F204" s="358" t="s">
        <v>841</v>
      </c>
      <c r="G204" s="358" t="s">
        <v>841</v>
      </c>
      <c r="H204" s="358" t="s">
        <v>841</v>
      </c>
      <c r="I204" s="225"/>
      <c r="J204" s="266">
        <f>SUM(J205:J206)</f>
        <v>5715000</v>
      </c>
      <c r="K204" s="266">
        <f t="shared" ref="K204:R204" si="12">SUM(K205:K206)</f>
        <v>5715000</v>
      </c>
      <c r="L204" s="266">
        <f t="shared" si="12"/>
        <v>5126328.2434</v>
      </c>
      <c r="M204" s="266"/>
      <c r="N204" s="266"/>
      <c r="O204" s="266">
        <f t="shared" ref="O204" si="13">SUM(O205:O206)</f>
        <v>769459</v>
      </c>
      <c r="P204" s="266"/>
      <c r="Q204" s="266"/>
      <c r="R204" s="266">
        <f t="shared" si="12"/>
        <v>237852.67681</v>
      </c>
      <c r="S204" s="292"/>
      <c r="T204" s="222"/>
      <c r="U204" s="266">
        <f>SUM(U205:U206)</f>
        <v>5477147.3231899999</v>
      </c>
    </row>
    <row r="205" spans="1:21">
      <c r="A205" s="178" t="s">
        <v>527</v>
      </c>
      <c r="B205" s="121" t="s">
        <v>292</v>
      </c>
      <c r="C205" s="358" t="s">
        <v>999</v>
      </c>
      <c r="D205" s="358" t="s">
        <v>1067</v>
      </c>
      <c r="E205" s="358" t="s">
        <v>1067</v>
      </c>
      <c r="F205" s="358" t="s">
        <v>1067</v>
      </c>
      <c r="G205" s="358" t="s">
        <v>1067</v>
      </c>
      <c r="H205" s="358" t="s">
        <v>1067</v>
      </c>
      <c r="I205" s="225">
        <v>2024</v>
      </c>
      <c r="J205" s="266">
        <v>1800000</v>
      </c>
      <c r="K205" s="266">
        <v>1800000</v>
      </c>
      <c r="L205" s="266">
        <v>1609614.7179</v>
      </c>
      <c r="M205" s="266"/>
      <c r="N205" s="266"/>
      <c r="O205" s="266">
        <v>169459</v>
      </c>
      <c r="P205" s="266"/>
      <c r="Q205" s="266"/>
      <c r="R205" s="266">
        <v>237852.67681</v>
      </c>
      <c r="S205" s="292">
        <v>0.15</v>
      </c>
      <c r="T205" s="222"/>
      <c r="U205" s="266">
        <f>+K205-R205</f>
        <v>1562147.3231899999</v>
      </c>
    </row>
    <row r="206" spans="1:21">
      <c r="A206" s="178" t="s">
        <v>527</v>
      </c>
      <c r="B206" s="121" t="s">
        <v>292</v>
      </c>
      <c r="C206" s="358" t="s">
        <v>999</v>
      </c>
      <c r="D206" s="358" t="s">
        <v>1068</v>
      </c>
      <c r="E206" s="358" t="s">
        <v>1068</v>
      </c>
      <c r="F206" s="358" t="s">
        <v>1068</v>
      </c>
      <c r="G206" s="358" t="s">
        <v>1068</v>
      </c>
      <c r="H206" s="358" t="s">
        <v>1068</v>
      </c>
      <c r="I206" s="225">
        <v>2023</v>
      </c>
      <c r="J206" s="266">
        <v>3915000</v>
      </c>
      <c r="K206" s="266">
        <v>3915000</v>
      </c>
      <c r="L206" s="266">
        <v>3516713.5255</v>
      </c>
      <c r="M206" s="266"/>
      <c r="N206" s="266"/>
      <c r="O206" s="266">
        <v>600000</v>
      </c>
      <c r="P206" s="266"/>
      <c r="Q206" s="266"/>
      <c r="R206" s="266">
        <v>0</v>
      </c>
      <c r="S206" s="292">
        <v>0.1</v>
      </c>
      <c r="T206" s="222"/>
      <c r="U206" s="266">
        <f>+K206-R206</f>
        <v>3915000</v>
      </c>
    </row>
    <row r="207" spans="1:21">
      <c r="A207" s="178" t="s">
        <v>527</v>
      </c>
      <c r="B207" s="121" t="s">
        <v>292</v>
      </c>
      <c r="C207" s="358" t="s">
        <v>999</v>
      </c>
      <c r="D207" s="358" t="s">
        <v>1069</v>
      </c>
      <c r="E207" s="358" t="s">
        <v>1069</v>
      </c>
      <c r="F207" s="358" t="s">
        <v>1069</v>
      </c>
      <c r="G207" s="358" t="s">
        <v>1069</v>
      </c>
      <c r="H207" s="358" t="s">
        <v>1069</v>
      </c>
      <c r="I207" s="225"/>
      <c r="J207" s="266">
        <f>+J208</f>
        <v>2600000</v>
      </c>
      <c r="K207" s="266">
        <f t="shared" ref="K207:R209" si="14">+K208</f>
        <v>2600000</v>
      </c>
      <c r="L207" s="266">
        <f t="shared" si="14"/>
        <v>0</v>
      </c>
      <c r="M207" s="266"/>
      <c r="N207" s="266"/>
      <c r="O207" s="266">
        <f t="shared" si="14"/>
        <v>200000</v>
      </c>
      <c r="P207" s="266"/>
      <c r="Q207" s="266"/>
      <c r="R207" s="266">
        <f t="shared" si="14"/>
        <v>0</v>
      </c>
      <c r="S207" s="292"/>
      <c r="T207" s="222"/>
      <c r="U207" s="266">
        <f>+U208</f>
        <v>2600000</v>
      </c>
    </row>
    <row r="208" spans="1:21">
      <c r="A208" s="178" t="s">
        <v>527</v>
      </c>
      <c r="B208" s="121" t="s">
        <v>292</v>
      </c>
      <c r="C208" s="358" t="s">
        <v>999</v>
      </c>
      <c r="D208" s="358" t="s">
        <v>1070</v>
      </c>
      <c r="E208" s="358" t="s">
        <v>1070</v>
      </c>
      <c r="F208" s="358" t="s">
        <v>1070</v>
      </c>
      <c r="G208" s="358" t="s">
        <v>1070</v>
      </c>
      <c r="H208" s="358" t="s">
        <v>1070</v>
      </c>
      <c r="I208" s="225"/>
      <c r="J208" s="266">
        <f>+J209</f>
        <v>2600000</v>
      </c>
      <c r="K208" s="266">
        <f t="shared" si="14"/>
        <v>2600000</v>
      </c>
      <c r="L208" s="266">
        <f t="shared" si="14"/>
        <v>0</v>
      </c>
      <c r="M208" s="266"/>
      <c r="N208" s="266"/>
      <c r="O208" s="266">
        <f t="shared" si="14"/>
        <v>200000</v>
      </c>
      <c r="P208" s="266"/>
      <c r="Q208" s="266"/>
      <c r="R208" s="266">
        <f t="shared" si="14"/>
        <v>0</v>
      </c>
      <c r="S208" s="292"/>
      <c r="T208" s="222"/>
      <c r="U208" s="266">
        <f>+U209</f>
        <v>2600000</v>
      </c>
    </row>
    <row r="209" spans="1:21">
      <c r="A209" s="178" t="s">
        <v>527</v>
      </c>
      <c r="B209" s="121" t="s">
        <v>292</v>
      </c>
      <c r="C209" s="358" t="s">
        <v>999</v>
      </c>
      <c r="D209" s="358" t="s">
        <v>1071</v>
      </c>
      <c r="E209" s="358" t="s">
        <v>1071</v>
      </c>
      <c r="F209" s="358" t="s">
        <v>1071</v>
      </c>
      <c r="G209" s="358" t="s">
        <v>1071</v>
      </c>
      <c r="H209" s="358" t="s">
        <v>1071</v>
      </c>
      <c r="I209" s="225"/>
      <c r="J209" s="266">
        <f>+J210</f>
        <v>2600000</v>
      </c>
      <c r="K209" s="266">
        <f t="shared" si="14"/>
        <v>2600000</v>
      </c>
      <c r="L209" s="266">
        <f t="shared" si="14"/>
        <v>0</v>
      </c>
      <c r="M209" s="266"/>
      <c r="N209" s="266"/>
      <c r="O209" s="266">
        <f t="shared" si="14"/>
        <v>200000</v>
      </c>
      <c r="P209" s="266"/>
      <c r="Q209" s="266"/>
      <c r="R209" s="266">
        <f t="shared" si="14"/>
        <v>0</v>
      </c>
      <c r="S209" s="292"/>
      <c r="T209" s="222"/>
      <c r="U209" s="266">
        <f>+U210</f>
        <v>2600000</v>
      </c>
    </row>
    <row r="210" spans="1:21">
      <c r="A210" s="178" t="s">
        <v>527</v>
      </c>
      <c r="B210" s="121" t="s">
        <v>292</v>
      </c>
      <c r="C210" s="358" t="s">
        <v>999</v>
      </c>
      <c r="D210" s="358" t="s">
        <v>1072</v>
      </c>
      <c r="E210" s="358" t="s">
        <v>1072</v>
      </c>
      <c r="F210" s="358" t="s">
        <v>1072</v>
      </c>
      <c r="G210" s="358" t="s">
        <v>1072</v>
      </c>
      <c r="H210" s="358" t="s">
        <v>1072</v>
      </c>
      <c r="I210" s="225">
        <v>2025</v>
      </c>
      <c r="J210" s="266">
        <v>2600000</v>
      </c>
      <c r="K210" s="266">
        <v>2600000</v>
      </c>
      <c r="L210" s="266">
        <v>0</v>
      </c>
      <c r="M210" s="266"/>
      <c r="N210" s="266"/>
      <c r="O210" s="266">
        <v>200000</v>
      </c>
      <c r="P210" s="266"/>
      <c r="Q210" s="266"/>
      <c r="R210" s="266">
        <v>0</v>
      </c>
      <c r="S210" s="292">
        <v>0</v>
      </c>
      <c r="T210" s="222" t="s">
        <v>1073</v>
      </c>
      <c r="U210" s="266">
        <f>+K210-R210</f>
        <v>2600000</v>
      </c>
    </row>
    <row r="211" spans="1:21" hidden="1">
      <c r="A211" s="178" t="s">
        <v>527</v>
      </c>
      <c r="B211" s="337" t="s">
        <v>314</v>
      </c>
      <c r="C211" s="343" t="s">
        <v>999</v>
      </c>
      <c r="D211" s="343" t="s">
        <v>866</v>
      </c>
      <c r="E211" s="343" t="s">
        <v>1074</v>
      </c>
      <c r="F211" s="343" t="s">
        <v>1074</v>
      </c>
      <c r="G211" s="343" t="s">
        <v>1074</v>
      </c>
      <c r="H211" s="343" t="s">
        <v>1074</v>
      </c>
      <c r="I211" s="293">
        <v>2023</v>
      </c>
      <c r="J211" s="294">
        <v>1000000</v>
      </c>
      <c r="K211" s="294">
        <v>1000000</v>
      </c>
      <c r="L211" s="294">
        <v>937760</v>
      </c>
      <c r="M211" s="294"/>
      <c r="N211" s="294"/>
      <c r="O211" s="294">
        <v>25000</v>
      </c>
      <c r="P211" s="294"/>
      <c r="Q211" s="294"/>
      <c r="R211" s="294">
        <v>198270</v>
      </c>
      <c r="S211" s="295">
        <v>0.7</v>
      </c>
      <c r="T211" s="259" t="s">
        <v>865</v>
      </c>
      <c r="U211" s="294">
        <f t="shared" ref="U211:U228" si="15">K211-R211</f>
        <v>801730</v>
      </c>
    </row>
    <row r="212" spans="1:21" hidden="1">
      <c r="A212" s="178" t="s">
        <v>527</v>
      </c>
      <c r="B212" s="121" t="s">
        <v>314</v>
      </c>
      <c r="C212" s="344" t="s">
        <v>999</v>
      </c>
      <c r="D212" s="344" t="s">
        <v>1075</v>
      </c>
      <c r="E212" s="344" t="s">
        <v>1076</v>
      </c>
      <c r="F212" s="344" t="s">
        <v>1076</v>
      </c>
      <c r="G212" s="344" t="s">
        <v>1076</v>
      </c>
      <c r="H212" s="344" t="s">
        <v>1076</v>
      </c>
      <c r="I212" s="296">
        <v>2023</v>
      </c>
      <c r="J212" s="297">
        <v>2750000</v>
      </c>
      <c r="K212" s="297">
        <v>2750000</v>
      </c>
      <c r="L212" s="297">
        <v>1292162</v>
      </c>
      <c r="M212" s="297"/>
      <c r="N212" s="297"/>
      <c r="O212" s="297">
        <v>0</v>
      </c>
      <c r="P212" s="297"/>
      <c r="Q212" s="297"/>
      <c r="R212" s="297">
        <v>0</v>
      </c>
      <c r="S212" s="298">
        <v>0</v>
      </c>
      <c r="T212" s="209" t="s">
        <v>865</v>
      </c>
      <c r="U212" s="297">
        <f t="shared" si="15"/>
        <v>2750000</v>
      </c>
    </row>
    <row r="213" spans="1:21" hidden="1">
      <c r="A213" s="178" t="s">
        <v>527</v>
      </c>
      <c r="B213" s="121" t="s">
        <v>314</v>
      </c>
      <c r="C213" s="344" t="s">
        <v>999</v>
      </c>
      <c r="D213" s="344" t="s">
        <v>1075</v>
      </c>
      <c r="E213" s="344" t="s">
        <v>1077</v>
      </c>
      <c r="F213" s="344" t="s">
        <v>1077</v>
      </c>
      <c r="G213" s="344" t="s">
        <v>1077</v>
      </c>
      <c r="H213" s="344" t="s">
        <v>1077</v>
      </c>
      <c r="I213" s="296">
        <v>2024</v>
      </c>
      <c r="J213" s="297">
        <v>3000</v>
      </c>
      <c r="K213" s="297">
        <v>3000</v>
      </c>
      <c r="L213" s="297">
        <v>2951</v>
      </c>
      <c r="M213" s="297"/>
      <c r="N213" s="297"/>
      <c r="O213" s="297">
        <v>0</v>
      </c>
      <c r="P213" s="297"/>
      <c r="Q213" s="297"/>
      <c r="R213" s="297">
        <v>0</v>
      </c>
      <c r="S213" s="298">
        <v>1</v>
      </c>
      <c r="T213" s="209" t="s">
        <v>1078</v>
      </c>
      <c r="U213" s="297">
        <f t="shared" si="15"/>
        <v>3000</v>
      </c>
    </row>
    <row r="214" spans="1:21" hidden="1">
      <c r="A214" s="178" t="s">
        <v>527</v>
      </c>
      <c r="B214" s="121" t="s">
        <v>314</v>
      </c>
      <c r="C214" s="344" t="s">
        <v>999</v>
      </c>
      <c r="D214" s="344" t="s">
        <v>1075</v>
      </c>
      <c r="E214" s="344" t="s">
        <v>1079</v>
      </c>
      <c r="F214" s="344" t="s">
        <v>1079</v>
      </c>
      <c r="G214" s="344" t="s">
        <v>1079</v>
      </c>
      <c r="H214" s="344" t="s">
        <v>1079</v>
      </c>
      <c r="I214" s="296">
        <v>2024</v>
      </c>
      <c r="J214" s="297">
        <v>2725000</v>
      </c>
      <c r="K214" s="297">
        <v>2725000</v>
      </c>
      <c r="L214" s="297">
        <v>0</v>
      </c>
      <c r="M214" s="297"/>
      <c r="N214" s="297"/>
      <c r="O214" s="297">
        <v>100000</v>
      </c>
      <c r="P214" s="297"/>
      <c r="Q214" s="297"/>
      <c r="R214" s="297">
        <v>0</v>
      </c>
      <c r="S214" s="298">
        <v>0</v>
      </c>
      <c r="T214" s="209" t="s">
        <v>1080</v>
      </c>
      <c r="U214" s="297">
        <f t="shared" si="15"/>
        <v>2725000</v>
      </c>
    </row>
    <row r="215" spans="1:21" hidden="1">
      <c r="A215" s="178" t="s">
        <v>527</v>
      </c>
      <c r="B215" s="121" t="s">
        <v>314</v>
      </c>
      <c r="C215" s="344" t="s">
        <v>999</v>
      </c>
      <c r="D215" s="344" t="s">
        <v>1075</v>
      </c>
      <c r="E215" s="344" t="s">
        <v>1081</v>
      </c>
      <c r="F215" s="344" t="s">
        <v>1081</v>
      </c>
      <c r="G215" s="344" t="s">
        <v>1081</v>
      </c>
      <c r="H215" s="344" t="s">
        <v>1081</v>
      </c>
      <c r="I215" s="296">
        <v>2024</v>
      </c>
      <c r="J215" s="297">
        <v>2500</v>
      </c>
      <c r="K215" s="297">
        <v>2500</v>
      </c>
      <c r="L215" s="297">
        <v>2460</v>
      </c>
      <c r="M215" s="297"/>
      <c r="N215" s="297"/>
      <c r="O215" s="297">
        <v>0</v>
      </c>
      <c r="P215" s="297"/>
      <c r="Q215" s="297"/>
      <c r="R215" s="297">
        <v>0</v>
      </c>
      <c r="S215" s="298">
        <v>1</v>
      </c>
      <c r="T215" s="209" t="s">
        <v>1078</v>
      </c>
      <c r="U215" s="297">
        <f t="shared" si="15"/>
        <v>2500</v>
      </c>
    </row>
    <row r="216" spans="1:21" hidden="1">
      <c r="A216" s="178" t="s">
        <v>527</v>
      </c>
      <c r="B216" s="121" t="s">
        <v>314</v>
      </c>
      <c r="C216" s="344" t="s">
        <v>999</v>
      </c>
      <c r="D216" s="344" t="s">
        <v>1075</v>
      </c>
      <c r="E216" s="344" t="s">
        <v>1082</v>
      </c>
      <c r="F216" s="344" t="s">
        <v>1082</v>
      </c>
      <c r="G216" s="344" t="s">
        <v>1082</v>
      </c>
      <c r="H216" s="344" t="s">
        <v>1082</v>
      </c>
      <c r="I216" s="296">
        <v>2024</v>
      </c>
      <c r="J216" s="297">
        <v>2358200</v>
      </c>
      <c r="K216" s="297">
        <v>2358200</v>
      </c>
      <c r="L216" s="297">
        <v>0</v>
      </c>
      <c r="M216" s="297"/>
      <c r="N216" s="297"/>
      <c r="O216" s="297">
        <v>100000</v>
      </c>
      <c r="P216" s="297"/>
      <c r="Q216" s="297"/>
      <c r="R216" s="297">
        <v>0</v>
      </c>
      <c r="S216" s="298">
        <v>0</v>
      </c>
      <c r="T216" s="209" t="s">
        <v>1083</v>
      </c>
      <c r="U216" s="297">
        <f t="shared" si="15"/>
        <v>2358200</v>
      </c>
    </row>
    <row r="217" spans="1:21" hidden="1">
      <c r="A217" s="178" t="s">
        <v>527</v>
      </c>
      <c r="B217" s="121" t="s">
        <v>314</v>
      </c>
      <c r="C217" s="344" t="s">
        <v>999</v>
      </c>
      <c r="D217" s="344" t="s">
        <v>1075</v>
      </c>
      <c r="E217" s="344" t="s">
        <v>1084</v>
      </c>
      <c r="F217" s="344" t="s">
        <v>1084</v>
      </c>
      <c r="G217" s="344" t="s">
        <v>1084</v>
      </c>
      <c r="H217" s="344" t="s">
        <v>1084</v>
      </c>
      <c r="I217" s="296">
        <v>2024</v>
      </c>
      <c r="J217" s="297">
        <v>2500</v>
      </c>
      <c r="K217" s="297">
        <v>2500</v>
      </c>
      <c r="L217" s="297">
        <v>2478</v>
      </c>
      <c r="M217" s="297"/>
      <c r="N217" s="297"/>
      <c r="O217" s="297">
        <v>0</v>
      </c>
      <c r="P217" s="297"/>
      <c r="Q217" s="297"/>
      <c r="R217" s="297">
        <v>0</v>
      </c>
      <c r="S217" s="298">
        <v>1</v>
      </c>
      <c r="T217" s="209" t="s">
        <v>1078</v>
      </c>
      <c r="U217" s="297">
        <f t="shared" si="15"/>
        <v>2500</v>
      </c>
    </row>
    <row r="218" spans="1:21" hidden="1">
      <c r="A218" s="178" t="s">
        <v>527</v>
      </c>
      <c r="B218" s="121" t="s">
        <v>314</v>
      </c>
      <c r="C218" s="344" t="s">
        <v>999</v>
      </c>
      <c r="D218" s="344" t="s">
        <v>1075</v>
      </c>
      <c r="E218" s="344" t="s">
        <v>1085</v>
      </c>
      <c r="F218" s="344" t="s">
        <v>1085</v>
      </c>
      <c r="G218" s="344" t="s">
        <v>1085</v>
      </c>
      <c r="H218" s="344" t="s">
        <v>1085</v>
      </c>
      <c r="I218" s="296">
        <v>2024</v>
      </c>
      <c r="J218" s="297">
        <v>3657000</v>
      </c>
      <c r="K218" s="297">
        <v>3657000</v>
      </c>
      <c r="L218" s="297">
        <v>0</v>
      </c>
      <c r="M218" s="297"/>
      <c r="N218" s="297"/>
      <c r="O218" s="297">
        <v>60000</v>
      </c>
      <c r="P218" s="297"/>
      <c r="Q218" s="297"/>
      <c r="R218" s="297">
        <v>0</v>
      </c>
      <c r="S218" s="298">
        <v>0</v>
      </c>
      <c r="T218" s="209" t="s">
        <v>1086</v>
      </c>
      <c r="U218" s="297">
        <f t="shared" si="15"/>
        <v>3657000</v>
      </c>
    </row>
    <row r="219" spans="1:21" hidden="1">
      <c r="A219" s="178" t="s">
        <v>527</v>
      </c>
      <c r="B219" s="121" t="s">
        <v>314</v>
      </c>
      <c r="C219" s="344" t="s">
        <v>999</v>
      </c>
      <c r="D219" s="344" t="s">
        <v>1075</v>
      </c>
      <c r="E219" s="344" t="s">
        <v>1087</v>
      </c>
      <c r="F219" s="344" t="s">
        <v>1087</v>
      </c>
      <c r="G219" s="344" t="s">
        <v>1087</v>
      </c>
      <c r="H219" s="344" t="s">
        <v>1087</v>
      </c>
      <c r="I219" s="296">
        <v>2024</v>
      </c>
      <c r="J219" s="297">
        <v>2500</v>
      </c>
      <c r="K219" s="297">
        <v>2500</v>
      </c>
      <c r="L219" s="297">
        <v>2451</v>
      </c>
      <c r="M219" s="297"/>
      <c r="N219" s="297"/>
      <c r="O219" s="297">
        <v>0</v>
      </c>
      <c r="P219" s="297"/>
      <c r="Q219" s="297"/>
      <c r="R219" s="297">
        <v>0</v>
      </c>
      <c r="S219" s="298">
        <v>1</v>
      </c>
      <c r="T219" s="209" t="s">
        <v>1078</v>
      </c>
      <c r="U219" s="297">
        <f t="shared" si="15"/>
        <v>2500</v>
      </c>
    </row>
    <row r="220" spans="1:21" hidden="1">
      <c r="A220" s="178" t="s">
        <v>527</v>
      </c>
      <c r="B220" s="121" t="s">
        <v>314</v>
      </c>
      <c r="C220" s="344" t="s">
        <v>999</v>
      </c>
      <c r="D220" s="344" t="s">
        <v>1075</v>
      </c>
      <c r="E220" s="344" t="s">
        <v>1088</v>
      </c>
      <c r="F220" s="344" t="s">
        <v>1088</v>
      </c>
      <c r="G220" s="344" t="s">
        <v>1088</v>
      </c>
      <c r="H220" s="344" t="s">
        <v>1088</v>
      </c>
      <c r="I220" s="296">
        <v>2024</v>
      </c>
      <c r="J220" s="297">
        <v>2743300</v>
      </c>
      <c r="K220" s="297">
        <v>2743300</v>
      </c>
      <c r="L220" s="297">
        <v>0</v>
      </c>
      <c r="M220" s="297"/>
      <c r="N220" s="297"/>
      <c r="O220" s="297">
        <v>100000</v>
      </c>
      <c r="P220" s="297"/>
      <c r="Q220" s="297"/>
      <c r="R220" s="297">
        <v>0</v>
      </c>
      <c r="S220" s="209"/>
      <c r="T220" s="209" t="s">
        <v>1089</v>
      </c>
      <c r="U220" s="297">
        <f t="shared" si="15"/>
        <v>2743300</v>
      </c>
    </row>
    <row r="221" spans="1:21" hidden="1">
      <c r="A221" s="178" t="s">
        <v>527</v>
      </c>
      <c r="B221" s="121" t="s">
        <v>273</v>
      </c>
      <c r="C221" s="320" t="s">
        <v>999</v>
      </c>
      <c r="D221" s="320" t="s">
        <v>905</v>
      </c>
      <c r="E221" s="320" t="s">
        <v>1090</v>
      </c>
      <c r="F221" s="320" t="s">
        <v>1090</v>
      </c>
      <c r="G221" s="320" t="s">
        <v>1090</v>
      </c>
      <c r="H221" s="320" t="s">
        <v>1090</v>
      </c>
      <c r="I221" s="207">
        <v>2023</v>
      </c>
      <c r="J221" s="299">
        <v>1500000</v>
      </c>
      <c r="K221" s="299">
        <v>1500000</v>
      </c>
      <c r="L221" s="207">
        <v>0</v>
      </c>
      <c r="M221" s="207"/>
      <c r="N221" s="207"/>
      <c r="O221" s="299">
        <v>0</v>
      </c>
      <c r="P221" s="207"/>
      <c r="Q221" s="207"/>
      <c r="R221" s="207">
        <v>0</v>
      </c>
      <c r="S221" s="298">
        <v>0</v>
      </c>
      <c r="T221" s="207" t="s">
        <v>1091</v>
      </c>
      <c r="U221" s="299">
        <f t="shared" si="15"/>
        <v>1500000</v>
      </c>
    </row>
    <row r="222" spans="1:21" hidden="1">
      <c r="A222" s="178" t="s">
        <v>527</v>
      </c>
      <c r="B222" s="121" t="s">
        <v>273</v>
      </c>
      <c r="C222" s="320" t="s">
        <v>999</v>
      </c>
      <c r="D222" s="320" t="s">
        <v>924</v>
      </c>
      <c r="E222" s="320" t="s">
        <v>1092</v>
      </c>
      <c r="F222" s="320" t="s">
        <v>1092</v>
      </c>
      <c r="G222" s="320" t="s">
        <v>1092</v>
      </c>
      <c r="H222" s="320" t="s">
        <v>1092</v>
      </c>
      <c r="I222" s="207">
        <v>2023</v>
      </c>
      <c r="J222" s="299">
        <v>6307115</v>
      </c>
      <c r="K222" s="299">
        <v>6307115</v>
      </c>
      <c r="L222" s="207">
        <v>0</v>
      </c>
      <c r="M222" s="207"/>
      <c r="N222" s="207"/>
      <c r="O222" s="299">
        <v>0</v>
      </c>
      <c r="P222" s="207"/>
      <c r="Q222" s="207"/>
      <c r="R222" s="207">
        <v>0</v>
      </c>
      <c r="S222" s="298">
        <v>0</v>
      </c>
      <c r="T222" s="207" t="s">
        <v>330</v>
      </c>
      <c r="U222" s="299">
        <f t="shared" si="15"/>
        <v>6307115</v>
      </c>
    </row>
    <row r="223" spans="1:21" hidden="1">
      <c r="A223" s="178" t="s">
        <v>527</v>
      </c>
      <c r="B223" s="121" t="s">
        <v>273</v>
      </c>
      <c r="C223" s="320" t="s">
        <v>999</v>
      </c>
      <c r="D223" s="320" t="s">
        <v>924</v>
      </c>
      <c r="E223" s="320" t="s">
        <v>1092</v>
      </c>
      <c r="F223" s="320" t="s">
        <v>1092</v>
      </c>
      <c r="G223" s="320" t="s">
        <v>1092</v>
      </c>
      <c r="H223" s="320" t="s">
        <v>1092</v>
      </c>
      <c r="I223" s="207">
        <v>2023</v>
      </c>
      <c r="J223" s="299">
        <v>4885671</v>
      </c>
      <c r="K223" s="299">
        <v>4885671</v>
      </c>
      <c r="L223" s="207">
        <v>0</v>
      </c>
      <c r="M223" s="207"/>
      <c r="N223" s="207"/>
      <c r="O223" s="299">
        <v>0</v>
      </c>
      <c r="P223" s="207"/>
      <c r="Q223" s="207"/>
      <c r="R223" s="207">
        <v>0</v>
      </c>
      <c r="S223" s="298">
        <v>0</v>
      </c>
      <c r="T223" s="207" t="s">
        <v>330</v>
      </c>
      <c r="U223" s="299">
        <f t="shared" si="15"/>
        <v>4885671</v>
      </c>
    </row>
    <row r="224" spans="1:21" hidden="1">
      <c r="A224" s="178" t="s">
        <v>527</v>
      </c>
      <c r="B224" s="121" t="s">
        <v>273</v>
      </c>
      <c r="C224" s="320" t="s">
        <v>999</v>
      </c>
      <c r="D224" s="320" t="s">
        <v>924</v>
      </c>
      <c r="E224" s="320" t="s">
        <v>1093</v>
      </c>
      <c r="F224" s="320" t="s">
        <v>1093</v>
      </c>
      <c r="G224" s="320" t="s">
        <v>1093</v>
      </c>
      <c r="H224" s="320" t="s">
        <v>1093</v>
      </c>
      <c r="I224" s="207">
        <v>2024</v>
      </c>
      <c r="J224" s="299">
        <v>3000000</v>
      </c>
      <c r="K224" s="299">
        <v>3000000</v>
      </c>
      <c r="L224" s="207">
        <f>0.93*K224</f>
        <v>2790000</v>
      </c>
      <c r="M224" s="207"/>
      <c r="N224" s="207"/>
      <c r="O224" s="299">
        <v>495000</v>
      </c>
      <c r="P224" s="207"/>
      <c r="Q224" s="207"/>
      <c r="R224" s="207">
        <v>139600</v>
      </c>
      <c r="S224" s="298">
        <v>0.35</v>
      </c>
      <c r="T224" s="207" t="s">
        <v>71</v>
      </c>
      <c r="U224" s="299">
        <f t="shared" si="15"/>
        <v>2860400</v>
      </c>
    </row>
    <row r="225" spans="1:21" hidden="1">
      <c r="A225" s="178" t="s">
        <v>527</v>
      </c>
      <c r="B225" s="121" t="s">
        <v>273</v>
      </c>
      <c r="C225" s="320" t="s">
        <v>999</v>
      </c>
      <c r="D225" s="320" t="s">
        <v>924</v>
      </c>
      <c r="E225" s="320" t="s">
        <v>1094</v>
      </c>
      <c r="F225" s="320" t="s">
        <v>1094</v>
      </c>
      <c r="G225" s="320" t="s">
        <v>1094</v>
      </c>
      <c r="H225" s="320" t="s">
        <v>1094</v>
      </c>
      <c r="I225" s="207">
        <v>2023</v>
      </c>
      <c r="J225" s="299">
        <v>2764944</v>
      </c>
      <c r="K225" s="299">
        <v>2764944</v>
      </c>
      <c r="L225" s="207">
        <v>0</v>
      </c>
      <c r="M225" s="207"/>
      <c r="N225" s="207"/>
      <c r="O225" s="299">
        <v>450000</v>
      </c>
      <c r="P225" s="207"/>
      <c r="Q225" s="207"/>
      <c r="R225" s="207">
        <v>0</v>
      </c>
      <c r="S225" s="298">
        <v>0</v>
      </c>
      <c r="T225" s="207" t="s">
        <v>330</v>
      </c>
      <c r="U225" s="299">
        <f t="shared" si="15"/>
        <v>2764944</v>
      </c>
    </row>
    <row r="226" spans="1:21" hidden="1">
      <c r="A226" s="178" t="s">
        <v>527</v>
      </c>
      <c r="B226" s="121" t="s">
        <v>273</v>
      </c>
      <c r="C226" s="320" t="s">
        <v>999</v>
      </c>
      <c r="D226" s="320" t="s">
        <v>924</v>
      </c>
      <c r="E226" s="320" t="s">
        <v>1092</v>
      </c>
      <c r="F226" s="320" t="s">
        <v>1092</v>
      </c>
      <c r="G226" s="320" t="s">
        <v>1092</v>
      </c>
      <c r="H226" s="320" t="s">
        <v>1092</v>
      </c>
      <c r="I226" s="207">
        <v>2023</v>
      </c>
      <c r="J226" s="299">
        <v>2080000</v>
      </c>
      <c r="K226" s="299">
        <v>2080000</v>
      </c>
      <c r="L226" s="207">
        <v>0</v>
      </c>
      <c r="M226" s="207"/>
      <c r="N226" s="207"/>
      <c r="O226" s="299">
        <v>0</v>
      </c>
      <c r="P226" s="207"/>
      <c r="Q226" s="207"/>
      <c r="R226" s="207">
        <v>0</v>
      </c>
      <c r="S226" s="298">
        <v>0.05</v>
      </c>
      <c r="T226" s="207" t="s">
        <v>1095</v>
      </c>
      <c r="U226" s="299">
        <f t="shared" si="15"/>
        <v>2080000</v>
      </c>
    </row>
    <row r="227" spans="1:21" hidden="1">
      <c r="A227" s="178" t="s">
        <v>527</v>
      </c>
      <c r="B227" s="121" t="s">
        <v>273</v>
      </c>
      <c r="C227" s="320" t="s">
        <v>999</v>
      </c>
      <c r="D227" s="320" t="s">
        <v>924</v>
      </c>
      <c r="E227" s="320" t="s">
        <v>1096</v>
      </c>
      <c r="F227" s="320" t="s">
        <v>1096</v>
      </c>
      <c r="G227" s="320" t="s">
        <v>1096</v>
      </c>
      <c r="H227" s="320" t="s">
        <v>1096</v>
      </c>
      <c r="I227" s="207">
        <v>2024</v>
      </c>
      <c r="J227" s="299">
        <v>1052350</v>
      </c>
      <c r="K227" s="299">
        <v>1052350</v>
      </c>
      <c r="L227" s="207">
        <f>0.86*K227</f>
        <v>905021</v>
      </c>
      <c r="M227" s="207"/>
      <c r="N227" s="207"/>
      <c r="O227" s="299">
        <v>142196</v>
      </c>
      <c r="P227" s="207"/>
      <c r="Q227" s="207"/>
      <c r="R227" s="207">
        <v>255312</v>
      </c>
      <c r="S227" s="298">
        <v>0.66</v>
      </c>
      <c r="T227" s="207" t="s">
        <v>67</v>
      </c>
      <c r="U227" s="299">
        <f t="shared" si="15"/>
        <v>797038</v>
      </c>
    </row>
    <row r="228" spans="1:21" hidden="1">
      <c r="A228" s="178" t="s">
        <v>527</v>
      </c>
      <c r="B228" s="121" t="s">
        <v>273</v>
      </c>
      <c r="C228" s="320" t="s">
        <v>999</v>
      </c>
      <c r="D228" s="320" t="s">
        <v>345</v>
      </c>
      <c r="E228" s="320" t="s">
        <v>1097</v>
      </c>
      <c r="F228" s="320" t="s">
        <v>1097</v>
      </c>
      <c r="G228" s="320" t="s">
        <v>1097</v>
      </c>
      <c r="H228" s="320" t="s">
        <v>1097</v>
      </c>
      <c r="I228" s="207">
        <v>2024</v>
      </c>
      <c r="J228" s="299">
        <v>1500000</v>
      </c>
      <c r="K228" s="299">
        <v>1500000</v>
      </c>
      <c r="L228" s="207">
        <f>0.86*K228</f>
        <v>1290000</v>
      </c>
      <c r="M228" s="207"/>
      <c r="N228" s="207"/>
      <c r="O228" s="299">
        <v>0</v>
      </c>
      <c r="P228" s="207"/>
      <c r="Q228" s="207"/>
      <c r="R228" s="207">
        <v>93100</v>
      </c>
      <c r="S228" s="298">
        <v>0.6</v>
      </c>
      <c r="T228" s="207" t="s">
        <v>20</v>
      </c>
      <c r="U228" s="299">
        <f t="shared" si="15"/>
        <v>1406900</v>
      </c>
    </row>
    <row r="229" spans="1:21" hidden="1">
      <c r="A229" s="178" t="s">
        <v>527</v>
      </c>
      <c r="B229" s="121" t="s">
        <v>311</v>
      </c>
      <c r="C229" s="320" t="s">
        <v>999</v>
      </c>
      <c r="D229" s="320" t="s">
        <v>1098</v>
      </c>
      <c r="E229" s="320" t="s">
        <v>1099</v>
      </c>
      <c r="F229" s="320" t="s">
        <v>1099</v>
      </c>
      <c r="G229" s="320" t="s">
        <v>1099</v>
      </c>
      <c r="H229" s="320" t="s">
        <v>1099</v>
      </c>
      <c r="I229" s="207" t="s">
        <v>1054</v>
      </c>
      <c r="J229" s="299">
        <v>1500000</v>
      </c>
      <c r="K229" s="299">
        <v>1500000</v>
      </c>
      <c r="L229" s="207" t="s">
        <v>106</v>
      </c>
      <c r="M229" s="207"/>
      <c r="N229" s="207"/>
      <c r="O229" s="299">
        <v>150000</v>
      </c>
      <c r="P229" s="207"/>
      <c r="Q229" s="207"/>
      <c r="R229" s="207" t="s">
        <v>106</v>
      </c>
      <c r="S229" s="298">
        <v>0</v>
      </c>
      <c r="T229" s="207" t="s">
        <v>1100</v>
      </c>
      <c r="U229" s="299" t="e">
        <f>#REF!</f>
        <v>#REF!</v>
      </c>
    </row>
    <row r="230" spans="1:21" hidden="1">
      <c r="A230" s="178" t="s">
        <v>527</v>
      </c>
      <c r="B230" s="121" t="s">
        <v>311</v>
      </c>
      <c r="C230" s="359" t="s">
        <v>999</v>
      </c>
      <c r="D230" s="320" t="s">
        <v>1101</v>
      </c>
      <c r="E230" s="359" t="s">
        <v>1102</v>
      </c>
      <c r="F230" s="359" t="s">
        <v>1102</v>
      </c>
      <c r="G230" s="359" t="s">
        <v>1102</v>
      </c>
      <c r="H230" s="359" t="s">
        <v>1102</v>
      </c>
      <c r="I230" s="207" t="s">
        <v>1062</v>
      </c>
      <c r="J230" s="299">
        <v>1000000</v>
      </c>
      <c r="K230" s="299">
        <v>1000000</v>
      </c>
      <c r="L230" s="299">
        <v>926598</v>
      </c>
      <c r="M230" s="299"/>
      <c r="N230" s="299"/>
      <c r="O230" s="299">
        <f>25000+72477</f>
        <v>97477</v>
      </c>
      <c r="P230" s="299"/>
      <c r="Q230" s="299"/>
      <c r="R230" s="208">
        <f>70523+10065</f>
        <v>80588</v>
      </c>
      <c r="S230" s="298">
        <v>0.25</v>
      </c>
      <c r="T230" s="207" t="s">
        <v>1103</v>
      </c>
      <c r="U230" s="299" t="e">
        <f>#REF!-10065</f>
        <v>#REF!</v>
      </c>
    </row>
    <row r="231" spans="1:21" ht="20" hidden="1">
      <c r="A231" s="178" t="s">
        <v>527</v>
      </c>
      <c r="B231" s="121" t="s">
        <v>311</v>
      </c>
      <c r="C231" s="320" t="s">
        <v>999</v>
      </c>
      <c r="D231" s="320" t="s">
        <v>1104</v>
      </c>
      <c r="E231" s="320" t="s">
        <v>1105</v>
      </c>
      <c r="F231" s="320" t="s">
        <v>1105</v>
      </c>
      <c r="G231" s="320" t="s">
        <v>1105</v>
      </c>
      <c r="H231" s="320" t="s">
        <v>1105</v>
      </c>
      <c r="I231" s="207" t="s">
        <v>1054</v>
      </c>
      <c r="J231" s="299">
        <v>1800000</v>
      </c>
      <c r="K231" s="299">
        <v>1800000</v>
      </c>
      <c r="L231" s="207" t="s">
        <v>106</v>
      </c>
      <c r="M231" s="207"/>
      <c r="N231" s="207"/>
      <c r="O231" s="208">
        <v>30000</v>
      </c>
      <c r="P231" s="207"/>
      <c r="Q231" s="207"/>
      <c r="R231" s="207" t="s">
        <v>106</v>
      </c>
      <c r="S231" s="298">
        <v>0</v>
      </c>
      <c r="T231" s="207" t="s">
        <v>1100</v>
      </c>
      <c r="U231" s="299" t="e">
        <f>#REF!</f>
        <v>#REF!</v>
      </c>
    </row>
    <row r="232" spans="1:21" hidden="1">
      <c r="A232" s="178" t="s">
        <v>527</v>
      </c>
      <c r="B232" s="121" t="s">
        <v>312</v>
      </c>
      <c r="C232" s="320" t="s">
        <v>999</v>
      </c>
      <c r="D232" s="360" t="s">
        <v>1106</v>
      </c>
      <c r="E232" s="320" t="s">
        <v>1107</v>
      </c>
      <c r="F232" s="320" t="s">
        <v>1107</v>
      </c>
      <c r="G232" s="320" t="s">
        <v>1107</v>
      </c>
      <c r="H232" s="320" t="s">
        <v>1107</v>
      </c>
      <c r="I232" s="209">
        <v>2023</v>
      </c>
      <c r="J232" s="208">
        <v>1000000</v>
      </c>
      <c r="K232" s="208">
        <v>1000000</v>
      </c>
      <c r="L232" s="208">
        <v>956529</v>
      </c>
      <c r="M232" s="208"/>
      <c r="N232" s="208"/>
      <c r="O232" s="208">
        <v>20000</v>
      </c>
      <c r="P232" s="208"/>
      <c r="Q232" s="208"/>
      <c r="R232" s="208">
        <v>561892</v>
      </c>
      <c r="S232" s="298">
        <v>0.9</v>
      </c>
      <c r="T232" s="209" t="s">
        <v>67</v>
      </c>
      <c r="U232" s="208">
        <f>K232-R232</f>
        <v>438108</v>
      </c>
    </row>
    <row r="233" spans="1:21" hidden="1">
      <c r="A233" s="178" t="s">
        <v>527</v>
      </c>
      <c r="B233" s="121" t="s">
        <v>312</v>
      </c>
      <c r="C233" s="320" t="s">
        <v>999</v>
      </c>
      <c r="D233" s="360" t="s">
        <v>502</v>
      </c>
      <c r="E233" s="320" t="s">
        <v>1108</v>
      </c>
      <c r="F233" s="320" t="s">
        <v>1108</v>
      </c>
      <c r="G233" s="320" t="s">
        <v>1108</v>
      </c>
      <c r="H233" s="320" t="s">
        <v>1108</v>
      </c>
      <c r="I233" s="209">
        <v>2023</v>
      </c>
      <c r="J233" s="208">
        <v>2600000</v>
      </c>
      <c r="K233" s="208">
        <v>2600000</v>
      </c>
      <c r="L233" s="208">
        <v>821583</v>
      </c>
      <c r="M233" s="208"/>
      <c r="N233" s="208"/>
      <c r="O233" s="208">
        <v>0</v>
      </c>
      <c r="P233" s="208"/>
      <c r="Q233" s="208"/>
      <c r="R233" s="208">
        <v>0</v>
      </c>
      <c r="S233" s="298">
        <v>0.05</v>
      </c>
      <c r="T233" s="209" t="s">
        <v>20</v>
      </c>
      <c r="U233" s="208">
        <f>K233-R233</f>
        <v>2600000</v>
      </c>
    </row>
    <row r="234" spans="1:21" hidden="1">
      <c r="A234" s="178" t="s">
        <v>527</v>
      </c>
      <c r="B234" s="121" t="s">
        <v>312</v>
      </c>
      <c r="C234" s="320" t="s">
        <v>999</v>
      </c>
      <c r="D234" s="360" t="s">
        <v>502</v>
      </c>
      <c r="E234" s="319" t="s">
        <v>1109</v>
      </c>
      <c r="F234" s="319" t="s">
        <v>1109</v>
      </c>
      <c r="G234" s="319" t="s">
        <v>1109</v>
      </c>
      <c r="H234" s="355" t="s">
        <v>1109</v>
      </c>
      <c r="I234" s="209">
        <v>2024</v>
      </c>
      <c r="J234" s="208">
        <v>2500000</v>
      </c>
      <c r="K234" s="208">
        <v>2500000</v>
      </c>
      <c r="L234" s="208">
        <v>2186366</v>
      </c>
      <c r="M234" s="208"/>
      <c r="N234" s="208"/>
      <c r="O234" s="208">
        <v>250000</v>
      </c>
      <c r="P234" s="208"/>
      <c r="Q234" s="208"/>
      <c r="R234" s="208">
        <v>0</v>
      </c>
      <c r="S234" s="298">
        <v>0.05</v>
      </c>
      <c r="T234" s="209" t="s">
        <v>20</v>
      </c>
      <c r="U234" s="208">
        <f>K234-R234</f>
        <v>2500000</v>
      </c>
    </row>
    <row r="235" spans="1:21" hidden="1">
      <c r="A235" s="178" t="s">
        <v>527</v>
      </c>
      <c r="B235" s="121" t="s">
        <v>305</v>
      </c>
      <c r="C235" s="371" t="s">
        <v>480</v>
      </c>
      <c r="D235" s="112" t="s">
        <v>789</v>
      </c>
      <c r="E235" s="112" t="s">
        <v>790</v>
      </c>
      <c r="F235" s="112" t="s">
        <v>1110</v>
      </c>
      <c r="G235" s="112" t="s">
        <v>1111</v>
      </c>
      <c r="H235" s="112" t="s">
        <v>1112</v>
      </c>
      <c r="I235" s="209"/>
      <c r="J235" s="240">
        <v>1200000</v>
      </c>
      <c r="K235" s="240">
        <v>1200000</v>
      </c>
      <c r="L235" s="300">
        <v>1199957</v>
      </c>
      <c r="M235" s="300"/>
      <c r="N235" s="300"/>
      <c r="P235" s="300"/>
      <c r="Q235" s="300"/>
      <c r="R235" s="300">
        <v>1143074</v>
      </c>
    </row>
    <row r="236" spans="1:21" hidden="1">
      <c r="A236" s="178" t="s">
        <v>527</v>
      </c>
      <c r="B236" s="121" t="s">
        <v>305</v>
      </c>
      <c r="C236" s="371" t="s">
        <v>480</v>
      </c>
      <c r="D236" s="112" t="s">
        <v>789</v>
      </c>
      <c r="E236" s="112" t="s">
        <v>790</v>
      </c>
      <c r="F236" s="112" t="s">
        <v>1110</v>
      </c>
      <c r="G236" s="112" t="s">
        <v>1113</v>
      </c>
      <c r="H236" s="112" t="s">
        <v>1114</v>
      </c>
      <c r="I236" s="209"/>
      <c r="J236" s="240">
        <v>2000000</v>
      </c>
      <c r="K236" s="240">
        <v>2000000</v>
      </c>
      <c r="L236" s="300">
        <v>1999867</v>
      </c>
      <c r="M236" s="300"/>
      <c r="N236" s="300"/>
      <c r="P236" s="300"/>
      <c r="Q236" s="300"/>
      <c r="R236" s="300">
        <v>1950116</v>
      </c>
    </row>
    <row r="237" spans="1:21" ht="20" hidden="1">
      <c r="A237" s="178" t="s">
        <v>527</v>
      </c>
      <c r="B237" s="121" t="s">
        <v>305</v>
      </c>
      <c r="C237" s="371" t="s">
        <v>480</v>
      </c>
      <c r="D237" s="112" t="s">
        <v>789</v>
      </c>
      <c r="E237" s="112" t="s">
        <v>790</v>
      </c>
      <c r="F237" s="112" t="s">
        <v>1110</v>
      </c>
      <c r="G237" s="112" t="s">
        <v>1115</v>
      </c>
      <c r="H237" s="112" t="s">
        <v>1116</v>
      </c>
      <c r="I237" s="209"/>
      <c r="J237" s="240">
        <v>1900000</v>
      </c>
      <c r="K237" s="240">
        <v>1900000</v>
      </c>
      <c r="L237" s="240">
        <v>1790987</v>
      </c>
      <c r="M237" s="240"/>
      <c r="N237" s="240"/>
      <c r="P237" s="240"/>
      <c r="Q237" s="240"/>
      <c r="R237" s="240">
        <v>1638219</v>
      </c>
    </row>
    <row r="238" spans="1:21" hidden="1">
      <c r="A238" s="178" t="s">
        <v>527</v>
      </c>
      <c r="B238" s="121" t="s">
        <v>305</v>
      </c>
      <c r="C238" s="371" t="s">
        <v>480</v>
      </c>
      <c r="D238" s="112" t="s">
        <v>789</v>
      </c>
      <c r="E238" s="112" t="s">
        <v>790</v>
      </c>
      <c r="F238" s="112" t="s">
        <v>1110</v>
      </c>
      <c r="G238" s="112" t="s">
        <v>1117</v>
      </c>
      <c r="H238" s="112" t="s">
        <v>1118</v>
      </c>
      <c r="I238" s="209"/>
      <c r="J238" s="240">
        <v>1000000</v>
      </c>
      <c r="K238" s="240">
        <v>1000000</v>
      </c>
      <c r="L238" s="240">
        <v>999429</v>
      </c>
      <c r="M238" s="240"/>
      <c r="N238" s="240"/>
      <c r="P238" s="240"/>
      <c r="Q238" s="240"/>
      <c r="R238" s="300">
        <v>570494</v>
      </c>
    </row>
    <row r="239" spans="1:21" hidden="1">
      <c r="A239" s="178" t="s">
        <v>527</v>
      </c>
      <c r="B239" s="121" t="s">
        <v>273</v>
      </c>
      <c r="C239" s="371" t="s">
        <v>480</v>
      </c>
      <c r="D239" s="361" t="s">
        <v>1119</v>
      </c>
      <c r="E239" s="325" t="s">
        <v>1120</v>
      </c>
      <c r="F239" s="325" t="s">
        <v>1121</v>
      </c>
      <c r="G239" s="362" t="s">
        <v>1122</v>
      </c>
      <c r="H239" s="362" t="s">
        <v>1123</v>
      </c>
      <c r="I239" s="302"/>
      <c r="J239" s="303">
        <v>10000000</v>
      </c>
      <c r="K239" s="303">
        <v>6723000</v>
      </c>
      <c r="L239" s="303">
        <v>6481045</v>
      </c>
      <c r="M239" s="303"/>
      <c r="N239" s="303"/>
      <c r="P239" s="303"/>
      <c r="Q239" s="303"/>
      <c r="R239" s="303">
        <v>1545289</v>
      </c>
    </row>
    <row r="240" spans="1:21" hidden="1">
      <c r="A240" s="178" t="s">
        <v>527</v>
      </c>
      <c r="B240" s="121" t="s">
        <v>273</v>
      </c>
      <c r="C240" s="371" t="s">
        <v>480</v>
      </c>
      <c r="D240" s="361" t="s">
        <v>1119</v>
      </c>
      <c r="E240" s="325" t="s">
        <v>1120</v>
      </c>
      <c r="F240" s="325" t="s">
        <v>1121</v>
      </c>
      <c r="G240" s="362" t="s">
        <v>1124</v>
      </c>
      <c r="H240" s="112" t="s">
        <v>1125</v>
      </c>
      <c r="I240" s="209"/>
      <c r="J240" s="304">
        <v>7699844</v>
      </c>
      <c r="K240" s="304">
        <v>7699844</v>
      </c>
      <c r="L240" s="304">
        <v>7571535</v>
      </c>
      <c r="M240" s="304"/>
      <c r="N240" s="304"/>
      <c r="P240" s="304"/>
      <c r="Q240" s="304"/>
      <c r="R240" s="304">
        <v>1962125</v>
      </c>
    </row>
    <row r="241" spans="1:18" hidden="1">
      <c r="A241" s="178" t="s">
        <v>527</v>
      </c>
      <c r="B241" s="121" t="s">
        <v>273</v>
      </c>
      <c r="C241" s="371" t="s">
        <v>480</v>
      </c>
      <c r="D241" s="361" t="s">
        <v>1126</v>
      </c>
      <c r="E241" s="325" t="s">
        <v>1127</v>
      </c>
      <c r="F241" s="325" t="s">
        <v>1128</v>
      </c>
      <c r="G241" s="112" t="s">
        <v>1129</v>
      </c>
      <c r="H241" s="112" t="s">
        <v>1130</v>
      </c>
      <c r="I241" s="209"/>
      <c r="J241" s="208">
        <v>1145000</v>
      </c>
      <c r="K241" s="208">
        <v>1145000</v>
      </c>
      <c r="L241" s="208">
        <v>1144119.2536900002</v>
      </c>
      <c r="M241" s="208"/>
      <c r="N241" s="208"/>
      <c r="P241" s="208"/>
      <c r="Q241" s="208"/>
      <c r="R241" s="208">
        <v>1141799.797</v>
      </c>
    </row>
    <row r="242" spans="1:18" hidden="1">
      <c r="A242" s="178" t="s">
        <v>527</v>
      </c>
      <c r="B242" s="121" t="s">
        <v>273</v>
      </c>
      <c r="C242" s="371" t="s">
        <v>480</v>
      </c>
      <c r="D242" s="361" t="s">
        <v>1126</v>
      </c>
      <c r="E242" s="325" t="s">
        <v>1127</v>
      </c>
      <c r="F242" s="325" t="s">
        <v>1128</v>
      </c>
      <c r="G242" s="112" t="s">
        <v>1131</v>
      </c>
      <c r="H242" s="112" t="s">
        <v>1132</v>
      </c>
      <c r="I242" s="209"/>
      <c r="J242" s="208">
        <v>1000000</v>
      </c>
      <c r="K242" s="208">
        <v>1000000</v>
      </c>
      <c r="L242" s="208">
        <v>985921.7818</v>
      </c>
      <c r="M242" s="208"/>
      <c r="N242" s="208"/>
      <c r="P242" s="208"/>
      <c r="Q242" s="208"/>
      <c r="R242" s="208">
        <v>625876.16374999995</v>
      </c>
    </row>
    <row r="243" spans="1:18" hidden="1">
      <c r="A243" s="178" t="s">
        <v>527</v>
      </c>
      <c r="B243" s="121" t="s">
        <v>311</v>
      </c>
      <c r="C243" s="371" t="s">
        <v>480</v>
      </c>
      <c r="D243" s="112" t="s">
        <v>1133</v>
      </c>
      <c r="E243" s="112" t="s">
        <v>1134</v>
      </c>
      <c r="F243" s="112" t="s">
        <v>1135</v>
      </c>
      <c r="G243" s="112" t="s">
        <v>1136</v>
      </c>
      <c r="H243" s="112" t="s">
        <v>1137</v>
      </c>
      <c r="I243" s="209"/>
      <c r="J243" s="208">
        <v>20000</v>
      </c>
      <c r="K243" s="208">
        <v>20000</v>
      </c>
      <c r="L243" s="229">
        <v>15951</v>
      </c>
      <c r="M243" s="229"/>
      <c r="N243" s="229"/>
      <c r="P243" s="229"/>
      <c r="Q243" s="229"/>
      <c r="R243" s="229">
        <v>0</v>
      </c>
    </row>
    <row r="244" spans="1:18" hidden="1">
      <c r="A244" s="178" t="s">
        <v>527</v>
      </c>
      <c r="B244" s="121" t="s">
        <v>311</v>
      </c>
      <c r="C244" s="371" t="s">
        <v>480</v>
      </c>
      <c r="D244" s="112" t="s">
        <v>1133</v>
      </c>
      <c r="E244" s="112" t="s">
        <v>1134</v>
      </c>
      <c r="F244" s="112" t="s">
        <v>1135</v>
      </c>
      <c r="G244" s="112" t="s">
        <v>1138</v>
      </c>
      <c r="H244" s="112" t="s">
        <v>1139</v>
      </c>
      <c r="I244" s="209"/>
      <c r="J244" s="208">
        <v>20000</v>
      </c>
      <c r="K244" s="208">
        <v>20000</v>
      </c>
      <c r="L244" s="229">
        <v>16761</v>
      </c>
      <c r="M244" s="229"/>
      <c r="N244" s="229"/>
      <c r="P244" s="229"/>
      <c r="Q244" s="229"/>
      <c r="R244" s="229">
        <v>0</v>
      </c>
    </row>
    <row r="245" spans="1:18" hidden="1">
      <c r="A245" s="178" t="s">
        <v>527</v>
      </c>
      <c r="B245" s="121" t="s">
        <v>311</v>
      </c>
      <c r="C245" s="371" t="s">
        <v>480</v>
      </c>
      <c r="D245" s="112" t="s">
        <v>1133</v>
      </c>
      <c r="E245" s="112" t="s">
        <v>1134</v>
      </c>
      <c r="F245" s="112" t="s">
        <v>917</v>
      </c>
      <c r="G245" s="112" t="s">
        <v>1140</v>
      </c>
      <c r="H245" s="112" t="s">
        <v>1141</v>
      </c>
      <c r="I245" s="209"/>
      <c r="J245" s="208">
        <v>400000</v>
      </c>
      <c r="K245" s="208">
        <v>400000</v>
      </c>
      <c r="L245" s="229">
        <v>352720</v>
      </c>
      <c r="M245" s="229"/>
      <c r="N245" s="229"/>
      <c r="P245" s="229"/>
      <c r="Q245" s="229"/>
      <c r="R245" s="229">
        <v>123578</v>
      </c>
    </row>
    <row r="246" spans="1:18" hidden="1">
      <c r="A246" s="178" t="s">
        <v>527</v>
      </c>
      <c r="B246" s="121" t="s">
        <v>311</v>
      </c>
      <c r="C246" s="371" t="s">
        <v>480</v>
      </c>
      <c r="D246" s="112" t="s">
        <v>1133</v>
      </c>
      <c r="E246" s="112" t="s">
        <v>1142</v>
      </c>
      <c r="F246" s="112" t="s">
        <v>1143</v>
      </c>
      <c r="G246" s="112" t="s">
        <v>1144</v>
      </c>
      <c r="H246" s="112" t="s">
        <v>1145</v>
      </c>
      <c r="I246" s="209"/>
      <c r="J246" s="208">
        <v>112147</v>
      </c>
      <c r="K246" s="208">
        <v>112147</v>
      </c>
      <c r="L246" s="229">
        <v>101271</v>
      </c>
      <c r="M246" s="229"/>
      <c r="N246" s="229"/>
      <c r="P246" s="229"/>
      <c r="Q246" s="229"/>
      <c r="R246" s="229">
        <v>63000</v>
      </c>
    </row>
    <row r="247" spans="1:18" hidden="1">
      <c r="A247" s="178" t="s">
        <v>527</v>
      </c>
      <c r="B247" s="121" t="s">
        <v>311</v>
      </c>
      <c r="C247" s="371" t="s">
        <v>480</v>
      </c>
      <c r="D247" s="112" t="s">
        <v>1133</v>
      </c>
      <c r="E247" s="112" t="s">
        <v>1142</v>
      </c>
      <c r="F247" s="112" t="s">
        <v>1146</v>
      </c>
      <c r="G247" s="112" t="s">
        <v>1147</v>
      </c>
      <c r="H247" s="112" t="s">
        <v>1148</v>
      </c>
      <c r="I247" s="209"/>
      <c r="J247" s="208">
        <v>260995</v>
      </c>
      <c r="K247" s="208">
        <v>260995</v>
      </c>
      <c r="L247" s="229">
        <v>176772</v>
      </c>
      <c r="M247" s="229"/>
      <c r="N247" s="229"/>
      <c r="P247" s="229"/>
      <c r="Q247" s="229"/>
      <c r="R247" s="229">
        <v>15832</v>
      </c>
    </row>
    <row r="248" spans="1:18" hidden="1">
      <c r="A248" s="178" t="s">
        <v>527</v>
      </c>
      <c r="B248" s="121" t="s">
        <v>311</v>
      </c>
      <c r="C248" s="371" t="s">
        <v>480</v>
      </c>
      <c r="D248" s="112" t="s">
        <v>1149</v>
      </c>
      <c r="E248" s="112" t="s">
        <v>1150</v>
      </c>
      <c r="F248" s="112" t="s">
        <v>1151</v>
      </c>
      <c r="G248" s="112" t="s">
        <v>1152</v>
      </c>
      <c r="H248" s="112" t="s">
        <v>1153</v>
      </c>
      <c r="I248" s="209"/>
      <c r="J248" s="208">
        <v>480000</v>
      </c>
      <c r="K248" s="208">
        <v>480000</v>
      </c>
      <c r="L248" s="229">
        <v>376850</v>
      </c>
      <c r="M248" s="229"/>
      <c r="N248" s="229"/>
      <c r="P248" s="229"/>
      <c r="Q248" s="229"/>
      <c r="R248" s="229">
        <v>55816</v>
      </c>
    </row>
    <row r="249" spans="1:18" hidden="1">
      <c r="A249" s="178" t="s">
        <v>527</v>
      </c>
      <c r="B249" s="121" t="s">
        <v>316</v>
      </c>
      <c r="C249" s="371" t="s">
        <v>480</v>
      </c>
      <c r="D249" s="112" t="s">
        <v>1154</v>
      </c>
      <c r="E249" s="112" t="s">
        <v>130</v>
      </c>
      <c r="F249" s="112" t="s">
        <v>1155</v>
      </c>
      <c r="G249" s="112" t="s">
        <v>1156</v>
      </c>
      <c r="H249" s="112" t="s">
        <v>1157</v>
      </c>
      <c r="I249" s="209"/>
      <c r="J249" s="208">
        <v>1800000</v>
      </c>
      <c r="K249" s="208">
        <v>1800000</v>
      </c>
      <c r="L249" s="229">
        <v>1512517</v>
      </c>
      <c r="M249" s="229"/>
      <c r="N249" s="229"/>
      <c r="P249" s="229"/>
      <c r="Q249" s="229"/>
      <c r="R249" s="229">
        <v>0</v>
      </c>
    </row>
    <row r="250" spans="1:18" hidden="1">
      <c r="A250" s="178" t="s">
        <v>527</v>
      </c>
      <c r="B250" s="121" t="s">
        <v>316</v>
      </c>
      <c r="C250" s="371" t="s">
        <v>480</v>
      </c>
      <c r="D250" s="112" t="s">
        <v>1154</v>
      </c>
      <c r="E250" s="112" t="s">
        <v>130</v>
      </c>
      <c r="F250" s="112" t="s">
        <v>1155</v>
      </c>
      <c r="G250" s="112" t="s">
        <v>1158</v>
      </c>
      <c r="H250" s="112" t="s">
        <v>1159</v>
      </c>
      <c r="I250" s="209"/>
      <c r="J250" s="208">
        <v>1114727</v>
      </c>
      <c r="K250" s="208">
        <v>1114727</v>
      </c>
      <c r="L250" s="229">
        <v>1114596</v>
      </c>
      <c r="M250" s="229"/>
      <c r="N250" s="229"/>
      <c r="P250" s="229"/>
      <c r="Q250" s="229"/>
      <c r="R250" s="229">
        <v>0</v>
      </c>
    </row>
    <row r="251" spans="1:18" hidden="1">
      <c r="A251" s="178" t="s">
        <v>527</v>
      </c>
      <c r="B251" s="121" t="s">
        <v>316</v>
      </c>
      <c r="C251" s="371" t="s">
        <v>480</v>
      </c>
      <c r="D251" s="112" t="s">
        <v>1160</v>
      </c>
      <c r="E251" s="112" t="s">
        <v>1161</v>
      </c>
      <c r="F251" s="112" t="s">
        <v>1161</v>
      </c>
      <c r="G251" s="112" t="s">
        <v>1162</v>
      </c>
      <c r="H251" s="112" t="s">
        <v>1163</v>
      </c>
      <c r="I251" s="209"/>
      <c r="J251" s="208">
        <v>28181587</v>
      </c>
      <c r="K251" s="208">
        <v>28181587</v>
      </c>
      <c r="L251" s="229">
        <v>9914874</v>
      </c>
      <c r="M251" s="229"/>
      <c r="N251" s="229"/>
      <c r="P251" s="229"/>
      <c r="Q251" s="229"/>
      <c r="R251" s="229">
        <v>0</v>
      </c>
    </row>
    <row r="252" spans="1:18" hidden="1">
      <c r="A252" s="178" t="s">
        <v>527</v>
      </c>
      <c r="B252" s="121" t="s">
        <v>312</v>
      </c>
      <c r="C252" s="371" t="s">
        <v>480</v>
      </c>
      <c r="D252" s="112" t="s">
        <v>985</v>
      </c>
      <c r="E252" s="112" t="s">
        <v>986</v>
      </c>
      <c r="F252" s="112" t="s">
        <v>987</v>
      </c>
      <c r="G252" s="112" t="s">
        <v>1164</v>
      </c>
      <c r="H252" s="112" t="s">
        <v>1165</v>
      </c>
      <c r="I252" s="209"/>
      <c r="J252" s="208">
        <v>997000</v>
      </c>
      <c r="K252" s="208">
        <v>997000</v>
      </c>
      <c r="L252" s="229">
        <v>962713</v>
      </c>
      <c r="M252" s="229"/>
      <c r="N252" s="229"/>
      <c r="P252" s="229"/>
      <c r="Q252" s="229"/>
      <c r="R252" s="229">
        <v>0</v>
      </c>
    </row>
    <row r="253" spans="1:18" hidden="1">
      <c r="A253" s="178" t="s">
        <v>527</v>
      </c>
      <c r="B253" s="121" t="s">
        <v>297</v>
      </c>
      <c r="C253" s="371" t="s">
        <v>480</v>
      </c>
      <c r="D253" s="363" t="s">
        <v>1166</v>
      </c>
      <c r="E253" s="363" t="s">
        <v>1167</v>
      </c>
      <c r="F253" s="363" t="s">
        <v>1168</v>
      </c>
      <c r="G253" s="112" t="s">
        <v>1169</v>
      </c>
      <c r="H253" s="112" t="s">
        <v>1170</v>
      </c>
      <c r="I253" s="209"/>
      <c r="J253" s="208">
        <v>7800000</v>
      </c>
      <c r="K253" s="208">
        <v>7800000</v>
      </c>
      <c r="L253" s="229">
        <v>7617349.1679600002</v>
      </c>
      <c r="M253" s="229"/>
      <c r="N253" s="229"/>
      <c r="P253" s="229"/>
      <c r="Q253" s="229"/>
      <c r="R253" s="229">
        <v>7280257.3134200005</v>
      </c>
    </row>
    <row r="254" spans="1:18" hidden="1">
      <c r="A254" s="178" t="s">
        <v>527</v>
      </c>
      <c r="B254" s="121" t="s">
        <v>297</v>
      </c>
      <c r="C254" s="371" t="s">
        <v>480</v>
      </c>
      <c r="D254" s="363" t="s">
        <v>1166</v>
      </c>
      <c r="E254" s="363" t="s">
        <v>1167</v>
      </c>
      <c r="F254" s="363" t="s">
        <v>1168</v>
      </c>
      <c r="G254" s="112" t="s">
        <v>1171</v>
      </c>
      <c r="H254" s="112" t="s">
        <v>1172</v>
      </c>
      <c r="I254" s="209"/>
      <c r="J254" s="208">
        <v>4700000</v>
      </c>
      <c r="K254" s="208">
        <v>4700000</v>
      </c>
      <c r="L254" s="229">
        <v>4579235.60042</v>
      </c>
      <c r="M254" s="229"/>
      <c r="N254" s="229"/>
      <c r="P254" s="229"/>
      <c r="Q254" s="229"/>
      <c r="R254" s="229">
        <v>4173340.2568699997</v>
      </c>
    </row>
    <row r="255" spans="1:18" hidden="1">
      <c r="A255" s="178" t="s">
        <v>527</v>
      </c>
      <c r="B255" s="121" t="s">
        <v>297</v>
      </c>
      <c r="C255" s="371" t="s">
        <v>480</v>
      </c>
      <c r="D255" s="363" t="s">
        <v>1166</v>
      </c>
      <c r="E255" s="363" t="s">
        <v>1167</v>
      </c>
      <c r="F255" s="363" t="s">
        <v>1168</v>
      </c>
      <c r="G255" s="112" t="s">
        <v>1173</v>
      </c>
      <c r="H255" s="112" t="s">
        <v>1174</v>
      </c>
      <c r="I255" s="209"/>
      <c r="J255" s="208">
        <v>2525000</v>
      </c>
      <c r="K255" s="208">
        <v>2525000</v>
      </c>
      <c r="L255" s="229">
        <v>2188476.3357199999</v>
      </c>
      <c r="M255" s="229"/>
      <c r="N255" s="229"/>
      <c r="P255" s="229"/>
      <c r="Q255" s="229"/>
      <c r="R255" s="229">
        <v>1997746.5999700001</v>
      </c>
    </row>
    <row r="256" spans="1:18" hidden="1">
      <c r="A256" s="178" t="s">
        <v>527</v>
      </c>
      <c r="B256" s="121" t="s">
        <v>297</v>
      </c>
      <c r="C256" s="371" t="s">
        <v>480</v>
      </c>
      <c r="D256" s="112" t="s">
        <v>1175</v>
      </c>
      <c r="E256" s="112" t="s">
        <v>1176</v>
      </c>
      <c r="F256" s="112" t="s">
        <v>1177</v>
      </c>
      <c r="G256" s="112" t="s">
        <v>1178</v>
      </c>
      <c r="H256" s="112" t="s">
        <v>1179</v>
      </c>
      <c r="I256" s="209"/>
      <c r="J256" s="208">
        <v>3000000</v>
      </c>
      <c r="K256" s="208">
        <v>3000000</v>
      </c>
      <c r="L256" s="229">
        <v>2998296.4255500003</v>
      </c>
      <c r="M256" s="229"/>
      <c r="N256" s="229"/>
      <c r="P256" s="229"/>
      <c r="Q256" s="229"/>
      <c r="R256" s="229">
        <v>2968839.0585500002</v>
      </c>
    </row>
    <row r="257" spans="1:18" hidden="1">
      <c r="A257" s="178" t="s">
        <v>527</v>
      </c>
      <c r="B257" s="121" t="s">
        <v>314</v>
      </c>
      <c r="C257" s="371" t="s">
        <v>480</v>
      </c>
      <c r="D257" s="363" t="s">
        <v>1180</v>
      </c>
      <c r="E257" s="363" t="s">
        <v>1181</v>
      </c>
      <c r="F257" s="363" t="s">
        <v>1182</v>
      </c>
      <c r="G257" s="112" t="s">
        <v>1183</v>
      </c>
      <c r="H257" s="112" t="s">
        <v>1184</v>
      </c>
      <c r="I257" s="209"/>
      <c r="J257" s="208">
        <v>2035500</v>
      </c>
      <c r="K257" s="208">
        <v>2035500</v>
      </c>
      <c r="L257" s="229">
        <v>1834113</v>
      </c>
      <c r="M257" s="229"/>
      <c r="N257" s="229"/>
      <c r="P257" s="229"/>
      <c r="Q257" s="229"/>
      <c r="R257" s="229">
        <v>337348</v>
      </c>
    </row>
    <row r="258" spans="1:18" hidden="1">
      <c r="A258" s="178" t="s">
        <v>527</v>
      </c>
      <c r="B258" s="121" t="s">
        <v>314</v>
      </c>
      <c r="C258" s="371" t="s">
        <v>480</v>
      </c>
      <c r="D258" s="363" t="s">
        <v>1185</v>
      </c>
      <c r="E258" s="363" t="s">
        <v>1186</v>
      </c>
      <c r="F258" s="363" t="s">
        <v>1182</v>
      </c>
      <c r="G258" s="112" t="s">
        <v>1187</v>
      </c>
      <c r="H258" s="112" t="s">
        <v>1188</v>
      </c>
      <c r="I258" s="209"/>
      <c r="J258" s="208">
        <v>1214500</v>
      </c>
      <c r="K258" s="208">
        <v>1214500</v>
      </c>
      <c r="L258" s="229">
        <v>836662</v>
      </c>
      <c r="M258" s="229"/>
      <c r="N258" s="229"/>
      <c r="P258" s="229"/>
      <c r="Q258" s="229"/>
      <c r="R258" s="229">
        <v>0</v>
      </c>
    </row>
    <row r="259" spans="1:18" hidden="1">
      <c r="A259" s="178" t="s">
        <v>527</v>
      </c>
      <c r="B259" s="121" t="s">
        <v>289</v>
      </c>
      <c r="C259" s="371" t="s">
        <v>480</v>
      </c>
      <c r="D259" s="112" t="s">
        <v>1106</v>
      </c>
      <c r="E259" s="112" t="s">
        <v>1134</v>
      </c>
      <c r="F259" s="112" t="s">
        <v>917</v>
      </c>
      <c r="G259" s="112" t="s">
        <v>1189</v>
      </c>
      <c r="H259" s="112" t="s">
        <v>1190</v>
      </c>
      <c r="I259" s="209"/>
      <c r="J259" s="208">
        <v>1200000</v>
      </c>
      <c r="K259" s="208">
        <v>1200000</v>
      </c>
      <c r="L259" s="229">
        <v>1070609.2479600001</v>
      </c>
      <c r="M259" s="229"/>
      <c r="N259" s="229"/>
      <c r="P259" s="229"/>
      <c r="Q259" s="229"/>
      <c r="R259" s="229">
        <v>464066.70912999997</v>
      </c>
    </row>
    <row r="260" spans="1:18" hidden="1">
      <c r="A260" s="178" t="s">
        <v>527</v>
      </c>
      <c r="B260" s="121" t="s">
        <v>289</v>
      </c>
      <c r="C260" s="371" t="s">
        <v>480</v>
      </c>
      <c r="D260" s="112" t="s">
        <v>1106</v>
      </c>
      <c r="E260" s="112" t="s">
        <v>1134</v>
      </c>
      <c r="F260" s="112" t="s">
        <v>917</v>
      </c>
      <c r="G260" s="112" t="s">
        <v>1191</v>
      </c>
      <c r="H260" s="112" t="s">
        <v>1192</v>
      </c>
      <c r="I260" s="209"/>
      <c r="J260" s="208">
        <v>800000</v>
      </c>
      <c r="K260" s="208">
        <v>800000</v>
      </c>
      <c r="L260" s="229">
        <v>715928.61750000005</v>
      </c>
      <c r="M260" s="229"/>
      <c r="N260" s="229"/>
      <c r="P260" s="229"/>
      <c r="Q260" s="229"/>
      <c r="R260" s="229">
        <v>557575.00439000002</v>
      </c>
    </row>
    <row r="261" spans="1:18" hidden="1">
      <c r="A261" s="178" t="s">
        <v>527</v>
      </c>
      <c r="B261" s="121" t="s">
        <v>289</v>
      </c>
      <c r="C261" s="371" t="s">
        <v>480</v>
      </c>
      <c r="D261" s="112" t="s">
        <v>1106</v>
      </c>
      <c r="E261" s="112" t="s">
        <v>1134</v>
      </c>
      <c r="F261" s="112" t="s">
        <v>917</v>
      </c>
      <c r="G261" s="112" t="s">
        <v>1193</v>
      </c>
      <c r="H261" s="112" t="s">
        <v>1194</v>
      </c>
      <c r="I261" s="209"/>
      <c r="J261" s="208">
        <v>950000</v>
      </c>
      <c r="K261" s="208">
        <v>950000</v>
      </c>
      <c r="L261" s="229">
        <v>899550.29732000013</v>
      </c>
      <c r="M261" s="229"/>
      <c r="N261" s="229"/>
      <c r="P261" s="229"/>
      <c r="Q261" s="229"/>
      <c r="R261" s="229">
        <v>896031.25363000005</v>
      </c>
    </row>
    <row r="262" spans="1:18" hidden="1">
      <c r="A262" s="178" t="s">
        <v>527</v>
      </c>
      <c r="B262" s="121" t="s">
        <v>289</v>
      </c>
      <c r="C262" s="371" t="s">
        <v>480</v>
      </c>
      <c r="D262" s="112" t="s">
        <v>502</v>
      </c>
      <c r="E262" s="112" t="s">
        <v>130</v>
      </c>
      <c r="F262" s="112" t="s">
        <v>1195</v>
      </c>
      <c r="G262" s="112" t="s">
        <v>1196</v>
      </c>
      <c r="H262" s="112" t="s">
        <v>1197</v>
      </c>
      <c r="I262" s="209"/>
      <c r="J262" s="208">
        <v>8550000</v>
      </c>
      <c r="K262" s="208">
        <v>8550000</v>
      </c>
      <c r="L262" s="229">
        <v>8445930</v>
      </c>
      <c r="M262" s="229"/>
      <c r="N262" s="229"/>
      <c r="P262" s="229"/>
      <c r="Q262" s="229"/>
      <c r="R262" s="229">
        <v>8231591</v>
      </c>
    </row>
    <row r="263" spans="1:18" hidden="1">
      <c r="A263" s="178" t="s">
        <v>527</v>
      </c>
      <c r="B263" s="121" t="s">
        <v>289</v>
      </c>
      <c r="C263" s="371" t="s">
        <v>480</v>
      </c>
      <c r="D263" s="112" t="s">
        <v>502</v>
      </c>
      <c r="E263" s="112" t="s">
        <v>130</v>
      </c>
      <c r="F263" s="112" t="s">
        <v>1195</v>
      </c>
      <c r="G263" s="112" t="s">
        <v>1198</v>
      </c>
      <c r="H263" s="112" t="s">
        <v>1199</v>
      </c>
      <c r="I263" s="209"/>
      <c r="J263" s="208">
        <v>1900000</v>
      </c>
      <c r="K263" s="208">
        <v>1900000</v>
      </c>
      <c r="L263" s="229">
        <v>1801067</v>
      </c>
      <c r="M263" s="229"/>
      <c r="N263" s="229"/>
      <c r="P263" s="229"/>
      <c r="Q263" s="229"/>
      <c r="R263" s="229">
        <v>1784004</v>
      </c>
    </row>
  </sheetData>
  <autoFilter ref="A1:U263" xr:uid="{00000000-0009-0000-0000-000005000000}">
    <filterColumn colId="1">
      <filters>
        <filter val="33-Illizi"/>
      </filters>
    </filterColumn>
  </autoFilter>
  <dataValidations count="2">
    <dataValidation allowBlank="1" showInputMessage="1" showErrorMessage="1" prompt="تغيير عنوان العملية في سنة 2025_x000a_" sqref="D94:H99 D100" xr:uid="{00000000-0002-0000-0500-000000000000}"/>
    <dataValidation allowBlank="1" showInputMessage="1" showErrorMessage="1" prompt="تغيير عنوان العملية في سنة 2025" sqref="D81:H81" xr:uid="{00000000-0002-0000-0500-000001000000}"/>
  </dataValidations>
  <printOptions horizontalCentered="1"/>
  <pageMargins left="0.11811023622047245" right="0.11811023622047245" top="0.15748031496062992" bottom="0.15748031496062992" header="0" footer="0"/>
  <pageSetup paperSize="9" scale="55" orientation="landscape" r:id="rId1"/>
  <headerFooter>
    <oddFooter>Page &amp;P of &amp;N</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500-000002000000}">
          <x14:formula1>
            <xm:f>'/Users/freedjoe/Library/Containers/com.microsoft.Excel/Data/Documents/C:\Users\acer\Desktop\DRB\[DRB Ouargla -traité+psc.xlsx]liste'!#REF!</xm:f>
          </x14:formula1>
          <xm:sqref>B2:B263</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50"/>
  </sheetPr>
  <dimension ref="A1:W106"/>
  <sheetViews>
    <sheetView topLeftCell="M1" zoomScale="92" zoomScaleNormal="92" workbookViewId="0">
      <pane ySplit="1" topLeftCell="A3" activePane="bottomLeft" state="frozen"/>
      <selection activeCell="I13" sqref="I13"/>
      <selection pane="bottomLeft" activeCell="I13" sqref="I13"/>
    </sheetView>
  </sheetViews>
  <sheetFormatPr baseColWidth="10" defaultColWidth="18.1640625" defaultRowHeight="17"/>
  <cols>
    <col min="1" max="2" width="18.1640625" style="382"/>
    <col min="3" max="3" width="18.1640625" style="472"/>
    <col min="4" max="4" width="7.5" style="382" customWidth="1"/>
    <col min="5" max="5" width="18.1640625" style="329"/>
    <col min="6" max="7" width="18.1640625" style="472"/>
    <col min="8" max="10" width="18.1640625" style="187"/>
    <col min="11" max="18" width="18.1640625" style="472"/>
    <col min="19" max="16384" width="18.1640625" style="382"/>
  </cols>
  <sheetData>
    <row r="1" spans="1:23" s="380" customFormat="1" ht="72">
      <c r="A1" s="379" t="s">
        <v>251</v>
      </c>
      <c r="B1" s="379" t="s">
        <v>47</v>
      </c>
      <c r="C1" s="379" t="s">
        <v>252</v>
      </c>
      <c r="D1" s="378" t="s">
        <v>1358</v>
      </c>
      <c r="E1" s="378" t="s">
        <v>1205</v>
      </c>
      <c r="F1" s="378" t="s">
        <v>0</v>
      </c>
      <c r="G1" s="378" t="s">
        <v>1359</v>
      </c>
      <c r="H1" s="378" t="s">
        <v>1206</v>
      </c>
      <c r="I1" s="378" t="s">
        <v>1207</v>
      </c>
      <c r="J1" s="378" t="s">
        <v>1208</v>
      </c>
      <c r="K1" s="378" t="s">
        <v>1360</v>
      </c>
      <c r="L1" s="378" t="s">
        <v>1361</v>
      </c>
      <c r="M1" s="378" t="s">
        <v>1362</v>
      </c>
      <c r="N1" s="378" t="s">
        <v>1363</v>
      </c>
      <c r="O1" s="378" t="s">
        <v>1209</v>
      </c>
      <c r="P1" s="378" t="s">
        <v>1204</v>
      </c>
      <c r="Q1" s="378" t="s">
        <v>1364</v>
      </c>
      <c r="R1" s="378" t="s">
        <v>1365</v>
      </c>
      <c r="S1" s="378" t="s">
        <v>1366</v>
      </c>
      <c r="T1" s="378" t="s">
        <v>1367</v>
      </c>
      <c r="U1" s="378" t="s">
        <v>1368</v>
      </c>
      <c r="V1" s="378" t="s">
        <v>1369</v>
      </c>
      <c r="W1" s="378" t="s">
        <v>1210</v>
      </c>
    </row>
    <row r="2" spans="1:23">
      <c r="A2" s="326" t="s">
        <v>529</v>
      </c>
      <c r="B2" s="326" t="s">
        <v>282</v>
      </c>
      <c r="C2" s="322" t="s">
        <v>319</v>
      </c>
      <c r="D2" s="322">
        <v>1</v>
      </c>
      <c r="E2" s="326" t="s">
        <v>1211</v>
      </c>
      <c r="F2" s="322">
        <v>5</v>
      </c>
      <c r="G2" s="322" t="s">
        <v>1370</v>
      </c>
      <c r="H2" s="421">
        <v>6700000</v>
      </c>
      <c r="I2" s="421"/>
      <c r="J2" s="421">
        <v>4182054.4870799999</v>
      </c>
      <c r="K2" s="322" t="s">
        <v>1371</v>
      </c>
      <c r="L2" s="322" t="s">
        <v>1372</v>
      </c>
      <c r="M2" s="322" t="s">
        <v>1373</v>
      </c>
      <c r="N2" s="322" t="s">
        <v>1374</v>
      </c>
      <c r="O2" s="381">
        <v>0.65</v>
      </c>
      <c r="P2" s="381">
        <v>0.62418723687761191</v>
      </c>
      <c r="Q2" s="322" t="s">
        <v>1375</v>
      </c>
      <c r="R2" s="322">
        <v>2026</v>
      </c>
      <c r="S2" s="322" t="s">
        <v>474</v>
      </c>
      <c r="T2" s="322" t="s">
        <v>474</v>
      </c>
      <c r="U2" s="322" t="s">
        <v>474</v>
      </c>
      <c r="V2" s="322" t="s">
        <v>474</v>
      </c>
      <c r="W2" s="322" t="s">
        <v>20</v>
      </c>
    </row>
    <row r="3" spans="1:23">
      <c r="A3" s="326" t="s">
        <v>529</v>
      </c>
      <c r="B3" s="326" t="s">
        <v>282</v>
      </c>
      <c r="C3" s="322" t="s">
        <v>319</v>
      </c>
      <c r="D3" s="322">
        <v>2</v>
      </c>
      <c r="E3" s="326" t="s">
        <v>1212</v>
      </c>
      <c r="F3" s="322">
        <v>6</v>
      </c>
      <c r="G3" s="322" t="s">
        <v>1376</v>
      </c>
      <c r="H3" s="421">
        <v>4537000</v>
      </c>
      <c r="I3" s="421"/>
      <c r="J3" s="421">
        <v>2543494.2432900006</v>
      </c>
      <c r="K3" s="322" t="s">
        <v>1377</v>
      </c>
      <c r="L3" s="322" t="s">
        <v>1378</v>
      </c>
      <c r="M3" s="322" t="s">
        <v>1379</v>
      </c>
      <c r="N3" s="322" t="s">
        <v>1380</v>
      </c>
      <c r="O3" s="381">
        <v>0.8</v>
      </c>
      <c r="P3" s="381">
        <v>0.56061147085959895</v>
      </c>
      <c r="Q3" s="322" t="s">
        <v>1381</v>
      </c>
      <c r="R3" s="322">
        <v>2026</v>
      </c>
      <c r="S3" s="322" t="s">
        <v>474</v>
      </c>
      <c r="T3" s="322" t="s">
        <v>474</v>
      </c>
      <c r="U3" s="322" t="s">
        <v>474</v>
      </c>
      <c r="V3" s="322" t="s">
        <v>474</v>
      </c>
      <c r="W3" s="322" t="s">
        <v>20</v>
      </c>
    </row>
    <row r="4" spans="1:23">
      <c r="A4" s="326" t="s">
        <v>529</v>
      </c>
      <c r="B4" s="326" t="s">
        <v>282</v>
      </c>
      <c r="C4" s="322" t="s">
        <v>319</v>
      </c>
      <c r="D4" s="322">
        <v>3</v>
      </c>
      <c r="E4" s="326" t="s">
        <v>1213</v>
      </c>
      <c r="F4" s="322">
        <v>5</v>
      </c>
      <c r="G4" s="322" t="s">
        <v>1382</v>
      </c>
      <c r="H4" s="421">
        <v>4457000</v>
      </c>
      <c r="I4" s="421"/>
      <c r="J4" s="421">
        <v>2665334.6286200006</v>
      </c>
      <c r="K4" s="322" t="s">
        <v>1371</v>
      </c>
      <c r="L4" s="322" t="s">
        <v>1383</v>
      </c>
      <c r="M4" s="322" t="s">
        <v>1384</v>
      </c>
      <c r="N4" s="322" t="s">
        <v>1385</v>
      </c>
      <c r="O4" s="381">
        <v>0.8</v>
      </c>
      <c r="P4" s="381">
        <v>0.59801091061700706</v>
      </c>
      <c r="Q4" s="322" t="s">
        <v>1381</v>
      </c>
      <c r="R4" s="322">
        <v>2026</v>
      </c>
      <c r="S4" s="322" t="s">
        <v>474</v>
      </c>
      <c r="T4" s="322" t="s">
        <v>474</v>
      </c>
      <c r="U4" s="322" t="s">
        <v>474</v>
      </c>
      <c r="V4" s="322" t="s">
        <v>474</v>
      </c>
      <c r="W4" s="322" t="s">
        <v>20</v>
      </c>
    </row>
    <row r="5" spans="1:23">
      <c r="A5" s="326" t="s">
        <v>529</v>
      </c>
      <c r="B5" s="326" t="s">
        <v>282</v>
      </c>
      <c r="C5" s="322" t="s">
        <v>319</v>
      </c>
      <c r="D5" s="322">
        <v>4</v>
      </c>
      <c r="E5" s="326" t="s">
        <v>1214</v>
      </c>
      <c r="F5" s="322">
        <v>3</v>
      </c>
      <c r="G5" s="322" t="s">
        <v>1386</v>
      </c>
      <c r="H5" s="421">
        <v>62000000</v>
      </c>
      <c r="I5" s="421"/>
      <c r="J5" s="421">
        <v>4813054.1864999998</v>
      </c>
      <c r="K5" s="322" t="s">
        <v>1387</v>
      </c>
      <c r="L5" s="322" t="s">
        <v>1388</v>
      </c>
      <c r="M5" s="322" t="s">
        <v>1389</v>
      </c>
      <c r="N5" s="322" t="s">
        <v>1390</v>
      </c>
      <c r="O5" s="381">
        <v>0.05</v>
      </c>
      <c r="P5" s="381">
        <v>0</v>
      </c>
      <c r="Q5" s="322" t="s">
        <v>1391</v>
      </c>
      <c r="R5" s="322">
        <v>46113</v>
      </c>
      <c r="S5" s="322" t="s">
        <v>474</v>
      </c>
      <c r="T5" s="322" t="s">
        <v>474</v>
      </c>
      <c r="U5" s="322" t="s">
        <v>474</v>
      </c>
      <c r="V5" s="322" t="s">
        <v>474</v>
      </c>
      <c r="W5" s="322" t="s">
        <v>436</v>
      </c>
    </row>
    <row r="6" spans="1:23" s="385" customFormat="1">
      <c r="A6" s="326" t="s">
        <v>529</v>
      </c>
      <c r="B6" s="326" t="s">
        <v>282</v>
      </c>
      <c r="C6" s="322" t="s">
        <v>319</v>
      </c>
      <c r="D6" s="856">
        <v>5</v>
      </c>
      <c r="E6" s="859" t="s">
        <v>1216</v>
      </c>
      <c r="F6" s="856" t="s">
        <v>1215</v>
      </c>
      <c r="G6" s="856" t="s">
        <v>1392</v>
      </c>
      <c r="H6" s="860">
        <v>2250000</v>
      </c>
      <c r="I6" s="421"/>
      <c r="J6" s="421">
        <v>961960.33545000001</v>
      </c>
      <c r="K6" s="856" t="s">
        <v>1393</v>
      </c>
      <c r="L6" s="322" t="s">
        <v>1394</v>
      </c>
      <c r="M6" s="322" t="s">
        <v>1395</v>
      </c>
      <c r="N6" s="856"/>
      <c r="O6" s="864">
        <v>0.05</v>
      </c>
      <c r="P6" s="864">
        <v>0</v>
      </c>
      <c r="Q6" s="322" t="s">
        <v>1396</v>
      </c>
      <c r="R6" s="856" t="s">
        <v>474</v>
      </c>
      <c r="S6" s="856" t="s">
        <v>474</v>
      </c>
      <c r="T6" s="856" t="s">
        <v>474</v>
      </c>
      <c r="U6" s="856" t="s">
        <v>474</v>
      </c>
      <c r="V6" s="856" t="s">
        <v>474</v>
      </c>
      <c r="W6" s="856"/>
    </row>
    <row r="7" spans="1:23" s="385" customFormat="1">
      <c r="A7" s="326" t="s">
        <v>529</v>
      </c>
      <c r="B7" s="326" t="s">
        <v>282</v>
      </c>
      <c r="C7" s="322" t="s">
        <v>319</v>
      </c>
      <c r="D7" s="856"/>
      <c r="E7" s="859"/>
      <c r="F7" s="856"/>
      <c r="G7" s="856"/>
      <c r="H7" s="861"/>
      <c r="I7" s="421"/>
      <c r="J7" s="421">
        <v>0</v>
      </c>
      <c r="K7" s="856"/>
      <c r="L7" s="322" t="s">
        <v>1397</v>
      </c>
      <c r="M7" s="856" t="s">
        <v>1398</v>
      </c>
      <c r="N7" s="856"/>
      <c r="O7" s="856"/>
      <c r="P7" s="856"/>
      <c r="Q7" s="856" t="s">
        <v>1396</v>
      </c>
      <c r="R7" s="856"/>
      <c r="S7" s="856"/>
      <c r="T7" s="856"/>
      <c r="U7" s="856"/>
      <c r="V7" s="856"/>
      <c r="W7" s="856"/>
    </row>
    <row r="8" spans="1:23" s="385" customFormat="1">
      <c r="A8" s="326" t="s">
        <v>529</v>
      </c>
      <c r="B8" s="326" t="s">
        <v>282</v>
      </c>
      <c r="C8" s="322" t="s">
        <v>319</v>
      </c>
      <c r="D8" s="856"/>
      <c r="E8" s="859"/>
      <c r="F8" s="856"/>
      <c r="G8" s="856"/>
      <c r="H8" s="862"/>
      <c r="I8" s="421"/>
      <c r="J8" s="421">
        <v>0</v>
      </c>
      <c r="K8" s="856"/>
      <c r="L8" s="322" t="s">
        <v>1399</v>
      </c>
      <c r="M8" s="856"/>
      <c r="N8" s="856"/>
      <c r="O8" s="856"/>
      <c r="P8" s="856"/>
      <c r="Q8" s="856"/>
      <c r="R8" s="856"/>
      <c r="S8" s="856"/>
      <c r="T8" s="856"/>
      <c r="U8" s="856"/>
      <c r="V8" s="856"/>
      <c r="W8" s="856"/>
    </row>
    <row r="9" spans="1:23">
      <c r="A9" s="326" t="s">
        <v>529</v>
      </c>
      <c r="B9" s="326" t="s">
        <v>282</v>
      </c>
      <c r="C9" s="322" t="s">
        <v>319</v>
      </c>
      <c r="D9" s="856">
        <v>6</v>
      </c>
      <c r="E9" s="865" t="s">
        <v>1217</v>
      </c>
      <c r="F9" s="856" t="s">
        <v>1215</v>
      </c>
      <c r="G9" s="856" t="s">
        <v>529</v>
      </c>
      <c r="H9" s="860">
        <v>5650000</v>
      </c>
      <c r="I9" s="421"/>
      <c r="J9" s="421">
        <v>3046552.4775799997</v>
      </c>
      <c r="K9" s="856" t="s">
        <v>1393</v>
      </c>
      <c r="L9" s="322" t="s">
        <v>1400</v>
      </c>
      <c r="M9" s="322" t="s">
        <v>1401</v>
      </c>
      <c r="N9" s="863"/>
      <c r="O9" s="858">
        <v>0.4</v>
      </c>
      <c r="P9" s="864">
        <v>0.54</v>
      </c>
      <c r="Q9" s="322" t="s">
        <v>1402</v>
      </c>
      <c r="R9" s="856" t="s">
        <v>474</v>
      </c>
      <c r="S9" s="856" t="s">
        <v>474</v>
      </c>
      <c r="T9" s="856" t="s">
        <v>474</v>
      </c>
      <c r="U9" s="856" t="s">
        <v>474</v>
      </c>
      <c r="V9" s="856" t="s">
        <v>474</v>
      </c>
      <c r="W9" s="856" t="s">
        <v>474</v>
      </c>
    </row>
    <row r="10" spans="1:23">
      <c r="A10" s="326" t="s">
        <v>529</v>
      </c>
      <c r="B10" s="326" t="s">
        <v>282</v>
      </c>
      <c r="C10" s="322" t="s">
        <v>319</v>
      </c>
      <c r="D10" s="856"/>
      <c r="E10" s="865"/>
      <c r="F10" s="856"/>
      <c r="G10" s="856"/>
      <c r="H10" s="861"/>
      <c r="I10" s="421"/>
      <c r="J10" s="421">
        <v>0</v>
      </c>
      <c r="K10" s="856"/>
      <c r="L10" s="386" t="s">
        <v>1403</v>
      </c>
      <c r="M10" s="322" t="s">
        <v>1404</v>
      </c>
      <c r="N10" s="863"/>
      <c r="O10" s="858"/>
      <c r="P10" s="864"/>
      <c r="Q10" s="386" t="s">
        <v>1405</v>
      </c>
      <c r="R10" s="856"/>
      <c r="S10" s="856"/>
      <c r="T10" s="856"/>
      <c r="U10" s="856"/>
      <c r="V10" s="856"/>
      <c r="W10" s="856"/>
    </row>
    <row r="11" spans="1:23">
      <c r="A11" s="326" t="s">
        <v>529</v>
      </c>
      <c r="B11" s="326" t="s">
        <v>282</v>
      </c>
      <c r="C11" s="322" t="s">
        <v>319</v>
      </c>
      <c r="D11" s="856"/>
      <c r="E11" s="865"/>
      <c r="F11" s="856"/>
      <c r="G11" s="856"/>
      <c r="H11" s="862"/>
      <c r="I11" s="421"/>
      <c r="J11" s="421">
        <v>0</v>
      </c>
      <c r="K11" s="856"/>
      <c r="L11" s="422" t="s">
        <v>1406</v>
      </c>
      <c r="M11" s="322" t="s">
        <v>1407</v>
      </c>
      <c r="N11" s="863"/>
      <c r="O11" s="858"/>
      <c r="P11" s="864"/>
      <c r="Q11" s="386" t="s">
        <v>1408</v>
      </c>
      <c r="R11" s="856"/>
      <c r="S11" s="856"/>
      <c r="T11" s="856"/>
      <c r="U11" s="856"/>
      <c r="V11" s="856"/>
      <c r="W11" s="856"/>
    </row>
    <row r="12" spans="1:23">
      <c r="A12" s="326" t="s">
        <v>529</v>
      </c>
      <c r="B12" s="326" t="s">
        <v>282</v>
      </c>
      <c r="C12" s="322" t="s">
        <v>319</v>
      </c>
      <c r="D12" s="856">
        <v>7</v>
      </c>
      <c r="E12" s="859" t="s">
        <v>1218</v>
      </c>
      <c r="F12" s="856" t="s">
        <v>1215</v>
      </c>
      <c r="G12" s="856" t="s">
        <v>1409</v>
      </c>
      <c r="H12" s="860">
        <v>5056000</v>
      </c>
      <c r="I12" s="421"/>
      <c r="J12" s="421">
        <v>4438680.7176900003</v>
      </c>
      <c r="K12" s="856" t="s">
        <v>1410</v>
      </c>
      <c r="L12" s="326" t="s">
        <v>1411</v>
      </c>
      <c r="M12" s="402" t="s">
        <v>1412</v>
      </c>
      <c r="N12" s="856"/>
      <c r="O12" s="858">
        <v>1</v>
      </c>
      <c r="P12" s="858">
        <v>0.88</v>
      </c>
      <c r="Q12" s="386" t="s">
        <v>1402</v>
      </c>
      <c r="R12" s="856" t="s">
        <v>474</v>
      </c>
      <c r="S12" s="856" t="s">
        <v>474</v>
      </c>
      <c r="T12" s="856" t="s">
        <v>474</v>
      </c>
      <c r="U12" s="856" t="s">
        <v>474</v>
      </c>
      <c r="V12" s="856" t="s">
        <v>474</v>
      </c>
      <c r="W12" s="856" t="s">
        <v>474</v>
      </c>
    </row>
    <row r="13" spans="1:23">
      <c r="A13" s="326" t="s">
        <v>529</v>
      </c>
      <c r="B13" s="326" t="s">
        <v>282</v>
      </c>
      <c r="C13" s="322" t="s">
        <v>319</v>
      </c>
      <c r="D13" s="856"/>
      <c r="E13" s="859"/>
      <c r="F13" s="856"/>
      <c r="G13" s="856"/>
      <c r="H13" s="861"/>
      <c r="I13" s="421"/>
      <c r="J13" s="421">
        <v>0</v>
      </c>
      <c r="K13" s="856"/>
      <c r="L13" s="326" t="s">
        <v>1413</v>
      </c>
      <c r="M13" s="402" t="s">
        <v>1414</v>
      </c>
      <c r="N13" s="856"/>
      <c r="O13" s="858"/>
      <c r="P13" s="858"/>
      <c r="Q13" s="386" t="s">
        <v>1415</v>
      </c>
      <c r="R13" s="856"/>
      <c r="S13" s="856"/>
      <c r="T13" s="856"/>
      <c r="U13" s="856"/>
      <c r="V13" s="856"/>
      <c r="W13" s="856"/>
    </row>
    <row r="14" spans="1:23">
      <c r="A14" s="326" t="s">
        <v>529</v>
      </c>
      <c r="B14" s="326" t="s">
        <v>282</v>
      </c>
      <c r="C14" s="322" t="s">
        <v>319</v>
      </c>
      <c r="D14" s="856"/>
      <c r="E14" s="859"/>
      <c r="F14" s="856"/>
      <c r="G14" s="856"/>
      <c r="H14" s="862"/>
      <c r="I14" s="421"/>
      <c r="J14" s="421">
        <v>0</v>
      </c>
      <c r="K14" s="856"/>
      <c r="L14" s="326" t="s">
        <v>1416</v>
      </c>
      <c r="M14" s="402" t="s">
        <v>1417</v>
      </c>
      <c r="N14" s="856"/>
      <c r="O14" s="858"/>
      <c r="P14" s="858"/>
      <c r="Q14" s="386" t="s">
        <v>1418</v>
      </c>
      <c r="R14" s="856"/>
      <c r="S14" s="856"/>
      <c r="T14" s="856"/>
      <c r="U14" s="856"/>
      <c r="V14" s="856"/>
      <c r="W14" s="856"/>
    </row>
    <row r="15" spans="1:23">
      <c r="A15" s="326" t="s">
        <v>529</v>
      </c>
      <c r="B15" s="326" t="s">
        <v>283</v>
      </c>
      <c r="C15" s="322" t="s">
        <v>480</v>
      </c>
      <c r="D15" s="322">
        <v>1</v>
      </c>
      <c r="E15" s="326" t="s">
        <v>1221</v>
      </c>
      <c r="F15" s="322" t="s">
        <v>1220</v>
      </c>
      <c r="G15" s="322" t="s">
        <v>1419</v>
      </c>
      <c r="H15" s="423">
        <v>7638</v>
      </c>
      <c r="I15" s="423"/>
      <c r="J15" s="421">
        <v>4146876.1746199997</v>
      </c>
      <c r="K15" s="322" t="s">
        <v>1393</v>
      </c>
      <c r="L15" s="386"/>
      <c r="M15" s="322" t="s">
        <v>1420</v>
      </c>
      <c r="N15" s="322" t="s">
        <v>1421</v>
      </c>
      <c r="O15" s="384">
        <v>0.52</v>
      </c>
      <c r="P15" s="322" t="s">
        <v>1219</v>
      </c>
      <c r="Q15" s="322" t="s">
        <v>1422</v>
      </c>
      <c r="R15" s="322" t="s">
        <v>1423</v>
      </c>
      <c r="S15" s="322">
        <v>25</v>
      </c>
      <c r="T15" s="322" t="s">
        <v>474</v>
      </c>
      <c r="U15" s="322" t="s">
        <v>1424</v>
      </c>
      <c r="V15" s="322" t="s">
        <v>1425</v>
      </c>
      <c r="W15" s="322" t="s">
        <v>1222</v>
      </c>
    </row>
    <row r="16" spans="1:23">
      <c r="A16" s="326" t="s">
        <v>529</v>
      </c>
      <c r="B16" s="326" t="s">
        <v>283</v>
      </c>
      <c r="C16" s="322" t="s">
        <v>480</v>
      </c>
      <c r="D16" s="322">
        <v>2</v>
      </c>
      <c r="E16" s="326" t="s">
        <v>1223</v>
      </c>
      <c r="F16" s="322" t="s">
        <v>1220</v>
      </c>
      <c r="G16" s="322" t="s">
        <v>1426</v>
      </c>
      <c r="H16" s="423">
        <v>1760</v>
      </c>
      <c r="I16" s="423"/>
      <c r="J16" s="231" t="s">
        <v>474</v>
      </c>
      <c r="K16" s="322" t="s">
        <v>1393</v>
      </c>
      <c r="L16" s="386"/>
      <c r="M16" s="322" t="s">
        <v>1427</v>
      </c>
      <c r="N16" s="322"/>
      <c r="O16" s="322" t="s">
        <v>474</v>
      </c>
      <c r="P16" s="322" t="s">
        <v>474</v>
      </c>
      <c r="Q16" s="322" t="s">
        <v>1428</v>
      </c>
      <c r="R16" s="322" t="s">
        <v>1429</v>
      </c>
      <c r="S16" s="322">
        <v>40</v>
      </c>
      <c r="T16" s="322" t="s">
        <v>474</v>
      </c>
      <c r="U16" s="322"/>
      <c r="V16" s="322"/>
      <c r="W16" s="322" t="s">
        <v>1224</v>
      </c>
    </row>
    <row r="17" spans="1:23">
      <c r="A17" s="326" t="s">
        <v>529</v>
      </c>
      <c r="B17" s="326" t="s">
        <v>294</v>
      </c>
      <c r="C17" s="386" t="s">
        <v>319</v>
      </c>
      <c r="D17" s="322">
        <v>1</v>
      </c>
      <c r="E17" s="388" t="s">
        <v>1226</v>
      </c>
      <c r="F17" s="387" t="s">
        <v>1225</v>
      </c>
      <c r="G17" s="322" t="s">
        <v>1430</v>
      </c>
      <c r="H17" s="424">
        <v>1545300</v>
      </c>
      <c r="I17" s="424"/>
      <c r="J17" s="424">
        <v>371983</v>
      </c>
      <c r="K17" s="387" t="s">
        <v>1431</v>
      </c>
      <c r="L17" s="408"/>
      <c r="M17" s="322"/>
      <c r="N17" s="387" t="s">
        <v>1432</v>
      </c>
      <c r="O17" s="389">
        <v>0.3</v>
      </c>
      <c r="P17" s="381">
        <v>0.24071895424836601</v>
      </c>
      <c r="Q17" s="322"/>
      <c r="R17" s="322">
        <v>2026</v>
      </c>
      <c r="S17" s="392" t="s">
        <v>474</v>
      </c>
      <c r="T17" s="392" t="s">
        <v>474</v>
      </c>
      <c r="U17" s="392" t="s">
        <v>474</v>
      </c>
      <c r="V17" s="392" t="s">
        <v>474</v>
      </c>
      <c r="W17" s="387" t="s">
        <v>720</v>
      </c>
    </row>
    <row r="18" spans="1:23">
      <c r="A18" s="326" t="s">
        <v>529</v>
      </c>
      <c r="B18" s="326" t="s">
        <v>294</v>
      </c>
      <c r="C18" s="386" t="s">
        <v>319</v>
      </c>
      <c r="D18" s="322">
        <v>2</v>
      </c>
      <c r="E18" s="390" t="s">
        <v>1227</v>
      </c>
      <c r="F18" s="387" t="s">
        <v>1225</v>
      </c>
      <c r="G18" s="322" t="s">
        <v>1430</v>
      </c>
      <c r="H18" s="424">
        <v>2379640</v>
      </c>
      <c r="I18" s="424"/>
      <c r="J18" s="424">
        <v>1450008.09</v>
      </c>
      <c r="K18" s="387" t="s">
        <v>1431</v>
      </c>
      <c r="L18" s="408"/>
      <c r="M18" s="387" t="s">
        <v>1433</v>
      </c>
      <c r="N18" s="387"/>
      <c r="O18" s="389">
        <v>0.85</v>
      </c>
      <c r="P18" s="381">
        <v>0.60933926560320051</v>
      </c>
      <c r="Q18" s="322" t="s">
        <v>1434</v>
      </c>
      <c r="R18" s="425">
        <v>45901</v>
      </c>
      <c r="S18" s="322">
        <v>20</v>
      </c>
      <c r="T18" s="322">
        <v>50</v>
      </c>
      <c r="U18" s="392" t="s">
        <v>474</v>
      </c>
      <c r="V18" s="392" t="s">
        <v>474</v>
      </c>
      <c r="W18" s="387" t="s">
        <v>436</v>
      </c>
    </row>
    <row r="19" spans="1:23">
      <c r="A19" s="326" t="s">
        <v>529</v>
      </c>
      <c r="B19" s="326" t="s">
        <v>294</v>
      </c>
      <c r="C19" s="386" t="s">
        <v>319</v>
      </c>
      <c r="D19" s="322">
        <v>3</v>
      </c>
      <c r="E19" s="390" t="s">
        <v>1228</v>
      </c>
      <c r="F19" s="387" t="s">
        <v>1225</v>
      </c>
      <c r="G19" s="322" t="s">
        <v>1430</v>
      </c>
      <c r="H19" s="424">
        <v>370000</v>
      </c>
      <c r="I19" s="424"/>
      <c r="J19" s="424">
        <v>258952.37</v>
      </c>
      <c r="K19" s="387" t="s">
        <v>1431</v>
      </c>
      <c r="L19" s="408"/>
      <c r="M19" s="387" t="s">
        <v>1435</v>
      </c>
      <c r="N19" s="387"/>
      <c r="O19" s="389">
        <v>0.95</v>
      </c>
      <c r="P19" s="381">
        <v>0.6998712702702703</v>
      </c>
      <c r="Q19" s="322" t="s">
        <v>1381</v>
      </c>
      <c r="R19" s="425">
        <v>45901</v>
      </c>
      <c r="S19" s="322">
        <v>30</v>
      </c>
      <c r="T19" s="322">
        <v>40</v>
      </c>
      <c r="U19" s="392" t="s">
        <v>474</v>
      </c>
      <c r="V19" s="392" t="s">
        <v>474</v>
      </c>
      <c r="W19" s="387" t="s">
        <v>436</v>
      </c>
    </row>
    <row r="20" spans="1:23">
      <c r="A20" s="326" t="s">
        <v>529</v>
      </c>
      <c r="B20" s="326" t="s">
        <v>294</v>
      </c>
      <c r="C20" s="386" t="s">
        <v>319</v>
      </c>
      <c r="D20" s="322">
        <v>4</v>
      </c>
      <c r="E20" s="390" t="s">
        <v>1229</v>
      </c>
      <c r="F20" s="387" t="s">
        <v>1225</v>
      </c>
      <c r="G20" s="322" t="s">
        <v>1430</v>
      </c>
      <c r="H20" s="424">
        <v>1600800</v>
      </c>
      <c r="I20" s="424"/>
      <c r="J20" s="424">
        <v>172605.2</v>
      </c>
      <c r="K20" s="387" t="s">
        <v>1431</v>
      </c>
      <c r="L20" s="408"/>
      <c r="M20" s="322"/>
      <c r="N20" s="387"/>
      <c r="O20" s="391">
        <v>0.15</v>
      </c>
      <c r="P20" s="381">
        <v>0.10782433783108447</v>
      </c>
      <c r="Q20" s="322"/>
      <c r="R20" s="322">
        <v>2026</v>
      </c>
      <c r="S20" s="392" t="s">
        <v>474</v>
      </c>
      <c r="T20" s="392" t="s">
        <v>474</v>
      </c>
      <c r="U20" s="392" t="s">
        <v>474</v>
      </c>
      <c r="V20" s="392" t="s">
        <v>474</v>
      </c>
      <c r="W20" s="387" t="s">
        <v>720</v>
      </c>
    </row>
    <row r="21" spans="1:23">
      <c r="A21" s="326" t="s">
        <v>529</v>
      </c>
      <c r="B21" s="326" t="s">
        <v>294</v>
      </c>
      <c r="C21" s="386" t="s">
        <v>319</v>
      </c>
      <c r="D21" s="322">
        <v>5</v>
      </c>
      <c r="E21" s="390" t="s">
        <v>1230</v>
      </c>
      <c r="F21" s="387" t="s">
        <v>1225</v>
      </c>
      <c r="G21" s="322" t="s">
        <v>1430</v>
      </c>
      <c r="H21" s="424">
        <v>900000</v>
      </c>
      <c r="I21" s="424"/>
      <c r="J21" s="424">
        <v>104622.65</v>
      </c>
      <c r="K21" s="387" t="s">
        <v>1431</v>
      </c>
      <c r="L21" s="408"/>
      <c r="M21" s="387" t="s">
        <v>1436</v>
      </c>
      <c r="N21" s="387"/>
      <c r="O21" s="391">
        <v>0.15</v>
      </c>
      <c r="P21" s="381">
        <v>0.11624738888888889</v>
      </c>
      <c r="Q21" s="322" t="s">
        <v>1437</v>
      </c>
      <c r="R21" s="425">
        <v>45901</v>
      </c>
      <c r="S21" s="322">
        <v>28</v>
      </c>
      <c r="T21" s="322">
        <v>40</v>
      </c>
      <c r="U21" s="392" t="s">
        <v>474</v>
      </c>
      <c r="V21" s="392" t="s">
        <v>474</v>
      </c>
      <c r="W21" s="387" t="s">
        <v>436</v>
      </c>
    </row>
    <row r="22" spans="1:23">
      <c r="A22" s="326" t="s">
        <v>529</v>
      </c>
      <c r="B22" s="326" t="s">
        <v>294</v>
      </c>
      <c r="C22" s="386" t="s">
        <v>319</v>
      </c>
      <c r="D22" s="322">
        <v>6</v>
      </c>
      <c r="E22" s="390" t="s">
        <v>1231</v>
      </c>
      <c r="F22" s="387" t="s">
        <v>1225</v>
      </c>
      <c r="G22" s="322" t="s">
        <v>1430</v>
      </c>
      <c r="H22" s="424">
        <v>1800000</v>
      </c>
      <c r="I22" s="424"/>
      <c r="J22" s="424">
        <v>0</v>
      </c>
      <c r="K22" s="387" t="s">
        <v>1431</v>
      </c>
      <c r="L22" s="408"/>
      <c r="M22" s="322"/>
      <c r="N22" s="387"/>
      <c r="O22" s="322">
        <v>0</v>
      </c>
      <c r="P22" s="381">
        <v>0</v>
      </c>
      <c r="Q22" s="392" t="s">
        <v>474</v>
      </c>
      <c r="R22" s="392" t="s">
        <v>474</v>
      </c>
      <c r="S22" s="392" t="s">
        <v>474</v>
      </c>
      <c r="T22" s="392" t="s">
        <v>474</v>
      </c>
      <c r="U22" s="392" t="s">
        <v>1438</v>
      </c>
      <c r="V22" s="392" t="s">
        <v>1439</v>
      </c>
      <c r="W22" s="387" t="s">
        <v>720</v>
      </c>
    </row>
    <row r="23" spans="1:23">
      <c r="A23" s="326" t="s">
        <v>529</v>
      </c>
      <c r="B23" s="326" t="s">
        <v>294</v>
      </c>
      <c r="C23" s="386" t="s">
        <v>319</v>
      </c>
      <c r="D23" s="322">
        <v>7</v>
      </c>
      <c r="E23" s="390" t="s">
        <v>1233</v>
      </c>
      <c r="F23" s="392" t="s">
        <v>1232</v>
      </c>
      <c r="G23" s="392" t="s">
        <v>1440</v>
      </c>
      <c r="H23" s="426">
        <v>758914</v>
      </c>
      <c r="I23" s="426"/>
      <c r="J23" s="424">
        <v>228518</v>
      </c>
      <c r="K23" s="387" t="s">
        <v>1431</v>
      </c>
      <c r="L23" s="408"/>
      <c r="M23" s="387" t="s">
        <v>1441</v>
      </c>
      <c r="N23" s="387" t="s">
        <v>1442</v>
      </c>
      <c r="O23" s="392" t="s">
        <v>1234</v>
      </c>
      <c r="P23" s="381">
        <v>0.30111185193579248</v>
      </c>
      <c r="Q23" s="322" t="s">
        <v>1443</v>
      </c>
      <c r="R23" s="425">
        <v>45748</v>
      </c>
      <c r="S23" s="322">
        <v>50</v>
      </c>
      <c r="T23" s="322">
        <v>90</v>
      </c>
      <c r="U23" s="392" t="s">
        <v>1444</v>
      </c>
      <c r="V23" s="392" t="s">
        <v>1445</v>
      </c>
      <c r="W23" s="387" t="s">
        <v>436</v>
      </c>
    </row>
    <row r="24" spans="1:23">
      <c r="A24" s="326" t="s">
        <v>529</v>
      </c>
      <c r="B24" s="326" t="s">
        <v>294</v>
      </c>
      <c r="C24" s="386" t="s">
        <v>319</v>
      </c>
      <c r="D24" s="322">
        <v>8</v>
      </c>
      <c r="E24" s="390" t="s">
        <v>1236</v>
      </c>
      <c r="F24" s="392" t="s">
        <v>1235</v>
      </c>
      <c r="G24" s="322" t="s">
        <v>1430</v>
      </c>
      <c r="H24" s="426">
        <v>500000</v>
      </c>
      <c r="I24" s="426"/>
      <c r="J24" s="424">
        <v>435042</v>
      </c>
      <c r="K24" s="387" t="s">
        <v>1446</v>
      </c>
      <c r="L24" s="408"/>
      <c r="M24" s="387" t="s">
        <v>1447</v>
      </c>
      <c r="N24" s="427" t="s">
        <v>1448</v>
      </c>
      <c r="O24" s="391">
        <v>0.95</v>
      </c>
      <c r="P24" s="381">
        <v>0.87008399999999997</v>
      </c>
      <c r="Q24" s="322" t="s">
        <v>1437</v>
      </c>
      <c r="R24" s="322" t="s">
        <v>1449</v>
      </c>
      <c r="S24" s="322">
        <v>80</v>
      </c>
      <c r="T24" s="322">
        <v>150</v>
      </c>
      <c r="U24" s="392" t="s">
        <v>1444</v>
      </c>
      <c r="V24" s="392" t="s">
        <v>1450</v>
      </c>
      <c r="W24" s="387" t="s">
        <v>436</v>
      </c>
    </row>
    <row r="25" spans="1:23">
      <c r="A25" s="326" t="s">
        <v>529</v>
      </c>
      <c r="B25" s="326" t="s">
        <v>294</v>
      </c>
      <c r="C25" s="386" t="s">
        <v>480</v>
      </c>
      <c r="D25" s="322">
        <v>1</v>
      </c>
      <c r="E25" s="387" t="s">
        <v>1238</v>
      </c>
      <c r="F25" s="387" t="s">
        <v>1237</v>
      </c>
      <c r="G25" s="322" t="s">
        <v>1451</v>
      </c>
      <c r="H25" s="428">
        <v>548554</v>
      </c>
      <c r="I25" s="428"/>
      <c r="J25" s="231"/>
      <c r="K25" s="322" t="s">
        <v>1452</v>
      </c>
      <c r="L25" s="408"/>
      <c r="M25" s="429" t="s">
        <v>1453</v>
      </c>
      <c r="N25" s="427" t="s">
        <v>1454</v>
      </c>
      <c r="O25" s="395">
        <v>0.46189999999999998</v>
      </c>
      <c r="P25" s="393">
        <v>0.38700000000000001</v>
      </c>
      <c r="Q25" s="322" t="s">
        <v>1455</v>
      </c>
      <c r="R25" s="430">
        <v>46061</v>
      </c>
      <c r="S25" s="322">
        <v>1072</v>
      </c>
      <c r="T25" s="322">
        <v>274</v>
      </c>
      <c r="U25" s="322" t="s">
        <v>1456</v>
      </c>
      <c r="V25" s="322" t="s">
        <v>1457</v>
      </c>
      <c r="W25" s="322"/>
    </row>
    <row r="26" spans="1:23" s="399" customFormat="1" ht="108">
      <c r="A26" s="396" t="s">
        <v>529</v>
      </c>
      <c r="B26" s="396" t="s">
        <v>294</v>
      </c>
      <c r="C26" s="397" t="s">
        <v>480</v>
      </c>
      <c r="D26" s="394">
        <v>2</v>
      </c>
      <c r="E26" s="398" t="s">
        <v>1240</v>
      </c>
      <c r="F26" s="398" t="s">
        <v>1239</v>
      </c>
      <c r="G26" s="431" t="s">
        <v>1458</v>
      </c>
      <c r="H26" s="432" t="s">
        <v>1241</v>
      </c>
      <c r="I26" s="433"/>
      <c r="J26" s="434" t="s">
        <v>474</v>
      </c>
      <c r="K26" s="431" t="s">
        <v>1459</v>
      </c>
      <c r="L26" s="419"/>
      <c r="M26" s="431" t="s">
        <v>1460</v>
      </c>
      <c r="N26" s="431" t="s">
        <v>1461</v>
      </c>
      <c r="O26" s="400">
        <v>0.95</v>
      </c>
      <c r="P26" s="394">
        <v>0</v>
      </c>
      <c r="Q26" s="394" t="s">
        <v>1462</v>
      </c>
      <c r="R26" s="435">
        <v>45714</v>
      </c>
      <c r="S26" s="394">
        <v>400</v>
      </c>
      <c r="T26" s="394">
        <v>900</v>
      </c>
      <c r="U26" s="394" t="s">
        <v>474</v>
      </c>
      <c r="V26" s="394" t="s">
        <v>474</v>
      </c>
      <c r="W26" s="394"/>
    </row>
    <row r="27" spans="1:23">
      <c r="A27" s="326" t="s">
        <v>529</v>
      </c>
      <c r="B27" s="326" t="s">
        <v>294</v>
      </c>
      <c r="C27" s="386" t="s">
        <v>480</v>
      </c>
      <c r="D27" s="322">
        <v>3</v>
      </c>
      <c r="E27" s="392" t="s">
        <v>1242</v>
      </c>
      <c r="F27" s="387" t="s">
        <v>1239</v>
      </c>
      <c r="G27" s="387" t="s">
        <v>1463</v>
      </c>
      <c r="H27" s="428">
        <v>15778292</v>
      </c>
      <c r="I27" s="428"/>
      <c r="J27" s="231" t="s">
        <v>474</v>
      </c>
      <c r="K27" s="322" t="s">
        <v>1464</v>
      </c>
      <c r="L27" s="408"/>
      <c r="M27" s="322" t="s">
        <v>1465</v>
      </c>
      <c r="N27" s="429" t="s">
        <v>1466</v>
      </c>
      <c r="O27" s="395">
        <v>1</v>
      </c>
      <c r="P27" s="384">
        <v>0.7</v>
      </c>
      <c r="Q27" s="322" t="s">
        <v>1467</v>
      </c>
      <c r="R27" s="429" t="s">
        <v>1468</v>
      </c>
      <c r="S27" s="322">
        <v>300</v>
      </c>
      <c r="T27" s="322">
        <v>450</v>
      </c>
      <c r="U27" s="322" t="s">
        <v>474</v>
      </c>
      <c r="V27" s="322" t="s">
        <v>474</v>
      </c>
      <c r="W27" s="322"/>
    </row>
    <row r="28" spans="1:23">
      <c r="A28" s="326" t="s">
        <v>529</v>
      </c>
      <c r="B28" s="326" t="s">
        <v>294</v>
      </c>
      <c r="C28" s="386" t="s">
        <v>480</v>
      </c>
      <c r="D28" s="856">
        <v>4</v>
      </c>
      <c r="E28" s="392" t="s">
        <v>1243</v>
      </c>
      <c r="F28" s="387" t="s">
        <v>1239</v>
      </c>
      <c r="G28" s="387" t="s">
        <v>1463</v>
      </c>
      <c r="H28" s="428">
        <v>12741089</v>
      </c>
      <c r="I28" s="428"/>
      <c r="J28" s="231" t="s">
        <v>474</v>
      </c>
      <c r="K28" s="322" t="s">
        <v>1464</v>
      </c>
      <c r="L28" s="408"/>
      <c r="M28" s="322" t="s">
        <v>1469</v>
      </c>
      <c r="N28" s="429"/>
      <c r="O28" s="395">
        <v>1</v>
      </c>
      <c r="P28" s="384">
        <v>0.75</v>
      </c>
      <c r="Q28" s="322" t="s">
        <v>1467</v>
      </c>
      <c r="R28" s="429" t="s">
        <v>1468</v>
      </c>
      <c r="S28" s="322">
        <v>220</v>
      </c>
      <c r="T28" s="322">
        <v>310</v>
      </c>
      <c r="U28" s="322" t="s">
        <v>474</v>
      </c>
      <c r="V28" s="322" t="s">
        <v>474</v>
      </c>
      <c r="W28" s="322"/>
    </row>
    <row r="29" spans="1:23">
      <c r="A29" s="326" t="s">
        <v>529</v>
      </c>
      <c r="B29" s="326" t="s">
        <v>294</v>
      </c>
      <c r="C29" s="386" t="s">
        <v>480</v>
      </c>
      <c r="D29" s="856"/>
      <c r="E29" s="392" t="s">
        <v>1244</v>
      </c>
      <c r="F29" s="387" t="s">
        <v>1239</v>
      </c>
      <c r="G29" s="322" t="s">
        <v>1470</v>
      </c>
      <c r="H29" s="428">
        <v>4381982</v>
      </c>
      <c r="I29" s="428"/>
      <c r="J29" s="231" t="s">
        <v>474</v>
      </c>
      <c r="K29" s="322" t="s">
        <v>1464</v>
      </c>
      <c r="L29" s="408"/>
      <c r="M29" s="322" t="s">
        <v>1471</v>
      </c>
      <c r="N29" s="429"/>
      <c r="O29" s="395">
        <v>0.43</v>
      </c>
      <c r="P29" s="384">
        <v>0.32400000000000001</v>
      </c>
      <c r="Q29" s="425">
        <v>45778</v>
      </c>
      <c r="R29" s="429"/>
      <c r="S29" s="322">
        <v>80</v>
      </c>
      <c r="T29" s="322">
        <v>120</v>
      </c>
      <c r="U29" s="322" t="s">
        <v>1472</v>
      </c>
      <c r="V29" s="322" t="s">
        <v>1473</v>
      </c>
      <c r="W29" s="322"/>
    </row>
    <row r="30" spans="1:23">
      <c r="A30" s="326" t="s">
        <v>529</v>
      </c>
      <c r="B30" s="326" t="s">
        <v>294</v>
      </c>
      <c r="C30" s="386" t="s">
        <v>480</v>
      </c>
      <c r="D30" s="322">
        <v>5</v>
      </c>
      <c r="E30" s="392" t="s">
        <v>1245</v>
      </c>
      <c r="F30" s="387" t="s">
        <v>1239</v>
      </c>
      <c r="G30" s="322" t="s">
        <v>1474</v>
      </c>
      <c r="H30" s="428">
        <v>1260982</v>
      </c>
      <c r="I30" s="428"/>
      <c r="J30" s="231" t="s">
        <v>474</v>
      </c>
      <c r="K30" s="322" t="s">
        <v>1464</v>
      </c>
      <c r="L30" s="408"/>
      <c r="M30" s="322" t="s">
        <v>1475</v>
      </c>
      <c r="N30" s="429"/>
      <c r="O30" s="395">
        <v>0.43</v>
      </c>
      <c r="P30" s="384">
        <v>0.22</v>
      </c>
      <c r="Q30" s="322" t="s">
        <v>1476</v>
      </c>
      <c r="R30" s="425">
        <v>45658</v>
      </c>
      <c r="S30" s="322">
        <v>75</v>
      </c>
      <c r="T30" s="322">
        <v>100</v>
      </c>
      <c r="U30" s="322"/>
      <c r="V30" s="322"/>
      <c r="W30" s="322"/>
    </row>
    <row r="31" spans="1:23">
      <c r="A31" s="326" t="s">
        <v>529</v>
      </c>
      <c r="B31" s="326" t="s">
        <v>294</v>
      </c>
      <c r="C31" s="386" t="s">
        <v>480</v>
      </c>
      <c r="D31" s="322">
        <v>6</v>
      </c>
      <c r="E31" s="392" t="s">
        <v>1246</v>
      </c>
      <c r="F31" s="387" t="s">
        <v>1239</v>
      </c>
      <c r="G31" s="322" t="s">
        <v>1477</v>
      </c>
      <c r="H31" s="428">
        <v>5959786</v>
      </c>
      <c r="I31" s="428"/>
      <c r="J31" s="231" t="s">
        <v>474</v>
      </c>
      <c r="K31" s="322" t="s">
        <v>1464</v>
      </c>
      <c r="L31" s="408"/>
      <c r="M31" s="322" t="s">
        <v>1478</v>
      </c>
      <c r="N31" s="429"/>
      <c r="O31" s="395">
        <v>0.3</v>
      </c>
      <c r="P31" s="384">
        <v>0.06</v>
      </c>
      <c r="Q31" s="322" t="s">
        <v>1467</v>
      </c>
      <c r="R31" s="429" t="s">
        <v>1479</v>
      </c>
      <c r="S31" s="322">
        <v>180</v>
      </c>
      <c r="T31" s="322">
        <v>250</v>
      </c>
      <c r="U31" s="392" t="s">
        <v>1480</v>
      </c>
      <c r="V31" s="429" t="s">
        <v>1481</v>
      </c>
      <c r="W31" s="322"/>
    </row>
    <row r="32" spans="1:23">
      <c r="A32" s="326" t="s">
        <v>529</v>
      </c>
      <c r="B32" s="326" t="s">
        <v>294</v>
      </c>
      <c r="C32" s="386" t="s">
        <v>480</v>
      </c>
      <c r="D32" s="322">
        <v>7</v>
      </c>
      <c r="E32" s="392" t="s">
        <v>1247</v>
      </c>
      <c r="F32" s="387" t="s">
        <v>1239</v>
      </c>
      <c r="G32" s="322" t="s">
        <v>1482</v>
      </c>
      <c r="H32" s="428">
        <v>1693578</v>
      </c>
      <c r="I32" s="428"/>
      <c r="J32" s="231" t="s">
        <v>474</v>
      </c>
      <c r="K32" s="322" t="s">
        <v>1464</v>
      </c>
      <c r="L32" s="408"/>
      <c r="M32" s="322" t="s">
        <v>1483</v>
      </c>
      <c r="N32" s="429"/>
      <c r="O32" s="381">
        <v>0.13</v>
      </c>
      <c r="P32" s="322">
        <v>0</v>
      </c>
      <c r="Q32" s="425" t="s">
        <v>1484</v>
      </c>
      <c r="R32" s="429" t="s">
        <v>1485</v>
      </c>
      <c r="S32" s="322">
        <v>68</v>
      </c>
      <c r="T32" s="322">
        <v>110</v>
      </c>
      <c r="U32" s="392"/>
      <c r="V32" s="322" t="s">
        <v>474</v>
      </c>
      <c r="W32" s="322"/>
    </row>
    <row r="33" spans="1:23">
      <c r="A33" s="326" t="s">
        <v>529</v>
      </c>
      <c r="B33" s="326" t="s">
        <v>294</v>
      </c>
      <c r="C33" s="386" t="s">
        <v>480</v>
      </c>
      <c r="D33" s="322">
        <v>8</v>
      </c>
      <c r="E33" s="392" t="s">
        <v>1248</v>
      </c>
      <c r="F33" s="387" t="s">
        <v>1239</v>
      </c>
      <c r="G33" s="387" t="s">
        <v>1486</v>
      </c>
      <c r="H33" s="436">
        <v>22077000</v>
      </c>
      <c r="I33" s="436"/>
      <c r="J33" s="231" t="s">
        <v>474</v>
      </c>
      <c r="K33" s="322" t="s">
        <v>1487</v>
      </c>
      <c r="L33" s="408"/>
      <c r="M33" s="322" t="s">
        <v>1488</v>
      </c>
      <c r="N33" s="322" t="s">
        <v>1489</v>
      </c>
      <c r="O33" s="381">
        <v>0.8</v>
      </c>
      <c r="P33" s="393">
        <v>0.73229999999999995</v>
      </c>
      <c r="Q33" s="429" t="s">
        <v>1490</v>
      </c>
      <c r="R33" s="429" t="s">
        <v>1491</v>
      </c>
      <c r="S33" s="429" t="s">
        <v>1492</v>
      </c>
      <c r="T33" s="429" t="s">
        <v>1492</v>
      </c>
      <c r="U33" s="429" t="s">
        <v>1493</v>
      </c>
      <c r="V33" s="429" t="s">
        <v>1494</v>
      </c>
      <c r="W33" s="322"/>
    </row>
    <row r="34" spans="1:23">
      <c r="A34" s="326" t="s">
        <v>529</v>
      </c>
      <c r="B34" s="326" t="s">
        <v>298</v>
      </c>
      <c r="C34" s="386" t="s">
        <v>319</v>
      </c>
      <c r="D34" s="408"/>
      <c r="E34" s="114" t="s">
        <v>1250</v>
      </c>
      <c r="F34" s="116" t="s">
        <v>1249</v>
      </c>
      <c r="G34" s="322"/>
      <c r="H34" s="241">
        <v>1000000</v>
      </c>
      <c r="I34" s="241">
        <v>255687</v>
      </c>
      <c r="J34" s="241">
        <v>204549</v>
      </c>
      <c r="K34" s="322"/>
      <c r="L34" s="322"/>
      <c r="M34" s="115"/>
      <c r="N34" s="408"/>
      <c r="O34" s="116">
        <v>80</v>
      </c>
      <c r="P34" s="408"/>
      <c r="Q34" s="408"/>
      <c r="R34" s="408"/>
      <c r="S34" s="408"/>
      <c r="T34" s="408"/>
      <c r="U34" s="408"/>
      <c r="V34" s="116" t="s">
        <v>1495</v>
      </c>
      <c r="W34" s="116" t="s">
        <v>1251</v>
      </c>
    </row>
    <row r="35" spans="1:23">
      <c r="A35" s="326" t="s">
        <v>529</v>
      </c>
      <c r="B35" s="326" t="s">
        <v>298</v>
      </c>
      <c r="C35" s="386" t="s">
        <v>319</v>
      </c>
      <c r="D35" s="408"/>
      <c r="E35" s="114" t="s">
        <v>1250</v>
      </c>
      <c r="F35" s="116" t="s">
        <v>1249</v>
      </c>
      <c r="G35" s="322"/>
      <c r="H35" s="241">
        <v>1500000</v>
      </c>
      <c r="I35" s="241">
        <v>936228</v>
      </c>
      <c r="J35" s="241">
        <v>638679</v>
      </c>
      <c r="K35" s="322"/>
      <c r="L35" s="322"/>
      <c r="M35" s="115"/>
      <c r="N35" s="408"/>
      <c r="O35" s="116">
        <v>98</v>
      </c>
      <c r="P35" s="408"/>
      <c r="Q35" s="408"/>
      <c r="R35" s="408"/>
      <c r="S35" s="408"/>
      <c r="T35" s="408"/>
      <c r="U35" s="408"/>
      <c r="V35" s="116" t="s">
        <v>1495</v>
      </c>
      <c r="W35" s="116" t="s">
        <v>1251</v>
      </c>
    </row>
    <row r="36" spans="1:23">
      <c r="A36" s="326" t="s">
        <v>529</v>
      </c>
      <c r="B36" s="326" t="s">
        <v>298</v>
      </c>
      <c r="C36" s="386" t="s">
        <v>319</v>
      </c>
      <c r="D36" s="408"/>
      <c r="E36" s="114" t="s">
        <v>1252</v>
      </c>
      <c r="F36" s="116" t="s">
        <v>1249</v>
      </c>
      <c r="G36" s="322"/>
      <c r="H36" s="241">
        <v>162000</v>
      </c>
      <c r="I36" s="241">
        <v>161847</v>
      </c>
      <c r="J36" s="241">
        <v>41069</v>
      </c>
      <c r="K36" s="322"/>
      <c r="L36" s="322"/>
      <c r="M36" s="115"/>
      <c r="N36" s="408"/>
      <c r="O36" s="116">
        <v>80</v>
      </c>
      <c r="P36" s="408"/>
      <c r="Q36" s="408"/>
      <c r="R36" s="408"/>
      <c r="S36" s="408"/>
      <c r="T36" s="408"/>
      <c r="U36" s="408"/>
      <c r="V36" s="116" t="s">
        <v>474</v>
      </c>
      <c r="W36" s="116" t="s">
        <v>1251</v>
      </c>
    </row>
    <row r="37" spans="1:23">
      <c r="A37" s="326" t="s">
        <v>529</v>
      </c>
      <c r="B37" s="326" t="s">
        <v>298</v>
      </c>
      <c r="C37" s="386" t="s">
        <v>319</v>
      </c>
      <c r="D37" s="408"/>
      <c r="E37" s="114" t="s">
        <v>1253</v>
      </c>
      <c r="F37" s="116" t="s">
        <v>1249</v>
      </c>
      <c r="G37" s="322"/>
      <c r="H37" s="241">
        <v>486000</v>
      </c>
      <c r="I37" s="241">
        <v>459977</v>
      </c>
      <c r="J37" s="241">
        <v>205419</v>
      </c>
      <c r="K37" s="322"/>
      <c r="L37" s="322"/>
      <c r="M37" s="115"/>
      <c r="N37" s="408"/>
      <c r="O37" s="116">
        <v>80</v>
      </c>
      <c r="P37" s="408"/>
      <c r="Q37" s="408"/>
      <c r="R37" s="408"/>
      <c r="S37" s="408"/>
      <c r="T37" s="408"/>
      <c r="U37" s="408"/>
      <c r="V37" s="116" t="s">
        <v>474</v>
      </c>
      <c r="W37" s="116" t="s">
        <v>1251</v>
      </c>
    </row>
    <row r="38" spans="1:23">
      <c r="A38" s="326" t="s">
        <v>529</v>
      </c>
      <c r="B38" s="326" t="s">
        <v>298</v>
      </c>
      <c r="C38" s="386" t="s">
        <v>319</v>
      </c>
      <c r="D38" s="408"/>
      <c r="E38" s="114" t="s">
        <v>1254</v>
      </c>
      <c r="F38" s="116" t="s">
        <v>1249</v>
      </c>
      <c r="G38" s="322"/>
      <c r="H38" s="241">
        <v>1400000</v>
      </c>
      <c r="I38" s="241">
        <v>1210373</v>
      </c>
      <c r="J38" s="241">
        <v>513457</v>
      </c>
      <c r="K38" s="322"/>
      <c r="L38" s="322"/>
      <c r="M38" s="115"/>
      <c r="N38" s="408"/>
      <c r="O38" s="116">
        <v>67</v>
      </c>
      <c r="P38" s="408"/>
      <c r="Q38" s="408"/>
      <c r="R38" s="408"/>
      <c r="S38" s="408"/>
      <c r="T38" s="408"/>
      <c r="U38" s="408"/>
      <c r="V38" s="116" t="s">
        <v>1496</v>
      </c>
      <c r="W38" s="116" t="s">
        <v>1251</v>
      </c>
    </row>
    <row r="39" spans="1:23">
      <c r="A39" s="326" t="s">
        <v>529</v>
      </c>
      <c r="B39" s="326" t="s">
        <v>298</v>
      </c>
      <c r="C39" s="386" t="s">
        <v>319</v>
      </c>
      <c r="D39" s="408"/>
      <c r="E39" s="114" t="s">
        <v>1255</v>
      </c>
      <c r="F39" s="116" t="s">
        <v>1249</v>
      </c>
      <c r="G39" s="322"/>
      <c r="H39" s="421">
        <v>1500000</v>
      </c>
      <c r="I39" s="421">
        <v>1331871</v>
      </c>
      <c r="J39" s="421">
        <v>1157747</v>
      </c>
      <c r="K39" s="322"/>
      <c r="L39" s="322"/>
      <c r="M39" s="416"/>
      <c r="N39" s="408"/>
      <c r="O39" s="322">
        <v>98</v>
      </c>
      <c r="P39" s="408"/>
      <c r="Q39" s="408"/>
      <c r="R39" s="408"/>
      <c r="S39" s="408"/>
      <c r="T39" s="408"/>
      <c r="U39" s="408"/>
      <c r="V39" s="116" t="s">
        <v>1495</v>
      </c>
      <c r="W39" s="322" t="s">
        <v>1251</v>
      </c>
    </row>
    <row r="40" spans="1:23">
      <c r="A40" s="326" t="s">
        <v>529</v>
      </c>
      <c r="B40" s="326" t="s">
        <v>298</v>
      </c>
      <c r="C40" s="386" t="s">
        <v>319</v>
      </c>
      <c r="D40" s="408"/>
      <c r="E40" s="326" t="s">
        <v>1256</v>
      </c>
      <c r="F40" s="322" t="s">
        <v>1133</v>
      </c>
      <c r="G40" s="322"/>
      <c r="H40" s="421">
        <v>14610000</v>
      </c>
      <c r="I40" s="421">
        <v>13611907</v>
      </c>
      <c r="J40" s="421">
        <v>10529573</v>
      </c>
      <c r="K40" s="322"/>
      <c r="L40" s="322"/>
      <c r="M40" s="416"/>
      <c r="N40" s="408"/>
      <c r="O40" s="322">
        <v>71</v>
      </c>
      <c r="P40" s="408"/>
      <c r="Q40" s="408"/>
      <c r="R40" s="408"/>
      <c r="S40" s="408"/>
      <c r="T40" s="408"/>
      <c r="U40" s="408"/>
      <c r="V40" s="322" t="s">
        <v>474</v>
      </c>
      <c r="W40" s="322" t="s">
        <v>802</v>
      </c>
    </row>
    <row r="41" spans="1:23">
      <c r="A41" s="326" t="s">
        <v>529</v>
      </c>
      <c r="B41" s="326" t="s">
        <v>298</v>
      </c>
      <c r="C41" s="386" t="s">
        <v>319</v>
      </c>
      <c r="D41" s="408"/>
      <c r="E41" s="114" t="s">
        <v>1257</v>
      </c>
      <c r="F41" s="322" t="s">
        <v>1239</v>
      </c>
      <c r="G41" s="322"/>
      <c r="H41" s="421">
        <v>2500000</v>
      </c>
      <c r="I41" s="421">
        <v>2142157</v>
      </c>
      <c r="J41" s="421">
        <v>826597</v>
      </c>
      <c r="K41" s="322"/>
      <c r="L41" s="322"/>
      <c r="M41" s="416"/>
      <c r="N41" s="408"/>
      <c r="O41" s="322">
        <v>85</v>
      </c>
      <c r="P41" s="408"/>
      <c r="Q41" s="408"/>
      <c r="R41" s="408"/>
      <c r="S41" s="408"/>
      <c r="T41" s="408"/>
      <c r="U41" s="408"/>
      <c r="V41" s="322" t="s">
        <v>474</v>
      </c>
      <c r="W41" s="322" t="s">
        <v>1258</v>
      </c>
    </row>
    <row r="42" spans="1:23">
      <c r="A42" s="326" t="s">
        <v>529</v>
      </c>
      <c r="B42" s="326" t="s">
        <v>298</v>
      </c>
      <c r="C42" s="386" t="s">
        <v>319</v>
      </c>
      <c r="D42" s="408"/>
      <c r="E42" s="114" t="s">
        <v>1259</v>
      </c>
      <c r="F42" s="322" t="s">
        <v>1239</v>
      </c>
      <c r="G42" s="322"/>
      <c r="H42" s="421">
        <v>2490000</v>
      </c>
      <c r="I42" s="421">
        <v>1999404</v>
      </c>
      <c r="J42" s="421">
        <v>412576</v>
      </c>
      <c r="K42" s="322"/>
      <c r="L42" s="322"/>
      <c r="M42" s="416"/>
      <c r="N42" s="408"/>
      <c r="O42" s="322">
        <v>50</v>
      </c>
      <c r="P42" s="408"/>
      <c r="Q42" s="408"/>
      <c r="R42" s="408"/>
      <c r="S42" s="408"/>
      <c r="T42" s="408"/>
      <c r="U42" s="408"/>
      <c r="V42" s="322" t="s">
        <v>474</v>
      </c>
      <c r="W42" s="322" t="s">
        <v>1258</v>
      </c>
    </row>
    <row r="43" spans="1:23">
      <c r="A43" s="326" t="s">
        <v>529</v>
      </c>
      <c r="B43" s="326" t="s">
        <v>298</v>
      </c>
      <c r="C43" s="386" t="s">
        <v>319</v>
      </c>
      <c r="D43" s="408"/>
      <c r="E43" s="114" t="s">
        <v>1261</v>
      </c>
      <c r="F43" s="322" t="s">
        <v>1260</v>
      </c>
      <c r="G43" s="322"/>
      <c r="H43" s="421">
        <v>2000000</v>
      </c>
      <c r="I43" s="421">
        <v>1517700</v>
      </c>
      <c r="J43" s="421">
        <v>1428287</v>
      </c>
      <c r="K43" s="322"/>
      <c r="L43" s="322"/>
      <c r="M43" s="416"/>
      <c r="N43" s="408"/>
      <c r="O43" s="322">
        <v>90</v>
      </c>
      <c r="P43" s="408"/>
      <c r="Q43" s="408"/>
      <c r="R43" s="408"/>
      <c r="S43" s="408"/>
      <c r="T43" s="408"/>
      <c r="U43" s="408"/>
      <c r="V43" s="322" t="s">
        <v>474</v>
      </c>
      <c r="W43" s="322" t="s">
        <v>130</v>
      </c>
    </row>
    <row r="44" spans="1:23">
      <c r="A44" s="326" t="s">
        <v>529</v>
      </c>
      <c r="B44" s="326" t="s">
        <v>298</v>
      </c>
      <c r="C44" s="386" t="s">
        <v>319</v>
      </c>
      <c r="D44" s="408"/>
      <c r="E44" s="114" t="s">
        <v>1262</v>
      </c>
      <c r="F44" s="322" t="s">
        <v>444</v>
      </c>
      <c r="G44" s="322"/>
      <c r="H44" s="421">
        <v>1700000</v>
      </c>
      <c r="I44" s="421">
        <v>1201064</v>
      </c>
      <c r="J44" s="421">
        <v>574074</v>
      </c>
      <c r="K44" s="322"/>
      <c r="L44" s="322"/>
      <c r="M44" s="416"/>
      <c r="N44" s="408"/>
      <c r="O44" s="322">
        <v>65</v>
      </c>
      <c r="P44" s="408"/>
      <c r="Q44" s="408"/>
      <c r="R44" s="408"/>
      <c r="S44" s="408"/>
      <c r="T44" s="408"/>
      <c r="U44" s="408"/>
      <c r="V44" s="322" t="s">
        <v>1497</v>
      </c>
      <c r="W44" s="322" t="s">
        <v>1263</v>
      </c>
    </row>
    <row r="45" spans="1:23">
      <c r="A45" s="326" t="s">
        <v>529</v>
      </c>
      <c r="B45" s="326" t="s">
        <v>298</v>
      </c>
      <c r="C45" s="386" t="s">
        <v>319</v>
      </c>
      <c r="D45" s="408"/>
      <c r="E45" s="114" t="s">
        <v>1264</v>
      </c>
      <c r="F45" s="322" t="s">
        <v>444</v>
      </c>
      <c r="G45" s="322"/>
      <c r="H45" s="421">
        <v>700000</v>
      </c>
      <c r="I45" s="421">
        <v>611126</v>
      </c>
      <c r="J45" s="421">
        <v>126410</v>
      </c>
      <c r="K45" s="322"/>
      <c r="L45" s="322"/>
      <c r="M45" s="416"/>
      <c r="N45" s="408"/>
      <c r="O45" s="322">
        <v>45</v>
      </c>
      <c r="P45" s="408"/>
      <c r="Q45" s="408"/>
      <c r="R45" s="408"/>
      <c r="S45" s="408"/>
      <c r="T45" s="408"/>
      <c r="U45" s="408"/>
      <c r="V45" s="322" t="s">
        <v>1498</v>
      </c>
      <c r="W45" s="322" t="s">
        <v>1263</v>
      </c>
    </row>
    <row r="46" spans="1:23">
      <c r="A46" s="326" t="s">
        <v>529</v>
      </c>
      <c r="B46" s="326" t="s">
        <v>298</v>
      </c>
      <c r="C46" s="386" t="s">
        <v>319</v>
      </c>
      <c r="D46" s="408"/>
      <c r="E46" s="114" t="s">
        <v>1265</v>
      </c>
      <c r="F46" s="322" t="s">
        <v>444</v>
      </c>
      <c r="G46" s="322"/>
      <c r="H46" s="421">
        <v>2000000</v>
      </c>
      <c r="I46" s="421">
        <v>1637616</v>
      </c>
      <c r="J46" s="421">
        <v>507012</v>
      </c>
      <c r="K46" s="322"/>
      <c r="L46" s="322"/>
      <c r="M46" s="416"/>
      <c r="N46" s="408"/>
      <c r="O46" s="322">
        <v>45</v>
      </c>
      <c r="P46" s="408"/>
      <c r="Q46" s="408"/>
      <c r="R46" s="408"/>
      <c r="S46" s="408"/>
      <c r="T46" s="408"/>
      <c r="U46" s="408"/>
      <c r="V46" s="322" t="s">
        <v>1499</v>
      </c>
      <c r="W46" s="322" t="s">
        <v>1263</v>
      </c>
    </row>
    <row r="47" spans="1:23">
      <c r="A47" s="326" t="s">
        <v>529</v>
      </c>
      <c r="B47" s="326" t="s">
        <v>298</v>
      </c>
      <c r="C47" s="386" t="s">
        <v>319</v>
      </c>
      <c r="D47" s="408"/>
      <c r="E47" s="326" t="s">
        <v>1266</v>
      </c>
      <c r="F47" s="322" t="s">
        <v>397</v>
      </c>
      <c r="G47" s="322"/>
      <c r="H47" s="421">
        <v>900000</v>
      </c>
      <c r="I47" s="421">
        <v>333414</v>
      </c>
      <c r="J47" s="421">
        <v>44449</v>
      </c>
      <c r="K47" s="322"/>
      <c r="L47" s="322"/>
      <c r="M47" s="416"/>
      <c r="N47" s="408"/>
      <c r="O47" s="322">
        <v>15</v>
      </c>
      <c r="P47" s="408"/>
      <c r="Q47" s="408"/>
      <c r="R47" s="408"/>
      <c r="S47" s="408"/>
      <c r="T47" s="408"/>
      <c r="U47" s="408"/>
      <c r="V47" s="322" t="s">
        <v>1500</v>
      </c>
      <c r="W47" s="322" t="s">
        <v>119</v>
      </c>
    </row>
    <row r="48" spans="1:23">
      <c r="A48" s="326" t="s">
        <v>529</v>
      </c>
      <c r="B48" s="326" t="s">
        <v>298</v>
      </c>
      <c r="C48" s="386" t="s">
        <v>319</v>
      </c>
      <c r="D48" s="408"/>
      <c r="E48" s="326" t="s">
        <v>1267</v>
      </c>
      <c r="F48" s="322" t="s">
        <v>397</v>
      </c>
      <c r="G48" s="322"/>
      <c r="H48" s="421">
        <v>700000</v>
      </c>
      <c r="I48" s="421">
        <v>227304</v>
      </c>
      <c r="J48" s="421">
        <v>164018</v>
      </c>
      <c r="K48" s="322"/>
      <c r="L48" s="322"/>
      <c r="M48" s="416"/>
      <c r="N48" s="408"/>
      <c r="O48" s="322">
        <v>65</v>
      </c>
      <c r="P48" s="408"/>
      <c r="Q48" s="408"/>
      <c r="R48" s="408"/>
      <c r="S48" s="408"/>
      <c r="T48" s="408"/>
      <c r="U48" s="408"/>
      <c r="V48" s="322" t="s">
        <v>1501</v>
      </c>
      <c r="W48" s="322" t="s">
        <v>119</v>
      </c>
    </row>
    <row r="49" spans="1:23">
      <c r="A49" s="326" t="s">
        <v>529</v>
      </c>
      <c r="B49" s="326" t="s">
        <v>298</v>
      </c>
      <c r="C49" s="386" t="s">
        <v>319</v>
      </c>
      <c r="D49" s="408"/>
      <c r="E49" s="114" t="s">
        <v>1268</v>
      </c>
      <c r="F49" s="322" t="s">
        <v>412</v>
      </c>
      <c r="G49" s="322"/>
      <c r="H49" s="421">
        <v>3110000</v>
      </c>
      <c r="I49" s="421">
        <v>2986303</v>
      </c>
      <c r="J49" s="421">
        <v>2285748</v>
      </c>
      <c r="K49" s="322"/>
      <c r="L49" s="322"/>
      <c r="M49" s="416"/>
      <c r="N49" s="408"/>
      <c r="O49" s="322">
        <v>90</v>
      </c>
      <c r="P49" s="408"/>
      <c r="Q49" s="408"/>
      <c r="R49" s="408"/>
      <c r="S49" s="408"/>
      <c r="T49" s="408"/>
      <c r="U49" s="408"/>
      <c r="V49" s="322" t="s">
        <v>1502</v>
      </c>
      <c r="W49" s="322" t="s">
        <v>1269</v>
      </c>
    </row>
    <row r="50" spans="1:23">
      <c r="A50" s="326" t="s">
        <v>529</v>
      </c>
      <c r="B50" s="326" t="s">
        <v>298</v>
      </c>
      <c r="C50" s="386" t="s">
        <v>319</v>
      </c>
      <c r="D50" s="408"/>
      <c r="E50" s="114" t="s">
        <v>1270</v>
      </c>
      <c r="F50" s="322" t="s">
        <v>412</v>
      </c>
      <c r="G50" s="322"/>
      <c r="H50" s="421">
        <v>2292000</v>
      </c>
      <c r="I50" s="421">
        <v>1997405</v>
      </c>
      <c r="J50" s="421">
        <v>1906385</v>
      </c>
      <c r="K50" s="322"/>
      <c r="L50" s="322"/>
      <c r="M50" s="416"/>
      <c r="N50" s="408"/>
      <c r="O50" s="322">
        <v>85</v>
      </c>
      <c r="P50" s="408"/>
      <c r="Q50" s="408"/>
      <c r="R50" s="408"/>
      <c r="S50" s="408"/>
      <c r="T50" s="408"/>
      <c r="U50" s="408"/>
      <c r="V50" s="322" t="s">
        <v>474</v>
      </c>
      <c r="W50" s="322" t="s">
        <v>906</v>
      </c>
    </row>
    <row r="51" spans="1:23">
      <c r="A51" s="326" t="s">
        <v>529</v>
      </c>
      <c r="B51" s="326" t="s">
        <v>298</v>
      </c>
      <c r="C51" s="386" t="s">
        <v>319</v>
      </c>
      <c r="D51" s="408"/>
      <c r="E51" s="114" t="s">
        <v>1272</v>
      </c>
      <c r="F51" s="322" t="s">
        <v>1271</v>
      </c>
      <c r="G51" s="322"/>
      <c r="H51" s="421">
        <v>522000</v>
      </c>
      <c r="I51" s="421">
        <v>358383</v>
      </c>
      <c r="J51" s="421">
        <v>282841</v>
      </c>
      <c r="K51" s="322"/>
      <c r="L51" s="322"/>
      <c r="M51" s="416"/>
      <c r="N51" s="408"/>
      <c r="O51" s="322">
        <v>85</v>
      </c>
      <c r="P51" s="408"/>
      <c r="Q51" s="408"/>
      <c r="R51" s="408"/>
      <c r="S51" s="408"/>
      <c r="T51" s="408"/>
      <c r="U51" s="408"/>
      <c r="V51" s="322" t="s">
        <v>474</v>
      </c>
      <c r="W51" s="322" t="s">
        <v>1273</v>
      </c>
    </row>
    <row r="52" spans="1:23">
      <c r="A52" s="326" t="s">
        <v>529</v>
      </c>
      <c r="B52" s="326" t="s">
        <v>298</v>
      </c>
      <c r="C52" s="386" t="s">
        <v>319</v>
      </c>
      <c r="D52" s="408"/>
      <c r="E52" s="114" t="s">
        <v>1274</v>
      </c>
      <c r="F52" s="322" t="s">
        <v>1271</v>
      </c>
      <c r="G52" s="322"/>
      <c r="H52" s="421">
        <v>568000</v>
      </c>
      <c r="I52" s="421">
        <v>382994</v>
      </c>
      <c r="J52" s="421">
        <v>308530</v>
      </c>
      <c r="K52" s="322"/>
      <c r="L52" s="322"/>
      <c r="M52" s="416"/>
      <c r="N52" s="408"/>
      <c r="O52" s="322">
        <v>85</v>
      </c>
      <c r="P52" s="408"/>
      <c r="Q52" s="408"/>
      <c r="R52" s="408"/>
      <c r="S52" s="408"/>
      <c r="T52" s="408"/>
      <c r="U52" s="408"/>
      <c r="V52" s="322" t="s">
        <v>474</v>
      </c>
      <c r="W52" s="322" t="s">
        <v>1275</v>
      </c>
    </row>
    <row r="53" spans="1:23">
      <c r="A53" s="326" t="s">
        <v>529</v>
      </c>
      <c r="B53" s="326" t="s">
        <v>298</v>
      </c>
      <c r="C53" s="386" t="s">
        <v>319</v>
      </c>
      <c r="D53" s="408"/>
      <c r="E53" s="114" t="s">
        <v>1276</v>
      </c>
      <c r="F53" s="322" t="s">
        <v>912</v>
      </c>
      <c r="G53" s="322"/>
      <c r="H53" s="421">
        <v>3693200</v>
      </c>
      <c r="I53" s="421">
        <v>3435134</v>
      </c>
      <c r="J53" s="421">
        <v>1549144</v>
      </c>
      <c r="K53" s="322"/>
      <c r="L53" s="322"/>
      <c r="M53" s="416"/>
      <c r="N53" s="408"/>
      <c r="O53" s="322">
        <v>70</v>
      </c>
      <c r="P53" s="408"/>
      <c r="Q53" s="408"/>
      <c r="R53" s="408"/>
      <c r="S53" s="408"/>
      <c r="T53" s="408"/>
      <c r="U53" s="408"/>
      <c r="V53" s="322" t="s">
        <v>1503</v>
      </c>
      <c r="W53" s="322" t="s">
        <v>912</v>
      </c>
    </row>
    <row r="54" spans="1:23">
      <c r="A54" s="326" t="s">
        <v>529</v>
      </c>
      <c r="B54" s="326" t="s">
        <v>298</v>
      </c>
      <c r="C54" s="386" t="s">
        <v>319</v>
      </c>
      <c r="D54" s="408"/>
      <c r="E54" s="114" t="s">
        <v>1278</v>
      </c>
      <c r="F54" s="322" t="s">
        <v>1277</v>
      </c>
      <c r="G54" s="322"/>
      <c r="H54" s="421">
        <v>561000</v>
      </c>
      <c r="I54" s="421">
        <v>297670</v>
      </c>
      <c r="J54" s="421">
        <v>161083</v>
      </c>
      <c r="K54" s="322"/>
      <c r="L54" s="322"/>
      <c r="M54" s="416"/>
      <c r="N54" s="408"/>
      <c r="O54" s="322">
        <v>78</v>
      </c>
      <c r="P54" s="408"/>
      <c r="Q54" s="408"/>
      <c r="R54" s="408"/>
      <c r="S54" s="408"/>
      <c r="T54" s="408"/>
      <c r="U54" s="408"/>
      <c r="V54" s="322" t="s">
        <v>474</v>
      </c>
      <c r="W54" s="322" t="s">
        <v>1277</v>
      </c>
    </row>
    <row r="55" spans="1:23" ht="18">
      <c r="A55" s="326" t="s">
        <v>529</v>
      </c>
      <c r="B55" s="326" t="s">
        <v>298</v>
      </c>
      <c r="C55" s="386" t="s">
        <v>480</v>
      </c>
      <c r="D55" s="408"/>
      <c r="E55" s="402" t="s">
        <v>1280</v>
      </c>
      <c r="F55" s="401" t="s">
        <v>1279</v>
      </c>
      <c r="G55" s="408"/>
      <c r="H55" s="418">
        <v>82230000</v>
      </c>
      <c r="I55" s="241" t="s">
        <v>474</v>
      </c>
      <c r="J55" s="241" t="s">
        <v>474</v>
      </c>
      <c r="K55" s="408"/>
      <c r="L55" s="115" t="s">
        <v>474</v>
      </c>
      <c r="M55" s="408"/>
      <c r="N55" s="408"/>
      <c r="O55" s="403">
        <v>0.92</v>
      </c>
      <c r="P55" s="408"/>
      <c r="Q55" s="386"/>
      <c r="R55" s="386"/>
      <c r="S55" s="408"/>
      <c r="T55" s="408"/>
      <c r="U55" s="408"/>
      <c r="V55" s="408"/>
      <c r="W55" s="116" t="s">
        <v>1281</v>
      </c>
    </row>
    <row r="56" spans="1:23" ht="18">
      <c r="A56" s="326" t="s">
        <v>529</v>
      </c>
      <c r="B56" s="326" t="s">
        <v>298</v>
      </c>
      <c r="C56" s="386" t="s">
        <v>480</v>
      </c>
      <c r="D56" s="408"/>
      <c r="E56" s="402" t="s">
        <v>1282</v>
      </c>
      <c r="F56" s="401" t="s">
        <v>345</v>
      </c>
      <c r="G56" s="408"/>
      <c r="H56" s="418">
        <v>4000000</v>
      </c>
      <c r="I56" s="241">
        <v>2997084</v>
      </c>
      <c r="J56" s="241">
        <v>0</v>
      </c>
      <c r="K56" s="408"/>
      <c r="L56" s="115">
        <v>4000000</v>
      </c>
      <c r="M56" s="408"/>
      <c r="N56" s="408"/>
      <c r="O56" s="403">
        <v>0.17</v>
      </c>
      <c r="P56" s="408"/>
      <c r="Q56" s="386"/>
      <c r="R56" s="386"/>
      <c r="S56" s="408"/>
      <c r="T56" s="408"/>
      <c r="U56" s="408"/>
      <c r="V56" s="408"/>
      <c r="W56" s="116" t="s">
        <v>1283</v>
      </c>
    </row>
    <row r="57" spans="1:23" ht="15.75" customHeight="1">
      <c r="A57" s="326" t="s">
        <v>529</v>
      </c>
      <c r="B57" s="326" t="s">
        <v>268</v>
      </c>
      <c r="C57" s="322" t="s">
        <v>480</v>
      </c>
      <c r="D57" s="437">
        <v>1</v>
      </c>
      <c r="E57" s="406" t="s">
        <v>1284</v>
      </c>
      <c r="F57" s="405" t="s">
        <v>345</v>
      </c>
      <c r="G57" s="407" t="s">
        <v>1201</v>
      </c>
      <c r="H57" s="438">
        <v>1733000</v>
      </c>
      <c r="I57" s="439"/>
      <c r="J57" s="438">
        <v>0</v>
      </c>
      <c r="K57" s="405" t="s">
        <v>1504</v>
      </c>
      <c r="L57" s="386"/>
      <c r="M57" s="407" t="s">
        <v>1505</v>
      </c>
      <c r="N57" s="440" t="s">
        <v>1506</v>
      </c>
      <c r="O57" s="404">
        <v>0.7</v>
      </c>
      <c r="P57" s="404">
        <v>0.59</v>
      </c>
      <c r="Q57" s="407" t="s">
        <v>1507</v>
      </c>
      <c r="R57" s="407" t="s">
        <v>1508</v>
      </c>
      <c r="S57" s="116">
        <v>50</v>
      </c>
      <c r="T57" s="440" t="s">
        <v>1509</v>
      </c>
      <c r="U57" s="440" t="s">
        <v>1510</v>
      </c>
      <c r="V57" s="407" t="s">
        <v>1511</v>
      </c>
      <c r="W57" s="407" t="s">
        <v>97</v>
      </c>
    </row>
    <row r="58" spans="1:23" ht="15.75" customHeight="1">
      <c r="A58" s="326" t="s">
        <v>529</v>
      </c>
      <c r="B58" s="326" t="s">
        <v>268</v>
      </c>
      <c r="C58" s="322" t="s">
        <v>480</v>
      </c>
      <c r="D58" s="119">
        <v>2</v>
      </c>
      <c r="E58" s="326" t="s">
        <v>1286</v>
      </c>
      <c r="F58" s="322" t="s">
        <v>1285</v>
      </c>
      <c r="G58" s="322" t="s">
        <v>26</v>
      </c>
      <c r="H58" s="441">
        <v>1063998</v>
      </c>
      <c r="I58" s="439"/>
      <c r="J58" s="441">
        <v>762251</v>
      </c>
      <c r="K58" s="322" t="s">
        <v>1285</v>
      </c>
      <c r="L58" s="386"/>
      <c r="M58" s="322" t="s">
        <v>1512</v>
      </c>
      <c r="N58" s="322" t="s">
        <v>1513</v>
      </c>
      <c r="O58" s="384">
        <v>0.83</v>
      </c>
      <c r="P58" s="384">
        <v>0.71640266241101958</v>
      </c>
      <c r="Q58" s="322" t="s">
        <v>1375</v>
      </c>
      <c r="R58" s="425">
        <v>45992</v>
      </c>
      <c r="S58" s="322">
        <v>2000</v>
      </c>
      <c r="T58" s="322">
        <v>1000</v>
      </c>
      <c r="U58" s="442" t="s">
        <v>1514</v>
      </c>
      <c r="V58" s="322" t="s">
        <v>1515</v>
      </c>
      <c r="W58" s="322" t="s">
        <v>1287</v>
      </c>
    </row>
    <row r="59" spans="1:23" ht="15.75" customHeight="1">
      <c r="A59" s="326" t="s">
        <v>529</v>
      </c>
      <c r="B59" s="326" t="s">
        <v>268</v>
      </c>
      <c r="C59" s="394" t="s">
        <v>319</v>
      </c>
      <c r="D59" s="402">
        <v>1</v>
      </c>
      <c r="E59" s="114" t="s">
        <v>1289</v>
      </c>
      <c r="F59" s="116" t="s">
        <v>1288</v>
      </c>
      <c r="G59" s="322" t="s">
        <v>1516</v>
      </c>
      <c r="H59" s="438">
        <v>255000</v>
      </c>
      <c r="I59" s="439"/>
      <c r="J59" s="438">
        <v>173624</v>
      </c>
      <c r="K59" s="116" t="s">
        <v>1371</v>
      </c>
      <c r="L59" s="408"/>
      <c r="M59" s="443" t="s">
        <v>1517</v>
      </c>
      <c r="N59" s="322" t="s">
        <v>1518</v>
      </c>
      <c r="O59" s="404">
        <v>0.9</v>
      </c>
      <c r="P59" s="404">
        <v>0.680878431372549</v>
      </c>
      <c r="Q59" s="116" t="s">
        <v>474</v>
      </c>
      <c r="R59" s="444">
        <v>45747</v>
      </c>
      <c r="S59" s="116">
        <v>30</v>
      </c>
      <c r="T59" s="116" t="s">
        <v>474</v>
      </c>
      <c r="U59" s="116" t="s">
        <v>1519</v>
      </c>
      <c r="V59" s="116" t="s">
        <v>1520</v>
      </c>
      <c r="W59" s="408"/>
    </row>
    <row r="60" spans="1:23" ht="15.75" customHeight="1">
      <c r="A60" s="326" t="s">
        <v>529</v>
      </c>
      <c r="B60" s="326" t="s">
        <v>268</v>
      </c>
      <c r="C60" s="394" t="s">
        <v>319</v>
      </c>
      <c r="D60" s="437">
        <v>2</v>
      </c>
      <c r="E60" s="114" t="s">
        <v>1291</v>
      </c>
      <c r="F60" s="116" t="s">
        <v>1290</v>
      </c>
      <c r="G60" s="322" t="s">
        <v>1521</v>
      </c>
      <c r="H60" s="438">
        <v>500000</v>
      </c>
      <c r="I60" s="439"/>
      <c r="J60" s="438">
        <v>149695</v>
      </c>
      <c r="K60" s="116" t="s">
        <v>1371</v>
      </c>
      <c r="L60" s="408"/>
      <c r="M60" s="443" t="s">
        <v>1522</v>
      </c>
      <c r="N60" s="322" t="s">
        <v>1523</v>
      </c>
      <c r="O60" s="404">
        <v>0.6</v>
      </c>
      <c r="P60" s="404">
        <v>0.29938999999999999</v>
      </c>
      <c r="Q60" s="116" t="s">
        <v>1455</v>
      </c>
      <c r="R60" s="444">
        <v>45900</v>
      </c>
      <c r="S60" s="116">
        <v>25</v>
      </c>
      <c r="T60" s="116">
        <v>10</v>
      </c>
      <c r="U60" s="116" t="s">
        <v>474</v>
      </c>
      <c r="V60" s="116" t="s">
        <v>67</v>
      </c>
      <c r="W60" s="408"/>
    </row>
    <row r="61" spans="1:23" ht="15.75" customHeight="1">
      <c r="A61" s="326" t="s">
        <v>529</v>
      </c>
      <c r="B61" s="326" t="s">
        <v>268</v>
      </c>
      <c r="C61" s="394" t="s">
        <v>319</v>
      </c>
      <c r="D61" s="437">
        <v>3</v>
      </c>
      <c r="E61" s="112" t="s">
        <v>1292</v>
      </c>
      <c r="F61" s="102" t="s">
        <v>397</v>
      </c>
      <c r="G61" s="102" t="s">
        <v>1524</v>
      </c>
      <c r="H61" s="445">
        <v>3118969</v>
      </c>
      <c r="I61" s="439"/>
      <c r="J61" s="445">
        <v>1135783</v>
      </c>
      <c r="K61" s="102" t="s">
        <v>1371</v>
      </c>
      <c r="L61" s="408"/>
      <c r="M61" s="112" t="s">
        <v>1525</v>
      </c>
      <c r="N61" s="120" t="s">
        <v>1526</v>
      </c>
      <c r="O61" s="409">
        <v>0.8</v>
      </c>
      <c r="P61" s="404">
        <v>0.36415334682710859</v>
      </c>
      <c r="Q61" s="102" t="s">
        <v>1375</v>
      </c>
      <c r="R61" s="446">
        <v>45838</v>
      </c>
      <c r="S61" s="102">
        <v>500</v>
      </c>
      <c r="T61" s="102" t="s">
        <v>474</v>
      </c>
      <c r="U61" s="102" t="s">
        <v>474</v>
      </c>
      <c r="V61" s="102" t="s">
        <v>1527</v>
      </c>
      <c r="W61" s="408"/>
    </row>
    <row r="62" spans="1:23" ht="15.75" customHeight="1">
      <c r="A62" s="326" t="s">
        <v>529</v>
      </c>
      <c r="B62" s="326" t="s">
        <v>268</v>
      </c>
      <c r="C62" s="394" t="s">
        <v>319</v>
      </c>
      <c r="D62" s="437">
        <v>4</v>
      </c>
      <c r="E62" s="114" t="s">
        <v>1293</v>
      </c>
      <c r="F62" s="116" t="s">
        <v>397</v>
      </c>
      <c r="G62" s="116" t="s">
        <v>1521</v>
      </c>
      <c r="H62" s="441">
        <v>4600000</v>
      </c>
      <c r="I62" s="439"/>
      <c r="J62" s="441">
        <v>4160577</v>
      </c>
      <c r="K62" s="116" t="s">
        <v>1371</v>
      </c>
      <c r="L62" s="408"/>
      <c r="M62" s="114" t="s">
        <v>1528</v>
      </c>
      <c r="N62" s="322" t="s">
        <v>1526</v>
      </c>
      <c r="O62" s="410">
        <v>1</v>
      </c>
      <c r="P62" s="404">
        <v>0.90447326086956525</v>
      </c>
      <c r="Q62" s="116" t="s">
        <v>1375</v>
      </c>
      <c r="R62" s="444">
        <v>45444</v>
      </c>
      <c r="S62" s="116">
        <v>800</v>
      </c>
      <c r="T62" s="116" t="s">
        <v>474</v>
      </c>
      <c r="U62" s="116" t="s">
        <v>474</v>
      </c>
      <c r="V62" s="116" t="s">
        <v>1529</v>
      </c>
      <c r="W62" s="408"/>
    </row>
    <row r="63" spans="1:23" ht="18">
      <c r="A63" s="326" t="s">
        <v>529</v>
      </c>
      <c r="B63" s="326" t="s">
        <v>268</v>
      </c>
      <c r="C63" s="394" t="s">
        <v>319</v>
      </c>
      <c r="D63" s="437">
        <v>5</v>
      </c>
      <c r="E63" s="114" t="s">
        <v>1294</v>
      </c>
      <c r="F63" s="116" t="s">
        <v>397</v>
      </c>
      <c r="G63" s="116" t="s">
        <v>1530</v>
      </c>
      <c r="H63" s="441">
        <v>1600000</v>
      </c>
      <c r="I63" s="439"/>
      <c r="J63" s="441">
        <v>341235</v>
      </c>
      <c r="K63" s="116" t="s">
        <v>1371</v>
      </c>
      <c r="L63" s="408"/>
      <c r="M63" s="114" t="s">
        <v>1531</v>
      </c>
      <c r="N63" s="322" t="s">
        <v>1526</v>
      </c>
      <c r="O63" s="410">
        <v>0.8</v>
      </c>
      <c r="P63" s="404">
        <v>0.213271875</v>
      </c>
      <c r="Q63" s="116" t="s">
        <v>1375</v>
      </c>
      <c r="R63" s="444">
        <v>45838</v>
      </c>
      <c r="S63" s="116">
        <v>250</v>
      </c>
      <c r="T63" s="116" t="s">
        <v>474</v>
      </c>
      <c r="U63" s="116" t="s">
        <v>474</v>
      </c>
      <c r="V63" s="116" t="s">
        <v>1103</v>
      </c>
      <c r="W63" s="408"/>
    </row>
    <row r="64" spans="1:23" ht="18">
      <c r="A64" s="326" t="s">
        <v>529</v>
      </c>
      <c r="B64" s="326" t="s">
        <v>268</v>
      </c>
      <c r="C64" s="394" t="s">
        <v>319</v>
      </c>
      <c r="D64" s="437">
        <v>6</v>
      </c>
      <c r="E64" s="114" t="s">
        <v>1295</v>
      </c>
      <c r="F64" s="116" t="s">
        <v>1239</v>
      </c>
      <c r="G64" s="116" t="s">
        <v>1524</v>
      </c>
      <c r="H64" s="438">
        <v>2500000</v>
      </c>
      <c r="I64" s="439"/>
      <c r="J64" s="438">
        <v>3156</v>
      </c>
      <c r="K64" s="116" t="s">
        <v>1387</v>
      </c>
      <c r="L64" s="408"/>
      <c r="M64" s="405" t="s">
        <v>1532</v>
      </c>
      <c r="N64" s="322" t="s">
        <v>1533</v>
      </c>
      <c r="O64" s="404">
        <v>0</v>
      </c>
      <c r="P64" s="404">
        <v>1.2623999999999999E-3</v>
      </c>
      <c r="Q64" s="116" t="s">
        <v>1381</v>
      </c>
      <c r="R64" s="447" t="s">
        <v>474</v>
      </c>
      <c r="S64" s="116">
        <v>100</v>
      </c>
      <c r="T64" s="322" t="s">
        <v>474</v>
      </c>
      <c r="U64" s="322" t="s">
        <v>1534</v>
      </c>
      <c r="V64" s="322" t="s">
        <v>1535</v>
      </c>
      <c r="W64" s="408"/>
    </row>
    <row r="65" spans="1:23" ht="18">
      <c r="A65" s="326" t="s">
        <v>529</v>
      </c>
      <c r="B65" s="326" t="s">
        <v>268</v>
      </c>
      <c r="C65" s="394" t="s">
        <v>319</v>
      </c>
      <c r="D65" s="437">
        <v>7</v>
      </c>
      <c r="E65" s="853" t="s">
        <v>1296</v>
      </c>
      <c r="F65" s="857" t="s">
        <v>1215</v>
      </c>
      <c r="G65" s="854" t="s">
        <v>26</v>
      </c>
      <c r="H65" s="855">
        <v>640000</v>
      </c>
      <c r="I65" s="439"/>
      <c r="J65" s="448">
        <v>623459</v>
      </c>
      <c r="K65" s="102" t="s">
        <v>1393</v>
      </c>
      <c r="L65" s="408"/>
      <c r="M65" s="449" t="s">
        <v>1536</v>
      </c>
      <c r="N65" s="449" t="s">
        <v>1537</v>
      </c>
      <c r="O65" s="411">
        <v>1</v>
      </c>
      <c r="P65" s="411">
        <v>0.9741546875</v>
      </c>
      <c r="Q65" s="102" t="s">
        <v>1538</v>
      </c>
      <c r="R65" s="446" t="s">
        <v>474</v>
      </c>
      <c r="S65" s="102">
        <v>8</v>
      </c>
      <c r="T65" s="102">
        <v>2</v>
      </c>
      <c r="U65" s="120" t="s">
        <v>474</v>
      </c>
      <c r="V65" s="120" t="s">
        <v>474</v>
      </c>
      <c r="W65" s="408"/>
    </row>
    <row r="66" spans="1:23" ht="18">
      <c r="A66" s="326" t="s">
        <v>529</v>
      </c>
      <c r="B66" s="326" t="s">
        <v>268</v>
      </c>
      <c r="C66" s="394" t="s">
        <v>319</v>
      </c>
      <c r="D66" s="437"/>
      <c r="E66" s="853"/>
      <c r="F66" s="857"/>
      <c r="G66" s="854"/>
      <c r="H66" s="855"/>
      <c r="I66" s="439"/>
      <c r="J66" s="448"/>
      <c r="K66" s="102"/>
      <c r="L66" s="386"/>
      <c r="M66" s="449" t="s">
        <v>1539</v>
      </c>
      <c r="N66" s="449"/>
      <c r="O66" s="411"/>
      <c r="P66" s="411"/>
      <c r="Q66" s="102" t="s">
        <v>1538</v>
      </c>
      <c r="R66" s="102"/>
      <c r="S66" s="102"/>
      <c r="T66" s="102"/>
      <c r="U66" s="120"/>
      <c r="V66" s="120"/>
      <c r="W66" s="408"/>
    </row>
    <row r="67" spans="1:23" ht="18">
      <c r="A67" s="326" t="s">
        <v>529</v>
      </c>
      <c r="B67" s="326" t="s">
        <v>268</v>
      </c>
      <c r="C67" s="394" t="s">
        <v>319</v>
      </c>
      <c r="D67" s="437"/>
      <c r="E67" s="853" t="s">
        <v>1298</v>
      </c>
      <c r="F67" s="854" t="s">
        <v>1297</v>
      </c>
      <c r="G67" s="854" t="s">
        <v>1516</v>
      </c>
      <c r="H67" s="855">
        <v>1217108</v>
      </c>
      <c r="I67" s="439"/>
      <c r="J67" s="448"/>
      <c r="K67" s="102" t="s">
        <v>1540</v>
      </c>
      <c r="L67" s="386"/>
      <c r="M67" s="450" t="s">
        <v>1536</v>
      </c>
      <c r="N67" s="120" t="s">
        <v>1541</v>
      </c>
      <c r="O67" s="411">
        <v>0.75</v>
      </c>
      <c r="P67" s="411">
        <v>0.66282614196932399</v>
      </c>
      <c r="Q67" s="102" t="s">
        <v>1428</v>
      </c>
      <c r="R67" s="446">
        <v>45992</v>
      </c>
      <c r="S67" s="102">
        <v>1000</v>
      </c>
      <c r="T67" s="102">
        <v>3000</v>
      </c>
      <c r="U67" s="102" t="s">
        <v>1542</v>
      </c>
      <c r="V67" s="102" t="s">
        <v>1543</v>
      </c>
      <c r="W67" s="408"/>
    </row>
    <row r="68" spans="1:23" ht="18">
      <c r="A68" s="326" t="s">
        <v>529</v>
      </c>
      <c r="B68" s="326" t="s">
        <v>268</v>
      </c>
      <c r="C68" s="394" t="s">
        <v>319</v>
      </c>
      <c r="D68" s="437"/>
      <c r="E68" s="853"/>
      <c r="F68" s="854"/>
      <c r="G68" s="854"/>
      <c r="H68" s="855"/>
      <c r="I68" s="439"/>
      <c r="J68" s="448"/>
      <c r="K68" s="102"/>
      <c r="L68" s="386"/>
      <c r="M68" s="450" t="s">
        <v>1544</v>
      </c>
      <c r="N68" s="120"/>
      <c r="O68" s="411"/>
      <c r="P68" s="411"/>
      <c r="Q68" s="102"/>
      <c r="R68" s="446"/>
      <c r="S68" s="102"/>
      <c r="T68" s="102"/>
      <c r="U68" s="102"/>
      <c r="V68" s="102"/>
      <c r="W68" s="408"/>
    </row>
    <row r="69" spans="1:23" ht="18">
      <c r="A69" s="326" t="s">
        <v>529</v>
      </c>
      <c r="B69" s="326" t="s">
        <v>268</v>
      </c>
      <c r="C69" s="394" t="s">
        <v>319</v>
      </c>
      <c r="D69" s="437">
        <v>9</v>
      </c>
      <c r="E69" s="853"/>
      <c r="F69" s="854"/>
      <c r="G69" s="854"/>
      <c r="H69" s="855"/>
      <c r="I69" s="439"/>
      <c r="J69" s="448"/>
      <c r="K69" s="102"/>
      <c r="L69" s="386"/>
      <c r="M69" s="450" t="s">
        <v>1545</v>
      </c>
      <c r="N69" s="120"/>
      <c r="O69" s="411"/>
      <c r="P69" s="411"/>
      <c r="Q69" s="102"/>
      <c r="R69" s="446"/>
      <c r="S69" s="102"/>
      <c r="T69" s="102"/>
      <c r="U69" s="102"/>
      <c r="V69" s="102"/>
      <c r="W69" s="408"/>
    </row>
    <row r="70" spans="1:23" ht="18">
      <c r="A70" s="326" t="s">
        <v>529</v>
      </c>
      <c r="B70" s="326" t="s">
        <v>268</v>
      </c>
      <c r="C70" s="394" t="s">
        <v>319</v>
      </c>
      <c r="D70" s="437"/>
      <c r="E70" s="853"/>
      <c r="F70" s="854"/>
      <c r="G70" s="854"/>
      <c r="H70" s="855"/>
      <c r="I70" s="439"/>
      <c r="J70" s="448">
        <v>806731</v>
      </c>
      <c r="K70" s="102"/>
      <c r="L70" s="386"/>
      <c r="M70" s="450" t="s">
        <v>1546</v>
      </c>
      <c r="N70" s="120"/>
      <c r="O70" s="411"/>
      <c r="P70" s="411"/>
      <c r="Q70" s="102"/>
      <c r="R70" s="446"/>
      <c r="S70" s="102"/>
      <c r="T70" s="102"/>
      <c r="U70" s="102"/>
      <c r="V70" s="102"/>
      <c r="W70" s="408"/>
    </row>
    <row r="71" spans="1:23" ht="18">
      <c r="A71" s="326" t="s">
        <v>529</v>
      </c>
      <c r="B71" s="326" t="s">
        <v>268</v>
      </c>
      <c r="C71" s="394" t="s">
        <v>319</v>
      </c>
      <c r="D71" s="437"/>
      <c r="E71" s="853"/>
      <c r="F71" s="854"/>
      <c r="G71" s="854"/>
      <c r="H71" s="855"/>
      <c r="I71" s="439"/>
      <c r="J71" s="448"/>
      <c r="K71" s="102"/>
      <c r="L71" s="386"/>
      <c r="M71" s="450" t="s">
        <v>1547</v>
      </c>
      <c r="N71" s="120"/>
      <c r="O71" s="411"/>
      <c r="P71" s="411"/>
      <c r="Q71" s="102"/>
      <c r="R71" s="446"/>
      <c r="S71" s="102"/>
      <c r="T71" s="102"/>
      <c r="U71" s="102"/>
      <c r="V71" s="102"/>
      <c r="W71" s="408"/>
    </row>
    <row r="72" spans="1:23">
      <c r="A72" s="326" t="s">
        <v>529</v>
      </c>
      <c r="B72" s="326" t="s">
        <v>268</v>
      </c>
      <c r="C72" s="322" t="s">
        <v>319</v>
      </c>
      <c r="D72" s="437"/>
      <c r="E72" s="853"/>
      <c r="F72" s="854"/>
      <c r="G72" s="854"/>
      <c r="H72" s="855"/>
      <c r="I72" s="439"/>
      <c r="J72" s="448"/>
      <c r="K72" s="102"/>
      <c r="L72" s="386"/>
      <c r="M72" s="450" t="s">
        <v>1548</v>
      </c>
      <c r="N72" s="120"/>
      <c r="O72" s="411">
        <v>1</v>
      </c>
      <c r="P72" s="411">
        <v>1</v>
      </c>
      <c r="Q72" s="102" t="s">
        <v>474</v>
      </c>
      <c r="R72" s="102" t="s">
        <v>474</v>
      </c>
      <c r="S72" s="102"/>
      <c r="T72" s="102"/>
      <c r="U72" s="102" t="s">
        <v>474</v>
      </c>
      <c r="V72" s="102" t="s">
        <v>474</v>
      </c>
      <c r="W72" s="408"/>
    </row>
    <row r="73" spans="1:23">
      <c r="A73" s="326" t="s">
        <v>529</v>
      </c>
      <c r="B73" s="326" t="s">
        <v>268</v>
      </c>
      <c r="C73" s="322" t="s">
        <v>319</v>
      </c>
      <c r="D73" s="437">
        <v>10</v>
      </c>
      <c r="E73" s="112" t="s">
        <v>1299</v>
      </c>
      <c r="F73" s="102" t="s">
        <v>911</v>
      </c>
      <c r="G73" s="102" t="s">
        <v>1521</v>
      </c>
      <c r="H73" s="448">
        <v>160000</v>
      </c>
      <c r="I73" s="439"/>
      <c r="J73" s="448">
        <v>93804</v>
      </c>
      <c r="K73" s="102" t="s">
        <v>1549</v>
      </c>
      <c r="L73" s="386"/>
      <c r="M73" s="112" t="s">
        <v>1550</v>
      </c>
      <c r="N73" s="120" t="s">
        <v>1551</v>
      </c>
      <c r="O73" s="411">
        <v>0.8</v>
      </c>
      <c r="P73" s="411">
        <v>0.58627499999999999</v>
      </c>
      <c r="Q73" s="102" t="s">
        <v>1381</v>
      </c>
      <c r="R73" s="451">
        <v>45992</v>
      </c>
      <c r="S73" s="102">
        <v>20</v>
      </c>
      <c r="T73" s="102" t="s">
        <v>474</v>
      </c>
      <c r="U73" s="102" t="s">
        <v>474</v>
      </c>
      <c r="V73" s="102" t="s">
        <v>1552</v>
      </c>
      <c r="W73" s="408"/>
    </row>
    <row r="74" spans="1:23">
      <c r="A74" s="326" t="s">
        <v>529</v>
      </c>
      <c r="B74" s="326" t="s">
        <v>268</v>
      </c>
      <c r="C74" s="322" t="s">
        <v>319</v>
      </c>
      <c r="D74" s="437">
        <v>11</v>
      </c>
      <c r="E74" s="112" t="s">
        <v>1300</v>
      </c>
      <c r="F74" s="102" t="s">
        <v>911</v>
      </c>
      <c r="G74" s="102" t="s">
        <v>1553</v>
      </c>
      <c r="H74" s="445">
        <v>2392145</v>
      </c>
      <c r="I74" s="439"/>
      <c r="J74" s="445">
        <v>851222</v>
      </c>
      <c r="K74" s="102" t="s">
        <v>1549</v>
      </c>
      <c r="L74" s="386"/>
      <c r="M74" s="120" t="s">
        <v>1554</v>
      </c>
      <c r="N74" s="120" t="s">
        <v>1555</v>
      </c>
      <c r="O74" s="409">
        <v>0.7</v>
      </c>
      <c r="P74" s="409">
        <v>0.36</v>
      </c>
      <c r="Q74" s="102" t="s">
        <v>1375</v>
      </c>
      <c r="R74" s="446">
        <v>45992</v>
      </c>
      <c r="S74" s="102">
        <v>100</v>
      </c>
      <c r="T74" s="102" t="s">
        <v>474</v>
      </c>
      <c r="U74" s="102" t="s">
        <v>474</v>
      </c>
      <c r="V74" s="102" t="s">
        <v>474</v>
      </c>
      <c r="W74" s="408"/>
    </row>
    <row r="75" spans="1:23">
      <c r="A75" s="326" t="s">
        <v>529</v>
      </c>
      <c r="B75" s="326" t="s">
        <v>268</v>
      </c>
      <c r="C75" s="322" t="s">
        <v>319</v>
      </c>
      <c r="D75" s="437" t="s">
        <v>1556</v>
      </c>
      <c r="E75" s="114" t="s">
        <v>1301</v>
      </c>
      <c r="F75" s="116" t="s">
        <v>1297</v>
      </c>
      <c r="G75" s="116" t="s">
        <v>1557</v>
      </c>
      <c r="H75" s="438">
        <v>4000000</v>
      </c>
      <c r="I75" s="439"/>
      <c r="J75" s="438">
        <v>1106580</v>
      </c>
      <c r="K75" s="116" t="s">
        <v>1393</v>
      </c>
      <c r="L75" s="386"/>
      <c r="M75" s="443" t="s">
        <v>1558</v>
      </c>
      <c r="N75" s="322" t="s">
        <v>1559</v>
      </c>
      <c r="O75" s="404">
        <v>0.4</v>
      </c>
      <c r="P75" s="404">
        <v>0.26513975000000001</v>
      </c>
      <c r="Q75" s="444" t="s">
        <v>1375</v>
      </c>
      <c r="R75" s="444">
        <v>45992</v>
      </c>
      <c r="S75" s="116">
        <v>900</v>
      </c>
      <c r="T75" s="116" t="s">
        <v>474</v>
      </c>
      <c r="U75" s="116" t="s">
        <v>1560</v>
      </c>
      <c r="V75" s="116" t="s">
        <v>1561</v>
      </c>
      <c r="W75" s="408"/>
    </row>
    <row r="76" spans="1:23">
      <c r="A76" s="326" t="s">
        <v>529</v>
      </c>
      <c r="B76" s="326" t="s">
        <v>280</v>
      </c>
      <c r="C76" s="322" t="s">
        <v>319</v>
      </c>
      <c r="D76" s="408"/>
      <c r="E76" s="326" t="s">
        <v>1302</v>
      </c>
      <c r="F76" s="322" t="s">
        <v>397</v>
      </c>
      <c r="G76" s="322" t="s">
        <v>1203</v>
      </c>
      <c r="H76" s="421">
        <v>3083000</v>
      </c>
      <c r="I76" s="439"/>
      <c r="J76" s="421">
        <v>1021151.31956</v>
      </c>
      <c r="K76" s="322" t="s">
        <v>1562</v>
      </c>
      <c r="L76" s="408"/>
      <c r="M76" s="322" t="s">
        <v>1563</v>
      </c>
      <c r="N76" s="402" t="s">
        <v>1564</v>
      </c>
      <c r="O76" s="381">
        <v>0.5</v>
      </c>
      <c r="P76" s="381">
        <v>0.33</v>
      </c>
      <c r="Q76" s="322" t="s">
        <v>1565</v>
      </c>
      <c r="R76" s="322"/>
      <c r="S76" s="120">
        <v>180</v>
      </c>
      <c r="T76" s="120">
        <v>30</v>
      </c>
      <c r="U76" s="322" t="s">
        <v>1566</v>
      </c>
      <c r="V76" s="322" t="s">
        <v>1567</v>
      </c>
      <c r="W76" s="120" t="s">
        <v>1303</v>
      </c>
    </row>
    <row r="77" spans="1:23">
      <c r="A77" s="326" t="s">
        <v>529</v>
      </c>
      <c r="B77" s="326" t="s">
        <v>280</v>
      </c>
      <c r="C77" s="322" t="s">
        <v>319</v>
      </c>
      <c r="D77" s="408"/>
      <c r="E77" s="326" t="s">
        <v>1304</v>
      </c>
      <c r="F77" s="322" t="s">
        <v>397</v>
      </c>
      <c r="G77" s="322" t="s">
        <v>1568</v>
      </c>
      <c r="H77" s="421">
        <v>1400000</v>
      </c>
      <c r="I77" s="439"/>
      <c r="J77" s="421">
        <v>974.61</v>
      </c>
      <c r="K77" s="322" t="s">
        <v>1562</v>
      </c>
      <c r="L77" s="408"/>
      <c r="M77" s="322" t="s">
        <v>1569</v>
      </c>
      <c r="N77" s="402" t="s">
        <v>1570</v>
      </c>
      <c r="O77" s="381">
        <v>0</v>
      </c>
      <c r="P77" s="381">
        <v>0</v>
      </c>
      <c r="Q77" s="322" t="s">
        <v>1571</v>
      </c>
      <c r="R77" s="322" t="s">
        <v>1571</v>
      </c>
      <c r="S77" s="120">
        <v>150</v>
      </c>
      <c r="T77" s="120">
        <v>30</v>
      </c>
      <c r="U77" s="120"/>
      <c r="V77" s="120"/>
      <c r="W77" s="102" t="s">
        <v>1305</v>
      </c>
    </row>
    <row r="78" spans="1:23">
      <c r="A78" s="326" t="s">
        <v>529</v>
      </c>
      <c r="B78" s="326" t="s">
        <v>280</v>
      </c>
      <c r="C78" s="322" t="s">
        <v>319</v>
      </c>
      <c r="D78" s="408"/>
      <c r="E78" s="326" t="s">
        <v>1306</v>
      </c>
      <c r="F78" s="322" t="s">
        <v>397</v>
      </c>
      <c r="G78" s="322" t="s">
        <v>1203</v>
      </c>
      <c r="H78" s="421">
        <v>300000</v>
      </c>
      <c r="I78" s="439"/>
      <c r="J78" s="421">
        <v>0</v>
      </c>
      <c r="K78" s="322" t="s">
        <v>1562</v>
      </c>
      <c r="L78" s="408"/>
      <c r="M78" s="322" t="s">
        <v>1572</v>
      </c>
      <c r="N78" s="326" t="s">
        <v>1573</v>
      </c>
      <c r="O78" s="381">
        <v>0</v>
      </c>
      <c r="P78" s="381">
        <v>0</v>
      </c>
      <c r="Q78" s="322" t="s">
        <v>1571</v>
      </c>
      <c r="R78" s="322" t="s">
        <v>1571</v>
      </c>
      <c r="S78" s="120"/>
      <c r="T78" s="120"/>
      <c r="U78" s="120"/>
      <c r="V78" s="120"/>
      <c r="W78" s="102" t="s">
        <v>1307</v>
      </c>
    </row>
    <row r="79" spans="1:23">
      <c r="A79" s="326" t="s">
        <v>529</v>
      </c>
      <c r="B79" s="326" t="s">
        <v>280</v>
      </c>
      <c r="C79" s="322" t="s">
        <v>319</v>
      </c>
      <c r="D79" s="408"/>
      <c r="E79" s="326" t="s">
        <v>1308</v>
      </c>
      <c r="F79" s="322" t="s">
        <v>397</v>
      </c>
      <c r="G79" s="322" t="s">
        <v>1574</v>
      </c>
      <c r="H79" s="421">
        <v>160000</v>
      </c>
      <c r="I79" s="439"/>
      <c r="J79" s="421">
        <v>0</v>
      </c>
      <c r="K79" s="322" t="s">
        <v>1562</v>
      </c>
      <c r="L79" s="408"/>
      <c r="M79" s="322" t="s">
        <v>1572</v>
      </c>
      <c r="N79" s="326" t="s">
        <v>1575</v>
      </c>
      <c r="O79" s="381">
        <v>0</v>
      </c>
      <c r="P79" s="381">
        <v>0</v>
      </c>
      <c r="Q79" s="322" t="s">
        <v>1571</v>
      </c>
      <c r="R79" s="322" t="s">
        <v>1571</v>
      </c>
      <c r="S79" s="120"/>
      <c r="T79" s="120"/>
      <c r="U79" s="120"/>
      <c r="V79" s="120"/>
      <c r="W79" s="102" t="s">
        <v>1307</v>
      </c>
    </row>
    <row r="80" spans="1:23">
      <c r="A80" s="326" t="s">
        <v>529</v>
      </c>
      <c r="B80" s="326" t="s">
        <v>280</v>
      </c>
      <c r="C80" s="322" t="s">
        <v>319</v>
      </c>
      <c r="D80" s="408"/>
      <c r="E80" s="121" t="s">
        <v>1309</v>
      </c>
      <c r="F80" s="322" t="s">
        <v>345</v>
      </c>
      <c r="G80" s="322" t="s">
        <v>1576</v>
      </c>
      <c r="H80" s="421">
        <v>3005000</v>
      </c>
      <c r="I80" s="439"/>
      <c r="J80" s="421">
        <v>2649907.60348</v>
      </c>
      <c r="K80" s="322" t="s">
        <v>1577</v>
      </c>
      <c r="L80" s="408"/>
      <c r="M80" s="322" t="s">
        <v>1578</v>
      </c>
      <c r="N80" s="402" t="s">
        <v>1579</v>
      </c>
      <c r="O80" s="381">
        <v>0.99</v>
      </c>
      <c r="P80" s="381">
        <v>0.88</v>
      </c>
      <c r="Q80" s="322" t="s">
        <v>1580</v>
      </c>
      <c r="R80" s="452" t="s">
        <v>1581</v>
      </c>
      <c r="S80" s="120">
        <v>20</v>
      </c>
      <c r="T80" s="120">
        <v>0</v>
      </c>
      <c r="U80" s="120"/>
      <c r="V80" s="120" t="s">
        <v>1571</v>
      </c>
      <c r="W80" s="120" t="s">
        <v>1310</v>
      </c>
    </row>
    <row r="81" spans="1:23" ht="17.25" customHeight="1">
      <c r="A81" s="326" t="s">
        <v>529</v>
      </c>
      <c r="B81" s="326" t="s">
        <v>299</v>
      </c>
      <c r="C81" s="386" t="s">
        <v>319</v>
      </c>
      <c r="D81" s="453" t="s">
        <v>1582</v>
      </c>
      <c r="E81" s="112" t="s">
        <v>1311</v>
      </c>
      <c r="F81" s="120">
        <v>1</v>
      </c>
      <c r="G81" s="120" t="s">
        <v>1583</v>
      </c>
      <c r="H81" s="454">
        <v>3000000</v>
      </c>
      <c r="I81" s="454"/>
      <c r="J81" s="455">
        <v>2341776</v>
      </c>
      <c r="K81" s="102" t="s">
        <v>1540</v>
      </c>
      <c r="L81" s="386"/>
      <c r="M81" s="456" t="s">
        <v>1584</v>
      </c>
      <c r="N81" s="322" t="s">
        <v>1585</v>
      </c>
      <c r="O81" s="457">
        <v>0.8</v>
      </c>
      <c r="P81" s="411">
        <v>0.64730430840562814</v>
      </c>
      <c r="Q81" s="456" t="s">
        <v>1586</v>
      </c>
      <c r="R81" s="458">
        <v>45838</v>
      </c>
      <c r="S81" s="120">
        <v>40</v>
      </c>
      <c r="T81" s="120">
        <v>4</v>
      </c>
      <c r="U81" s="120" t="s">
        <v>1587</v>
      </c>
      <c r="V81" s="437"/>
      <c r="W81" s="456" t="s">
        <v>1312</v>
      </c>
    </row>
    <row r="82" spans="1:23">
      <c r="A82" s="326" t="s">
        <v>529</v>
      </c>
      <c r="B82" s="326" t="s">
        <v>299</v>
      </c>
      <c r="C82" s="386" t="s">
        <v>319</v>
      </c>
      <c r="D82" s="453" t="s">
        <v>1588</v>
      </c>
      <c r="E82" s="112" t="s">
        <v>1313</v>
      </c>
      <c r="F82" s="120">
        <v>5</v>
      </c>
      <c r="G82" s="120" t="s">
        <v>1589</v>
      </c>
      <c r="H82" s="454">
        <v>1604564</v>
      </c>
      <c r="I82" s="454"/>
      <c r="J82" s="455">
        <v>1325438</v>
      </c>
      <c r="K82" s="102" t="s">
        <v>1377</v>
      </c>
      <c r="L82" s="386"/>
      <c r="M82" s="322" t="s">
        <v>1590</v>
      </c>
      <c r="N82" s="322" t="s">
        <v>1591</v>
      </c>
      <c r="O82" s="412">
        <v>0.98</v>
      </c>
      <c r="P82" s="412">
        <v>0.82604246387180569</v>
      </c>
      <c r="Q82" s="322" t="s">
        <v>1592</v>
      </c>
      <c r="R82" s="322" t="s">
        <v>1593</v>
      </c>
      <c r="S82" s="322" t="s">
        <v>474</v>
      </c>
      <c r="T82" s="322" t="s">
        <v>474</v>
      </c>
      <c r="U82" s="322" t="s">
        <v>474</v>
      </c>
      <c r="V82" s="322" t="s">
        <v>474</v>
      </c>
      <c r="W82" s="459" t="s">
        <v>20</v>
      </c>
    </row>
    <row r="83" spans="1:23">
      <c r="A83" s="326" t="s">
        <v>529</v>
      </c>
      <c r="B83" s="326" t="s">
        <v>299</v>
      </c>
      <c r="C83" s="386" t="s">
        <v>319</v>
      </c>
      <c r="D83" s="453" t="s">
        <v>1594</v>
      </c>
      <c r="E83" s="112" t="s">
        <v>1314</v>
      </c>
      <c r="F83" s="120">
        <v>5</v>
      </c>
      <c r="G83" s="120" t="s">
        <v>1595</v>
      </c>
      <c r="H83" s="454">
        <v>1250000</v>
      </c>
      <c r="I83" s="454"/>
      <c r="J83" s="455">
        <v>238684</v>
      </c>
      <c r="K83" s="102" t="s">
        <v>1377</v>
      </c>
      <c r="L83" s="386"/>
      <c r="M83" s="120" t="s">
        <v>1596</v>
      </c>
      <c r="N83" s="120" t="s">
        <v>1597</v>
      </c>
      <c r="O83" s="412">
        <v>0.49</v>
      </c>
      <c r="P83" s="412">
        <v>0.19094720000000001</v>
      </c>
      <c r="Q83" s="120" t="s">
        <v>1598</v>
      </c>
      <c r="R83" s="120" t="s">
        <v>474</v>
      </c>
      <c r="S83" s="460" t="s">
        <v>474</v>
      </c>
      <c r="T83" s="120" t="s">
        <v>474</v>
      </c>
      <c r="U83" s="120"/>
      <c r="V83" s="120" t="s">
        <v>474</v>
      </c>
      <c r="W83" s="459" t="s">
        <v>1315</v>
      </c>
    </row>
    <row r="84" spans="1:23">
      <c r="A84" s="326" t="s">
        <v>529</v>
      </c>
      <c r="B84" s="326" t="s">
        <v>299</v>
      </c>
      <c r="C84" s="386" t="s">
        <v>319</v>
      </c>
      <c r="D84" s="453" t="s">
        <v>1599</v>
      </c>
      <c r="E84" s="114" t="s">
        <v>1316</v>
      </c>
      <c r="F84" s="120">
        <v>6</v>
      </c>
      <c r="G84" s="120" t="s">
        <v>1595</v>
      </c>
      <c r="H84" s="454">
        <v>4665000</v>
      </c>
      <c r="I84" s="454"/>
      <c r="J84" s="455">
        <v>2867642</v>
      </c>
      <c r="K84" s="102" t="s">
        <v>1371</v>
      </c>
      <c r="L84" s="386"/>
      <c r="M84" s="120" t="s">
        <v>1600</v>
      </c>
      <c r="N84" s="120" t="s">
        <v>1601</v>
      </c>
      <c r="O84" s="412">
        <v>0.98</v>
      </c>
      <c r="P84" s="412">
        <v>0.614714255091104</v>
      </c>
      <c r="Q84" s="120" t="s">
        <v>1455</v>
      </c>
      <c r="R84" s="120" t="s">
        <v>1602</v>
      </c>
      <c r="S84" s="120" t="s">
        <v>474</v>
      </c>
      <c r="T84" s="120" t="s">
        <v>474</v>
      </c>
      <c r="U84" s="461" t="s">
        <v>474</v>
      </c>
      <c r="V84" s="461" t="s">
        <v>474</v>
      </c>
      <c r="W84" s="459" t="s">
        <v>20</v>
      </c>
    </row>
    <row r="85" spans="1:23">
      <c r="A85" s="326" t="s">
        <v>529</v>
      </c>
      <c r="B85" s="326" t="s">
        <v>299</v>
      </c>
      <c r="C85" s="386" t="s">
        <v>319</v>
      </c>
      <c r="D85" s="453" t="s">
        <v>1603</v>
      </c>
      <c r="E85" s="114" t="s">
        <v>1317</v>
      </c>
      <c r="F85" s="120">
        <v>7</v>
      </c>
      <c r="G85" s="120" t="s">
        <v>1583</v>
      </c>
      <c r="H85" s="454">
        <v>2715000</v>
      </c>
      <c r="I85" s="454"/>
      <c r="J85" s="455">
        <v>632429</v>
      </c>
      <c r="K85" s="102" t="s">
        <v>1371</v>
      </c>
      <c r="L85" s="386"/>
      <c r="M85" s="461" t="s">
        <v>1604</v>
      </c>
      <c r="N85" s="461" t="s">
        <v>1605</v>
      </c>
      <c r="O85" s="412">
        <v>0.72</v>
      </c>
      <c r="P85" s="412">
        <v>0.23293885819521179</v>
      </c>
      <c r="Q85" s="120" t="s">
        <v>1455</v>
      </c>
      <c r="R85" s="120">
        <v>2026</v>
      </c>
      <c r="S85" s="120" t="s">
        <v>474</v>
      </c>
      <c r="T85" s="120" t="s">
        <v>474</v>
      </c>
      <c r="U85" s="461" t="s">
        <v>474</v>
      </c>
      <c r="V85" s="461" t="s">
        <v>474</v>
      </c>
      <c r="W85" s="459" t="s">
        <v>20</v>
      </c>
    </row>
    <row r="86" spans="1:23">
      <c r="A86" s="326" t="s">
        <v>529</v>
      </c>
      <c r="B86" s="326" t="s">
        <v>299</v>
      </c>
      <c r="C86" s="386" t="s">
        <v>319</v>
      </c>
      <c r="D86" s="453" t="s">
        <v>1606</v>
      </c>
      <c r="E86" s="114" t="s">
        <v>1318</v>
      </c>
      <c r="F86" s="120">
        <v>7</v>
      </c>
      <c r="G86" s="120" t="s">
        <v>1607</v>
      </c>
      <c r="H86" s="454">
        <v>1600000</v>
      </c>
      <c r="I86" s="454"/>
      <c r="J86" s="455">
        <v>6830</v>
      </c>
      <c r="K86" s="102" t="s">
        <v>1371</v>
      </c>
      <c r="L86" s="386"/>
      <c r="M86" s="461" t="s">
        <v>1608</v>
      </c>
      <c r="N86" s="461"/>
      <c r="O86" s="412">
        <v>0.15</v>
      </c>
      <c r="P86" s="412">
        <v>4.26875E-3</v>
      </c>
      <c r="Q86" s="120" t="s">
        <v>1415</v>
      </c>
      <c r="R86" s="120">
        <v>2027</v>
      </c>
      <c r="S86" s="120" t="s">
        <v>474</v>
      </c>
      <c r="T86" s="120" t="s">
        <v>474</v>
      </c>
      <c r="U86" s="461" t="s">
        <v>474</v>
      </c>
      <c r="V86" s="461" t="s">
        <v>474</v>
      </c>
      <c r="W86" s="459" t="s">
        <v>20</v>
      </c>
    </row>
    <row r="87" spans="1:23">
      <c r="A87" s="326" t="s">
        <v>529</v>
      </c>
      <c r="B87" s="326" t="s">
        <v>299</v>
      </c>
      <c r="C87" s="386" t="s">
        <v>319</v>
      </c>
      <c r="D87" s="453" t="s">
        <v>1609</v>
      </c>
      <c r="E87" s="114" t="s">
        <v>1319</v>
      </c>
      <c r="F87" s="120">
        <v>7</v>
      </c>
      <c r="G87" s="120" t="s">
        <v>1595</v>
      </c>
      <c r="H87" s="454">
        <v>3815000</v>
      </c>
      <c r="I87" s="454"/>
      <c r="J87" s="455">
        <v>1092</v>
      </c>
      <c r="K87" s="102" t="s">
        <v>1371</v>
      </c>
      <c r="L87" s="386"/>
      <c r="M87" s="461" t="s">
        <v>1610</v>
      </c>
      <c r="N87" s="461"/>
      <c r="O87" s="412">
        <v>0.05</v>
      </c>
      <c r="P87" s="412">
        <v>2.8623853211009174E-4</v>
      </c>
      <c r="Q87" s="120" t="s">
        <v>474</v>
      </c>
      <c r="R87" s="120">
        <v>2027</v>
      </c>
      <c r="S87" s="120" t="s">
        <v>474</v>
      </c>
      <c r="T87" s="120" t="s">
        <v>474</v>
      </c>
      <c r="U87" s="120" t="s">
        <v>1611</v>
      </c>
      <c r="V87" s="461" t="s">
        <v>474</v>
      </c>
      <c r="W87" s="459" t="s">
        <v>20</v>
      </c>
    </row>
    <row r="88" spans="1:23">
      <c r="A88" s="326" t="s">
        <v>529</v>
      </c>
      <c r="B88" s="326" t="s">
        <v>299</v>
      </c>
      <c r="C88" s="386" t="s">
        <v>319</v>
      </c>
      <c r="D88" s="453" t="s">
        <v>1612</v>
      </c>
      <c r="E88" s="114" t="s">
        <v>1320</v>
      </c>
      <c r="F88" s="120">
        <v>7</v>
      </c>
      <c r="G88" s="120" t="s">
        <v>1613</v>
      </c>
      <c r="H88" s="454">
        <v>990000</v>
      </c>
      <c r="I88" s="454"/>
      <c r="J88" s="455">
        <v>345180</v>
      </c>
      <c r="K88" s="102" t="s">
        <v>1371</v>
      </c>
      <c r="L88" s="386"/>
      <c r="M88" s="461" t="s">
        <v>1614</v>
      </c>
      <c r="N88" s="461"/>
      <c r="O88" s="412">
        <v>0.45</v>
      </c>
      <c r="P88" s="412">
        <v>0.34866666666666668</v>
      </c>
      <c r="Q88" s="120" t="s">
        <v>1615</v>
      </c>
      <c r="R88" s="120">
        <v>2027</v>
      </c>
      <c r="S88" s="120" t="s">
        <v>474</v>
      </c>
      <c r="T88" s="120" t="s">
        <v>474</v>
      </c>
      <c r="U88" s="461" t="s">
        <v>474</v>
      </c>
      <c r="V88" s="461" t="s">
        <v>474</v>
      </c>
      <c r="W88" s="459" t="s">
        <v>20</v>
      </c>
    </row>
    <row r="89" spans="1:23">
      <c r="A89" s="326" t="s">
        <v>529</v>
      </c>
      <c r="B89" s="326" t="s">
        <v>274</v>
      </c>
      <c r="C89" s="386" t="s">
        <v>319</v>
      </c>
      <c r="D89" s="322">
        <v>1</v>
      </c>
      <c r="E89" s="402" t="s">
        <v>1322</v>
      </c>
      <c r="F89" s="402" t="s">
        <v>1321</v>
      </c>
      <c r="G89" s="462" t="s">
        <v>1616</v>
      </c>
      <c r="H89" s="421">
        <v>2023771</v>
      </c>
      <c r="I89" s="439"/>
      <c r="J89" s="421">
        <v>5861</v>
      </c>
      <c r="K89" s="462" t="s">
        <v>1617</v>
      </c>
      <c r="L89" s="386"/>
      <c r="M89" s="463" t="s">
        <v>1618</v>
      </c>
      <c r="N89" s="464" t="s">
        <v>1619</v>
      </c>
      <c r="O89" s="403">
        <v>0.12</v>
      </c>
      <c r="P89" s="413">
        <v>2.8960786571207908E-3</v>
      </c>
      <c r="Q89" s="462" t="s">
        <v>1620</v>
      </c>
      <c r="R89" s="430">
        <v>45898</v>
      </c>
      <c r="S89" s="416">
        <v>128</v>
      </c>
      <c r="T89" s="403" t="s">
        <v>474</v>
      </c>
      <c r="U89" s="465" t="s">
        <v>474</v>
      </c>
      <c r="V89" s="465" t="s">
        <v>474</v>
      </c>
      <c r="W89" s="414" t="s">
        <v>1323</v>
      </c>
    </row>
    <row r="90" spans="1:23">
      <c r="A90" s="326" t="s">
        <v>529</v>
      </c>
      <c r="B90" s="326" t="s">
        <v>274</v>
      </c>
      <c r="C90" s="386" t="s">
        <v>319</v>
      </c>
      <c r="D90" s="322">
        <v>2</v>
      </c>
      <c r="E90" s="402" t="s">
        <v>1324</v>
      </c>
      <c r="F90" s="402" t="s">
        <v>397</v>
      </c>
      <c r="G90" s="463" t="s">
        <v>1621</v>
      </c>
      <c r="H90" s="421">
        <v>1500000</v>
      </c>
      <c r="I90" s="439"/>
      <c r="J90" s="421">
        <v>0</v>
      </c>
      <c r="K90" s="462" t="s">
        <v>1617</v>
      </c>
      <c r="L90" s="386"/>
      <c r="M90" s="416" t="s">
        <v>474</v>
      </c>
      <c r="N90" s="466" t="s">
        <v>1622</v>
      </c>
      <c r="O90" s="403">
        <v>0</v>
      </c>
      <c r="P90" s="413">
        <v>0</v>
      </c>
      <c r="Q90" s="416" t="s">
        <v>474</v>
      </c>
      <c r="R90" s="416" t="s">
        <v>474</v>
      </c>
      <c r="S90" s="416" t="s">
        <v>474</v>
      </c>
      <c r="T90" s="403" t="s">
        <v>474</v>
      </c>
      <c r="U90" s="465" t="s">
        <v>984</v>
      </c>
      <c r="V90" s="465" t="s">
        <v>474</v>
      </c>
      <c r="W90" s="414" t="s">
        <v>1325</v>
      </c>
    </row>
    <row r="91" spans="1:23">
      <c r="A91" s="326" t="s">
        <v>529</v>
      </c>
      <c r="B91" s="326" t="s">
        <v>274</v>
      </c>
      <c r="C91" s="386" t="s">
        <v>319</v>
      </c>
      <c r="D91" s="322">
        <v>3</v>
      </c>
      <c r="E91" s="402" t="s">
        <v>1326</v>
      </c>
      <c r="F91" s="402" t="s">
        <v>397</v>
      </c>
      <c r="G91" s="463" t="s">
        <v>1623</v>
      </c>
      <c r="H91" s="467">
        <v>750000</v>
      </c>
      <c r="I91" s="439"/>
      <c r="J91" s="421">
        <v>554740</v>
      </c>
      <c r="K91" s="462" t="s">
        <v>1624</v>
      </c>
      <c r="L91" s="386"/>
      <c r="M91" s="462" t="s">
        <v>1625</v>
      </c>
      <c r="N91" s="466" t="s">
        <v>1622</v>
      </c>
      <c r="O91" s="403">
        <v>0.97</v>
      </c>
      <c r="P91" s="413">
        <v>0.73965333333333338</v>
      </c>
      <c r="Q91" s="462" t="s">
        <v>1626</v>
      </c>
      <c r="R91" s="430">
        <v>45807</v>
      </c>
      <c r="S91" s="322">
        <v>267</v>
      </c>
      <c r="T91" s="322">
        <v>68</v>
      </c>
      <c r="U91" s="403" t="s">
        <v>474</v>
      </c>
      <c r="V91" s="403" t="s">
        <v>474</v>
      </c>
      <c r="W91" s="414" t="s">
        <v>1327</v>
      </c>
    </row>
    <row r="92" spans="1:23">
      <c r="A92" s="326" t="s">
        <v>529</v>
      </c>
      <c r="B92" s="326" t="s">
        <v>274</v>
      </c>
      <c r="C92" s="386" t="s">
        <v>319</v>
      </c>
      <c r="D92" s="322">
        <v>4</v>
      </c>
      <c r="E92" s="402" t="s">
        <v>1328</v>
      </c>
      <c r="F92" s="402" t="s">
        <v>397</v>
      </c>
      <c r="G92" s="463" t="s">
        <v>1627</v>
      </c>
      <c r="H92" s="467">
        <v>767430</v>
      </c>
      <c r="I92" s="439"/>
      <c r="J92" s="421">
        <v>686217</v>
      </c>
      <c r="K92" s="462" t="s">
        <v>1624</v>
      </c>
      <c r="L92" s="386"/>
      <c r="M92" s="462" t="s">
        <v>1628</v>
      </c>
      <c r="N92" s="466" t="s">
        <v>1622</v>
      </c>
      <c r="O92" s="403">
        <v>0.98</v>
      </c>
      <c r="P92" s="413">
        <v>0.89417536452836088</v>
      </c>
      <c r="Q92" s="462" t="s">
        <v>1375</v>
      </c>
      <c r="R92" s="430">
        <v>45808</v>
      </c>
      <c r="S92" s="322">
        <v>338</v>
      </c>
      <c r="T92" s="322">
        <v>82</v>
      </c>
      <c r="U92" s="464" t="s">
        <v>1629</v>
      </c>
      <c r="V92" s="464" t="s">
        <v>1630</v>
      </c>
      <c r="W92" s="414" t="s">
        <v>1327</v>
      </c>
    </row>
    <row r="93" spans="1:23">
      <c r="A93" s="326" t="s">
        <v>529</v>
      </c>
      <c r="B93" s="326" t="s">
        <v>274</v>
      </c>
      <c r="C93" s="386" t="s">
        <v>319</v>
      </c>
      <c r="D93" s="322">
        <v>5</v>
      </c>
      <c r="E93" s="402" t="s">
        <v>1329</v>
      </c>
      <c r="F93" s="402" t="s">
        <v>345</v>
      </c>
      <c r="G93" s="463" t="s">
        <v>1631</v>
      </c>
      <c r="H93" s="421">
        <v>800000</v>
      </c>
      <c r="I93" s="439"/>
      <c r="J93" s="421">
        <f>629049136.8/1000</f>
        <v>629049.13679999998</v>
      </c>
      <c r="K93" s="462" t="s">
        <v>1632</v>
      </c>
      <c r="L93" s="386"/>
      <c r="M93" s="462" t="s">
        <v>1633</v>
      </c>
      <c r="N93" s="462" t="s">
        <v>1634</v>
      </c>
      <c r="O93" s="403">
        <v>0.95</v>
      </c>
      <c r="P93" s="413">
        <v>0.78631142099999995</v>
      </c>
      <c r="Q93" s="462" t="s">
        <v>1635</v>
      </c>
      <c r="R93" s="452" t="s">
        <v>1636</v>
      </c>
      <c r="S93" s="416">
        <v>60</v>
      </c>
      <c r="T93" s="416">
        <v>180</v>
      </c>
      <c r="U93" s="402" t="s">
        <v>474</v>
      </c>
      <c r="V93" s="402" t="s">
        <v>474</v>
      </c>
      <c r="W93" s="402" t="s">
        <v>1330</v>
      </c>
    </row>
    <row r="94" spans="1:23">
      <c r="A94" s="326" t="s">
        <v>529</v>
      </c>
      <c r="B94" s="326" t="s">
        <v>274</v>
      </c>
      <c r="C94" s="386" t="s">
        <v>319</v>
      </c>
      <c r="D94" s="322">
        <v>6</v>
      </c>
      <c r="E94" s="402" t="s">
        <v>1331</v>
      </c>
      <c r="F94" s="402" t="s">
        <v>345</v>
      </c>
      <c r="G94" s="463" t="s">
        <v>1637</v>
      </c>
      <c r="H94" s="421">
        <v>600000</v>
      </c>
      <c r="I94" s="439"/>
      <c r="J94" s="421">
        <f>139129201.65/1000</f>
        <v>139129.20165</v>
      </c>
      <c r="K94" s="462" t="s">
        <v>1638</v>
      </c>
      <c r="L94" s="386"/>
      <c r="M94" s="462" t="s">
        <v>1639</v>
      </c>
      <c r="N94" s="462" t="s">
        <v>1640</v>
      </c>
      <c r="O94" s="403">
        <v>0.9</v>
      </c>
      <c r="P94" s="413">
        <v>0.23188200275000001</v>
      </c>
      <c r="Q94" s="462" t="s">
        <v>1641</v>
      </c>
      <c r="R94" s="452" t="s">
        <v>1642</v>
      </c>
      <c r="S94" s="416">
        <v>20</v>
      </c>
      <c r="T94" s="416">
        <v>45</v>
      </c>
      <c r="U94" s="402" t="s">
        <v>1643</v>
      </c>
      <c r="V94" s="402" t="s">
        <v>1643</v>
      </c>
      <c r="W94" s="402" t="s">
        <v>1332</v>
      </c>
    </row>
    <row r="95" spans="1:23">
      <c r="A95" s="326" t="s">
        <v>529</v>
      </c>
      <c r="B95" s="326" t="s">
        <v>274</v>
      </c>
      <c r="C95" s="386" t="s">
        <v>319</v>
      </c>
      <c r="D95" s="322">
        <v>7</v>
      </c>
      <c r="E95" s="402" t="s">
        <v>1333</v>
      </c>
      <c r="F95" s="402" t="s">
        <v>345</v>
      </c>
      <c r="G95" s="402" t="s">
        <v>1644</v>
      </c>
      <c r="H95" s="421">
        <v>600000</v>
      </c>
      <c r="I95" s="439"/>
      <c r="J95" s="231">
        <v>0</v>
      </c>
      <c r="K95" s="462" t="s">
        <v>1638</v>
      </c>
      <c r="L95" s="386"/>
      <c r="M95" s="402" t="s">
        <v>1645</v>
      </c>
      <c r="N95" s="462" t="s">
        <v>1646</v>
      </c>
      <c r="O95" s="403">
        <v>0</v>
      </c>
      <c r="P95" s="413">
        <v>0</v>
      </c>
      <c r="Q95" s="402" t="s">
        <v>1647</v>
      </c>
      <c r="R95" s="425">
        <v>45992</v>
      </c>
      <c r="S95" s="322">
        <v>150</v>
      </c>
      <c r="T95" s="416">
        <v>60</v>
      </c>
      <c r="U95" s="402" t="s">
        <v>474</v>
      </c>
      <c r="V95" s="402" t="s">
        <v>474</v>
      </c>
      <c r="W95" s="402" t="s">
        <v>1334</v>
      </c>
    </row>
    <row r="96" spans="1:23">
      <c r="A96" s="326" t="s">
        <v>529</v>
      </c>
      <c r="B96" s="326" t="s">
        <v>274</v>
      </c>
      <c r="C96" s="386" t="s">
        <v>319</v>
      </c>
      <c r="D96" s="322">
        <v>8</v>
      </c>
      <c r="E96" s="402" t="s">
        <v>1336</v>
      </c>
      <c r="F96" s="402" t="s">
        <v>1335</v>
      </c>
      <c r="G96" s="462" t="s">
        <v>1648</v>
      </c>
      <c r="H96" s="421">
        <v>1200000</v>
      </c>
      <c r="I96" s="439"/>
      <c r="J96" s="421">
        <v>302251</v>
      </c>
      <c r="K96" s="462" t="s">
        <v>1649</v>
      </c>
      <c r="L96" s="386"/>
      <c r="M96" s="462" t="s">
        <v>1650</v>
      </c>
      <c r="N96" s="462" t="s">
        <v>1651</v>
      </c>
      <c r="O96" s="403">
        <v>0.8</v>
      </c>
      <c r="P96" s="413">
        <v>0.25187583333333335</v>
      </c>
      <c r="Q96" s="462" t="s">
        <v>1635</v>
      </c>
      <c r="R96" s="452" t="s">
        <v>1652</v>
      </c>
      <c r="S96" s="416">
        <v>80</v>
      </c>
      <c r="T96" s="468">
        <v>120</v>
      </c>
      <c r="U96" s="402" t="s">
        <v>1653</v>
      </c>
      <c r="V96" s="402" t="s">
        <v>1654</v>
      </c>
      <c r="W96" s="402" t="s">
        <v>1337</v>
      </c>
    </row>
    <row r="97" spans="1:23">
      <c r="A97" s="326" t="s">
        <v>529</v>
      </c>
      <c r="B97" s="326" t="s">
        <v>274</v>
      </c>
      <c r="C97" s="386" t="s">
        <v>319</v>
      </c>
      <c r="D97" s="322">
        <v>9</v>
      </c>
      <c r="E97" s="402" t="s">
        <v>1339</v>
      </c>
      <c r="F97" s="402" t="s">
        <v>1338</v>
      </c>
      <c r="G97" s="402" t="s">
        <v>1655</v>
      </c>
      <c r="H97" s="421">
        <v>1000000</v>
      </c>
      <c r="I97" s="439"/>
      <c r="J97" s="421">
        <v>215431</v>
      </c>
      <c r="K97" s="462" t="s">
        <v>1656</v>
      </c>
      <c r="L97" s="386"/>
      <c r="M97" s="402" t="s">
        <v>1657</v>
      </c>
      <c r="N97" s="462" t="s">
        <v>1658</v>
      </c>
      <c r="O97" s="403">
        <v>0.35</v>
      </c>
      <c r="P97" s="415">
        <v>21.543100000000003</v>
      </c>
      <c r="Q97" s="402" t="s">
        <v>1659</v>
      </c>
      <c r="R97" s="430">
        <v>46023</v>
      </c>
      <c r="S97" s="469">
        <v>200</v>
      </c>
      <c r="T97" s="469">
        <v>50</v>
      </c>
      <c r="U97" s="464" t="s">
        <v>1660</v>
      </c>
      <c r="V97" s="464" t="s">
        <v>1661</v>
      </c>
      <c r="W97" s="414" t="s">
        <v>1340</v>
      </c>
    </row>
    <row r="98" spans="1:23">
      <c r="A98" s="326" t="s">
        <v>529</v>
      </c>
      <c r="B98" s="326" t="s">
        <v>274</v>
      </c>
      <c r="C98" s="386" t="s">
        <v>319</v>
      </c>
      <c r="D98" s="322">
        <v>10</v>
      </c>
      <c r="E98" s="402" t="s">
        <v>1341</v>
      </c>
      <c r="F98" s="402" t="s">
        <v>1338</v>
      </c>
      <c r="G98" s="402" t="s">
        <v>1662</v>
      </c>
      <c r="H98" s="421">
        <v>2000000</v>
      </c>
      <c r="I98" s="439"/>
      <c r="J98" s="421">
        <v>691349</v>
      </c>
      <c r="K98" s="462" t="s">
        <v>1656</v>
      </c>
      <c r="L98" s="386"/>
      <c r="M98" s="402" t="s">
        <v>1663</v>
      </c>
      <c r="N98" s="462" t="s">
        <v>1664</v>
      </c>
      <c r="O98" s="403">
        <v>0.5</v>
      </c>
      <c r="P98" s="415">
        <v>34.567450000000001</v>
      </c>
      <c r="Q98" s="402" t="s">
        <v>1665</v>
      </c>
      <c r="R98" s="430">
        <v>45717</v>
      </c>
      <c r="S98" s="469">
        <v>430</v>
      </c>
      <c r="T98" s="469">
        <v>70</v>
      </c>
      <c r="U98" s="464" t="s">
        <v>1666</v>
      </c>
      <c r="V98" s="464" t="s">
        <v>1667</v>
      </c>
      <c r="W98" s="414" t="s">
        <v>1342</v>
      </c>
    </row>
    <row r="99" spans="1:23">
      <c r="A99" s="326" t="s">
        <v>529</v>
      </c>
      <c r="B99" s="326" t="s">
        <v>274</v>
      </c>
      <c r="C99" s="386" t="s">
        <v>319</v>
      </c>
      <c r="D99" s="322">
        <v>11</v>
      </c>
      <c r="E99" s="402" t="s">
        <v>1343</v>
      </c>
      <c r="F99" s="402" t="s">
        <v>1338</v>
      </c>
      <c r="G99" s="402" t="s">
        <v>1668</v>
      </c>
      <c r="H99" s="421">
        <v>6250000</v>
      </c>
      <c r="I99" s="439"/>
      <c r="J99" s="421">
        <v>5665358</v>
      </c>
      <c r="K99" s="462" t="s">
        <v>1656</v>
      </c>
      <c r="L99" s="386"/>
      <c r="M99" s="462" t="s">
        <v>1669</v>
      </c>
      <c r="N99" s="462" t="s">
        <v>1670</v>
      </c>
      <c r="O99" s="403">
        <v>0.95</v>
      </c>
      <c r="P99" s="415">
        <v>90.645728000000005</v>
      </c>
      <c r="Q99" s="402" t="s">
        <v>1671</v>
      </c>
      <c r="R99" s="430">
        <v>45901</v>
      </c>
      <c r="S99" s="469">
        <v>20</v>
      </c>
      <c r="T99" s="469">
        <v>10</v>
      </c>
      <c r="U99" s="465" t="s">
        <v>474</v>
      </c>
      <c r="V99" s="465" t="s">
        <v>474</v>
      </c>
      <c r="W99" s="414" t="s">
        <v>1344</v>
      </c>
    </row>
    <row r="100" spans="1:23">
      <c r="A100" s="326" t="s">
        <v>529</v>
      </c>
      <c r="B100" s="326" t="s">
        <v>274</v>
      </c>
      <c r="C100" s="386" t="s">
        <v>319</v>
      </c>
      <c r="D100" s="322">
        <v>12</v>
      </c>
      <c r="E100" s="402" t="s">
        <v>1346</v>
      </c>
      <c r="F100" s="402" t="s">
        <v>1345</v>
      </c>
      <c r="G100" s="462" t="s">
        <v>1672</v>
      </c>
      <c r="H100" s="421">
        <v>3150000</v>
      </c>
      <c r="I100" s="439"/>
      <c r="J100" s="421">
        <v>2615012</v>
      </c>
      <c r="K100" s="462" t="s">
        <v>1673</v>
      </c>
      <c r="L100" s="386"/>
      <c r="M100" s="462" t="s">
        <v>1674</v>
      </c>
      <c r="N100" s="462"/>
      <c r="O100" s="403">
        <v>0.95</v>
      </c>
      <c r="P100" s="413">
        <v>0.83016253968253972</v>
      </c>
      <c r="Q100" s="462" t="s">
        <v>1675</v>
      </c>
      <c r="R100" s="452" t="s">
        <v>1676</v>
      </c>
      <c r="S100" s="416">
        <v>140</v>
      </c>
      <c r="T100" s="403"/>
      <c r="U100" s="465" t="s">
        <v>474</v>
      </c>
      <c r="V100" s="465" t="s">
        <v>474</v>
      </c>
      <c r="W100" s="414" t="s">
        <v>1347</v>
      </c>
    </row>
    <row r="101" spans="1:23">
      <c r="A101" s="326" t="s">
        <v>529</v>
      </c>
      <c r="B101" s="326" t="s">
        <v>274</v>
      </c>
      <c r="C101" s="386" t="s">
        <v>319</v>
      </c>
      <c r="D101" s="322">
        <v>13</v>
      </c>
      <c r="E101" s="402" t="s">
        <v>1348</v>
      </c>
      <c r="F101" s="402" t="s">
        <v>1345</v>
      </c>
      <c r="G101" s="462" t="s">
        <v>1677</v>
      </c>
      <c r="H101" s="421">
        <v>750000</v>
      </c>
      <c r="I101" s="439"/>
      <c r="J101" s="421">
        <v>643495</v>
      </c>
      <c r="K101" s="462" t="s">
        <v>1673</v>
      </c>
      <c r="L101" s="386"/>
      <c r="M101" s="462" t="s">
        <v>1678</v>
      </c>
      <c r="N101" s="462" t="s">
        <v>1679</v>
      </c>
      <c r="O101" s="403">
        <v>0.91</v>
      </c>
      <c r="P101" s="413">
        <v>0.85799333333333339</v>
      </c>
      <c r="Q101" s="462" t="s">
        <v>1680</v>
      </c>
      <c r="R101" s="452" t="s">
        <v>1681</v>
      </c>
      <c r="S101" s="416">
        <v>467</v>
      </c>
      <c r="T101" s="403" t="s">
        <v>1682</v>
      </c>
      <c r="U101" s="465" t="s">
        <v>1287</v>
      </c>
      <c r="V101" s="465" t="s">
        <v>474</v>
      </c>
      <c r="W101" s="414" t="s">
        <v>1349</v>
      </c>
    </row>
    <row r="102" spans="1:23">
      <c r="A102" s="326" t="s">
        <v>529</v>
      </c>
      <c r="B102" s="326" t="s">
        <v>274</v>
      </c>
      <c r="C102" s="386" t="s">
        <v>319</v>
      </c>
      <c r="D102" s="322">
        <v>14</v>
      </c>
      <c r="E102" s="402" t="s">
        <v>1351</v>
      </c>
      <c r="F102" s="402" t="s">
        <v>1350</v>
      </c>
      <c r="G102" s="462" t="s">
        <v>1683</v>
      </c>
      <c r="H102" s="421">
        <v>268000</v>
      </c>
      <c r="I102" s="439"/>
      <c r="J102" s="421">
        <v>358</v>
      </c>
      <c r="K102" s="462" t="s">
        <v>1684</v>
      </c>
      <c r="L102" s="386"/>
      <c r="M102" s="462" t="s">
        <v>1685</v>
      </c>
      <c r="N102" s="462" t="s">
        <v>1686</v>
      </c>
      <c r="O102" s="403">
        <v>0.05</v>
      </c>
      <c r="P102" s="413">
        <v>1.3358208955223882E-3</v>
      </c>
      <c r="Q102" s="462" t="s">
        <v>1375</v>
      </c>
      <c r="R102" s="465" t="s">
        <v>474</v>
      </c>
      <c r="S102" s="465" t="s">
        <v>474</v>
      </c>
      <c r="T102" s="465" t="s">
        <v>474</v>
      </c>
      <c r="U102" s="464" t="s">
        <v>1687</v>
      </c>
      <c r="V102" s="464" t="s">
        <v>1688</v>
      </c>
      <c r="W102" s="414" t="s">
        <v>1352</v>
      </c>
    </row>
    <row r="103" spans="1:23">
      <c r="A103" s="326" t="s">
        <v>529</v>
      </c>
      <c r="B103" s="326" t="s">
        <v>274</v>
      </c>
      <c r="C103" s="386" t="s">
        <v>480</v>
      </c>
      <c r="D103" s="322">
        <v>1</v>
      </c>
      <c r="E103" s="326" t="s">
        <v>1353</v>
      </c>
      <c r="F103" s="326" t="s">
        <v>1279</v>
      </c>
      <c r="G103" s="383" t="s">
        <v>1689</v>
      </c>
      <c r="H103" s="421">
        <v>5866667</v>
      </c>
      <c r="I103" s="439"/>
      <c r="J103" s="383"/>
      <c r="K103" s="383" t="s">
        <v>1690</v>
      </c>
      <c r="L103" s="386"/>
      <c r="M103" s="383" t="s">
        <v>1691</v>
      </c>
      <c r="N103" s="383" t="s">
        <v>1692</v>
      </c>
      <c r="O103" s="417">
        <v>0.98</v>
      </c>
      <c r="P103" s="383"/>
      <c r="Q103" s="383"/>
      <c r="R103" s="470">
        <v>46022</v>
      </c>
      <c r="S103" s="462">
        <v>404</v>
      </c>
      <c r="T103" s="471"/>
      <c r="U103" s="327" t="s">
        <v>1693</v>
      </c>
      <c r="V103" s="327" t="s">
        <v>1694</v>
      </c>
      <c r="W103" s="114" t="s">
        <v>1354</v>
      </c>
    </row>
    <row r="104" spans="1:23">
      <c r="A104" s="326" t="s">
        <v>529</v>
      </c>
      <c r="B104" s="326" t="s">
        <v>274</v>
      </c>
      <c r="C104" s="386" t="s">
        <v>480</v>
      </c>
      <c r="D104" s="322">
        <v>2</v>
      </c>
      <c r="E104" s="326" t="s">
        <v>1355</v>
      </c>
      <c r="F104" s="326" t="s">
        <v>1279</v>
      </c>
      <c r="G104" s="383" t="s">
        <v>1689</v>
      </c>
      <c r="H104" s="421">
        <v>4933333</v>
      </c>
      <c r="I104" s="439"/>
      <c r="J104" s="383"/>
      <c r="K104" s="383" t="s">
        <v>1690</v>
      </c>
      <c r="L104" s="386"/>
      <c r="M104" s="383" t="s">
        <v>1691</v>
      </c>
      <c r="N104" s="383" t="s">
        <v>1692</v>
      </c>
      <c r="O104" s="417">
        <v>0.98</v>
      </c>
      <c r="P104" s="383"/>
      <c r="Q104" s="383"/>
      <c r="R104" s="470">
        <v>46022</v>
      </c>
      <c r="S104" s="462">
        <v>136</v>
      </c>
      <c r="T104" s="471"/>
      <c r="U104" s="327" t="s">
        <v>1693</v>
      </c>
      <c r="V104" s="327" t="s">
        <v>1694</v>
      </c>
      <c r="W104" s="114" t="s">
        <v>1354</v>
      </c>
    </row>
    <row r="105" spans="1:23">
      <c r="A105" s="326" t="s">
        <v>529</v>
      </c>
      <c r="B105" s="326" t="s">
        <v>274</v>
      </c>
      <c r="C105" s="386" t="s">
        <v>480</v>
      </c>
      <c r="D105" s="322">
        <v>3</v>
      </c>
      <c r="E105" s="326" t="s">
        <v>1356</v>
      </c>
      <c r="F105" s="326" t="s">
        <v>1279</v>
      </c>
      <c r="G105" s="383" t="s">
        <v>1689</v>
      </c>
      <c r="H105" s="421">
        <v>2500000</v>
      </c>
      <c r="I105" s="439"/>
      <c r="J105" s="383"/>
      <c r="K105" s="383" t="s">
        <v>1690</v>
      </c>
      <c r="L105" s="386"/>
      <c r="M105" s="383" t="s">
        <v>1691</v>
      </c>
      <c r="N105" s="383" t="s">
        <v>1692</v>
      </c>
      <c r="O105" s="417">
        <v>0.82</v>
      </c>
      <c r="P105" s="383"/>
      <c r="Q105" s="383"/>
      <c r="R105" s="470">
        <v>46022</v>
      </c>
      <c r="S105" s="462">
        <v>252</v>
      </c>
      <c r="T105" s="471"/>
      <c r="U105" s="327" t="s">
        <v>1693</v>
      </c>
      <c r="V105" s="327" t="s">
        <v>1694</v>
      </c>
      <c r="W105" s="114" t="s">
        <v>1354</v>
      </c>
    </row>
    <row r="106" spans="1:23">
      <c r="A106" s="326" t="s">
        <v>529</v>
      </c>
      <c r="B106" s="326" t="s">
        <v>274</v>
      </c>
      <c r="C106" s="386" t="s">
        <v>480</v>
      </c>
      <c r="D106" s="322">
        <v>4</v>
      </c>
      <c r="E106" s="326" t="s">
        <v>1357</v>
      </c>
      <c r="F106" s="326" t="s">
        <v>1279</v>
      </c>
      <c r="G106" s="383" t="s">
        <v>1689</v>
      </c>
      <c r="H106" s="421">
        <v>1500000</v>
      </c>
      <c r="I106" s="439"/>
      <c r="J106" s="383"/>
      <c r="K106" s="383" t="s">
        <v>1690</v>
      </c>
      <c r="L106" s="386"/>
      <c r="M106" s="383" t="s">
        <v>1691</v>
      </c>
      <c r="N106" s="383" t="s">
        <v>1692</v>
      </c>
      <c r="O106" s="417">
        <v>0.96</v>
      </c>
      <c r="P106" s="383"/>
      <c r="Q106" s="383"/>
      <c r="R106" s="470">
        <v>46022</v>
      </c>
      <c r="S106" s="462">
        <v>228</v>
      </c>
      <c r="T106" s="471"/>
      <c r="U106" s="327" t="s">
        <v>1693</v>
      </c>
      <c r="V106" s="327" t="s">
        <v>1694</v>
      </c>
      <c r="W106" s="114" t="s">
        <v>1354</v>
      </c>
    </row>
  </sheetData>
  <mergeCells count="56">
    <mergeCell ref="K6:K8"/>
    <mergeCell ref="D6:D8"/>
    <mergeCell ref="E6:E8"/>
    <mergeCell ref="F6:F8"/>
    <mergeCell ref="G6:G8"/>
    <mergeCell ref="H6:H8"/>
    <mergeCell ref="D9:D11"/>
    <mergeCell ref="E9:E11"/>
    <mergeCell ref="F9:F11"/>
    <mergeCell ref="G9:G11"/>
    <mergeCell ref="H9:H11"/>
    <mergeCell ref="U6:U8"/>
    <mergeCell ref="V6:V8"/>
    <mergeCell ref="W6:W8"/>
    <mergeCell ref="M7:M8"/>
    <mergeCell ref="Q7:Q8"/>
    <mergeCell ref="N6:N8"/>
    <mergeCell ref="O6:O8"/>
    <mergeCell ref="P6:P8"/>
    <mergeCell ref="R6:R8"/>
    <mergeCell ref="S6:S8"/>
    <mergeCell ref="T6:T8"/>
    <mergeCell ref="T9:T11"/>
    <mergeCell ref="U9:U11"/>
    <mergeCell ref="V9:V11"/>
    <mergeCell ref="W9:W11"/>
    <mergeCell ref="D12:D14"/>
    <mergeCell ref="E12:E14"/>
    <mergeCell ref="F12:F14"/>
    <mergeCell ref="G12:G14"/>
    <mergeCell ref="H12:H14"/>
    <mergeCell ref="K12:K14"/>
    <mergeCell ref="K9:K11"/>
    <mergeCell ref="N9:N11"/>
    <mergeCell ref="O9:O11"/>
    <mergeCell ref="P9:P11"/>
    <mergeCell ref="R9:R11"/>
    <mergeCell ref="S9:S11"/>
    <mergeCell ref="V12:V14"/>
    <mergeCell ref="W12:W14"/>
    <mergeCell ref="D28:D29"/>
    <mergeCell ref="E65:E66"/>
    <mergeCell ref="F65:F66"/>
    <mergeCell ref="G65:G66"/>
    <mergeCell ref="H65:H66"/>
    <mergeCell ref="N12:N14"/>
    <mergeCell ref="O12:O14"/>
    <mergeCell ref="P12:P14"/>
    <mergeCell ref="R12:R14"/>
    <mergeCell ref="S12:S14"/>
    <mergeCell ref="T12:T14"/>
    <mergeCell ref="E67:E72"/>
    <mergeCell ref="F67:F72"/>
    <mergeCell ref="G67:G72"/>
    <mergeCell ref="H67:H72"/>
    <mergeCell ref="U12:U14"/>
  </mergeCells>
  <pageMargins left="0.11811023622047245" right="0.11811023622047245" top="0.15748031496062992" bottom="0.15748031496062992" header="0.31496062992125984" footer="0.31496062992125984"/>
  <pageSetup paperSize="9" scale="45" orientation="landscape" horizontalDpi="4294967293" verticalDpi="0"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600-000000000000}">
          <x14:formula1>
            <xm:f>'/Users/freedjoe/Library/Containers/com.microsoft.Excel/Data/Documents/C:\Users\acer\Desktop\DRB\[DRB Annaba.xlsx]liste'!#REF!</xm:f>
          </x14:formula1>
          <xm:sqref>B2:B106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50"/>
  </sheetPr>
  <dimension ref="A1:R43"/>
  <sheetViews>
    <sheetView topLeftCell="E1" zoomScaleNormal="100" zoomScaleSheetLayoutView="90" workbookViewId="0">
      <pane ySplit="2" topLeftCell="A3" activePane="bottomLeft" state="frozen"/>
      <selection activeCell="I13" sqref="I13"/>
      <selection pane="bottomLeft" activeCell="I13" sqref="I13"/>
    </sheetView>
  </sheetViews>
  <sheetFormatPr baseColWidth="10" defaultColWidth="9.1640625" defaultRowHeight="17"/>
  <cols>
    <col min="1" max="1" width="9.5" style="321" customWidth="1"/>
    <col min="2" max="2" width="20.5" style="371" customWidth="1"/>
    <col min="3" max="3" width="9.1640625" style="495"/>
    <col min="4" max="4" width="30" style="377" customWidth="1"/>
    <col min="5" max="7" width="11.1640625" style="321" customWidth="1"/>
    <col min="8" max="8" width="36.83203125" style="371" customWidth="1"/>
    <col min="9" max="9" width="9.1640625" style="496" customWidth="1"/>
    <col min="10" max="10" width="17.33203125" style="497" bestFit="1" customWidth="1"/>
    <col min="11" max="11" width="25" style="498" bestFit="1" customWidth="1"/>
    <col min="12" max="12" width="18" style="301" bestFit="1" customWidth="1"/>
    <col min="13" max="13" width="15.5" style="301" bestFit="1" customWidth="1"/>
    <col min="14" max="15" width="15.5" style="497" bestFit="1" customWidth="1"/>
    <col min="16" max="16" width="10.5" style="321" customWidth="1"/>
    <col min="17" max="17" width="9.33203125" style="321" customWidth="1"/>
    <col min="18" max="18" width="14" style="321" bestFit="1" customWidth="1"/>
    <col min="19" max="16384" width="9.1640625" style="321"/>
  </cols>
  <sheetData>
    <row r="1" spans="1:18" ht="72">
      <c r="A1" s="98" t="s">
        <v>251</v>
      </c>
      <c r="B1" s="98" t="s">
        <v>47</v>
      </c>
      <c r="C1" s="98" t="s">
        <v>252</v>
      </c>
      <c r="D1" s="98" t="s">
        <v>0</v>
      </c>
      <c r="E1" s="98" t="s">
        <v>253</v>
      </c>
      <c r="F1" s="98" t="s">
        <v>248</v>
      </c>
      <c r="G1" s="98" t="s">
        <v>249</v>
      </c>
      <c r="H1" s="98" t="s">
        <v>250</v>
      </c>
      <c r="I1" s="174" t="s">
        <v>531</v>
      </c>
      <c r="J1" s="98" t="s">
        <v>254</v>
      </c>
      <c r="K1" s="98" t="s">
        <v>255</v>
      </c>
      <c r="L1" s="98" t="s">
        <v>256</v>
      </c>
      <c r="M1" s="98" t="s">
        <v>262</v>
      </c>
      <c r="N1" s="374" t="s">
        <v>7</v>
      </c>
      <c r="O1" s="374" t="s">
        <v>8</v>
      </c>
      <c r="P1" s="373" t="s">
        <v>9</v>
      </c>
      <c r="Q1" s="373" t="s">
        <v>10</v>
      </c>
    </row>
    <row r="2" spans="1:18" s="177" customFormat="1" ht="63" customHeight="1">
      <c r="A2" s="482" t="s">
        <v>251</v>
      </c>
      <c r="B2" s="98" t="s">
        <v>47</v>
      </c>
      <c r="C2" s="98" t="s">
        <v>252</v>
      </c>
      <c r="D2" s="372" t="s">
        <v>0</v>
      </c>
      <c r="E2" s="98" t="s">
        <v>253</v>
      </c>
      <c r="F2" s="98" t="s">
        <v>248</v>
      </c>
      <c r="G2" s="98" t="s">
        <v>249</v>
      </c>
      <c r="H2" s="98" t="s">
        <v>250</v>
      </c>
      <c r="I2" s="174" t="s">
        <v>531</v>
      </c>
      <c r="J2" s="175" t="s">
        <v>532</v>
      </c>
      <c r="K2" s="176" t="s">
        <v>255</v>
      </c>
      <c r="L2" s="175" t="s">
        <v>2206</v>
      </c>
      <c r="M2" s="175" t="s">
        <v>2207</v>
      </c>
      <c r="N2" s="175" t="s">
        <v>2208</v>
      </c>
      <c r="O2" s="175" t="s">
        <v>536</v>
      </c>
      <c r="P2" s="176" t="s">
        <v>535</v>
      </c>
      <c r="Q2" s="176" t="s">
        <v>530</v>
      </c>
      <c r="R2" s="175" t="s">
        <v>2209</v>
      </c>
    </row>
    <row r="3" spans="1:18" ht="72">
      <c r="A3" s="483" t="s">
        <v>528</v>
      </c>
      <c r="B3" s="121" t="s">
        <v>286</v>
      </c>
      <c r="C3" s="368" t="s">
        <v>319</v>
      </c>
      <c r="D3" s="484" t="s">
        <v>1038</v>
      </c>
      <c r="E3" s="307"/>
      <c r="F3" s="307"/>
      <c r="G3" s="369" t="s">
        <v>2210</v>
      </c>
      <c r="H3" s="306" t="s">
        <v>2211</v>
      </c>
      <c r="I3" s="485"/>
      <c r="J3" s="486"/>
      <c r="K3" s="181">
        <v>28662460245.790001</v>
      </c>
      <c r="L3" s="181"/>
      <c r="M3" s="181"/>
      <c r="N3" s="486"/>
      <c r="O3" s="486"/>
      <c r="P3" s="487"/>
      <c r="Q3" s="366"/>
      <c r="R3" s="375"/>
    </row>
    <row r="4" spans="1:18" s="329" customFormat="1" ht="36">
      <c r="A4" s="483" t="s">
        <v>528</v>
      </c>
      <c r="B4" s="121" t="s">
        <v>288</v>
      </c>
      <c r="C4" s="368" t="s">
        <v>319</v>
      </c>
      <c r="D4" s="488" t="s">
        <v>2212</v>
      </c>
      <c r="E4" s="306"/>
      <c r="F4" s="306"/>
      <c r="G4" s="306"/>
      <c r="H4" s="306" t="s">
        <v>2213</v>
      </c>
      <c r="I4" s="489"/>
      <c r="J4" s="181"/>
      <c r="K4" s="181">
        <v>2504000000</v>
      </c>
      <c r="L4" s="181"/>
      <c r="M4" s="181"/>
      <c r="N4" s="181">
        <v>25000000</v>
      </c>
      <c r="O4" s="486"/>
      <c r="P4" s="487"/>
      <c r="Q4" s="367"/>
      <c r="R4" s="486">
        <v>300000000</v>
      </c>
    </row>
    <row r="5" spans="1:18" ht="36">
      <c r="A5" s="483" t="s">
        <v>528</v>
      </c>
      <c r="B5" s="121" t="s">
        <v>288</v>
      </c>
      <c r="C5" s="368" t="s">
        <v>319</v>
      </c>
      <c r="D5" s="488" t="s">
        <v>2214</v>
      </c>
      <c r="E5" s="375"/>
      <c r="F5" s="375"/>
      <c r="G5" s="375"/>
      <c r="H5" s="121" t="s">
        <v>2215</v>
      </c>
      <c r="I5" s="490"/>
      <c r="J5" s="491"/>
      <c r="K5" s="492">
        <v>4642710000</v>
      </c>
      <c r="L5" s="493"/>
      <c r="M5" s="493"/>
      <c r="N5" s="494"/>
      <c r="O5" s="494"/>
      <c r="P5" s="375"/>
      <c r="Q5" s="375"/>
      <c r="R5" s="375"/>
    </row>
    <row r="6" spans="1:18" ht="18">
      <c r="A6" s="483" t="s">
        <v>528</v>
      </c>
      <c r="B6" s="121" t="s">
        <v>288</v>
      </c>
      <c r="C6" s="368" t="s">
        <v>319</v>
      </c>
      <c r="D6" s="488" t="s">
        <v>2216</v>
      </c>
      <c r="E6" s="375"/>
      <c r="F6" s="375"/>
      <c r="G6" s="375"/>
      <c r="H6" s="121" t="s">
        <v>2217</v>
      </c>
      <c r="I6" s="490"/>
      <c r="J6" s="494"/>
      <c r="K6" s="492">
        <v>2577000000</v>
      </c>
      <c r="L6" s="493"/>
      <c r="M6" s="493"/>
      <c r="N6" s="494"/>
      <c r="O6" s="494"/>
      <c r="P6" s="375"/>
      <c r="Q6" s="375"/>
      <c r="R6" s="375"/>
    </row>
    <row r="7" spans="1:18" ht="36">
      <c r="A7" s="483" t="s">
        <v>528</v>
      </c>
      <c r="B7" s="121" t="s">
        <v>288</v>
      </c>
      <c r="C7" s="368" t="s">
        <v>319</v>
      </c>
      <c r="D7" s="488" t="s">
        <v>2218</v>
      </c>
      <c r="E7" s="375"/>
      <c r="F7" s="375"/>
      <c r="G7" s="375"/>
      <c r="H7" s="121" t="s">
        <v>2219</v>
      </c>
      <c r="I7" s="490"/>
      <c r="J7" s="494"/>
      <c r="K7" s="492">
        <v>1000000000</v>
      </c>
      <c r="L7" s="493"/>
      <c r="M7" s="493"/>
      <c r="N7" s="494"/>
      <c r="O7" s="494"/>
      <c r="P7" s="375"/>
      <c r="Q7" s="375"/>
      <c r="R7" s="375"/>
    </row>
    <row r="8" spans="1:18" ht="36">
      <c r="A8" s="483" t="s">
        <v>528</v>
      </c>
      <c r="B8" s="121" t="s">
        <v>288</v>
      </c>
      <c r="C8" s="368" t="s">
        <v>2220</v>
      </c>
      <c r="D8" s="488" t="s">
        <v>358</v>
      </c>
      <c r="E8" s="375"/>
      <c r="F8" s="375"/>
      <c r="G8" s="375"/>
      <c r="H8" s="121" t="s">
        <v>2221</v>
      </c>
      <c r="I8" s="490"/>
      <c r="J8" s="494"/>
      <c r="K8" s="492">
        <v>2276743000</v>
      </c>
      <c r="L8" s="493"/>
      <c r="M8" s="493"/>
      <c r="N8" s="494"/>
      <c r="O8" s="494"/>
      <c r="P8" s="375"/>
      <c r="Q8" s="375"/>
      <c r="R8" s="375"/>
    </row>
    <row r="9" spans="1:18" ht="36">
      <c r="A9" s="483" t="s">
        <v>528</v>
      </c>
      <c r="B9" s="121" t="s">
        <v>288</v>
      </c>
      <c r="C9" s="368" t="s">
        <v>319</v>
      </c>
      <c r="D9" s="488" t="s">
        <v>502</v>
      </c>
      <c r="E9" s="375"/>
      <c r="F9" s="375"/>
      <c r="G9" s="375"/>
      <c r="H9" s="121" t="s">
        <v>2222</v>
      </c>
      <c r="I9" s="490"/>
      <c r="J9" s="494"/>
      <c r="K9" s="492" t="s">
        <v>2223</v>
      </c>
      <c r="L9" s="493"/>
      <c r="M9" s="493"/>
      <c r="N9" s="494"/>
      <c r="O9" s="494"/>
      <c r="P9" s="375"/>
      <c r="Q9" s="375"/>
      <c r="R9" s="375"/>
    </row>
    <row r="10" spans="1:18" ht="36">
      <c r="A10" s="483"/>
      <c r="B10" s="121" t="s">
        <v>288</v>
      </c>
      <c r="C10" s="368" t="s">
        <v>319</v>
      </c>
      <c r="D10" s="488" t="s">
        <v>502</v>
      </c>
      <c r="E10" s="375"/>
      <c r="F10" s="375"/>
      <c r="G10" s="375"/>
      <c r="H10" s="121" t="s">
        <v>2224</v>
      </c>
      <c r="I10" s="490"/>
      <c r="J10" s="494"/>
      <c r="K10" s="492" t="s">
        <v>2225</v>
      </c>
      <c r="L10" s="493"/>
      <c r="M10" s="493"/>
      <c r="N10" s="494"/>
      <c r="O10" s="494"/>
      <c r="P10" s="375"/>
      <c r="Q10" s="375"/>
      <c r="R10" s="375"/>
    </row>
    <row r="11" spans="1:18" ht="18">
      <c r="A11" s="483" t="s">
        <v>528</v>
      </c>
      <c r="B11" s="121" t="s">
        <v>288</v>
      </c>
      <c r="C11" s="368" t="s">
        <v>319</v>
      </c>
      <c r="D11" s="488" t="s">
        <v>397</v>
      </c>
      <c r="E11" s="375"/>
      <c r="F11" s="375"/>
      <c r="G11" s="375"/>
      <c r="H11" s="121" t="s">
        <v>2226</v>
      </c>
      <c r="I11" s="490"/>
      <c r="J11" s="494"/>
      <c r="K11" s="492">
        <v>2623237000</v>
      </c>
      <c r="L11" s="493"/>
      <c r="M11" s="493"/>
      <c r="N11" s="494"/>
      <c r="O11" s="494"/>
      <c r="P11" s="375"/>
      <c r="Q11" s="375"/>
      <c r="R11" s="375"/>
    </row>
    <row r="12" spans="1:18" ht="18">
      <c r="A12" s="483" t="s">
        <v>528</v>
      </c>
      <c r="B12" s="121" t="s">
        <v>288</v>
      </c>
      <c r="C12" s="368" t="s">
        <v>319</v>
      </c>
      <c r="D12" s="488" t="s">
        <v>397</v>
      </c>
      <c r="E12" s="375"/>
      <c r="F12" s="375"/>
      <c r="G12" s="375"/>
      <c r="H12" s="121" t="s">
        <v>2227</v>
      </c>
      <c r="I12" s="490"/>
      <c r="J12" s="494"/>
      <c r="K12" s="492">
        <v>3940000000</v>
      </c>
      <c r="L12" s="493"/>
      <c r="M12" s="493"/>
      <c r="N12" s="494"/>
      <c r="O12" s="494"/>
      <c r="P12" s="375"/>
      <c r="Q12" s="375"/>
      <c r="R12" s="375"/>
    </row>
    <row r="13" spans="1:18" ht="18">
      <c r="A13" s="483" t="s">
        <v>528</v>
      </c>
      <c r="B13" s="121" t="s">
        <v>288</v>
      </c>
      <c r="C13" s="368"/>
      <c r="D13" s="488" t="s">
        <v>345</v>
      </c>
      <c r="E13" s="375"/>
      <c r="F13" s="375"/>
      <c r="G13" s="375"/>
      <c r="H13" s="121" t="s">
        <v>2228</v>
      </c>
      <c r="I13" s="490"/>
      <c r="J13" s="494"/>
      <c r="K13" s="492">
        <v>2170000000</v>
      </c>
      <c r="L13" s="493"/>
      <c r="M13" s="493"/>
      <c r="N13" s="494"/>
      <c r="O13" s="494"/>
      <c r="P13" s="375"/>
      <c r="Q13" s="375"/>
      <c r="R13" s="375"/>
    </row>
    <row r="14" spans="1:18" ht="18">
      <c r="A14" s="483" t="s">
        <v>528</v>
      </c>
      <c r="B14" s="121" t="s">
        <v>288</v>
      </c>
      <c r="C14" s="368"/>
      <c r="D14" s="488" t="s">
        <v>345</v>
      </c>
      <c r="E14" s="375"/>
      <c r="F14" s="375"/>
      <c r="G14" s="375"/>
      <c r="H14" s="121" t="s">
        <v>2229</v>
      </c>
      <c r="I14" s="490"/>
      <c r="J14" s="494"/>
      <c r="K14" s="492">
        <v>1250000000</v>
      </c>
      <c r="L14" s="493"/>
      <c r="M14" s="493"/>
      <c r="N14" s="494"/>
      <c r="O14" s="494"/>
      <c r="P14" s="375"/>
      <c r="Q14" s="375"/>
      <c r="R14" s="375"/>
    </row>
    <row r="15" spans="1:18" ht="36">
      <c r="A15" s="483" t="s">
        <v>528</v>
      </c>
      <c r="B15" s="121" t="s">
        <v>288</v>
      </c>
      <c r="C15" s="368" t="s">
        <v>480</v>
      </c>
      <c r="D15" s="488" t="s">
        <v>502</v>
      </c>
      <c r="E15" s="375"/>
      <c r="F15" s="375"/>
      <c r="G15" s="375"/>
      <c r="H15" s="121"/>
      <c r="I15" s="490"/>
      <c r="J15" s="494"/>
      <c r="K15" s="492"/>
      <c r="L15" s="493"/>
      <c r="M15" s="493"/>
      <c r="N15" s="494"/>
      <c r="O15" s="494"/>
      <c r="P15" s="375"/>
      <c r="Q15" s="375"/>
      <c r="R15" s="375"/>
    </row>
    <row r="16" spans="1:18" ht="18">
      <c r="A16" s="483" t="s">
        <v>528</v>
      </c>
      <c r="B16" s="121" t="s">
        <v>288</v>
      </c>
      <c r="C16" s="368" t="s">
        <v>480</v>
      </c>
      <c r="D16" s="488" t="s">
        <v>345</v>
      </c>
      <c r="E16" s="375"/>
      <c r="F16" s="375"/>
      <c r="G16" s="375"/>
      <c r="H16" s="121" t="s">
        <v>2230</v>
      </c>
      <c r="I16" s="490"/>
      <c r="J16" s="494"/>
      <c r="K16" s="492">
        <v>14500000000</v>
      </c>
      <c r="L16" s="493"/>
      <c r="M16" s="493"/>
      <c r="N16" s="494"/>
      <c r="O16" s="494"/>
      <c r="P16" s="375"/>
      <c r="Q16" s="375"/>
      <c r="R16" s="375"/>
    </row>
    <row r="17" spans="1:18" ht="18">
      <c r="A17" s="483" t="s">
        <v>528</v>
      </c>
      <c r="B17" s="121" t="s">
        <v>288</v>
      </c>
      <c r="C17" s="368" t="s">
        <v>480</v>
      </c>
      <c r="D17" s="488" t="s">
        <v>345</v>
      </c>
      <c r="E17" s="375"/>
      <c r="F17" s="375"/>
      <c r="G17" s="375"/>
      <c r="H17" s="121" t="s">
        <v>2231</v>
      </c>
      <c r="I17" s="490"/>
      <c r="J17" s="494"/>
      <c r="K17" s="492">
        <v>5830000000</v>
      </c>
      <c r="L17" s="493"/>
      <c r="M17" s="493"/>
      <c r="N17" s="494"/>
      <c r="O17" s="494"/>
      <c r="P17" s="375"/>
      <c r="Q17" s="375"/>
      <c r="R17" s="375"/>
    </row>
    <row r="18" spans="1:18" ht="18">
      <c r="A18" s="483" t="s">
        <v>528</v>
      </c>
      <c r="B18" s="121" t="s">
        <v>288</v>
      </c>
      <c r="C18" s="368" t="s">
        <v>480</v>
      </c>
      <c r="D18" s="488" t="s">
        <v>345</v>
      </c>
      <c r="E18" s="375"/>
      <c r="F18" s="375"/>
      <c r="G18" s="375"/>
      <c r="H18" s="121" t="s">
        <v>2232</v>
      </c>
      <c r="I18" s="490"/>
      <c r="J18" s="494"/>
      <c r="K18" s="492">
        <v>10000000000</v>
      </c>
      <c r="L18" s="493"/>
      <c r="M18" s="493"/>
      <c r="N18" s="494"/>
      <c r="O18" s="494"/>
      <c r="P18" s="375"/>
      <c r="Q18" s="375"/>
      <c r="R18" s="375"/>
    </row>
    <row r="19" spans="1:18">
      <c r="A19" s="483" t="s">
        <v>528</v>
      </c>
      <c r="B19" s="121" t="s">
        <v>279</v>
      </c>
      <c r="C19" s="368"/>
      <c r="D19" s="437" t="s">
        <v>502</v>
      </c>
      <c r="E19" s="121" t="s">
        <v>2233</v>
      </c>
      <c r="F19" s="375" t="s">
        <v>2234</v>
      </c>
      <c r="G19" s="375"/>
      <c r="H19" s="121" t="s">
        <v>2235</v>
      </c>
      <c r="I19" s="490"/>
      <c r="J19" s="494"/>
      <c r="K19" s="492">
        <v>1200000000</v>
      </c>
      <c r="L19" s="493"/>
      <c r="M19" s="493"/>
      <c r="N19" s="494"/>
      <c r="O19" s="494"/>
      <c r="P19" s="375"/>
      <c r="Q19" s="375"/>
      <c r="R19" s="375"/>
    </row>
    <row r="20" spans="1:18">
      <c r="A20" s="483" t="s">
        <v>528</v>
      </c>
      <c r="B20" s="121" t="s">
        <v>288</v>
      </c>
      <c r="C20" s="368"/>
      <c r="D20" s="437" t="s">
        <v>2236</v>
      </c>
      <c r="E20" s="375"/>
      <c r="F20" s="375"/>
      <c r="G20" s="375"/>
      <c r="H20" s="121" t="s">
        <v>2237</v>
      </c>
      <c r="I20" s="490"/>
      <c r="J20" s="494"/>
      <c r="K20" s="492">
        <v>1511104000</v>
      </c>
      <c r="L20" s="493"/>
      <c r="M20" s="493"/>
      <c r="N20" s="494"/>
      <c r="O20" s="494"/>
      <c r="P20" s="375"/>
      <c r="Q20" s="375"/>
      <c r="R20" s="375"/>
    </row>
    <row r="21" spans="1:18">
      <c r="A21" s="483" t="s">
        <v>528</v>
      </c>
      <c r="B21" s="121" t="s">
        <v>288</v>
      </c>
      <c r="C21" s="368"/>
      <c r="D21" s="437" t="s">
        <v>2236</v>
      </c>
      <c r="E21" s="375"/>
      <c r="F21" s="375"/>
      <c r="G21" s="375"/>
      <c r="H21" s="121" t="s">
        <v>2238</v>
      </c>
      <c r="I21" s="490"/>
      <c r="J21" s="494"/>
      <c r="K21" s="492" t="s">
        <v>2239</v>
      </c>
      <c r="L21" s="493"/>
      <c r="M21" s="493"/>
      <c r="N21" s="494"/>
      <c r="O21" s="494"/>
      <c r="P21" s="375"/>
      <c r="Q21" s="375"/>
      <c r="R21" s="375"/>
    </row>
    <row r="22" spans="1:18">
      <c r="A22" s="483" t="s">
        <v>528</v>
      </c>
      <c r="B22" s="121" t="s">
        <v>288</v>
      </c>
      <c r="C22" s="368"/>
      <c r="D22" s="437" t="s">
        <v>2236</v>
      </c>
      <c r="E22" s="375"/>
      <c r="F22" s="375"/>
      <c r="G22" s="375"/>
      <c r="H22" s="121" t="s">
        <v>2240</v>
      </c>
      <c r="I22" s="490"/>
      <c r="J22" s="494"/>
      <c r="K22" s="492">
        <v>2037000000</v>
      </c>
      <c r="L22" s="493"/>
      <c r="M22" s="493"/>
      <c r="N22" s="494"/>
      <c r="O22" s="494"/>
      <c r="P22" s="375"/>
      <c r="Q22" s="375"/>
      <c r="R22" s="375"/>
    </row>
    <row r="23" spans="1:18">
      <c r="A23" s="483" t="s">
        <v>528</v>
      </c>
      <c r="B23" s="121" t="s">
        <v>288</v>
      </c>
      <c r="C23" s="368"/>
      <c r="D23" s="437" t="s">
        <v>2236</v>
      </c>
      <c r="E23" s="375"/>
      <c r="F23" s="375"/>
      <c r="G23" s="375"/>
      <c r="H23" s="121" t="s">
        <v>2241</v>
      </c>
      <c r="I23" s="490"/>
      <c r="J23" s="494"/>
      <c r="K23" s="492">
        <v>1190611000</v>
      </c>
      <c r="L23" s="493"/>
      <c r="M23" s="493"/>
      <c r="N23" s="494"/>
      <c r="O23" s="494"/>
      <c r="P23" s="375"/>
      <c r="Q23" s="375"/>
      <c r="R23" s="375"/>
    </row>
    <row r="24" spans="1:18">
      <c r="A24" s="483" t="s">
        <v>528</v>
      </c>
      <c r="B24" s="121" t="s">
        <v>288</v>
      </c>
      <c r="C24" s="368"/>
      <c r="D24" s="437" t="s">
        <v>2242</v>
      </c>
      <c r="E24" s="375"/>
      <c r="F24" s="375"/>
      <c r="G24" s="375"/>
      <c r="H24" s="121" t="s">
        <v>2243</v>
      </c>
      <c r="I24" s="490"/>
      <c r="J24" s="494"/>
      <c r="K24" s="492">
        <v>700000000</v>
      </c>
      <c r="L24" s="493"/>
      <c r="M24" s="493"/>
      <c r="N24" s="494"/>
      <c r="O24" s="494"/>
      <c r="P24" s="375"/>
      <c r="Q24" s="375"/>
      <c r="R24" s="375"/>
    </row>
    <row r="25" spans="1:18">
      <c r="A25" s="483" t="s">
        <v>528</v>
      </c>
      <c r="B25" s="121" t="s">
        <v>288</v>
      </c>
      <c r="C25" s="368"/>
      <c r="D25" s="437" t="s">
        <v>2242</v>
      </c>
      <c r="E25" s="375"/>
      <c r="F25" s="375"/>
      <c r="G25" s="375"/>
      <c r="H25" s="121" t="s">
        <v>2244</v>
      </c>
      <c r="I25" s="490"/>
      <c r="J25" s="494"/>
      <c r="K25" s="492">
        <v>1000000000</v>
      </c>
      <c r="L25" s="493"/>
      <c r="M25" s="493"/>
      <c r="N25" s="494"/>
      <c r="O25" s="494"/>
      <c r="P25" s="375"/>
      <c r="Q25" s="375"/>
      <c r="R25" s="375"/>
    </row>
    <row r="26" spans="1:18">
      <c r="A26" s="483" t="s">
        <v>528</v>
      </c>
      <c r="B26" s="121" t="s">
        <v>290</v>
      </c>
      <c r="C26" s="368"/>
      <c r="D26" s="437" t="s">
        <v>2245</v>
      </c>
      <c r="E26" s="375"/>
      <c r="F26" s="375"/>
      <c r="G26" s="375"/>
      <c r="H26" s="121" t="s">
        <v>2246</v>
      </c>
      <c r="I26" s="490"/>
      <c r="J26" s="494"/>
      <c r="K26" s="492">
        <v>19966463</v>
      </c>
      <c r="L26" s="493">
        <v>18827752.600000001</v>
      </c>
      <c r="M26" s="493">
        <v>18700276</v>
      </c>
      <c r="N26" s="494"/>
      <c r="O26" s="494"/>
      <c r="P26" s="375"/>
      <c r="Q26" s="375"/>
      <c r="R26" s="375"/>
    </row>
    <row r="27" spans="1:18">
      <c r="A27" s="483" t="s">
        <v>528</v>
      </c>
      <c r="B27" s="121" t="s">
        <v>290</v>
      </c>
      <c r="C27" s="368"/>
      <c r="D27" s="437" t="s">
        <v>2247</v>
      </c>
      <c r="E27" s="375"/>
      <c r="F27" s="375"/>
      <c r="G27" s="375"/>
      <c r="H27" s="121" t="s">
        <v>2248</v>
      </c>
      <c r="I27" s="490"/>
      <c r="J27" s="494"/>
      <c r="K27" s="492">
        <v>11980255</v>
      </c>
      <c r="L27" s="493" t="s">
        <v>2249</v>
      </c>
      <c r="M27" s="493">
        <v>11980255</v>
      </c>
      <c r="N27" s="494"/>
      <c r="O27" s="494"/>
      <c r="P27" s="375"/>
      <c r="Q27" s="375"/>
      <c r="R27" s="375"/>
    </row>
    <row r="28" spans="1:18">
      <c r="A28" s="483" t="s">
        <v>528</v>
      </c>
      <c r="B28" s="121" t="s">
        <v>290</v>
      </c>
      <c r="C28" s="368"/>
      <c r="D28" s="437" t="s">
        <v>2250</v>
      </c>
      <c r="E28" s="375"/>
      <c r="F28" s="375"/>
      <c r="G28" s="375"/>
      <c r="H28" s="121" t="s">
        <v>2251</v>
      </c>
      <c r="I28" s="490"/>
      <c r="J28" s="494"/>
      <c r="K28" s="492">
        <v>12839500</v>
      </c>
      <c r="L28" s="493">
        <v>12817395.17</v>
      </c>
      <c r="M28" s="493">
        <v>12759454</v>
      </c>
      <c r="N28" s="494"/>
      <c r="O28" s="494"/>
      <c r="P28" s="375"/>
      <c r="Q28" s="375"/>
      <c r="R28" s="375"/>
    </row>
    <row r="29" spans="1:18">
      <c r="A29" s="483" t="s">
        <v>528</v>
      </c>
      <c r="B29" s="121" t="s">
        <v>290</v>
      </c>
      <c r="C29" s="368"/>
      <c r="D29" s="437" t="s">
        <v>2250</v>
      </c>
      <c r="E29" s="375"/>
      <c r="F29" s="375"/>
      <c r="G29" s="375"/>
      <c r="H29" s="121" t="s">
        <v>2252</v>
      </c>
      <c r="I29" s="490"/>
      <c r="J29" s="494"/>
      <c r="K29" s="492">
        <v>12370909</v>
      </c>
      <c r="L29" s="493">
        <v>12230047.15</v>
      </c>
      <c r="M29" s="493">
        <v>12219052</v>
      </c>
      <c r="N29" s="494"/>
      <c r="O29" s="494"/>
      <c r="P29" s="375"/>
      <c r="Q29" s="375"/>
      <c r="R29" s="375"/>
    </row>
    <row r="30" spans="1:18">
      <c r="A30" s="483" t="s">
        <v>528</v>
      </c>
      <c r="B30" s="121" t="s">
        <v>281</v>
      </c>
      <c r="C30" s="368"/>
      <c r="D30" s="437" t="s">
        <v>498</v>
      </c>
      <c r="E30" s="375"/>
      <c r="F30" s="375"/>
      <c r="G30" s="375"/>
      <c r="H30" s="121" t="s">
        <v>2253</v>
      </c>
      <c r="I30" s="490"/>
      <c r="J30" s="494"/>
      <c r="K30" s="492"/>
      <c r="L30" s="493"/>
      <c r="M30" s="493"/>
      <c r="N30" s="494"/>
      <c r="O30" s="494"/>
      <c r="P30" s="375"/>
      <c r="Q30" s="375"/>
      <c r="R30" s="375"/>
    </row>
    <row r="31" spans="1:18">
      <c r="A31" s="483" t="s">
        <v>528</v>
      </c>
      <c r="B31" s="121" t="s">
        <v>281</v>
      </c>
      <c r="C31" s="368"/>
      <c r="D31" s="437" t="s">
        <v>2254</v>
      </c>
      <c r="E31" s="375"/>
      <c r="F31" s="375"/>
      <c r="G31" s="375"/>
      <c r="H31" s="121" t="s">
        <v>2255</v>
      </c>
      <c r="I31" s="490"/>
      <c r="J31" s="494"/>
      <c r="K31" s="492"/>
      <c r="L31" s="493"/>
      <c r="M31" s="493"/>
      <c r="N31" s="494"/>
      <c r="O31" s="494"/>
      <c r="P31" s="375"/>
      <c r="Q31" s="375"/>
      <c r="R31" s="375"/>
    </row>
    <row r="32" spans="1:18">
      <c r="A32" s="483" t="s">
        <v>528</v>
      </c>
      <c r="B32" s="121" t="s">
        <v>281</v>
      </c>
      <c r="C32" s="368"/>
      <c r="D32" s="437" t="s">
        <v>2256</v>
      </c>
      <c r="E32" s="375"/>
      <c r="F32" s="375"/>
      <c r="G32" s="375"/>
      <c r="H32" s="121" t="s">
        <v>2257</v>
      </c>
      <c r="I32" s="490"/>
      <c r="J32" s="494"/>
      <c r="K32" s="492"/>
      <c r="L32" s="493"/>
      <c r="M32" s="493"/>
      <c r="N32" s="494"/>
      <c r="O32" s="494"/>
      <c r="P32" s="375"/>
      <c r="Q32" s="375"/>
      <c r="R32" s="375"/>
    </row>
    <row r="33" spans="1:18">
      <c r="A33" s="483" t="s">
        <v>528</v>
      </c>
      <c r="B33" s="121" t="s">
        <v>281</v>
      </c>
      <c r="C33" s="368"/>
      <c r="D33" s="437" t="s">
        <v>2258</v>
      </c>
      <c r="E33" s="375"/>
      <c r="F33" s="375"/>
      <c r="G33" s="375"/>
      <c r="H33" s="121" t="s">
        <v>2259</v>
      </c>
      <c r="I33" s="490"/>
      <c r="J33" s="494"/>
      <c r="K33" s="492"/>
      <c r="L33" s="493"/>
      <c r="M33" s="493"/>
      <c r="N33" s="494"/>
      <c r="O33" s="494"/>
      <c r="P33" s="375"/>
      <c r="Q33" s="375"/>
      <c r="R33" s="375"/>
    </row>
    <row r="34" spans="1:18">
      <c r="A34" s="483" t="s">
        <v>528</v>
      </c>
      <c r="B34" s="121" t="s">
        <v>281</v>
      </c>
      <c r="C34" s="368"/>
      <c r="D34" s="437" t="s">
        <v>2260</v>
      </c>
      <c r="E34" s="375"/>
      <c r="F34" s="375"/>
      <c r="G34" s="375"/>
      <c r="H34" s="121" t="s">
        <v>2261</v>
      </c>
      <c r="I34" s="490"/>
      <c r="J34" s="494"/>
      <c r="K34" s="492"/>
      <c r="L34" s="493"/>
      <c r="M34" s="493"/>
      <c r="N34" s="494"/>
      <c r="O34" s="494"/>
      <c r="P34" s="375"/>
      <c r="Q34" s="375"/>
      <c r="R34" s="375"/>
    </row>
    <row r="35" spans="1:18">
      <c r="A35" s="483" t="s">
        <v>528</v>
      </c>
      <c r="B35" s="121" t="s">
        <v>281</v>
      </c>
      <c r="C35" s="368"/>
      <c r="D35" s="437" t="s">
        <v>379</v>
      </c>
      <c r="E35" s="375"/>
      <c r="F35" s="375"/>
      <c r="G35" s="375"/>
      <c r="H35" s="121" t="s">
        <v>2262</v>
      </c>
      <c r="I35" s="490"/>
      <c r="J35" s="494"/>
      <c r="K35" s="492"/>
      <c r="L35" s="493"/>
      <c r="M35" s="493"/>
      <c r="N35" s="494"/>
      <c r="O35" s="494"/>
      <c r="P35" s="375"/>
      <c r="Q35" s="375"/>
      <c r="R35" s="375"/>
    </row>
    <row r="36" spans="1:18">
      <c r="A36" s="483" t="s">
        <v>528</v>
      </c>
      <c r="B36" s="121" t="s">
        <v>281</v>
      </c>
      <c r="C36" s="368"/>
      <c r="D36" s="437" t="s">
        <v>2263</v>
      </c>
      <c r="E36" s="375"/>
      <c r="F36" s="375"/>
      <c r="G36" s="375"/>
      <c r="H36" s="121" t="s">
        <v>2264</v>
      </c>
      <c r="I36" s="490"/>
      <c r="J36" s="494"/>
      <c r="K36" s="492"/>
      <c r="L36" s="493"/>
      <c r="M36" s="493"/>
      <c r="N36" s="494"/>
      <c r="O36" s="494"/>
      <c r="P36" s="375"/>
      <c r="Q36" s="375"/>
      <c r="R36" s="375"/>
    </row>
    <row r="37" spans="1:18">
      <c r="A37" s="483" t="s">
        <v>528</v>
      </c>
      <c r="B37" s="121" t="s">
        <v>281</v>
      </c>
      <c r="C37" s="368"/>
      <c r="D37" s="437" t="s">
        <v>2263</v>
      </c>
      <c r="E37" s="375"/>
      <c r="F37" s="375"/>
      <c r="G37" s="375"/>
      <c r="H37" s="121" t="s">
        <v>2265</v>
      </c>
      <c r="I37" s="490"/>
      <c r="J37" s="494"/>
      <c r="K37" s="492"/>
      <c r="L37" s="493"/>
      <c r="M37" s="493"/>
      <c r="N37" s="494"/>
      <c r="O37" s="494"/>
      <c r="P37" s="375"/>
      <c r="Q37" s="375"/>
      <c r="R37" s="375"/>
    </row>
    <row r="38" spans="1:18">
      <c r="A38" s="483" t="s">
        <v>528</v>
      </c>
      <c r="B38" s="121" t="s">
        <v>281</v>
      </c>
      <c r="C38" s="368"/>
      <c r="D38" s="437" t="s">
        <v>2263</v>
      </c>
      <c r="E38" s="375"/>
      <c r="F38" s="375"/>
      <c r="G38" s="375"/>
      <c r="H38" s="121" t="s">
        <v>2266</v>
      </c>
      <c r="I38" s="490"/>
      <c r="J38" s="494"/>
      <c r="K38" s="492"/>
      <c r="L38" s="493"/>
      <c r="M38" s="493"/>
      <c r="N38" s="494"/>
      <c r="O38" s="494"/>
      <c r="P38" s="375"/>
      <c r="Q38" s="375"/>
      <c r="R38" s="375"/>
    </row>
    <row r="39" spans="1:18">
      <c r="A39" s="483" t="s">
        <v>528</v>
      </c>
      <c r="B39" s="121" t="s">
        <v>281</v>
      </c>
      <c r="C39" s="368"/>
      <c r="D39" s="437" t="s">
        <v>2263</v>
      </c>
      <c r="E39" s="375"/>
      <c r="F39" s="375"/>
      <c r="G39" s="375"/>
      <c r="H39" s="121" t="s">
        <v>2267</v>
      </c>
      <c r="I39" s="490"/>
      <c r="J39" s="494"/>
      <c r="K39" s="492"/>
      <c r="L39" s="493"/>
      <c r="M39" s="493"/>
      <c r="N39" s="494"/>
      <c r="O39" s="494"/>
      <c r="P39" s="375"/>
      <c r="Q39" s="375"/>
      <c r="R39" s="375"/>
    </row>
    <row r="40" spans="1:18">
      <c r="A40" s="483" t="s">
        <v>528</v>
      </c>
      <c r="B40" s="121" t="s">
        <v>281</v>
      </c>
      <c r="C40" s="368"/>
      <c r="D40" s="437" t="s">
        <v>2263</v>
      </c>
      <c r="E40" s="375"/>
      <c r="F40" s="375"/>
      <c r="G40" s="375"/>
      <c r="H40" s="121" t="s">
        <v>2268</v>
      </c>
      <c r="I40" s="490"/>
      <c r="J40" s="494"/>
      <c r="K40" s="492"/>
      <c r="L40" s="493"/>
      <c r="M40" s="493"/>
      <c r="N40" s="494"/>
      <c r="O40" s="494"/>
      <c r="P40" s="375"/>
      <c r="Q40" s="375"/>
      <c r="R40" s="375"/>
    </row>
    <row r="41" spans="1:18">
      <c r="A41" s="483" t="s">
        <v>528</v>
      </c>
      <c r="B41" s="121" t="s">
        <v>281</v>
      </c>
      <c r="C41" s="368"/>
      <c r="D41" s="437" t="s">
        <v>2263</v>
      </c>
      <c r="E41" s="375"/>
      <c r="F41" s="375"/>
      <c r="G41" s="375"/>
      <c r="H41" s="121" t="s">
        <v>2269</v>
      </c>
      <c r="I41" s="490"/>
      <c r="J41" s="494"/>
      <c r="K41" s="492"/>
      <c r="L41" s="493"/>
      <c r="M41" s="493"/>
      <c r="N41" s="494"/>
      <c r="O41" s="494"/>
      <c r="P41" s="375"/>
      <c r="Q41" s="375"/>
      <c r="R41" s="375"/>
    </row>
    <row r="42" spans="1:18">
      <c r="A42" s="483" t="s">
        <v>528</v>
      </c>
      <c r="B42" s="121" t="s">
        <v>275</v>
      </c>
      <c r="C42" s="368"/>
      <c r="D42" s="437" t="s">
        <v>1237</v>
      </c>
      <c r="E42" s="375"/>
      <c r="F42" s="375"/>
      <c r="G42" s="375"/>
      <c r="H42" s="121" t="s">
        <v>2270</v>
      </c>
      <c r="I42" s="490"/>
      <c r="J42" s="494"/>
      <c r="K42" s="492"/>
      <c r="L42" s="493"/>
      <c r="M42" s="493"/>
      <c r="N42" s="494"/>
      <c r="O42" s="494"/>
      <c r="P42" s="375"/>
      <c r="Q42" s="375"/>
      <c r="R42" s="375"/>
    </row>
    <row r="43" spans="1:18">
      <c r="B43" s="121"/>
      <c r="C43" s="368"/>
      <c r="D43" s="437"/>
      <c r="E43" s="375"/>
      <c r="F43" s="375"/>
      <c r="G43" s="375"/>
      <c r="H43" s="121"/>
      <c r="I43" s="490"/>
      <c r="J43" s="494"/>
      <c r="K43" s="492"/>
      <c r="L43" s="493"/>
      <c r="M43" s="493"/>
      <c r="N43" s="494"/>
      <c r="O43" s="494"/>
      <c r="P43" s="375"/>
      <c r="Q43" s="375"/>
      <c r="R43" s="375"/>
    </row>
  </sheetData>
  <autoFilter ref="A2:R42" xr:uid="{00000000-0009-0000-0000-000007000000}"/>
  <printOptions horizontalCentered="1"/>
  <pageMargins left="0.11811023622047245" right="0.11811023622047245" top="0.15748031496062992" bottom="0.15748031496062992" header="0" footer="0"/>
  <pageSetup paperSize="9" scale="55" orientation="landscape" r:id="rId1"/>
  <headerFooter>
    <oddFooter>Page &amp;P of &amp;N</oddFooter>
  </headerFooter>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700-000000000000}">
          <x14:formula1>
            <xm:f>'/Users/freedjoe/Library/Containers/com.microsoft.Excel/Data/Documents/C:\Users\acer\Desktop\DRB\[DRB oran.xlsx]Feuil2'!#REF!</xm:f>
          </x14:formula1>
          <xm:sqref>D3</xm:sqref>
        </x14:dataValidation>
        <x14:dataValidation type="list" allowBlank="1" showInputMessage="1" showErrorMessage="1" xr:uid="{00000000-0002-0000-0700-000001000000}">
          <x14:formula1>
            <xm:f>'/Users/freedjoe/Library/Containers/com.microsoft.Excel/Data/Documents/C:\Users\acer\Desktop\DRB\[DRB oran.xlsx]liste'!#REF!</xm:f>
          </x14:formula1>
          <xm:sqref>B3:B42</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0000"/>
  </sheetPr>
  <dimension ref="A1:Q765"/>
  <sheetViews>
    <sheetView zoomScaleNormal="100" workbookViewId="0">
      <pane xSplit="2" ySplit="3" topLeftCell="D23" activePane="bottomRight" state="frozen"/>
      <selection pane="topRight" activeCell="B1" sqref="B1"/>
      <selection pane="bottomLeft" activeCell="A2" sqref="A2"/>
      <selection pane="bottomRight" activeCell="Q3" sqref="Q3"/>
    </sheetView>
  </sheetViews>
  <sheetFormatPr baseColWidth="10" defaultColWidth="11.5" defaultRowHeight="14"/>
  <cols>
    <col min="1" max="1" width="11.5" style="606"/>
    <col min="2" max="2" width="16.5" style="606" customWidth="1"/>
    <col min="3" max="3" width="11.5" style="606" hidden="1" customWidth="1"/>
    <col min="4" max="4" width="26.5" style="606" customWidth="1"/>
    <col min="5" max="5" width="22.1640625" style="606" hidden="1" customWidth="1"/>
    <col min="6" max="6" width="16.1640625" style="606" hidden="1" customWidth="1"/>
    <col min="7" max="7" width="55.5" style="606" hidden="1" customWidth="1"/>
    <col min="8" max="8" width="43.83203125" style="606" customWidth="1"/>
    <col min="9" max="9" width="12.1640625" style="572" customWidth="1"/>
    <col min="10" max="10" width="15.83203125" style="801" customWidth="1"/>
    <col min="11" max="11" width="23.1640625" style="801" bestFit="1" customWidth="1"/>
    <col min="12" max="12" width="15.1640625" style="801" customWidth="1"/>
    <col min="13" max="13" width="13.5" style="801" customWidth="1"/>
    <col min="14" max="15" width="15.33203125" style="802" customWidth="1"/>
    <col min="16" max="16" width="11.1640625" style="572" bestFit="1" customWidth="1"/>
    <col min="17" max="17" width="50.1640625" style="606" customWidth="1"/>
    <col min="18" max="16384" width="11.5" style="606"/>
  </cols>
  <sheetData>
    <row r="1" spans="1:17" s="740" customFormat="1" ht="21">
      <c r="A1" s="866" t="s">
        <v>3247</v>
      </c>
      <c r="B1" s="866"/>
      <c r="C1" s="866"/>
      <c r="D1" s="866"/>
      <c r="E1" s="866"/>
      <c r="F1" s="866"/>
      <c r="G1" s="866"/>
      <c r="H1" s="866"/>
      <c r="I1" s="866"/>
      <c r="J1" s="866"/>
      <c r="K1" s="866"/>
      <c r="L1" s="866"/>
      <c r="M1" s="866"/>
      <c r="N1" s="866"/>
      <c r="O1" s="866"/>
      <c r="P1" s="866"/>
      <c r="Q1" s="866"/>
    </row>
    <row r="2" spans="1:17" s="740" customFormat="1" ht="15">
      <c r="B2" s="741"/>
      <c r="I2" s="818"/>
      <c r="M2" s="742"/>
      <c r="N2" s="742"/>
      <c r="O2" s="805" t="s">
        <v>223</v>
      </c>
      <c r="Q2" s="740" t="s">
        <v>3242</v>
      </c>
    </row>
    <row r="3" spans="1:17" s="572" customFormat="1" ht="45">
      <c r="A3" s="571" t="s">
        <v>3248</v>
      </c>
      <c r="B3" s="571" t="s">
        <v>47</v>
      </c>
      <c r="C3" s="571" t="s">
        <v>252</v>
      </c>
      <c r="D3" s="571" t="s">
        <v>0</v>
      </c>
      <c r="E3" s="571" t="s">
        <v>253</v>
      </c>
      <c r="F3" s="571" t="s">
        <v>248</v>
      </c>
      <c r="G3" s="571" t="s">
        <v>249</v>
      </c>
      <c r="H3" s="571" t="s">
        <v>250</v>
      </c>
      <c r="I3" s="571" t="s">
        <v>531</v>
      </c>
      <c r="J3" s="571" t="s">
        <v>254</v>
      </c>
      <c r="K3" s="571" t="s">
        <v>255</v>
      </c>
      <c r="L3" s="571" t="s">
        <v>256</v>
      </c>
      <c r="M3" s="571" t="s">
        <v>3239</v>
      </c>
      <c r="N3" s="571" t="s">
        <v>3250</v>
      </c>
      <c r="O3" s="571" t="s">
        <v>3249</v>
      </c>
      <c r="P3" s="571" t="s">
        <v>9</v>
      </c>
      <c r="Q3" s="571" t="s">
        <v>10</v>
      </c>
    </row>
    <row r="4" spans="1:17" ht="60">
      <c r="A4" s="743" t="s">
        <v>317</v>
      </c>
      <c r="B4" s="743" t="s">
        <v>46</v>
      </c>
      <c r="C4" s="743"/>
      <c r="D4" s="743" t="s">
        <v>2697</v>
      </c>
      <c r="E4" s="743" t="s">
        <v>11</v>
      </c>
      <c r="F4" s="743"/>
      <c r="G4" s="743"/>
      <c r="H4" s="615" t="s">
        <v>195</v>
      </c>
      <c r="I4" s="819"/>
      <c r="J4" s="744"/>
      <c r="K4" s="744">
        <v>10789000</v>
      </c>
      <c r="L4" s="744">
        <v>10468489.869489999</v>
      </c>
      <c r="M4" s="744">
        <v>10270308.711719999</v>
      </c>
      <c r="N4" s="745">
        <v>0.95192406263045692</v>
      </c>
      <c r="O4" s="746">
        <v>1</v>
      </c>
      <c r="P4" s="747" t="s">
        <v>13</v>
      </c>
      <c r="Q4" s="618" t="s">
        <v>14</v>
      </c>
    </row>
    <row r="5" spans="1:17" ht="30">
      <c r="A5" s="743" t="s">
        <v>317</v>
      </c>
      <c r="B5" s="743" t="s">
        <v>46</v>
      </c>
      <c r="C5" s="743"/>
      <c r="D5" s="748" t="s">
        <v>2708</v>
      </c>
      <c r="E5" s="743" t="s">
        <v>16</v>
      </c>
      <c r="F5" s="743"/>
      <c r="G5" s="743"/>
      <c r="H5" s="615" t="s">
        <v>196</v>
      </c>
      <c r="I5" s="819"/>
      <c r="J5" s="744"/>
      <c r="K5" s="744">
        <v>13400000</v>
      </c>
      <c r="L5" s="744">
        <v>13258054.142879998</v>
      </c>
      <c r="M5" s="744">
        <v>12588559.163829999</v>
      </c>
      <c r="N5" s="745">
        <v>0.93944471371865668</v>
      </c>
      <c r="O5" s="746">
        <v>0.99</v>
      </c>
      <c r="P5" s="747" t="s">
        <v>20</v>
      </c>
      <c r="Q5" s="618" t="s">
        <v>21</v>
      </c>
    </row>
    <row r="6" spans="1:17" ht="30">
      <c r="A6" s="743" t="s">
        <v>317</v>
      </c>
      <c r="B6" s="743" t="s">
        <v>46</v>
      </c>
      <c r="C6" s="743"/>
      <c r="D6" s="743" t="s">
        <v>2697</v>
      </c>
      <c r="E6" s="743" t="s">
        <v>11</v>
      </c>
      <c r="F6" s="743"/>
      <c r="G6" s="743"/>
      <c r="H6" s="615" t="s">
        <v>197</v>
      </c>
      <c r="I6" s="819"/>
      <c r="J6" s="744"/>
      <c r="K6" s="744">
        <v>15920000</v>
      </c>
      <c r="L6" s="744">
        <v>15903704.166100001</v>
      </c>
      <c r="M6" s="744">
        <v>14384685.092309998</v>
      </c>
      <c r="N6" s="745">
        <v>0.90356062137625615</v>
      </c>
      <c r="O6" s="746">
        <v>1</v>
      </c>
      <c r="P6" s="747" t="s">
        <v>13</v>
      </c>
      <c r="Q6" s="618" t="s">
        <v>213</v>
      </c>
    </row>
    <row r="7" spans="1:17" ht="135">
      <c r="A7" s="743" t="s">
        <v>317</v>
      </c>
      <c r="B7" s="743" t="s">
        <v>46</v>
      </c>
      <c r="C7" s="743"/>
      <c r="D7" s="743" t="s">
        <v>2690</v>
      </c>
      <c r="E7" s="748" t="s">
        <v>25</v>
      </c>
      <c r="F7" s="748"/>
      <c r="G7" s="748"/>
      <c r="H7" s="615" t="s">
        <v>198</v>
      </c>
      <c r="I7" s="819"/>
      <c r="J7" s="744"/>
      <c r="K7" s="744">
        <v>16108000</v>
      </c>
      <c r="L7" s="744">
        <v>15142080.705220001</v>
      </c>
      <c r="M7" s="744">
        <v>10670180.696830001</v>
      </c>
      <c r="N7" s="745">
        <v>0.662414992353489</v>
      </c>
      <c r="O7" s="746">
        <v>0.56999999999999995</v>
      </c>
      <c r="P7" s="747" t="s">
        <v>20</v>
      </c>
      <c r="Q7" s="618" t="s">
        <v>206</v>
      </c>
    </row>
    <row r="8" spans="1:17" ht="90">
      <c r="A8" s="743" t="s">
        <v>317</v>
      </c>
      <c r="B8" s="743" t="s">
        <v>46</v>
      </c>
      <c r="C8" s="743"/>
      <c r="D8" s="743" t="s">
        <v>2705</v>
      </c>
      <c r="E8" s="743" t="s">
        <v>28</v>
      </c>
      <c r="F8" s="743"/>
      <c r="G8" s="743"/>
      <c r="H8" s="615" t="s">
        <v>199</v>
      </c>
      <c r="I8" s="819"/>
      <c r="J8" s="744"/>
      <c r="K8" s="744">
        <v>16117420</v>
      </c>
      <c r="L8" s="744">
        <v>14444734.85826</v>
      </c>
      <c r="M8" s="744">
        <v>12355378.156100001</v>
      </c>
      <c r="N8" s="745">
        <v>0.76658535647144521</v>
      </c>
      <c r="O8" s="711">
        <v>0.44</v>
      </c>
      <c r="P8" s="747" t="s">
        <v>30</v>
      </c>
      <c r="Q8" s="620" t="s">
        <v>207</v>
      </c>
    </row>
    <row r="9" spans="1:17" ht="45">
      <c r="A9" s="743" t="s">
        <v>317</v>
      </c>
      <c r="B9" s="743" t="s">
        <v>46</v>
      </c>
      <c r="C9" s="743"/>
      <c r="D9" s="743" t="s">
        <v>2699</v>
      </c>
      <c r="E9" s="743" t="s">
        <v>32</v>
      </c>
      <c r="F9" s="743"/>
      <c r="G9" s="743"/>
      <c r="H9" s="615" t="s">
        <v>200</v>
      </c>
      <c r="I9" s="819"/>
      <c r="J9" s="744"/>
      <c r="K9" s="744">
        <v>17867591</v>
      </c>
      <c r="L9" s="744">
        <v>1922185.49905</v>
      </c>
      <c r="M9" s="744">
        <v>563080.16738999996</v>
      </c>
      <c r="N9" s="745">
        <v>3.1514050628873247E-2</v>
      </c>
      <c r="O9" s="746">
        <v>0.17</v>
      </c>
      <c r="P9" s="747" t="s">
        <v>20</v>
      </c>
      <c r="Q9" s="620" t="s">
        <v>208</v>
      </c>
    </row>
    <row r="10" spans="1:17" ht="75">
      <c r="A10" s="743" t="s">
        <v>317</v>
      </c>
      <c r="B10" s="743" t="s">
        <v>46</v>
      </c>
      <c r="C10" s="743"/>
      <c r="D10" s="748" t="s">
        <v>2708</v>
      </c>
      <c r="E10" s="743" t="s">
        <v>34</v>
      </c>
      <c r="F10" s="743"/>
      <c r="G10" s="743"/>
      <c r="H10" s="615" t="s">
        <v>201</v>
      </c>
      <c r="I10" s="819"/>
      <c r="J10" s="744"/>
      <c r="K10" s="744">
        <v>24450000</v>
      </c>
      <c r="L10" s="744">
        <v>24282957.477630001</v>
      </c>
      <c r="M10" s="744">
        <v>23938306.589190003</v>
      </c>
      <c r="N10" s="745">
        <v>0.97907184413865045</v>
      </c>
      <c r="O10" s="746">
        <v>1</v>
      </c>
      <c r="P10" s="747" t="s">
        <v>13</v>
      </c>
      <c r="Q10" s="618" t="s">
        <v>37</v>
      </c>
    </row>
    <row r="11" spans="1:17" ht="30">
      <c r="A11" s="743" t="s">
        <v>317</v>
      </c>
      <c r="B11" s="743" t="s">
        <v>46</v>
      </c>
      <c r="C11" s="743"/>
      <c r="D11" s="743" t="s">
        <v>2697</v>
      </c>
      <c r="E11" s="743" t="s">
        <v>38</v>
      </c>
      <c r="F11" s="743"/>
      <c r="G11" s="743"/>
      <c r="H11" s="615" t="s">
        <v>202</v>
      </c>
      <c r="I11" s="819"/>
      <c r="J11" s="744"/>
      <c r="K11" s="744">
        <v>25411055</v>
      </c>
      <c r="L11" s="744">
        <v>25385758.7192</v>
      </c>
      <c r="M11" s="744">
        <v>21196181.722270001</v>
      </c>
      <c r="N11" s="745">
        <v>0.87162681739768</v>
      </c>
      <c r="O11" s="746">
        <v>1</v>
      </c>
      <c r="P11" s="747" t="s">
        <v>13</v>
      </c>
      <c r="Q11" s="618" t="s">
        <v>209</v>
      </c>
    </row>
    <row r="12" spans="1:17" ht="30">
      <c r="A12" s="743" t="s">
        <v>317</v>
      </c>
      <c r="B12" s="743" t="s">
        <v>46</v>
      </c>
      <c r="C12" s="743"/>
      <c r="D12" s="743" t="s">
        <v>2716</v>
      </c>
      <c r="E12" s="618" t="s">
        <v>40</v>
      </c>
      <c r="F12" s="618"/>
      <c r="G12" s="618"/>
      <c r="H12" s="615" t="s">
        <v>203</v>
      </c>
      <c r="I12" s="819"/>
      <c r="J12" s="744"/>
      <c r="K12" s="744">
        <v>48980888</v>
      </c>
      <c r="L12" s="744">
        <v>48561355.460129999</v>
      </c>
      <c r="M12" s="744">
        <v>46595777.233440004</v>
      </c>
      <c r="N12" s="745">
        <v>0.95130527714074931</v>
      </c>
      <c r="O12" s="746">
        <v>0.98</v>
      </c>
      <c r="P12" s="747" t="s">
        <v>20</v>
      </c>
      <c r="Q12" s="618" t="s">
        <v>43</v>
      </c>
    </row>
    <row r="13" spans="1:17" ht="30">
      <c r="A13" s="743" t="s">
        <v>317</v>
      </c>
      <c r="B13" s="743" t="s">
        <v>56</v>
      </c>
      <c r="C13" s="743"/>
      <c r="D13" s="618" t="s">
        <v>2708</v>
      </c>
      <c r="E13" s="618"/>
      <c r="F13" s="618"/>
      <c r="G13" s="618"/>
      <c r="H13" s="618" t="s">
        <v>48</v>
      </c>
      <c r="I13" s="786"/>
      <c r="J13" s="721"/>
      <c r="K13" s="749">
        <v>3500000</v>
      </c>
      <c r="L13" s="749"/>
      <c r="M13" s="749"/>
      <c r="N13" s="711">
        <v>1</v>
      </c>
      <c r="O13" s="711">
        <v>1</v>
      </c>
      <c r="P13" s="618" t="s">
        <v>14</v>
      </c>
      <c r="Q13" s="618" t="s">
        <v>14</v>
      </c>
    </row>
    <row r="14" spans="1:17" ht="30">
      <c r="A14" s="743" t="s">
        <v>317</v>
      </c>
      <c r="B14" s="743" t="s">
        <v>56</v>
      </c>
      <c r="C14" s="743"/>
      <c r="D14" s="618" t="s">
        <v>2708</v>
      </c>
      <c r="E14" s="618"/>
      <c r="F14" s="618"/>
      <c r="G14" s="618"/>
      <c r="H14" s="618" t="s">
        <v>211</v>
      </c>
      <c r="I14" s="786"/>
      <c r="J14" s="721"/>
      <c r="K14" s="749">
        <v>2250000</v>
      </c>
      <c r="L14" s="749"/>
      <c r="M14" s="749"/>
      <c r="N14" s="711">
        <v>0.35</v>
      </c>
      <c r="O14" s="711">
        <v>0.17</v>
      </c>
      <c r="P14" s="618" t="s">
        <v>67</v>
      </c>
      <c r="Q14" s="618" t="s">
        <v>67</v>
      </c>
    </row>
    <row r="15" spans="1:17" ht="15">
      <c r="A15" s="743" t="s">
        <v>317</v>
      </c>
      <c r="B15" s="743" t="s">
        <v>56</v>
      </c>
      <c r="C15" s="743"/>
      <c r="D15" s="618" t="s">
        <v>2716</v>
      </c>
      <c r="E15" s="618"/>
      <c r="F15" s="618"/>
      <c r="G15" s="618"/>
      <c r="H15" s="867" t="s">
        <v>49</v>
      </c>
      <c r="I15" s="786"/>
      <c r="J15" s="721"/>
      <c r="K15" s="868">
        <v>2550000</v>
      </c>
      <c r="L15" s="721"/>
      <c r="M15" s="721"/>
      <c r="N15" s="869">
        <v>0.98</v>
      </c>
      <c r="O15" s="869">
        <v>0.7</v>
      </c>
      <c r="P15" s="870" t="s">
        <v>212</v>
      </c>
      <c r="Q15" s="870" t="s">
        <v>212</v>
      </c>
    </row>
    <row r="16" spans="1:17" ht="15">
      <c r="A16" s="743" t="s">
        <v>317</v>
      </c>
      <c r="B16" s="743" t="s">
        <v>56</v>
      </c>
      <c r="C16" s="743"/>
      <c r="D16" s="618" t="s">
        <v>2716</v>
      </c>
      <c r="E16" s="618"/>
      <c r="F16" s="618"/>
      <c r="G16" s="618"/>
      <c r="H16" s="867"/>
      <c r="I16" s="786"/>
      <c r="J16" s="721"/>
      <c r="K16" s="868"/>
      <c r="L16" s="721"/>
      <c r="M16" s="721"/>
      <c r="N16" s="869"/>
      <c r="O16" s="869"/>
      <c r="P16" s="870"/>
      <c r="Q16" s="870"/>
    </row>
    <row r="17" spans="1:17" ht="45">
      <c r="A17" s="743" t="s">
        <v>317</v>
      </c>
      <c r="B17" s="743" t="s">
        <v>56</v>
      </c>
      <c r="C17" s="743"/>
      <c r="D17" s="626" t="s">
        <v>2704</v>
      </c>
      <c r="E17" s="618"/>
      <c r="F17" s="618"/>
      <c r="G17" s="618"/>
      <c r="H17" s="618" t="s">
        <v>50</v>
      </c>
      <c r="I17" s="786"/>
      <c r="J17" s="721"/>
      <c r="K17" s="749">
        <v>2023771.4240000001</v>
      </c>
      <c r="L17" s="749"/>
      <c r="M17" s="749"/>
      <c r="N17" s="711">
        <v>0.5</v>
      </c>
      <c r="O17" s="711">
        <v>0.01</v>
      </c>
      <c r="P17" s="618"/>
      <c r="Q17" s="618"/>
    </row>
    <row r="18" spans="1:17" ht="90">
      <c r="A18" s="743" t="s">
        <v>317</v>
      </c>
      <c r="B18" s="743" t="s">
        <v>56</v>
      </c>
      <c r="C18" s="743"/>
      <c r="D18" s="618" t="s">
        <v>2695</v>
      </c>
      <c r="E18" s="618"/>
      <c r="F18" s="618"/>
      <c r="G18" s="618"/>
      <c r="H18" s="618" t="s">
        <v>51</v>
      </c>
      <c r="I18" s="786"/>
      <c r="J18" s="721"/>
      <c r="K18" s="721">
        <v>2953000</v>
      </c>
      <c r="L18" s="721"/>
      <c r="M18" s="721"/>
      <c r="N18" s="711">
        <v>0.95</v>
      </c>
      <c r="O18" s="711">
        <v>0.72</v>
      </c>
      <c r="P18" s="618" t="s">
        <v>68</v>
      </c>
      <c r="Q18" s="618" t="s">
        <v>68</v>
      </c>
    </row>
    <row r="19" spans="1:17" ht="30">
      <c r="A19" s="743" t="s">
        <v>317</v>
      </c>
      <c r="B19" s="743" t="s">
        <v>56</v>
      </c>
      <c r="C19" s="743"/>
      <c r="D19" s="618" t="s">
        <v>2711</v>
      </c>
      <c r="E19" s="618"/>
      <c r="F19" s="618"/>
      <c r="G19" s="618"/>
      <c r="H19" s="618" t="s">
        <v>52</v>
      </c>
      <c r="I19" s="786"/>
      <c r="J19" s="721"/>
      <c r="K19" s="721">
        <v>2671000</v>
      </c>
      <c r="L19" s="721"/>
      <c r="M19" s="721"/>
      <c r="N19" s="711">
        <v>1</v>
      </c>
      <c r="O19" s="711">
        <v>1</v>
      </c>
      <c r="P19" s="618" t="s">
        <v>69</v>
      </c>
      <c r="Q19" s="618" t="s">
        <v>69</v>
      </c>
    </row>
    <row r="20" spans="1:17" ht="15">
      <c r="A20" s="743" t="s">
        <v>317</v>
      </c>
      <c r="B20" s="743" t="s">
        <v>56</v>
      </c>
      <c r="C20" s="743"/>
      <c r="D20" s="618" t="s">
        <v>2711</v>
      </c>
      <c r="E20" s="618"/>
      <c r="F20" s="618"/>
      <c r="G20" s="618"/>
      <c r="H20" s="867" t="s">
        <v>53</v>
      </c>
      <c r="I20" s="786"/>
      <c r="J20" s="721"/>
      <c r="K20" s="868">
        <v>8158300</v>
      </c>
      <c r="L20" s="721"/>
      <c r="M20" s="721"/>
      <c r="N20" s="711" t="s">
        <v>64</v>
      </c>
      <c r="O20" s="711">
        <v>1</v>
      </c>
      <c r="P20" s="867" t="s">
        <v>70</v>
      </c>
      <c r="Q20" s="867" t="s">
        <v>70</v>
      </c>
    </row>
    <row r="21" spans="1:17" ht="15">
      <c r="A21" s="743" t="s">
        <v>317</v>
      </c>
      <c r="B21" s="743" t="s">
        <v>56</v>
      </c>
      <c r="C21" s="743"/>
      <c r="D21" s="618" t="s">
        <v>2711</v>
      </c>
      <c r="E21" s="618"/>
      <c r="F21" s="618"/>
      <c r="G21" s="618"/>
      <c r="H21" s="867"/>
      <c r="I21" s="786"/>
      <c r="J21" s="721"/>
      <c r="K21" s="868"/>
      <c r="L21" s="721"/>
      <c r="M21" s="721"/>
      <c r="N21" s="711" t="s">
        <v>65</v>
      </c>
      <c r="O21" s="711">
        <v>0.89</v>
      </c>
      <c r="P21" s="867"/>
      <c r="Q21" s="867"/>
    </row>
    <row r="22" spans="1:17" ht="30">
      <c r="A22" s="743" t="s">
        <v>317</v>
      </c>
      <c r="B22" s="743" t="s">
        <v>56</v>
      </c>
      <c r="C22" s="743"/>
      <c r="D22" s="618" t="s">
        <v>2711</v>
      </c>
      <c r="E22" s="618"/>
      <c r="F22" s="618"/>
      <c r="G22" s="618"/>
      <c r="H22" s="618" t="s">
        <v>54</v>
      </c>
      <c r="I22" s="786"/>
      <c r="J22" s="721"/>
      <c r="K22" s="721">
        <v>2720000</v>
      </c>
      <c r="L22" s="721"/>
      <c r="M22" s="721"/>
      <c r="N22" s="711" t="s">
        <v>66</v>
      </c>
      <c r="O22" s="711">
        <v>0.8</v>
      </c>
      <c r="P22" s="618" t="s">
        <v>71</v>
      </c>
      <c r="Q22" s="618" t="s">
        <v>71</v>
      </c>
    </row>
    <row r="23" spans="1:17" ht="60">
      <c r="A23" s="743" t="s">
        <v>317</v>
      </c>
      <c r="B23" s="743" t="s">
        <v>56</v>
      </c>
      <c r="C23" s="743"/>
      <c r="D23" s="618" t="s">
        <v>2711</v>
      </c>
      <c r="E23" s="618"/>
      <c r="F23" s="618"/>
      <c r="G23" s="618"/>
      <c r="H23" s="618" t="s">
        <v>55</v>
      </c>
      <c r="I23" s="786"/>
      <c r="J23" s="721"/>
      <c r="K23" s="721">
        <v>2500000</v>
      </c>
      <c r="L23" s="721"/>
      <c r="M23" s="721"/>
      <c r="N23" s="711">
        <v>0.02</v>
      </c>
      <c r="O23" s="711">
        <v>0.01</v>
      </c>
      <c r="P23" s="618" t="s">
        <v>72</v>
      </c>
      <c r="Q23" s="618" t="s">
        <v>72</v>
      </c>
    </row>
    <row r="24" spans="1:17" ht="30">
      <c r="A24" s="743" t="s">
        <v>317</v>
      </c>
      <c r="B24" s="743" t="s">
        <v>74</v>
      </c>
      <c r="C24" s="743"/>
      <c r="D24" s="618" t="s">
        <v>2697</v>
      </c>
      <c r="E24" s="618" t="s">
        <v>73</v>
      </c>
      <c r="F24" s="618"/>
      <c r="G24" s="618"/>
      <c r="H24" s="618" t="s">
        <v>75</v>
      </c>
      <c r="I24" s="786"/>
      <c r="J24" s="721"/>
      <c r="K24" s="721">
        <v>2500000</v>
      </c>
      <c r="L24" s="749">
        <v>2479731.2784799999</v>
      </c>
      <c r="M24" s="749">
        <v>2434168</v>
      </c>
      <c r="N24" s="711"/>
      <c r="O24" s="711">
        <v>1</v>
      </c>
      <c r="P24" s="618" t="s">
        <v>13</v>
      </c>
      <c r="Q24" s="618" t="s">
        <v>13</v>
      </c>
    </row>
    <row r="25" spans="1:17" ht="45">
      <c r="A25" s="743" t="s">
        <v>317</v>
      </c>
      <c r="B25" s="743" t="s">
        <v>74</v>
      </c>
      <c r="C25" s="743"/>
      <c r="D25" s="618" t="s">
        <v>2704</v>
      </c>
      <c r="E25" s="618" t="s">
        <v>77</v>
      </c>
      <c r="F25" s="618"/>
      <c r="G25" s="618"/>
      <c r="H25" s="618" t="s">
        <v>76</v>
      </c>
      <c r="I25" s="786"/>
      <c r="J25" s="721"/>
      <c r="K25" s="721">
        <v>3035657.1359999999</v>
      </c>
      <c r="L25" s="749">
        <v>2655436.7627099999</v>
      </c>
      <c r="M25" s="749">
        <v>570295.61488999997</v>
      </c>
      <c r="N25" s="711"/>
      <c r="O25" s="711">
        <v>0.67</v>
      </c>
      <c r="P25" s="618" t="s">
        <v>20</v>
      </c>
      <c r="Q25" s="618"/>
    </row>
    <row r="26" spans="1:17" ht="30">
      <c r="A26" s="743" t="s">
        <v>317</v>
      </c>
      <c r="B26" s="743" t="s">
        <v>74</v>
      </c>
      <c r="C26" s="743"/>
      <c r="D26" s="618" t="s">
        <v>2708</v>
      </c>
      <c r="E26" s="618" t="s">
        <v>80</v>
      </c>
      <c r="F26" s="618"/>
      <c r="G26" s="618"/>
      <c r="H26" s="618" t="s">
        <v>78</v>
      </c>
      <c r="I26" s="786"/>
      <c r="J26" s="721"/>
      <c r="K26" s="721">
        <v>3750000</v>
      </c>
      <c r="L26" s="749">
        <v>3335589.9153400003</v>
      </c>
      <c r="M26" s="749">
        <v>3098229.6641500001</v>
      </c>
      <c r="N26" s="711"/>
      <c r="O26" s="711">
        <v>0.85</v>
      </c>
      <c r="P26" s="618" t="s">
        <v>20</v>
      </c>
      <c r="Q26" s="618"/>
    </row>
    <row r="27" spans="1:17" ht="30">
      <c r="A27" s="743" t="s">
        <v>317</v>
      </c>
      <c r="B27" s="743" t="s">
        <v>74</v>
      </c>
      <c r="C27" s="743"/>
      <c r="D27" s="618" t="s">
        <v>2708</v>
      </c>
      <c r="E27" s="618" t="s">
        <v>80</v>
      </c>
      <c r="F27" s="618"/>
      <c r="G27" s="618"/>
      <c r="H27" s="618" t="s">
        <v>79</v>
      </c>
      <c r="I27" s="786"/>
      <c r="J27" s="721"/>
      <c r="K27" s="721">
        <v>8000000</v>
      </c>
      <c r="L27" s="749">
        <v>6376600.51339</v>
      </c>
      <c r="M27" s="749">
        <v>1500620.6656900002</v>
      </c>
      <c r="N27" s="711"/>
      <c r="O27" s="711">
        <v>0.67</v>
      </c>
      <c r="P27" s="618" t="s">
        <v>20</v>
      </c>
      <c r="Q27" s="618"/>
    </row>
    <row r="28" spans="1:17" ht="30">
      <c r="A28" s="743" t="s">
        <v>317</v>
      </c>
      <c r="B28" s="743" t="s">
        <v>74</v>
      </c>
      <c r="C28" s="743"/>
      <c r="D28" s="618" t="s">
        <v>2711</v>
      </c>
      <c r="E28" s="618" t="s">
        <v>83</v>
      </c>
      <c r="F28" s="618"/>
      <c r="G28" s="618"/>
      <c r="H28" s="618" t="s">
        <v>81</v>
      </c>
      <c r="I28" s="786"/>
      <c r="J28" s="721"/>
      <c r="K28" s="721">
        <v>3200000</v>
      </c>
      <c r="L28" s="749">
        <v>2815424.44147</v>
      </c>
      <c r="M28" s="749">
        <v>194883.28863999998</v>
      </c>
      <c r="N28" s="711"/>
      <c r="O28" s="711">
        <v>0.1</v>
      </c>
      <c r="P28" s="618" t="s">
        <v>20</v>
      </c>
      <c r="Q28" s="618"/>
    </row>
    <row r="29" spans="1:17" ht="30">
      <c r="A29" s="743" t="s">
        <v>317</v>
      </c>
      <c r="B29" s="743" t="s">
        <v>74</v>
      </c>
      <c r="C29" s="743"/>
      <c r="D29" s="618" t="s">
        <v>2711</v>
      </c>
      <c r="E29" s="618" t="s">
        <v>83</v>
      </c>
      <c r="F29" s="618"/>
      <c r="G29" s="618"/>
      <c r="H29" s="618" t="s">
        <v>82</v>
      </c>
      <c r="I29" s="786"/>
      <c r="J29" s="721"/>
      <c r="K29" s="721">
        <v>5550000</v>
      </c>
      <c r="L29" s="749">
        <v>5549952.52049</v>
      </c>
      <c r="M29" s="749">
        <v>4113061.57681</v>
      </c>
      <c r="N29" s="711"/>
      <c r="O29" s="711">
        <v>0.75</v>
      </c>
      <c r="P29" s="618" t="s">
        <v>20</v>
      </c>
      <c r="Q29" s="618"/>
    </row>
    <row r="30" spans="1:17" ht="45">
      <c r="A30" s="743" t="s">
        <v>317</v>
      </c>
      <c r="B30" s="743" t="s">
        <v>74</v>
      </c>
      <c r="C30" s="743"/>
      <c r="D30" s="618" t="s">
        <v>2716</v>
      </c>
      <c r="E30" s="618" t="s">
        <v>85</v>
      </c>
      <c r="F30" s="618"/>
      <c r="G30" s="618"/>
      <c r="H30" s="618" t="s">
        <v>84</v>
      </c>
      <c r="I30" s="786"/>
      <c r="J30" s="721"/>
      <c r="K30" s="721">
        <v>2800000</v>
      </c>
      <c r="L30" s="749">
        <v>1987035.7790999999</v>
      </c>
      <c r="M30" s="749">
        <v>296331.09010000003</v>
      </c>
      <c r="N30" s="711"/>
      <c r="O30" s="711">
        <v>0.15</v>
      </c>
      <c r="P30" s="618" t="s">
        <v>20</v>
      </c>
      <c r="Q30" s="618"/>
    </row>
    <row r="31" spans="1:17" ht="45">
      <c r="A31" s="743" t="s">
        <v>317</v>
      </c>
      <c r="B31" s="743" t="s">
        <v>89</v>
      </c>
      <c r="C31" s="743"/>
      <c r="D31" s="618" t="s">
        <v>2708</v>
      </c>
      <c r="E31" s="618" t="s">
        <v>86</v>
      </c>
      <c r="F31" s="618"/>
      <c r="G31" s="618"/>
      <c r="H31" s="618" t="s">
        <v>87</v>
      </c>
      <c r="I31" s="786"/>
      <c r="J31" s="721"/>
      <c r="K31" s="721">
        <v>12000000</v>
      </c>
      <c r="L31" s="749">
        <v>0</v>
      </c>
      <c r="M31" s="749">
        <v>0</v>
      </c>
      <c r="N31" s="711">
        <v>0</v>
      </c>
      <c r="O31" s="711">
        <v>0</v>
      </c>
      <c r="P31" s="618"/>
      <c r="Q31" s="618" t="s">
        <v>88</v>
      </c>
    </row>
    <row r="32" spans="1:17" ht="45">
      <c r="A32" s="743" t="s">
        <v>317</v>
      </c>
      <c r="B32" s="743" t="s">
        <v>92</v>
      </c>
      <c r="C32" s="743"/>
      <c r="D32" s="618" t="s">
        <v>2716</v>
      </c>
      <c r="E32" s="618"/>
      <c r="F32" s="618"/>
      <c r="G32" s="618"/>
      <c r="H32" s="618" t="s">
        <v>90</v>
      </c>
      <c r="I32" s="786"/>
      <c r="J32" s="721"/>
      <c r="K32" s="721">
        <v>32226000</v>
      </c>
      <c r="L32" s="721"/>
      <c r="M32" s="721">
        <v>23524980</v>
      </c>
      <c r="N32" s="711"/>
      <c r="O32" s="711"/>
      <c r="P32" s="618"/>
      <c r="Q32" s="618" t="s">
        <v>101</v>
      </c>
    </row>
    <row r="33" spans="1:17" ht="30">
      <c r="A33" s="743" t="s">
        <v>317</v>
      </c>
      <c r="B33" s="743" t="s">
        <v>92</v>
      </c>
      <c r="C33" s="743"/>
      <c r="D33" s="618" t="s">
        <v>2716</v>
      </c>
      <c r="E33" s="618"/>
      <c r="F33" s="618"/>
      <c r="G33" s="618"/>
      <c r="H33" s="618" t="s">
        <v>91</v>
      </c>
      <c r="I33" s="786"/>
      <c r="J33" s="721"/>
      <c r="K33" s="721">
        <v>12543752.188999999</v>
      </c>
      <c r="L33" s="721"/>
      <c r="M33" s="721">
        <v>0</v>
      </c>
      <c r="N33" s="711"/>
      <c r="O33" s="711"/>
      <c r="P33" s="618"/>
      <c r="Q33" s="618" t="s">
        <v>214</v>
      </c>
    </row>
    <row r="34" spans="1:17" ht="45">
      <c r="A34" s="743" t="s">
        <v>317</v>
      </c>
      <c r="B34" s="743" t="s">
        <v>92</v>
      </c>
      <c r="C34" s="743"/>
      <c r="D34" s="618" t="s">
        <v>2708</v>
      </c>
      <c r="E34" s="618"/>
      <c r="F34" s="618"/>
      <c r="G34" s="618"/>
      <c r="H34" s="618" t="s">
        <v>204</v>
      </c>
      <c r="I34" s="786"/>
      <c r="J34" s="721"/>
      <c r="K34" s="721">
        <v>130800000</v>
      </c>
      <c r="L34" s="721"/>
      <c r="M34" s="721">
        <v>76882000</v>
      </c>
      <c r="N34" s="711"/>
      <c r="O34" s="711"/>
      <c r="P34" s="618"/>
      <c r="Q34" s="618" t="s">
        <v>102</v>
      </c>
    </row>
    <row r="35" spans="1:17" ht="105">
      <c r="A35" s="743" t="s">
        <v>317</v>
      </c>
      <c r="B35" s="743" t="s">
        <v>92</v>
      </c>
      <c r="C35" s="743"/>
      <c r="D35" s="618" t="s">
        <v>2711</v>
      </c>
      <c r="E35" s="618"/>
      <c r="F35" s="618"/>
      <c r="G35" s="618"/>
      <c r="H35" s="618" t="s">
        <v>205</v>
      </c>
      <c r="I35" s="786"/>
      <c r="J35" s="721"/>
      <c r="K35" s="721">
        <v>26300000</v>
      </c>
      <c r="L35" s="721"/>
      <c r="M35" s="721">
        <v>0</v>
      </c>
      <c r="N35" s="711"/>
      <c r="O35" s="711"/>
      <c r="P35" s="618"/>
      <c r="Q35" s="618" t="s">
        <v>215</v>
      </c>
    </row>
    <row r="36" spans="1:17" ht="30">
      <c r="A36" s="743" t="s">
        <v>317</v>
      </c>
      <c r="B36" s="743" t="s">
        <v>104</v>
      </c>
      <c r="C36" s="743"/>
      <c r="D36" s="618" t="s">
        <v>2697</v>
      </c>
      <c r="E36" s="618" t="s">
        <v>103</v>
      </c>
      <c r="F36" s="618"/>
      <c r="G36" s="618"/>
      <c r="H36" s="618" t="s">
        <v>105</v>
      </c>
      <c r="I36" s="786"/>
      <c r="J36" s="721"/>
      <c r="K36" s="721">
        <v>2310000</v>
      </c>
      <c r="L36" s="721">
        <v>0</v>
      </c>
      <c r="M36" s="721">
        <v>0</v>
      </c>
      <c r="N36" s="711"/>
      <c r="O36" s="711" t="s">
        <v>106</v>
      </c>
      <c r="P36" s="618" t="s">
        <v>107</v>
      </c>
      <c r="Q36" s="618" t="s">
        <v>108</v>
      </c>
    </row>
    <row r="37" spans="1:17" ht="30">
      <c r="A37" s="743" t="s">
        <v>317</v>
      </c>
      <c r="B37" s="743" t="s">
        <v>104</v>
      </c>
      <c r="C37" s="743"/>
      <c r="D37" s="618" t="s">
        <v>2697</v>
      </c>
      <c r="E37" s="618" t="s">
        <v>103</v>
      </c>
      <c r="F37" s="618"/>
      <c r="G37" s="618"/>
      <c r="H37" s="618" t="s">
        <v>109</v>
      </c>
      <c r="I37" s="786"/>
      <c r="J37" s="721"/>
      <c r="K37" s="721">
        <v>3740000</v>
      </c>
      <c r="L37" s="721">
        <v>3052865.96062</v>
      </c>
      <c r="M37" s="721">
        <v>1978724.52856</v>
      </c>
      <c r="N37" s="711"/>
      <c r="O37" s="711" t="s">
        <v>110</v>
      </c>
      <c r="P37" s="618" t="s">
        <v>20</v>
      </c>
      <c r="Q37" s="618" t="s">
        <v>67</v>
      </c>
    </row>
    <row r="38" spans="1:17" ht="30">
      <c r="A38" s="743" t="s">
        <v>317</v>
      </c>
      <c r="B38" s="743" t="s">
        <v>104</v>
      </c>
      <c r="C38" s="743"/>
      <c r="D38" s="618" t="s">
        <v>2691</v>
      </c>
      <c r="E38" s="618" t="s">
        <v>112</v>
      </c>
      <c r="F38" s="618"/>
      <c r="G38" s="618"/>
      <c r="H38" s="618" t="s">
        <v>111</v>
      </c>
      <c r="I38" s="786"/>
      <c r="J38" s="721"/>
      <c r="K38" s="721">
        <v>2200000</v>
      </c>
      <c r="L38" s="721">
        <v>702335.67540999991</v>
      </c>
      <c r="M38" s="721">
        <v>675969.30566000007</v>
      </c>
      <c r="N38" s="711"/>
      <c r="O38" s="711">
        <v>0.45</v>
      </c>
      <c r="P38" s="618" t="s">
        <v>30</v>
      </c>
      <c r="Q38" s="618" t="s">
        <v>216</v>
      </c>
    </row>
    <row r="39" spans="1:17" ht="45">
      <c r="A39" s="743" t="s">
        <v>317</v>
      </c>
      <c r="B39" s="743" t="s">
        <v>104</v>
      </c>
      <c r="C39" s="743"/>
      <c r="D39" s="618" t="s">
        <v>2716</v>
      </c>
      <c r="E39" s="618" t="s">
        <v>113</v>
      </c>
      <c r="F39" s="618"/>
      <c r="G39" s="618"/>
      <c r="H39" s="618" t="s">
        <v>117</v>
      </c>
      <c r="I39" s="786"/>
      <c r="J39" s="721"/>
      <c r="K39" s="721">
        <v>3750000</v>
      </c>
      <c r="L39" s="721">
        <v>3639861.63693</v>
      </c>
      <c r="M39" s="721">
        <v>3392146.1676000003</v>
      </c>
      <c r="N39" s="711"/>
      <c r="O39" s="711">
        <v>96</v>
      </c>
      <c r="P39" s="618" t="s">
        <v>20</v>
      </c>
      <c r="Q39" s="618" t="s">
        <v>115</v>
      </c>
    </row>
    <row r="40" spans="1:17" ht="30">
      <c r="A40" s="743" t="s">
        <v>317</v>
      </c>
      <c r="B40" s="743" t="s">
        <v>104</v>
      </c>
      <c r="C40" s="743"/>
      <c r="D40" s="618" t="s">
        <v>2716</v>
      </c>
      <c r="E40" s="618" t="s">
        <v>113</v>
      </c>
      <c r="F40" s="618"/>
      <c r="G40" s="618"/>
      <c r="H40" s="618" t="s">
        <v>118</v>
      </c>
      <c r="I40" s="786"/>
      <c r="J40" s="721"/>
      <c r="K40" s="721">
        <v>2600000</v>
      </c>
      <c r="L40" s="721">
        <v>2571314.0070500001</v>
      </c>
      <c r="M40" s="721">
        <v>2570938.0471099997</v>
      </c>
      <c r="N40" s="711"/>
      <c r="O40" s="711">
        <v>100</v>
      </c>
      <c r="P40" s="618" t="s">
        <v>13</v>
      </c>
      <c r="Q40" s="618" t="s">
        <v>135</v>
      </c>
    </row>
    <row r="41" spans="1:17" ht="30">
      <c r="A41" s="743" t="s">
        <v>317</v>
      </c>
      <c r="B41" s="743" t="s">
        <v>104</v>
      </c>
      <c r="C41" s="743"/>
      <c r="D41" s="618" t="s">
        <v>2711</v>
      </c>
      <c r="E41" s="618" t="s">
        <v>119</v>
      </c>
      <c r="F41" s="618"/>
      <c r="G41" s="618"/>
      <c r="H41" s="618" t="s">
        <v>120</v>
      </c>
      <c r="I41" s="786"/>
      <c r="J41" s="721"/>
      <c r="K41" s="721">
        <v>1743638</v>
      </c>
      <c r="L41" s="721">
        <v>105475.68238</v>
      </c>
      <c r="M41" s="721">
        <v>27361.35152</v>
      </c>
      <c r="N41" s="711"/>
      <c r="O41" s="711">
        <v>0</v>
      </c>
      <c r="P41" s="618" t="s">
        <v>126</v>
      </c>
      <c r="Q41" s="618" t="s">
        <v>127</v>
      </c>
    </row>
    <row r="42" spans="1:17" ht="30">
      <c r="A42" s="743" t="s">
        <v>317</v>
      </c>
      <c r="B42" s="743" t="s">
        <v>104</v>
      </c>
      <c r="C42" s="743"/>
      <c r="D42" s="618" t="s">
        <v>2711</v>
      </c>
      <c r="E42" s="618" t="s">
        <v>119</v>
      </c>
      <c r="F42" s="618"/>
      <c r="G42" s="618"/>
      <c r="H42" s="618" t="s">
        <v>121</v>
      </c>
      <c r="I42" s="786"/>
      <c r="J42" s="721"/>
      <c r="K42" s="721">
        <v>1600000</v>
      </c>
      <c r="L42" s="721">
        <v>1442450.3391099998</v>
      </c>
      <c r="M42" s="721">
        <v>227372.04347999999</v>
      </c>
      <c r="N42" s="711"/>
      <c r="O42" s="711">
        <v>30</v>
      </c>
      <c r="P42" s="618" t="s">
        <v>20</v>
      </c>
      <c r="Q42" s="618" t="s">
        <v>67</v>
      </c>
    </row>
    <row r="43" spans="1:17" ht="30">
      <c r="A43" s="743" t="s">
        <v>317</v>
      </c>
      <c r="B43" s="743" t="s">
        <v>104</v>
      </c>
      <c r="C43" s="743"/>
      <c r="D43" s="618" t="s">
        <v>2711</v>
      </c>
      <c r="E43" s="618" t="s">
        <v>119</v>
      </c>
      <c r="F43" s="618"/>
      <c r="G43" s="618"/>
      <c r="H43" s="618" t="s">
        <v>122</v>
      </c>
      <c r="I43" s="786"/>
      <c r="J43" s="721"/>
      <c r="K43" s="721">
        <v>2110000</v>
      </c>
      <c r="L43" s="721">
        <v>1516941.0222799999</v>
      </c>
      <c r="M43" s="721">
        <v>1069818.3300800002</v>
      </c>
      <c r="N43" s="711"/>
      <c r="O43" s="711">
        <v>0.85</v>
      </c>
      <c r="P43" s="618" t="s">
        <v>30</v>
      </c>
      <c r="Q43" s="618" t="s">
        <v>217</v>
      </c>
    </row>
    <row r="44" spans="1:17" ht="15">
      <c r="A44" s="743" t="s">
        <v>317</v>
      </c>
      <c r="B44" s="743" t="s">
        <v>104</v>
      </c>
      <c r="C44" s="743"/>
      <c r="D44" s="618" t="s">
        <v>2711</v>
      </c>
      <c r="E44" s="618" t="s">
        <v>119</v>
      </c>
      <c r="F44" s="618"/>
      <c r="G44" s="618"/>
      <c r="H44" s="618" t="s">
        <v>123</v>
      </c>
      <c r="I44" s="786"/>
      <c r="J44" s="721"/>
      <c r="K44" s="721">
        <v>5520000</v>
      </c>
      <c r="L44" s="721">
        <v>5518318.4793800004</v>
      </c>
      <c r="M44" s="721">
        <v>2562608.4536299999</v>
      </c>
      <c r="N44" s="711"/>
      <c r="O44" s="711" t="s">
        <v>128</v>
      </c>
      <c r="P44" s="618" t="s">
        <v>20</v>
      </c>
      <c r="Q44" s="618" t="s">
        <v>67</v>
      </c>
    </row>
    <row r="45" spans="1:17" ht="30">
      <c r="A45" s="743" t="s">
        <v>317</v>
      </c>
      <c r="B45" s="743" t="s">
        <v>104</v>
      </c>
      <c r="C45" s="743"/>
      <c r="D45" s="618" t="s">
        <v>2711</v>
      </c>
      <c r="E45" s="618" t="s">
        <v>119</v>
      </c>
      <c r="F45" s="618"/>
      <c r="G45" s="618"/>
      <c r="H45" s="618" t="s">
        <v>124</v>
      </c>
      <c r="I45" s="786"/>
      <c r="J45" s="721"/>
      <c r="K45" s="721">
        <v>2900000</v>
      </c>
      <c r="L45" s="721">
        <v>8390.2854499999994</v>
      </c>
      <c r="M45" s="721">
        <v>4445.8162300000004</v>
      </c>
      <c r="N45" s="711"/>
      <c r="O45" s="711" t="s">
        <v>106</v>
      </c>
      <c r="P45" s="618" t="s">
        <v>129</v>
      </c>
      <c r="Q45" s="618" t="s">
        <v>127</v>
      </c>
    </row>
    <row r="46" spans="1:17" ht="30">
      <c r="A46" s="743" t="s">
        <v>317</v>
      </c>
      <c r="B46" s="743" t="s">
        <v>104</v>
      </c>
      <c r="C46" s="743"/>
      <c r="D46" s="618" t="s">
        <v>2711</v>
      </c>
      <c r="E46" s="618" t="s">
        <v>119</v>
      </c>
      <c r="F46" s="618"/>
      <c r="G46" s="618"/>
      <c r="H46" s="618" t="s">
        <v>125</v>
      </c>
      <c r="I46" s="786"/>
      <c r="J46" s="721"/>
      <c r="K46" s="721">
        <v>1700000</v>
      </c>
      <c r="L46" s="721">
        <v>3156.20318</v>
      </c>
      <c r="M46" s="721">
        <v>1596.20318</v>
      </c>
      <c r="N46" s="711"/>
      <c r="O46" s="711" t="s">
        <v>106</v>
      </c>
      <c r="P46" s="618" t="s">
        <v>126</v>
      </c>
      <c r="Q46" s="618" t="s">
        <v>127</v>
      </c>
    </row>
    <row r="47" spans="1:17" ht="30">
      <c r="A47" s="743" t="s">
        <v>317</v>
      </c>
      <c r="B47" s="743" t="s">
        <v>104</v>
      </c>
      <c r="C47" s="743"/>
      <c r="D47" s="618" t="s">
        <v>2708</v>
      </c>
      <c r="E47" s="618" t="s">
        <v>130</v>
      </c>
      <c r="F47" s="618"/>
      <c r="G47" s="618"/>
      <c r="H47" s="618" t="s">
        <v>131</v>
      </c>
      <c r="I47" s="786"/>
      <c r="J47" s="721"/>
      <c r="K47" s="721">
        <v>8400000</v>
      </c>
      <c r="L47" s="721">
        <v>8188286.16273</v>
      </c>
      <c r="M47" s="721">
        <v>7337675.353219999</v>
      </c>
      <c r="N47" s="711"/>
      <c r="O47" s="711" t="s">
        <v>134</v>
      </c>
      <c r="P47" s="618" t="s">
        <v>20</v>
      </c>
      <c r="Q47" s="618" t="s">
        <v>67</v>
      </c>
    </row>
    <row r="48" spans="1:17" ht="30">
      <c r="A48" s="743" t="s">
        <v>317</v>
      </c>
      <c r="B48" s="743" t="s">
        <v>104</v>
      </c>
      <c r="C48" s="743"/>
      <c r="D48" s="618" t="s">
        <v>2708</v>
      </c>
      <c r="E48" s="618" t="s">
        <v>130</v>
      </c>
      <c r="F48" s="618"/>
      <c r="G48" s="618"/>
      <c r="H48" s="618" t="s">
        <v>132</v>
      </c>
      <c r="I48" s="786"/>
      <c r="J48" s="721"/>
      <c r="K48" s="721">
        <v>1753614</v>
      </c>
      <c r="L48" s="721">
        <v>1688998.4175199999</v>
      </c>
      <c r="M48" s="721">
        <v>1623094.8989000004</v>
      </c>
      <c r="N48" s="711"/>
      <c r="O48" s="711" t="s">
        <v>116</v>
      </c>
      <c r="P48" s="618" t="s">
        <v>13</v>
      </c>
      <c r="Q48" s="618" t="s">
        <v>135</v>
      </c>
    </row>
    <row r="49" spans="1:17" ht="30">
      <c r="A49" s="743" t="s">
        <v>317</v>
      </c>
      <c r="B49" s="743" t="s">
        <v>104</v>
      </c>
      <c r="C49" s="743"/>
      <c r="D49" s="618" t="s">
        <v>2708</v>
      </c>
      <c r="E49" s="618" t="s">
        <v>130</v>
      </c>
      <c r="F49" s="618"/>
      <c r="G49" s="618"/>
      <c r="H49" s="618" t="s">
        <v>133</v>
      </c>
      <c r="I49" s="786"/>
      <c r="J49" s="721"/>
      <c r="K49" s="721">
        <v>4216500</v>
      </c>
      <c r="L49" s="721">
        <v>4119821.8514299998</v>
      </c>
      <c r="M49" s="721">
        <v>4042541.5100300005</v>
      </c>
      <c r="N49" s="750"/>
      <c r="O49" s="711" t="s">
        <v>116</v>
      </c>
      <c r="P49" s="618" t="s">
        <v>13</v>
      </c>
      <c r="Q49" s="618" t="s">
        <v>135</v>
      </c>
    </row>
    <row r="50" spans="1:17" ht="30">
      <c r="A50" s="743" t="s">
        <v>317</v>
      </c>
      <c r="B50" s="743" t="s">
        <v>104</v>
      </c>
      <c r="C50" s="743"/>
      <c r="D50" s="618" t="s">
        <v>2716</v>
      </c>
      <c r="E50" s="618" t="s">
        <v>113</v>
      </c>
      <c r="F50" s="618"/>
      <c r="G50" s="618"/>
      <c r="H50" s="618" t="s">
        <v>136</v>
      </c>
      <c r="I50" s="786"/>
      <c r="J50" s="721"/>
      <c r="K50" s="721">
        <v>20000000</v>
      </c>
      <c r="L50" s="721"/>
      <c r="M50" s="721"/>
      <c r="N50" s="711">
        <v>0.87</v>
      </c>
      <c r="O50" s="711">
        <v>0.98</v>
      </c>
      <c r="P50" s="618"/>
      <c r="Q50" s="618" t="s">
        <v>218</v>
      </c>
    </row>
    <row r="51" spans="1:17" ht="30">
      <c r="A51" s="743" t="s">
        <v>317</v>
      </c>
      <c r="B51" s="743" t="s">
        <v>104</v>
      </c>
      <c r="C51" s="743"/>
      <c r="D51" s="618" t="s">
        <v>2716</v>
      </c>
      <c r="E51" s="618" t="s">
        <v>191</v>
      </c>
      <c r="F51" s="618"/>
      <c r="G51" s="618"/>
      <c r="H51" s="618" t="s">
        <v>137</v>
      </c>
      <c r="I51" s="786"/>
      <c r="J51" s="721"/>
      <c r="K51" s="721">
        <v>1900000</v>
      </c>
      <c r="L51" s="721"/>
      <c r="M51" s="721"/>
      <c r="N51" s="711">
        <v>0.2</v>
      </c>
      <c r="O51" s="711">
        <v>0.2</v>
      </c>
      <c r="P51" s="618"/>
      <c r="Q51" s="626" t="s">
        <v>219</v>
      </c>
    </row>
    <row r="52" spans="1:17" ht="45">
      <c r="A52" s="743" t="s">
        <v>317</v>
      </c>
      <c r="B52" s="743" t="s">
        <v>104</v>
      </c>
      <c r="C52" s="743"/>
      <c r="D52" s="618" t="s">
        <v>2716</v>
      </c>
      <c r="E52" s="618" t="s">
        <v>191</v>
      </c>
      <c r="F52" s="618"/>
      <c r="G52" s="618"/>
      <c r="H52" s="618" t="s">
        <v>138</v>
      </c>
      <c r="I52" s="786"/>
      <c r="J52" s="721"/>
      <c r="K52" s="721">
        <v>4200000</v>
      </c>
      <c r="L52" s="721"/>
      <c r="M52" s="721"/>
      <c r="N52" s="711">
        <v>0</v>
      </c>
      <c r="O52" s="711">
        <v>0</v>
      </c>
      <c r="P52" s="618"/>
      <c r="Q52" s="626" t="s">
        <v>220</v>
      </c>
    </row>
    <row r="53" spans="1:17" ht="45">
      <c r="A53" s="743" t="s">
        <v>317</v>
      </c>
      <c r="B53" s="743" t="s">
        <v>104</v>
      </c>
      <c r="C53" s="743"/>
      <c r="D53" s="618" t="s">
        <v>2716</v>
      </c>
      <c r="E53" s="618" t="s">
        <v>191</v>
      </c>
      <c r="F53" s="618"/>
      <c r="G53" s="618"/>
      <c r="H53" s="618" t="s">
        <v>139</v>
      </c>
      <c r="I53" s="786"/>
      <c r="J53" s="721"/>
      <c r="K53" s="721">
        <v>5177000</v>
      </c>
      <c r="L53" s="721"/>
      <c r="M53" s="721"/>
      <c r="N53" s="711">
        <v>0</v>
      </c>
      <c r="O53" s="711">
        <v>0</v>
      </c>
      <c r="P53" s="618"/>
      <c r="Q53" s="626" t="s">
        <v>221</v>
      </c>
    </row>
    <row r="54" spans="1:17" ht="45">
      <c r="A54" s="743" t="s">
        <v>317</v>
      </c>
      <c r="B54" s="743" t="s">
        <v>144</v>
      </c>
      <c r="C54" s="743"/>
      <c r="D54" s="618" t="s">
        <v>2708</v>
      </c>
      <c r="E54" s="618" t="s">
        <v>150</v>
      </c>
      <c r="F54" s="618"/>
      <c r="G54" s="618"/>
      <c r="H54" s="618" t="s">
        <v>145</v>
      </c>
      <c r="I54" s="786"/>
      <c r="J54" s="721"/>
      <c r="K54" s="721">
        <v>3715000</v>
      </c>
      <c r="L54" s="721">
        <v>3711941.58978</v>
      </c>
      <c r="M54" s="721">
        <v>3707512.0858200002</v>
      </c>
      <c r="N54" s="711">
        <v>0.99</v>
      </c>
      <c r="O54" s="711"/>
      <c r="P54" s="607" t="s">
        <v>20</v>
      </c>
      <c r="Q54" s="618"/>
    </row>
    <row r="55" spans="1:17" ht="45">
      <c r="A55" s="743" t="s">
        <v>317</v>
      </c>
      <c r="B55" s="743" t="s">
        <v>144</v>
      </c>
      <c r="C55" s="743"/>
      <c r="D55" s="618" t="s">
        <v>2708</v>
      </c>
      <c r="E55" s="618" t="s">
        <v>150</v>
      </c>
      <c r="F55" s="618"/>
      <c r="G55" s="618"/>
      <c r="H55" s="618" t="s">
        <v>146</v>
      </c>
      <c r="I55" s="786"/>
      <c r="J55" s="721"/>
      <c r="K55" s="721">
        <v>5813000</v>
      </c>
      <c r="L55" s="721">
        <v>5732396</v>
      </c>
      <c r="M55" s="721">
        <v>5570823</v>
      </c>
      <c r="N55" s="750"/>
      <c r="O55" s="711">
        <v>0.97</v>
      </c>
      <c r="P55" s="618" t="s">
        <v>20</v>
      </c>
      <c r="Q55" s="618"/>
    </row>
    <row r="56" spans="1:17" ht="45">
      <c r="A56" s="743" t="s">
        <v>317</v>
      </c>
      <c r="B56" s="743" t="s">
        <v>144</v>
      </c>
      <c r="C56" s="743"/>
      <c r="D56" s="618" t="s">
        <v>2708</v>
      </c>
      <c r="E56" s="618" t="s">
        <v>150</v>
      </c>
      <c r="F56" s="618"/>
      <c r="G56" s="618"/>
      <c r="H56" s="618" t="s">
        <v>147</v>
      </c>
      <c r="I56" s="786"/>
      <c r="J56" s="721"/>
      <c r="K56" s="721">
        <v>1770127</v>
      </c>
      <c r="L56" s="721">
        <v>1718151.71478</v>
      </c>
      <c r="M56" s="721">
        <v>1650832</v>
      </c>
      <c r="N56" s="750"/>
      <c r="O56" s="711">
        <v>0.96</v>
      </c>
      <c r="P56" s="618" t="s">
        <v>20</v>
      </c>
      <c r="Q56" s="618"/>
    </row>
    <row r="57" spans="1:17" ht="45">
      <c r="A57" s="743" t="s">
        <v>317</v>
      </c>
      <c r="B57" s="743" t="s">
        <v>144</v>
      </c>
      <c r="C57" s="743"/>
      <c r="D57" s="618" t="s">
        <v>2708</v>
      </c>
      <c r="E57" s="618" t="s">
        <v>150</v>
      </c>
      <c r="F57" s="618"/>
      <c r="G57" s="618"/>
      <c r="H57" s="618" t="s">
        <v>148</v>
      </c>
      <c r="I57" s="786"/>
      <c r="J57" s="721"/>
      <c r="K57" s="721">
        <v>4000000</v>
      </c>
      <c r="L57" s="721">
        <v>2649570.8295700001</v>
      </c>
      <c r="M57" s="721">
        <v>960980.72667</v>
      </c>
      <c r="N57" s="750"/>
      <c r="O57" s="711">
        <v>0.35</v>
      </c>
      <c r="P57" s="618" t="s">
        <v>20</v>
      </c>
      <c r="Q57" s="618"/>
    </row>
    <row r="58" spans="1:17" ht="30">
      <c r="A58" s="743" t="s">
        <v>317</v>
      </c>
      <c r="B58" s="743" t="s">
        <v>144</v>
      </c>
      <c r="C58" s="743"/>
      <c r="D58" s="618" t="s">
        <v>2711</v>
      </c>
      <c r="E58" s="618" t="s">
        <v>151</v>
      </c>
      <c r="F58" s="618"/>
      <c r="G58" s="618"/>
      <c r="H58" s="618" t="s">
        <v>152</v>
      </c>
      <c r="I58" s="786"/>
      <c r="J58" s="721"/>
      <c r="K58" s="721">
        <v>2730000</v>
      </c>
      <c r="L58" s="721">
        <v>603770.76642999996</v>
      </c>
      <c r="M58" s="721">
        <v>563379.12698000006</v>
      </c>
      <c r="N58" s="750"/>
      <c r="O58" s="711">
        <v>0.35</v>
      </c>
      <c r="P58" s="618" t="s">
        <v>20</v>
      </c>
      <c r="Q58" s="618"/>
    </row>
    <row r="59" spans="1:17" ht="30">
      <c r="A59" s="743" t="s">
        <v>317</v>
      </c>
      <c r="B59" s="743" t="s">
        <v>144</v>
      </c>
      <c r="C59" s="743"/>
      <c r="D59" s="618" t="s">
        <v>2711</v>
      </c>
      <c r="E59" s="618" t="s">
        <v>151</v>
      </c>
      <c r="F59" s="618"/>
      <c r="G59" s="618"/>
      <c r="H59" s="618" t="s">
        <v>153</v>
      </c>
      <c r="I59" s="786"/>
      <c r="J59" s="721"/>
      <c r="K59" s="721">
        <v>2000000</v>
      </c>
      <c r="L59" s="721">
        <v>1070656.74444</v>
      </c>
      <c r="M59" s="721">
        <v>819399.51109000004</v>
      </c>
      <c r="N59" s="750"/>
      <c r="O59" s="711">
        <v>0.7</v>
      </c>
      <c r="P59" s="618" t="s">
        <v>20</v>
      </c>
      <c r="Q59" s="618"/>
    </row>
    <row r="60" spans="1:17" ht="30">
      <c r="A60" s="743" t="s">
        <v>317</v>
      </c>
      <c r="B60" s="743" t="s">
        <v>144</v>
      </c>
      <c r="C60" s="743"/>
      <c r="D60" s="618" t="s">
        <v>2711</v>
      </c>
      <c r="E60" s="618" t="s">
        <v>151</v>
      </c>
      <c r="F60" s="618"/>
      <c r="G60" s="618"/>
      <c r="H60" s="618" t="s">
        <v>154</v>
      </c>
      <c r="I60" s="786"/>
      <c r="J60" s="721"/>
      <c r="K60" s="721">
        <v>3400000</v>
      </c>
      <c r="L60" s="721">
        <v>124623.52535</v>
      </c>
      <c r="M60" s="721">
        <v>13449.51281</v>
      </c>
      <c r="N60" s="750"/>
      <c r="O60" s="711">
        <v>0.02</v>
      </c>
      <c r="P60" s="618" t="s">
        <v>20</v>
      </c>
      <c r="Q60" s="618"/>
    </row>
    <row r="61" spans="1:17" ht="30">
      <c r="A61" s="743" t="s">
        <v>317</v>
      </c>
      <c r="B61" s="743" t="s">
        <v>144</v>
      </c>
      <c r="C61" s="743"/>
      <c r="D61" s="618" t="s">
        <v>2711</v>
      </c>
      <c r="E61" s="618" t="s">
        <v>151</v>
      </c>
      <c r="F61" s="618"/>
      <c r="G61" s="618"/>
      <c r="H61" s="618" t="s">
        <v>155</v>
      </c>
      <c r="I61" s="786"/>
      <c r="J61" s="721"/>
      <c r="K61" s="721">
        <v>4448000</v>
      </c>
      <c r="L61" s="721">
        <v>3958952.8348099999</v>
      </c>
      <c r="M61" s="721">
        <v>833517.22701999999</v>
      </c>
      <c r="N61" s="750"/>
      <c r="O61" s="711">
        <v>0.35</v>
      </c>
      <c r="P61" s="618" t="s">
        <v>20</v>
      </c>
      <c r="Q61" s="618"/>
    </row>
    <row r="62" spans="1:17" ht="45">
      <c r="A62" s="743" t="s">
        <v>317</v>
      </c>
      <c r="B62" s="743" t="s">
        <v>144</v>
      </c>
      <c r="C62" s="743"/>
      <c r="D62" s="618" t="s">
        <v>2716</v>
      </c>
      <c r="E62" s="618" t="s">
        <v>156</v>
      </c>
      <c r="F62" s="618"/>
      <c r="G62" s="618"/>
      <c r="H62" s="618" t="s">
        <v>157</v>
      </c>
      <c r="I62" s="786"/>
      <c r="J62" s="721"/>
      <c r="K62" s="721">
        <v>1100000</v>
      </c>
      <c r="L62" s="721">
        <v>1096253.23612</v>
      </c>
      <c r="M62" s="721">
        <v>892983.16842999996</v>
      </c>
      <c r="N62" s="750"/>
      <c r="O62" s="711">
        <v>0.95</v>
      </c>
      <c r="P62" s="618" t="s">
        <v>20</v>
      </c>
      <c r="Q62" s="618"/>
    </row>
    <row r="63" spans="1:17" ht="45">
      <c r="A63" s="743" t="s">
        <v>317</v>
      </c>
      <c r="B63" s="743" t="s">
        <v>144</v>
      </c>
      <c r="C63" s="743"/>
      <c r="D63" s="618" t="s">
        <v>2716</v>
      </c>
      <c r="E63" s="618" t="s">
        <v>156</v>
      </c>
      <c r="F63" s="618"/>
      <c r="G63" s="618"/>
      <c r="H63" s="618" t="s">
        <v>158</v>
      </c>
      <c r="I63" s="786"/>
      <c r="J63" s="721"/>
      <c r="K63" s="721">
        <v>1000000</v>
      </c>
      <c r="L63" s="721">
        <v>961564.05536</v>
      </c>
      <c r="M63" s="721">
        <v>803878.77549999999</v>
      </c>
      <c r="N63" s="750"/>
      <c r="O63" s="711">
        <v>0.95</v>
      </c>
      <c r="P63" s="618" t="s">
        <v>20</v>
      </c>
      <c r="Q63" s="618"/>
    </row>
    <row r="64" spans="1:17" ht="45">
      <c r="A64" s="743" t="s">
        <v>317</v>
      </c>
      <c r="B64" s="743" t="s">
        <v>144</v>
      </c>
      <c r="C64" s="743"/>
      <c r="D64" s="618" t="s">
        <v>2716</v>
      </c>
      <c r="E64" s="618" t="s">
        <v>160</v>
      </c>
      <c r="F64" s="618"/>
      <c r="G64" s="618"/>
      <c r="H64" s="618" t="s">
        <v>159</v>
      </c>
      <c r="I64" s="786"/>
      <c r="J64" s="721"/>
      <c r="K64" s="721">
        <v>2500000</v>
      </c>
      <c r="L64" s="721">
        <v>2487357.3569</v>
      </c>
      <c r="M64" s="721">
        <v>1054772</v>
      </c>
      <c r="N64" s="711"/>
      <c r="O64" s="711">
        <v>0.35</v>
      </c>
      <c r="P64" s="618" t="s">
        <v>20</v>
      </c>
      <c r="Q64" s="618"/>
    </row>
    <row r="65" spans="1:17" ht="45">
      <c r="A65" s="743" t="s">
        <v>317</v>
      </c>
      <c r="B65" s="743" t="s">
        <v>144</v>
      </c>
      <c r="C65" s="743"/>
      <c r="D65" s="618" t="s">
        <v>2704</v>
      </c>
      <c r="E65" s="626" t="s">
        <v>162</v>
      </c>
      <c r="F65" s="626"/>
      <c r="G65" s="626"/>
      <c r="H65" s="618" t="s">
        <v>161</v>
      </c>
      <c r="I65" s="786"/>
      <c r="J65" s="721"/>
      <c r="K65" s="721">
        <v>2023771.4240000001</v>
      </c>
      <c r="L65" s="721">
        <v>2004612.6216099998</v>
      </c>
      <c r="M65" s="721">
        <v>633165.14153000002</v>
      </c>
      <c r="N65" s="750"/>
      <c r="O65" s="711">
        <v>0.35</v>
      </c>
      <c r="P65" s="618" t="s">
        <v>20</v>
      </c>
      <c r="Q65" s="618"/>
    </row>
    <row r="66" spans="1:17" ht="30">
      <c r="A66" s="743" t="s">
        <v>317</v>
      </c>
      <c r="B66" s="743" t="s">
        <v>144</v>
      </c>
      <c r="C66" s="743"/>
      <c r="D66" s="618" t="s">
        <v>2703</v>
      </c>
      <c r="E66" s="618" t="s">
        <v>165</v>
      </c>
      <c r="F66" s="618"/>
      <c r="G66" s="618"/>
      <c r="H66" s="618" t="s">
        <v>163</v>
      </c>
      <c r="I66" s="786"/>
      <c r="J66" s="721"/>
      <c r="K66" s="721">
        <v>1500000</v>
      </c>
      <c r="L66" s="721">
        <v>1492019.9834799999</v>
      </c>
      <c r="M66" s="721">
        <v>1450673.42732</v>
      </c>
      <c r="N66" s="711"/>
      <c r="O66" s="711">
        <v>1</v>
      </c>
      <c r="P66" s="618"/>
      <c r="Q66" s="618"/>
    </row>
    <row r="67" spans="1:17" ht="30">
      <c r="A67" s="743" t="s">
        <v>317</v>
      </c>
      <c r="B67" s="743" t="s">
        <v>144</v>
      </c>
      <c r="C67" s="743"/>
      <c r="D67" s="618" t="s">
        <v>2703</v>
      </c>
      <c r="E67" s="618" t="s">
        <v>165</v>
      </c>
      <c r="F67" s="618"/>
      <c r="G67" s="618"/>
      <c r="H67" s="618" t="s">
        <v>164</v>
      </c>
      <c r="I67" s="786"/>
      <c r="J67" s="721"/>
      <c r="K67" s="721">
        <v>2500000</v>
      </c>
      <c r="L67" s="721">
        <v>1833365.2957899999</v>
      </c>
      <c r="M67" s="721">
        <v>1470926.7498399999</v>
      </c>
      <c r="N67" s="711"/>
      <c r="O67" s="711">
        <v>0.9</v>
      </c>
      <c r="P67" s="618"/>
      <c r="Q67" s="618"/>
    </row>
    <row r="68" spans="1:17" ht="45">
      <c r="A68" s="743" t="s">
        <v>317</v>
      </c>
      <c r="B68" s="743" t="s">
        <v>166</v>
      </c>
      <c r="C68" s="743"/>
      <c r="D68" s="618" t="s">
        <v>2716</v>
      </c>
      <c r="E68" s="751" t="s">
        <v>40</v>
      </c>
      <c r="F68" s="751"/>
      <c r="G68" s="751"/>
      <c r="H68" s="618" t="s">
        <v>172</v>
      </c>
      <c r="I68" s="786"/>
      <c r="J68" s="721"/>
      <c r="K68" s="749">
        <v>5000000</v>
      </c>
      <c r="L68" s="749">
        <v>0</v>
      </c>
      <c r="M68" s="749">
        <v>0</v>
      </c>
      <c r="N68" s="711"/>
      <c r="O68" s="750">
        <v>0</v>
      </c>
      <c r="P68" s="626"/>
      <c r="Q68" s="626" t="s">
        <v>175</v>
      </c>
    </row>
    <row r="69" spans="1:17" ht="30">
      <c r="A69" s="743" t="s">
        <v>317</v>
      </c>
      <c r="B69" s="743" t="s">
        <v>166</v>
      </c>
      <c r="C69" s="743"/>
      <c r="D69" s="618" t="s">
        <v>2716</v>
      </c>
      <c r="E69" s="751" t="s">
        <v>40</v>
      </c>
      <c r="F69" s="751"/>
      <c r="G69" s="751"/>
      <c r="H69" s="618" t="s">
        <v>173</v>
      </c>
      <c r="I69" s="786"/>
      <c r="J69" s="721"/>
      <c r="K69" s="749">
        <v>3500000</v>
      </c>
      <c r="L69" s="749">
        <v>0</v>
      </c>
      <c r="M69" s="749">
        <v>0</v>
      </c>
      <c r="N69" s="711"/>
      <c r="O69" s="750">
        <v>0</v>
      </c>
      <c r="P69" s="626"/>
      <c r="Q69" s="626" t="s">
        <v>175</v>
      </c>
    </row>
    <row r="70" spans="1:17" ht="30">
      <c r="A70" s="743" t="s">
        <v>317</v>
      </c>
      <c r="B70" s="743" t="s">
        <v>166</v>
      </c>
      <c r="C70" s="743"/>
      <c r="D70" s="618" t="s">
        <v>2716</v>
      </c>
      <c r="E70" s="751" t="s">
        <v>40</v>
      </c>
      <c r="F70" s="751"/>
      <c r="G70" s="751"/>
      <c r="H70" s="618" t="s">
        <v>174</v>
      </c>
      <c r="I70" s="786"/>
      <c r="J70" s="721"/>
      <c r="K70" s="749">
        <v>5494000</v>
      </c>
      <c r="L70" s="749"/>
      <c r="M70" s="749"/>
      <c r="N70" s="711"/>
      <c r="O70" s="750">
        <v>0.25</v>
      </c>
      <c r="P70" s="626"/>
      <c r="Q70" s="626" t="s">
        <v>176</v>
      </c>
    </row>
    <row r="71" spans="1:17" ht="45">
      <c r="A71" s="743" t="s">
        <v>317</v>
      </c>
      <c r="B71" s="743" t="s">
        <v>166</v>
      </c>
      <c r="C71" s="743"/>
      <c r="D71" s="618" t="s">
        <v>2708</v>
      </c>
      <c r="E71" s="618" t="s">
        <v>177</v>
      </c>
      <c r="F71" s="618"/>
      <c r="G71" s="618"/>
      <c r="H71" s="618" t="s">
        <v>178</v>
      </c>
      <c r="I71" s="786"/>
      <c r="J71" s="721"/>
      <c r="K71" s="749">
        <v>5900000</v>
      </c>
      <c r="L71" s="749">
        <v>5771602</v>
      </c>
      <c r="M71" s="749">
        <v>5428259</v>
      </c>
      <c r="N71" s="711"/>
      <c r="O71" s="750">
        <v>0.99</v>
      </c>
      <c r="P71" s="626"/>
      <c r="Q71" s="626"/>
    </row>
    <row r="72" spans="1:17" ht="60">
      <c r="A72" s="743" t="s">
        <v>317</v>
      </c>
      <c r="B72" s="743" t="s">
        <v>166</v>
      </c>
      <c r="C72" s="743"/>
      <c r="D72" s="618" t="s">
        <v>2708</v>
      </c>
      <c r="E72" s="618" t="s">
        <v>183</v>
      </c>
      <c r="F72" s="618"/>
      <c r="G72" s="618"/>
      <c r="H72" s="627" t="s">
        <v>179</v>
      </c>
      <c r="I72" s="820"/>
      <c r="J72" s="752"/>
      <c r="K72" s="749">
        <v>3000000</v>
      </c>
      <c r="L72" s="749">
        <v>1699931</v>
      </c>
      <c r="M72" s="749">
        <v>439863</v>
      </c>
      <c r="N72" s="711"/>
      <c r="O72" s="750">
        <v>0.25</v>
      </c>
      <c r="P72" s="626"/>
      <c r="Q72" s="626"/>
    </row>
    <row r="73" spans="1:17" ht="45">
      <c r="A73" s="743" t="s">
        <v>317</v>
      </c>
      <c r="B73" s="743" t="s">
        <v>166</v>
      </c>
      <c r="C73" s="743"/>
      <c r="D73" s="618" t="s">
        <v>2708</v>
      </c>
      <c r="E73" s="618" t="s">
        <v>184</v>
      </c>
      <c r="F73" s="618"/>
      <c r="G73" s="618"/>
      <c r="H73" s="627" t="s">
        <v>180</v>
      </c>
      <c r="I73" s="820"/>
      <c r="J73" s="752"/>
      <c r="K73" s="749">
        <v>3000000</v>
      </c>
      <c r="L73" s="749">
        <v>2160908</v>
      </c>
      <c r="M73" s="749">
        <v>749639</v>
      </c>
      <c r="N73" s="711"/>
      <c r="O73" s="750">
        <v>0.95</v>
      </c>
      <c r="P73" s="626"/>
      <c r="Q73" s="626"/>
    </row>
    <row r="74" spans="1:17" ht="45">
      <c r="A74" s="743" t="s">
        <v>317</v>
      </c>
      <c r="B74" s="743" t="s">
        <v>166</v>
      </c>
      <c r="C74" s="743"/>
      <c r="D74" s="618" t="s">
        <v>2695</v>
      </c>
      <c r="E74" s="618" t="s">
        <v>181</v>
      </c>
      <c r="F74" s="618"/>
      <c r="G74" s="618"/>
      <c r="H74" s="627" t="s">
        <v>182</v>
      </c>
      <c r="I74" s="820"/>
      <c r="J74" s="752"/>
      <c r="K74" s="749">
        <v>1000000</v>
      </c>
      <c r="L74" s="749">
        <v>989297</v>
      </c>
      <c r="M74" s="749">
        <v>199422</v>
      </c>
      <c r="N74" s="711"/>
      <c r="O74" s="750">
        <v>0.35</v>
      </c>
      <c r="P74" s="626"/>
      <c r="Q74" s="626"/>
    </row>
    <row r="75" spans="1:17" ht="45">
      <c r="A75" s="743" t="s">
        <v>317</v>
      </c>
      <c r="B75" s="743" t="s">
        <v>166</v>
      </c>
      <c r="C75" s="743"/>
      <c r="D75" s="626" t="s">
        <v>2704</v>
      </c>
      <c r="E75" s="626" t="s">
        <v>189</v>
      </c>
      <c r="F75" s="626"/>
      <c r="G75" s="626"/>
      <c r="H75" s="627" t="s">
        <v>190</v>
      </c>
      <c r="I75" s="820"/>
      <c r="J75" s="752"/>
      <c r="K75" s="749">
        <v>1517829</v>
      </c>
      <c r="L75" s="749">
        <v>1316051</v>
      </c>
      <c r="M75" s="749">
        <v>725356</v>
      </c>
      <c r="N75" s="711"/>
      <c r="O75" s="750">
        <v>0.85</v>
      </c>
      <c r="P75" s="626"/>
      <c r="Q75" s="626"/>
    </row>
    <row r="76" spans="1:17" ht="15">
      <c r="A76" s="618" t="s">
        <v>318</v>
      </c>
      <c r="B76" s="618" t="s">
        <v>295</v>
      </c>
      <c r="C76" s="618" t="s">
        <v>319</v>
      </c>
      <c r="D76" s="631" t="s">
        <v>2691</v>
      </c>
      <c r="E76" s="631"/>
      <c r="F76" s="631"/>
      <c r="G76" s="631" t="s">
        <v>321</v>
      </c>
      <c r="H76" s="631"/>
      <c r="I76" s="788"/>
      <c r="J76" s="753">
        <v>500000</v>
      </c>
      <c r="K76" s="753">
        <v>2350000</v>
      </c>
      <c r="L76" s="753">
        <v>2064650.0142999999</v>
      </c>
      <c r="M76" s="753">
        <v>1435907</v>
      </c>
      <c r="N76" s="711"/>
      <c r="O76" s="711">
        <v>0.75</v>
      </c>
      <c r="P76" s="613"/>
      <c r="Q76" s="618" t="s">
        <v>20</v>
      </c>
    </row>
    <row r="77" spans="1:17" s="754" customFormat="1" ht="30">
      <c r="A77" s="618" t="s">
        <v>318</v>
      </c>
      <c r="B77" s="618" t="s">
        <v>295</v>
      </c>
      <c r="C77" s="618" t="s">
        <v>319</v>
      </c>
      <c r="D77" s="631" t="s">
        <v>2703</v>
      </c>
      <c r="E77" s="631"/>
      <c r="F77" s="631"/>
      <c r="G77" s="631" t="s">
        <v>323</v>
      </c>
      <c r="H77" s="631"/>
      <c r="I77" s="788"/>
      <c r="J77" s="753">
        <v>72702</v>
      </c>
      <c r="K77" s="753">
        <v>1134702</v>
      </c>
      <c r="L77" s="753">
        <v>387110.56057999999</v>
      </c>
      <c r="M77" s="753">
        <v>180273</v>
      </c>
      <c r="N77" s="711"/>
      <c r="O77" s="711">
        <v>0.2</v>
      </c>
      <c r="P77" s="613"/>
      <c r="Q77" s="618" t="s">
        <v>67</v>
      </c>
    </row>
    <row r="78" spans="1:17" s="754" customFormat="1" ht="15">
      <c r="A78" s="618" t="s">
        <v>318</v>
      </c>
      <c r="B78" s="618" t="s">
        <v>295</v>
      </c>
      <c r="C78" s="618" t="s">
        <v>319</v>
      </c>
      <c r="D78" s="634" t="s">
        <v>2705</v>
      </c>
      <c r="E78" s="634"/>
      <c r="F78" s="634"/>
      <c r="G78" s="634" t="s">
        <v>325</v>
      </c>
      <c r="H78" s="634"/>
      <c r="I78" s="821"/>
      <c r="J78" s="753">
        <v>2500000</v>
      </c>
      <c r="K78" s="753">
        <v>2500000</v>
      </c>
      <c r="L78" s="753">
        <v>1218477.3228</v>
      </c>
      <c r="M78" s="753">
        <v>115458</v>
      </c>
      <c r="N78" s="711"/>
      <c r="O78" s="711">
        <v>0.4</v>
      </c>
      <c r="P78" s="613"/>
      <c r="Q78" s="618" t="s">
        <v>326</v>
      </c>
    </row>
    <row r="79" spans="1:17" s="754" customFormat="1" ht="30">
      <c r="A79" s="618" t="s">
        <v>318</v>
      </c>
      <c r="B79" s="618" t="s">
        <v>295</v>
      </c>
      <c r="C79" s="618" t="s">
        <v>319</v>
      </c>
      <c r="D79" s="631" t="s">
        <v>2708</v>
      </c>
      <c r="E79" s="631"/>
      <c r="F79" s="631"/>
      <c r="G79" s="631" t="s">
        <v>328</v>
      </c>
      <c r="H79" s="631"/>
      <c r="I79" s="788"/>
      <c r="J79" s="753">
        <v>1450000</v>
      </c>
      <c r="K79" s="753">
        <v>1450000</v>
      </c>
      <c r="L79" s="753">
        <v>1114943.40965</v>
      </c>
      <c r="M79" s="753">
        <v>1023623</v>
      </c>
      <c r="N79" s="711"/>
      <c r="O79" s="711">
        <v>0.05</v>
      </c>
      <c r="P79" s="613"/>
      <c r="Q79" s="618" t="s">
        <v>20</v>
      </c>
    </row>
    <row r="80" spans="1:17" s="754" customFormat="1" ht="30">
      <c r="A80" s="618" t="s">
        <v>318</v>
      </c>
      <c r="B80" s="618" t="s">
        <v>295</v>
      </c>
      <c r="C80" s="618" t="s">
        <v>319</v>
      </c>
      <c r="D80" s="631" t="s">
        <v>2708</v>
      </c>
      <c r="E80" s="631"/>
      <c r="F80" s="631"/>
      <c r="G80" s="631" t="s">
        <v>329</v>
      </c>
      <c r="H80" s="631"/>
      <c r="I80" s="788"/>
      <c r="J80" s="753">
        <v>2086885</v>
      </c>
      <c r="K80" s="753">
        <v>2306885</v>
      </c>
      <c r="L80" s="753">
        <v>2278224.0315999999</v>
      </c>
      <c r="M80" s="753">
        <v>1921212</v>
      </c>
      <c r="N80" s="711"/>
      <c r="O80" s="711">
        <v>0.75</v>
      </c>
      <c r="P80" s="613"/>
      <c r="Q80" s="618" t="s">
        <v>330</v>
      </c>
    </row>
    <row r="81" spans="1:17" s="754" customFormat="1" ht="30">
      <c r="A81" s="618" t="s">
        <v>318</v>
      </c>
      <c r="B81" s="618" t="s">
        <v>295</v>
      </c>
      <c r="C81" s="618" t="s">
        <v>319</v>
      </c>
      <c r="D81" s="631" t="s">
        <v>2708</v>
      </c>
      <c r="E81" s="631"/>
      <c r="F81" s="631"/>
      <c r="G81" s="631" t="s">
        <v>331</v>
      </c>
      <c r="H81" s="631"/>
      <c r="I81" s="788"/>
      <c r="J81" s="753">
        <v>2139000</v>
      </c>
      <c r="K81" s="753">
        <v>2139000</v>
      </c>
      <c r="L81" s="753">
        <v>2127611.2351899999</v>
      </c>
      <c r="M81" s="753">
        <v>88331</v>
      </c>
      <c r="N81" s="711"/>
      <c r="O81" s="711">
        <v>0</v>
      </c>
      <c r="P81" s="613"/>
      <c r="Q81" s="618" t="s">
        <v>20</v>
      </c>
    </row>
    <row r="82" spans="1:17" s="754" customFormat="1" ht="15">
      <c r="A82" s="618" t="s">
        <v>318</v>
      </c>
      <c r="B82" s="618" t="s">
        <v>295</v>
      </c>
      <c r="C82" s="618" t="s">
        <v>319</v>
      </c>
      <c r="D82" s="631" t="s">
        <v>3094</v>
      </c>
      <c r="E82" s="631"/>
      <c r="F82" s="631"/>
      <c r="G82" s="631"/>
      <c r="H82" s="631"/>
      <c r="I82" s="788"/>
      <c r="J82" s="753">
        <v>5675885</v>
      </c>
      <c r="K82" s="753">
        <v>5895885</v>
      </c>
      <c r="L82" s="753">
        <v>5520778.6764399996</v>
      </c>
      <c r="M82" s="753">
        <v>3033166</v>
      </c>
      <c r="N82" s="711"/>
      <c r="O82" s="711"/>
      <c r="P82" s="613"/>
      <c r="Q82" s="618"/>
    </row>
    <row r="83" spans="1:17" s="754" customFormat="1" ht="30">
      <c r="A83" s="618" t="s">
        <v>318</v>
      </c>
      <c r="B83" s="618" t="s">
        <v>295</v>
      </c>
      <c r="C83" s="618" t="s">
        <v>319</v>
      </c>
      <c r="D83" s="634" t="s">
        <v>2711</v>
      </c>
      <c r="E83" s="634"/>
      <c r="F83" s="634"/>
      <c r="G83" s="634" t="s">
        <v>333</v>
      </c>
      <c r="H83" s="634"/>
      <c r="I83" s="821"/>
      <c r="J83" s="753">
        <v>1200000</v>
      </c>
      <c r="K83" s="753">
        <v>4906524</v>
      </c>
      <c r="L83" s="753">
        <v>1347.913</v>
      </c>
      <c r="M83" s="753">
        <v>1347.913</v>
      </c>
      <c r="N83" s="711"/>
      <c r="O83" s="711">
        <v>0</v>
      </c>
      <c r="P83" s="613"/>
      <c r="Q83" s="618" t="s">
        <v>334</v>
      </c>
    </row>
    <row r="84" spans="1:17" s="754" customFormat="1" ht="15">
      <c r="A84" s="618" t="s">
        <v>318</v>
      </c>
      <c r="B84" s="618" t="s">
        <v>295</v>
      </c>
      <c r="C84" s="618" t="s">
        <v>319</v>
      </c>
      <c r="D84" s="631" t="s">
        <v>2716</v>
      </c>
      <c r="E84" s="631"/>
      <c r="F84" s="631"/>
      <c r="G84" s="631" t="s">
        <v>336</v>
      </c>
      <c r="H84" s="631"/>
      <c r="I84" s="788"/>
      <c r="J84" s="753">
        <v>1800000</v>
      </c>
      <c r="K84" s="753">
        <v>1800000</v>
      </c>
      <c r="L84" s="753">
        <v>1777648.38674</v>
      </c>
      <c r="M84" s="753">
        <v>1657587</v>
      </c>
      <c r="N84" s="711"/>
      <c r="O84" s="711">
        <v>0.9</v>
      </c>
      <c r="P84" s="613"/>
      <c r="Q84" s="618" t="s">
        <v>330</v>
      </c>
    </row>
    <row r="85" spans="1:17" s="754" customFormat="1" ht="45">
      <c r="A85" s="618" t="s">
        <v>318</v>
      </c>
      <c r="B85" s="618" t="s">
        <v>295</v>
      </c>
      <c r="C85" s="618" t="s">
        <v>337</v>
      </c>
      <c r="D85" s="634" t="s">
        <v>2705</v>
      </c>
      <c r="E85" s="634"/>
      <c r="F85" s="634"/>
      <c r="G85" s="634" t="s">
        <v>338</v>
      </c>
      <c r="H85" s="634"/>
      <c r="I85" s="821"/>
      <c r="J85" s="755">
        <v>1500000</v>
      </c>
      <c r="K85" s="755">
        <v>1500000</v>
      </c>
      <c r="L85" s="755">
        <v>65993.354000000007</v>
      </c>
      <c r="M85" s="755">
        <v>40170.353999999999</v>
      </c>
      <c r="N85" s="711"/>
      <c r="O85" s="711">
        <v>0.05</v>
      </c>
      <c r="P85" s="613"/>
      <c r="Q85" s="618" t="s">
        <v>339</v>
      </c>
    </row>
    <row r="86" spans="1:17" s="754" customFormat="1" ht="45">
      <c r="A86" s="618" t="s">
        <v>318</v>
      </c>
      <c r="B86" s="618" t="s">
        <v>295</v>
      </c>
      <c r="C86" s="618" t="s">
        <v>337</v>
      </c>
      <c r="D86" s="634" t="s">
        <v>2705</v>
      </c>
      <c r="E86" s="634"/>
      <c r="F86" s="634"/>
      <c r="G86" s="634" t="s">
        <v>340</v>
      </c>
      <c r="H86" s="634"/>
      <c r="I86" s="821"/>
      <c r="J86" s="755">
        <v>1500000</v>
      </c>
      <c r="K86" s="755">
        <v>1500000</v>
      </c>
      <c r="L86" s="755">
        <v>1439636.9235699999</v>
      </c>
      <c r="M86" s="755">
        <v>567854.47593000007</v>
      </c>
      <c r="N86" s="711"/>
      <c r="O86" s="711">
        <v>0.3</v>
      </c>
      <c r="P86" s="613"/>
      <c r="Q86" s="618" t="s">
        <v>339</v>
      </c>
    </row>
    <row r="87" spans="1:17" s="754" customFormat="1" ht="45">
      <c r="A87" s="618" t="s">
        <v>318</v>
      </c>
      <c r="B87" s="618" t="s">
        <v>295</v>
      </c>
      <c r="C87" s="618" t="s">
        <v>337</v>
      </c>
      <c r="D87" s="634" t="s">
        <v>2705</v>
      </c>
      <c r="E87" s="634"/>
      <c r="F87" s="634"/>
      <c r="G87" s="634" t="s">
        <v>341</v>
      </c>
      <c r="H87" s="634"/>
      <c r="I87" s="821"/>
      <c r="J87" s="755">
        <v>1000000</v>
      </c>
      <c r="K87" s="755">
        <v>1000000</v>
      </c>
      <c r="L87" s="755">
        <v>9093.0596500000011</v>
      </c>
      <c r="M87" s="755">
        <v>7909.6372599999995</v>
      </c>
      <c r="N87" s="711"/>
      <c r="O87" s="711">
        <v>0.03</v>
      </c>
      <c r="P87" s="613"/>
      <c r="Q87" s="618" t="s">
        <v>339</v>
      </c>
    </row>
    <row r="88" spans="1:17" s="754" customFormat="1" ht="45">
      <c r="A88" s="618" t="s">
        <v>318</v>
      </c>
      <c r="B88" s="618" t="s">
        <v>295</v>
      </c>
      <c r="C88" s="618" t="s">
        <v>337</v>
      </c>
      <c r="D88" s="631" t="s">
        <v>3094</v>
      </c>
      <c r="E88" s="631"/>
      <c r="F88" s="631"/>
      <c r="G88" s="631"/>
      <c r="H88" s="631"/>
      <c r="I88" s="788"/>
      <c r="J88" s="749">
        <v>4000000</v>
      </c>
      <c r="K88" s="749">
        <v>4000000</v>
      </c>
      <c r="L88" s="749">
        <v>1514723.3372199999</v>
      </c>
      <c r="M88" s="749">
        <v>615934.46719000011</v>
      </c>
      <c r="N88" s="711"/>
      <c r="O88" s="711"/>
      <c r="P88" s="613"/>
      <c r="Q88" s="618"/>
    </row>
    <row r="89" spans="1:17" s="754" customFormat="1" ht="45">
      <c r="A89" s="618" t="s">
        <v>318</v>
      </c>
      <c r="B89" s="618" t="s">
        <v>295</v>
      </c>
      <c r="C89" s="618" t="s">
        <v>337</v>
      </c>
      <c r="D89" s="634" t="s">
        <v>2711</v>
      </c>
      <c r="E89" s="634"/>
      <c r="F89" s="634"/>
      <c r="G89" s="634" t="s">
        <v>342</v>
      </c>
      <c r="H89" s="634"/>
      <c r="I89" s="821"/>
      <c r="J89" s="755">
        <v>1091961</v>
      </c>
      <c r="K89" s="755">
        <v>1091961</v>
      </c>
      <c r="L89" s="755">
        <v>34970.849000000002</v>
      </c>
      <c r="M89" s="755">
        <v>0</v>
      </c>
      <c r="N89" s="711"/>
      <c r="O89" s="711">
        <v>0</v>
      </c>
      <c r="P89" s="613"/>
      <c r="Q89" s="618" t="s">
        <v>330</v>
      </c>
    </row>
    <row r="90" spans="1:17" s="754" customFormat="1" ht="45">
      <c r="A90" s="618" t="s">
        <v>318</v>
      </c>
      <c r="B90" s="618" t="s">
        <v>295</v>
      </c>
      <c r="C90" s="618" t="s">
        <v>337</v>
      </c>
      <c r="D90" s="631" t="s">
        <v>2714</v>
      </c>
      <c r="E90" s="631"/>
      <c r="F90" s="631"/>
      <c r="G90" s="631" t="s">
        <v>344</v>
      </c>
      <c r="H90" s="631"/>
      <c r="I90" s="788"/>
      <c r="J90" s="755">
        <v>3500000</v>
      </c>
      <c r="K90" s="755">
        <v>3500000</v>
      </c>
      <c r="L90" s="755">
        <v>0</v>
      </c>
      <c r="M90" s="755">
        <v>0</v>
      </c>
      <c r="N90" s="711"/>
      <c r="O90" s="711">
        <v>0</v>
      </c>
      <c r="P90" s="613"/>
      <c r="Q90" s="618" t="s">
        <v>330</v>
      </c>
    </row>
    <row r="91" spans="1:17" s="754" customFormat="1" ht="15">
      <c r="A91" s="618" t="s">
        <v>318</v>
      </c>
      <c r="B91" s="618" t="s">
        <v>308</v>
      </c>
      <c r="C91" s="618"/>
      <c r="D91" s="618" t="s">
        <v>2716</v>
      </c>
      <c r="E91" s="618"/>
      <c r="F91" s="618"/>
      <c r="G91" s="618">
        <v>1</v>
      </c>
      <c r="H91" s="618"/>
      <c r="I91" s="786"/>
      <c r="J91" s="749">
        <v>1092152</v>
      </c>
      <c r="K91" s="749">
        <v>1092152</v>
      </c>
      <c r="L91" s="749">
        <v>912990</v>
      </c>
      <c r="M91" s="749">
        <v>225847</v>
      </c>
      <c r="N91" s="711"/>
      <c r="O91" s="711">
        <v>0.6</v>
      </c>
      <c r="P91" s="613"/>
      <c r="Q91" s="618" t="s">
        <v>20</v>
      </c>
    </row>
    <row r="92" spans="1:17" s="754" customFormat="1" ht="30">
      <c r="A92" s="618" t="s">
        <v>318</v>
      </c>
      <c r="B92" s="618" t="s">
        <v>308</v>
      </c>
      <c r="C92" s="618"/>
      <c r="D92" s="618" t="s">
        <v>2708</v>
      </c>
      <c r="E92" s="618"/>
      <c r="F92" s="618"/>
      <c r="G92" s="618" t="s">
        <v>347</v>
      </c>
      <c r="H92" s="618"/>
      <c r="I92" s="786"/>
      <c r="J92" s="749">
        <v>7187373</v>
      </c>
      <c r="K92" s="749">
        <v>7267373</v>
      </c>
      <c r="L92" s="749">
        <v>7185043</v>
      </c>
      <c r="M92" s="749">
        <v>3241237</v>
      </c>
      <c r="N92" s="711"/>
      <c r="O92" s="711">
        <v>0.86</v>
      </c>
      <c r="P92" s="613"/>
      <c r="Q92" s="618" t="s">
        <v>20</v>
      </c>
    </row>
    <row r="93" spans="1:17" s="754" customFormat="1" ht="30">
      <c r="A93" s="618" t="s">
        <v>318</v>
      </c>
      <c r="B93" s="618" t="s">
        <v>308</v>
      </c>
      <c r="C93" s="618"/>
      <c r="D93" s="618" t="s">
        <v>2708</v>
      </c>
      <c r="E93" s="618"/>
      <c r="F93" s="618"/>
      <c r="G93" s="618" t="s">
        <v>348</v>
      </c>
      <c r="H93" s="618"/>
      <c r="I93" s="786"/>
      <c r="J93" s="749">
        <v>10125000</v>
      </c>
      <c r="K93" s="749">
        <v>10125000</v>
      </c>
      <c r="L93" s="749">
        <v>9926536</v>
      </c>
      <c r="M93" s="749">
        <v>496888</v>
      </c>
      <c r="N93" s="711"/>
      <c r="O93" s="711">
        <v>0.18</v>
      </c>
      <c r="P93" s="613"/>
      <c r="Q93" s="618" t="s">
        <v>20</v>
      </c>
    </row>
    <row r="94" spans="1:17" s="754" customFormat="1" ht="30">
      <c r="A94" s="618" t="s">
        <v>318</v>
      </c>
      <c r="B94" s="618" t="s">
        <v>308</v>
      </c>
      <c r="C94" s="618"/>
      <c r="D94" s="618" t="s">
        <v>2708</v>
      </c>
      <c r="E94" s="618"/>
      <c r="F94" s="618"/>
      <c r="G94" s="618" t="s">
        <v>349</v>
      </c>
      <c r="H94" s="618"/>
      <c r="I94" s="786"/>
      <c r="J94" s="749">
        <v>10700000</v>
      </c>
      <c r="K94" s="749">
        <v>10700000</v>
      </c>
      <c r="L94" s="749">
        <v>10001729</v>
      </c>
      <c r="M94" s="749">
        <v>2668575</v>
      </c>
      <c r="N94" s="711"/>
      <c r="O94" s="711">
        <v>0.35</v>
      </c>
      <c r="P94" s="613"/>
      <c r="Q94" s="618" t="s">
        <v>20</v>
      </c>
    </row>
    <row r="95" spans="1:17" s="754" customFormat="1" ht="30">
      <c r="A95" s="618" t="s">
        <v>318</v>
      </c>
      <c r="B95" s="618" t="s">
        <v>308</v>
      </c>
      <c r="C95" s="618"/>
      <c r="D95" s="618" t="s">
        <v>2708</v>
      </c>
      <c r="E95" s="618"/>
      <c r="F95" s="618"/>
      <c r="G95" s="618" t="s">
        <v>350</v>
      </c>
      <c r="H95" s="618"/>
      <c r="I95" s="786"/>
      <c r="J95" s="749">
        <v>1788831</v>
      </c>
      <c r="K95" s="749">
        <v>1788831</v>
      </c>
      <c r="L95" s="749">
        <v>836383</v>
      </c>
      <c r="M95" s="749">
        <v>0</v>
      </c>
      <c r="N95" s="711"/>
      <c r="O95" s="711">
        <v>0.87</v>
      </c>
      <c r="P95" s="613"/>
      <c r="Q95" s="618" t="s">
        <v>351</v>
      </c>
    </row>
    <row r="96" spans="1:17" s="754" customFormat="1" ht="30">
      <c r="A96" s="618" t="s">
        <v>318</v>
      </c>
      <c r="B96" s="618" t="s">
        <v>308</v>
      </c>
      <c r="C96" s="618"/>
      <c r="D96" s="618" t="s">
        <v>2708</v>
      </c>
      <c r="E96" s="618"/>
      <c r="F96" s="618"/>
      <c r="G96" s="618" t="s">
        <v>352</v>
      </c>
      <c r="H96" s="618"/>
      <c r="I96" s="786"/>
      <c r="J96" s="749">
        <v>1500000</v>
      </c>
      <c r="K96" s="749">
        <v>1500000</v>
      </c>
      <c r="L96" s="749">
        <v>1409941</v>
      </c>
      <c r="M96" s="749">
        <v>0</v>
      </c>
      <c r="N96" s="711"/>
      <c r="O96" s="711">
        <v>0.05</v>
      </c>
      <c r="P96" s="613"/>
      <c r="Q96" s="618" t="s">
        <v>67</v>
      </c>
    </row>
    <row r="97" spans="1:17" s="754" customFormat="1" ht="30">
      <c r="A97" s="618" t="s">
        <v>318</v>
      </c>
      <c r="B97" s="618" t="s">
        <v>308</v>
      </c>
      <c r="C97" s="618"/>
      <c r="D97" s="618" t="s">
        <v>2708</v>
      </c>
      <c r="E97" s="618"/>
      <c r="F97" s="618"/>
      <c r="G97" s="618" t="s">
        <v>353</v>
      </c>
      <c r="H97" s="618"/>
      <c r="I97" s="786"/>
      <c r="J97" s="749">
        <v>2900000</v>
      </c>
      <c r="K97" s="749">
        <v>2900000</v>
      </c>
      <c r="L97" s="749">
        <v>0</v>
      </c>
      <c r="M97" s="749">
        <v>0</v>
      </c>
      <c r="N97" s="711"/>
      <c r="O97" s="711">
        <v>0</v>
      </c>
      <c r="P97" s="613"/>
      <c r="Q97" s="613" t="s">
        <v>354</v>
      </c>
    </row>
    <row r="98" spans="1:17" s="754" customFormat="1" ht="30">
      <c r="A98" s="618" t="s">
        <v>318</v>
      </c>
      <c r="B98" s="618" t="s">
        <v>308</v>
      </c>
      <c r="C98" s="618"/>
      <c r="D98" s="618" t="s">
        <v>2708</v>
      </c>
      <c r="E98" s="618"/>
      <c r="F98" s="618"/>
      <c r="G98" s="618" t="s">
        <v>353</v>
      </c>
      <c r="H98" s="618"/>
      <c r="I98" s="786"/>
      <c r="J98" s="749">
        <v>3633000</v>
      </c>
      <c r="K98" s="749">
        <v>3633000</v>
      </c>
      <c r="L98" s="749">
        <v>0</v>
      </c>
      <c r="M98" s="749">
        <v>0</v>
      </c>
      <c r="N98" s="711"/>
      <c r="O98" s="711">
        <v>0</v>
      </c>
      <c r="P98" s="613"/>
      <c r="Q98" s="613" t="s">
        <v>355</v>
      </c>
    </row>
    <row r="99" spans="1:17" s="754" customFormat="1" ht="30">
      <c r="A99" s="618" t="s">
        <v>318</v>
      </c>
      <c r="B99" s="618" t="s">
        <v>308</v>
      </c>
      <c r="C99" s="618"/>
      <c r="D99" s="618" t="s">
        <v>2708</v>
      </c>
      <c r="E99" s="618"/>
      <c r="F99" s="618"/>
      <c r="G99" s="618" t="s">
        <v>353</v>
      </c>
      <c r="H99" s="618"/>
      <c r="I99" s="786"/>
      <c r="J99" s="749">
        <v>1380000</v>
      </c>
      <c r="K99" s="749">
        <v>1380000</v>
      </c>
      <c r="L99" s="749">
        <v>0</v>
      </c>
      <c r="M99" s="749">
        <v>0</v>
      </c>
      <c r="N99" s="711"/>
      <c r="O99" s="711">
        <v>0</v>
      </c>
      <c r="P99" s="613"/>
      <c r="Q99" s="613" t="s">
        <v>356</v>
      </c>
    </row>
    <row r="100" spans="1:17" s="754" customFormat="1" ht="30">
      <c r="A100" s="618" t="s">
        <v>318</v>
      </c>
      <c r="B100" s="618" t="s">
        <v>308</v>
      </c>
      <c r="C100" s="618"/>
      <c r="D100" s="618" t="s">
        <v>2708</v>
      </c>
      <c r="E100" s="618"/>
      <c r="F100" s="618"/>
      <c r="G100" s="618">
        <v>8</v>
      </c>
      <c r="H100" s="618"/>
      <c r="I100" s="786"/>
      <c r="J100" s="749">
        <v>39214204</v>
      </c>
      <c r="K100" s="749">
        <v>39294204</v>
      </c>
      <c r="L100" s="749">
        <v>29359632</v>
      </c>
      <c r="M100" s="749">
        <v>6406700</v>
      </c>
      <c r="N100" s="711"/>
      <c r="O100" s="711">
        <v>2.31</v>
      </c>
      <c r="P100" s="613"/>
      <c r="Q100" s="613" t="e">
        <v>#VALUE!</v>
      </c>
    </row>
    <row r="101" spans="1:17" s="754" customFormat="1" ht="15">
      <c r="A101" s="618" t="s">
        <v>318</v>
      </c>
      <c r="B101" s="618" t="s">
        <v>308</v>
      </c>
      <c r="C101" s="618"/>
      <c r="D101" s="618" t="s">
        <v>2705</v>
      </c>
      <c r="E101" s="618"/>
      <c r="F101" s="618"/>
      <c r="G101" s="618">
        <v>1</v>
      </c>
      <c r="H101" s="618"/>
      <c r="I101" s="786"/>
      <c r="J101" s="749">
        <v>1000000</v>
      </c>
      <c r="K101" s="749">
        <v>1000000</v>
      </c>
      <c r="L101" s="749">
        <v>706252</v>
      </c>
      <c r="M101" s="749">
        <v>385985</v>
      </c>
      <c r="N101" s="711"/>
      <c r="O101" s="711">
        <v>0.73</v>
      </c>
      <c r="P101" s="613"/>
      <c r="Q101" s="618" t="s">
        <v>20</v>
      </c>
    </row>
    <row r="102" spans="1:17" s="754" customFormat="1" ht="45">
      <c r="A102" s="618" t="s">
        <v>318</v>
      </c>
      <c r="B102" s="618" t="s">
        <v>307</v>
      </c>
      <c r="C102" s="618"/>
      <c r="D102" s="618" t="s">
        <v>2704</v>
      </c>
      <c r="E102" s="613" t="s">
        <v>359</v>
      </c>
      <c r="F102" s="613" t="s">
        <v>360</v>
      </c>
      <c r="G102" s="618" t="s">
        <v>361</v>
      </c>
      <c r="H102" s="618" t="s">
        <v>362</v>
      </c>
      <c r="I102" s="786"/>
      <c r="J102" s="749">
        <v>2276743</v>
      </c>
      <c r="K102" s="749">
        <v>2276743</v>
      </c>
      <c r="L102" s="749">
        <v>2180272</v>
      </c>
      <c r="M102" s="749">
        <v>359184</v>
      </c>
      <c r="N102" s="711"/>
      <c r="O102" s="711" t="s">
        <v>363</v>
      </c>
      <c r="P102" s="613"/>
      <c r="Q102" s="618"/>
    </row>
    <row r="103" spans="1:17" s="754" customFormat="1" ht="45">
      <c r="A103" s="618" t="s">
        <v>318</v>
      </c>
      <c r="B103" s="618" t="s">
        <v>307</v>
      </c>
      <c r="C103" s="618"/>
      <c r="D103" s="618" t="s">
        <v>2704</v>
      </c>
      <c r="E103" s="613" t="s">
        <v>359</v>
      </c>
      <c r="F103" s="613" t="s">
        <v>364</v>
      </c>
      <c r="G103" s="618" t="s">
        <v>365</v>
      </c>
      <c r="H103" s="618" t="s">
        <v>366</v>
      </c>
      <c r="I103" s="786"/>
      <c r="J103" s="749">
        <v>4200000</v>
      </c>
      <c r="K103" s="749">
        <v>4200000</v>
      </c>
      <c r="L103" s="749">
        <v>0</v>
      </c>
      <c r="M103" s="749">
        <v>0</v>
      </c>
      <c r="N103" s="711"/>
      <c r="O103" s="711"/>
      <c r="P103" s="613"/>
      <c r="Q103" s="618"/>
    </row>
    <row r="104" spans="1:17" s="754" customFormat="1" ht="45">
      <c r="A104" s="618" t="s">
        <v>318</v>
      </c>
      <c r="B104" s="618" t="s">
        <v>307</v>
      </c>
      <c r="C104" s="618"/>
      <c r="D104" s="618" t="s">
        <v>2704</v>
      </c>
      <c r="E104" s="613" t="s">
        <v>367</v>
      </c>
      <c r="F104" s="613" t="s">
        <v>364</v>
      </c>
      <c r="G104" s="618" t="s">
        <v>365</v>
      </c>
      <c r="H104" s="618" t="s">
        <v>368</v>
      </c>
      <c r="I104" s="786"/>
      <c r="J104" s="749">
        <v>1050000</v>
      </c>
      <c r="K104" s="749">
        <v>1050000</v>
      </c>
      <c r="L104" s="749">
        <v>0</v>
      </c>
      <c r="M104" s="749">
        <v>0</v>
      </c>
      <c r="N104" s="711"/>
      <c r="O104" s="711"/>
      <c r="P104" s="613"/>
      <c r="Q104" s="618"/>
    </row>
    <row r="105" spans="1:17" s="754" customFormat="1" ht="60">
      <c r="A105" s="618" t="s">
        <v>318</v>
      </c>
      <c r="B105" s="618" t="s">
        <v>307</v>
      </c>
      <c r="C105" s="618"/>
      <c r="D105" s="618" t="s">
        <v>2708</v>
      </c>
      <c r="E105" s="618" t="s">
        <v>370</v>
      </c>
      <c r="F105" s="618" t="s">
        <v>371</v>
      </c>
      <c r="G105" s="618" t="s">
        <v>372</v>
      </c>
      <c r="H105" s="618" t="s">
        <v>373</v>
      </c>
      <c r="I105" s="786"/>
      <c r="J105" s="749">
        <v>1200000</v>
      </c>
      <c r="K105" s="749">
        <v>1200000</v>
      </c>
      <c r="L105" s="749">
        <v>633963</v>
      </c>
      <c r="M105" s="749" t="s">
        <v>363</v>
      </c>
      <c r="N105" s="711"/>
      <c r="O105" s="711"/>
      <c r="P105" s="613"/>
      <c r="Q105" s="613"/>
    </row>
    <row r="106" spans="1:17" s="754" customFormat="1" ht="60">
      <c r="A106" s="618" t="s">
        <v>318</v>
      </c>
      <c r="B106" s="618" t="s">
        <v>307</v>
      </c>
      <c r="C106" s="618"/>
      <c r="D106" s="618" t="s">
        <v>2691</v>
      </c>
      <c r="E106" s="618" t="s">
        <v>375</v>
      </c>
      <c r="F106" s="618" t="s">
        <v>376</v>
      </c>
      <c r="G106" s="618" t="s">
        <v>377</v>
      </c>
      <c r="H106" s="618" t="s">
        <v>378</v>
      </c>
      <c r="I106" s="786"/>
      <c r="J106" s="749">
        <v>2500000</v>
      </c>
      <c r="K106" s="749">
        <v>2500000</v>
      </c>
      <c r="L106" s="749">
        <v>60767</v>
      </c>
      <c r="M106" s="749" t="s">
        <v>363</v>
      </c>
      <c r="N106" s="711"/>
      <c r="O106" s="711"/>
      <c r="P106" s="613"/>
      <c r="Q106" s="613"/>
    </row>
    <row r="107" spans="1:17" s="754" customFormat="1" ht="30">
      <c r="A107" s="618" t="s">
        <v>318</v>
      </c>
      <c r="B107" s="618" t="s">
        <v>307</v>
      </c>
      <c r="C107" s="618"/>
      <c r="D107" s="618" t="s">
        <v>2711</v>
      </c>
      <c r="E107" s="618" t="s">
        <v>380</v>
      </c>
      <c r="F107" s="618" t="s">
        <v>381</v>
      </c>
      <c r="G107" s="618" t="s">
        <v>382</v>
      </c>
      <c r="H107" s="618" t="s">
        <v>383</v>
      </c>
      <c r="I107" s="786"/>
      <c r="J107" s="749">
        <v>3000000</v>
      </c>
      <c r="K107" s="749">
        <v>1630850</v>
      </c>
      <c r="L107" s="749">
        <v>1206759</v>
      </c>
      <c r="M107" s="749">
        <v>905796</v>
      </c>
      <c r="N107" s="711"/>
      <c r="O107" s="711"/>
      <c r="P107" s="613"/>
      <c r="Q107" s="613"/>
    </row>
    <row r="108" spans="1:17" s="754" customFormat="1" ht="45">
      <c r="A108" s="618" t="s">
        <v>318</v>
      </c>
      <c r="B108" s="618" t="s">
        <v>307</v>
      </c>
      <c r="C108" s="618"/>
      <c r="D108" s="618" t="s">
        <v>2705</v>
      </c>
      <c r="E108" s="618" t="s">
        <v>385</v>
      </c>
      <c r="F108" s="618" t="s">
        <v>386</v>
      </c>
      <c r="G108" s="618" t="s">
        <v>387</v>
      </c>
      <c r="H108" s="618" t="s">
        <v>388</v>
      </c>
      <c r="I108" s="786"/>
      <c r="J108" s="749">
        <v>1000000</v>
      </c>
      <c r="K108" s="749">
        <v>1000000</v>
      </c>
      <c r="L108" s="749">
        <v>998536</v>
      </c>
      <c r="M108" s="749" t="s">
        <v>363</v>
      </c>
      <c r="N108" s="711"/>
      <c r="O108" s="711"/>
      <c r="P108" s="613"/>
      <c r="Q108" s="613"/>
    </row>
    <row r="109" spans="1:17" s="754" customFormat="1" ht="30">
      <c r="A109" s="618" t="s">
        <v>318</v>
      </c>
      <c r="B109" s="618" t="s">
        <v>307</v>
      </c>
      <c r="C109" s="618"/>
      <c r="D109" s="618" t="s">
        <v>2693</v>
      </c>
      <c r="E109" s="618" t="s">
        <v>363</v>
      </c>
      <c r="F109" s="618" t="s">
        <v>363</v>
      </c>
      <c r="G109" s="618" t="s">
        <v>363</v>
      </c>
      <c r="H109" s="618" t="s">
        <v>390</v>
      </c>
      <c r="I109" s="786"/>
      <c r="J109" s="749">
        <v>136000000</v>
      </c>
      <c r="K109" s="749">
        <v>136000000</v>
      </c>
      <c r="L109" s="749"/>
      <c r="M109" s="749" t="s">
        <v>363</v>
      </c>
      <c r="N109" s="711"/>
      <c r="O109" s="711" t="s">
        <v>363</v>
      </c>
      <c r="P109" s="613"/>
      <c r="Q109" s="613"/>
    </row>
    <row r="110" spans="1:17" s="754" customFormat="1" ht="30">
      <c r="A110" s="618" t="s">
        <v>318</v>
      </c>
      <c r="B110" s="618" t="s">
        <v>291</v>
      </c>
      <c r="C110" s="618" t="s">
        <v>391</v>
      </c>
      <c r="D110" s="618" t="s">
        <v>2708</v>
      </c>
      <c r="E110" s="618"/>
      <c r="F110" s="618"/>
      <c r="G110" s="618" t="s">
        <v>393</v>
      </c>
      <c r="H110" s="618"/>
      <c r="I110" s="786"/>
      <c r="J110" s="749">
        <v>1040000</v>
      </c>
      <c r="K110" s="749">
        <v>1590000</v>
      </c>
      <c r="L110" s="749">
        <v>1399975</v>
      </c>
      <c r="M110" s="749">
        <v>1345682</v>
      </c>
      <c r="N110" s="711"/>
      <c r="O110" s="711">
        <v>0.95</v>
      </c>
      <c r="P110" s="613"/>
      <c r="Q110" s="618"/>
    </row>
    <row r="111" spans="1:17" s="754" customFormat="1" ht="30">
      <c r="A111" s="618" t="s">
        <v>318</v>
      </c>
      <c r="B111" s="618" t="s">
        <v>291</v>
      </c>
      <c r="C111" s="618" t="s">
        <v>391</v>
      </c>
      <c r="D111" s="618" t="s">
        <v>2708</v>
      </c>
      <c r="E111" s="618"/>
      <c r="F111" s="618"/>
      <c r="G111" s="618" t="s">
        <v>394</v>
      </c>
      <c r="H111" s="618"/>
      <c r="I111" s="786"/>
      <c r="J111" s="749">
        <v>3000000</v>
      </c>
      <c r="K111" s="749">
        <v>3000000</v>
      </c>
      <c r="L111" s="749">
        <v>2586220</v>
      </c>
      <c r="M111" s="749">
        <v>2301854</v>
      </c>
      <c r="N111" s="711"/>
      <c r="O111" s="711">
        <v>0.95</v>
      </c>
      <c r="P111" s="613"/>
      <c r="Q111" s="618"/>
    </row>
    <row r="112" spans="1:17" s="754" customFormat="1" ht="30">
      <c r="A112" s="618" t="s">
        <v>318</v>
      </c>
      <c r="B112" s="618" t="s">
        <v>291</v>
      </c>
      <c r="C112" s="618" t="s">
        <v>391</v>
      </c>
      <c r="D112" s="618" t="s">
        <v>2708</v>
      </c>
      <c r="E112" s="618"/>
      <c r="F112" s="618"/>
      <c r="G112" s="618" t="s">
        <v>395</v>
      </c>
      <c r="H112" s="618"/>
      <c r="I112" s="786"/>
      <c r="J112" s="749">
        <v>3000000</v>
      </c>
      <c r="K112" s="749">
        <v>3000000</v>
      </c>
      <c r="L112" s="749">
        <v>1364878</v>
      </c>
      <c r="M112" s="749">
        <v>0</v>
      </c>
      <c r="N112" s="711"/>
      <c r="O112" s="711">
        <v>0.05</v>
      </c>
      <c r="P112" s="613"/>
      <c r="Q112" s="618"/>
    </row>
    <row r="113" spans="1:17" s="754" customFormat="1" ht="30">
      <c r="A113" s="618" t="s">
        <v>318</v>
      </c>
      <c r="B113" s="618" t="s">
        <v>291</v>
      </c>
      <c r="C113" s="618" t="s">
        <v>391</v>
      </c>
      <c r="D113" s="618" t="s">
        <v>2708</v>
      </c>
      <c r="E113" s="618"/>
      <c r="F113" s="618"/>
      <c r="G113" s="618" t="s">
        <v>396</v>
      </c>
      <c r="H113" s="618"/>
      <c r="I113" s="786"/>
      <c r="J113" s="749">
        <v>1251000</v>
      </c>
      <c r="K113" s="749">
        <v>1251000</v>
      </c>
      <c r="L113" s="749">
        <v>0</v>
      </c>
      <c r="M113" s="749">
        <v>0</v>
      </c>
      <c r="N113" s="711"/>
      <c r="O113" s="711">
        <v>0</v>
      </c>
      <c r="P113" s="613"/>
      <c r="Q113" s="618"/>
    </row>
    <row r="114" spans="1:17" s="754" customFormat="1" ht="30">
      <c r="A114" s="618" t="s">
        <v>318</v>
      </c>
      <c r="B114" s="618" t="s">
        <v>291</v>
      </c>
      <c r="C114" s="618" t="s">
        <v>391</v>
      </c>
      <c r="D114" s="618" t="s">
        <v>2708</v>
      </c>
      <c r="E114" s="618"/>
      <c r="F114" s="618"/>
      <c r="G114" s="618">
        <v>4</v>
      </c>
      <c r="H114" s="618"/>
      <c r="I114" s="786"/>
      <c r="J114" s="749">
        <v>8291000</v>
      </c>
      <c r="K114" s="749">
        <v>8841000</v>
      </c>
      <c r="L114" s="749">
        <v>5351073</v>
      </c>
      <c r="M114" s="749">
        <v>3647536</v>
      </c>
      <c r="N114" s="711"/>
      <c r="O114" s="711"/>
      <c r="P114" s="613"/>
      <c r="Q114" s="618"/>
    </row>
    <row r="115" spans="1:17" s="754" customFormat="1" ht="15">
      <c r="A115" s="618" t="s">
        <v>318</v>
      </c>
      <c r="B115" s="618" t="s">
        <v>291</v>
      </c>
      <c r="C115" s="618" t="s">
        <v>391</v>
      </c>
      <c r="D115" s="618" t="s">
        <v>2711</v>
      </c>
      <c r="E115" s="618"/>
      <c r="F115" s="618"/>
      <c r="G115" s="618" t="s">
        <v>398</v>
      </c>
      <c r="H115" s="618"/>
      <c r="I115" s="786"/>
      <c r="J115" s="749">
        <v>610000</v>
      </c>
      <c r="K115" s="749">
        <v>2010000</v>
      </c>
      <c r="L115" s="749">
        <v>1848114</v>
      </c>
      <c r="M115" s="749">
        <v>1398553</v>
      </c>
      <c r="N115" s="711"/>
      <c r="O115" s="711">
        <v>0.77</v>
      </c>
      <c r="P115" s="613"/>
      <c r="Q115" s="618"/>
    </row>
    <row r="116" spans="1:17" s="754" customFormat="1" ht="30">
      <c r="A116" s="618" t="s">
        <v>318</v>
      </c>
      <c r="B116" s="618" t="s">
        <v>291</v>
      </c>
      <c r="C116" s="618" t="s">
        <v>391</v>
      </c>
      <c r="D116" s="618" t="s">
        <v>2711</v>
      </c>
      <c r="E116" s="618"/>
      <c r="F116" s="618"/>
      <c r="G116" s="618" t="s">
        <v>399</v>
      </c>
      <c r="H116" s="618"/>
      <c r="I116" s="786"/>
      <c r="J116" s="749">
        <v>1200000</v>
      </c>
      <c r="K116" s="749">
        <v>3134000</v>
      </c>
      <c r="L116" s="749">
        <v>2399105</v>
      </c>
      <c r="M116" s="749">
        <v>742717</v>
      </c>
      <c r="N116" s="711"/>
      <c r="O116" s="711" t="s">
        <v>400</v>
      </c>
      <c r="P116" s="613"/>
      <c r="Q116" s="618"/>
    </row>
    <row r="117" spans="1:17" s="754" customFormat="1" ht="15">
      <c r="A117" s="618" t="s">
        <v>318</v>
      </c>
      <c r="B117" s="618" t="s">
        <v>291</v>
      </c>
      <c r="C117" s="618" t="s">
        <v>391</v>
      </c>
      <c r="D117" s="618" t="s">
        <v>2711</v>
      </c>
      <c r="E117" s="618"/>
      <c r="F117" s="618"/>
      <c r="G117" s="618" t="s">
        <v>401</v>
      </c>
      <c r="H117" s="618"/>
      <c r="I117" s="786"/>
      <c r="J117" s="749">
        <v>1500000</v>
      </c>
      <c r="K117" s="749">
        <v>2608300</v>
      </c>
      <c r="L117" s="749">
        <v>1401097</v>
      </c>
      <c r="M117" s="749">
        <v>2238</v>
      </c>
      <c r="N117" s="711"/>
      <c r="O117" s="711">
        <v>0.05</v>
      </c>
      <c r="P117" s="613"/>
      <c r="Q117" s="618" t="s">
        <v>402</v>
      </c>
    </row>
    <row r="118" spans="1:17" s="754" customFormat="1" ht="15">
      <c r="A118" s="618" t="s">
        <v>318</v>
      </c>
      <c r="B118" s="618" t="s">
        <v>291</v>
      </c>
      <c r="C118" s="618" t="s">
        <v>391</v>
      </c>
      <c r="D118" s="618" t="s">
        <v>2711</v>
      </c>
      <c r="E118" s="618"/>
      <c r="F118" s="618"/>
      <c r="G118" s="618">
        <v>3</v>
      </c>
      <c r="H118" s="618"/>
      <c r="I118" s="786"/>
      <c r="J118" s="749">
        <v>3310000</v>
      </c>
      <c r="K118" s="749">
        <v>7752300</v>
      </c>
      <c r="L118" s="749">
        <v>5648316</v>
      </c>
      <c r="M118" s="749">
        <v>2143508</v>
      </c>
      <c r="N118" s="711"/>
      <c r="O118" s="711">
        <v>0.82000000000000006</v>
      </c>
      <c r="P118" s="613"/>
      <c r="Q118" s="618"/>
    </row>
    <row r="119" spans="1:17" s="754" customFormat="1" ht="30">
      <c r="A119" s="618" t="s">
        <v>318</v>
      </c>
      <c r="B119" s="618" t="s">
        <v>291</v>
      </c>
      <c r="C119" s="618" t="s">
        <v>391</v>
      </c>
      <c r="D119" s="618" t="s">
        <v>2690</v>
      </c>
      <c r="E119" s="618"/>
      <c r="F119" s="618"/>
      <c r="G119" s="618" t="s">
        <v>404</v>
      </c>
      <c r="H119" s="618"/>
      <c r="I119" s="786"/>
      <c r="J119" s="749">
        <v>415000</v>
      </c>
      <c r="K119" s="749">
        <v>1127000</v>
      </c>
      <c r="L119" s="749">
        <v>926530</v>
      </c>
      <c r="M119" s="749">
        <v>907820</v>
      </c>
      <c r="N119" s="711"/>
      <c r="O119" s="711">
        <v>0.95</v>
      </c>
      <c r="P119" s="613"/>
      <c r="Q119" s="618" t="s">
        <v>405</v>
      </c>
    </row>
    <row r="120" spans="1:17" s="754" customFormat="1" ht="30">
      <c r="A120" s="618" t="s">
        <v>318</v>
      </c>
      <c r="B120" s="618" t="s">
        <v>291</v>
      </c>
      <c r="C120" s="618" t="s">
        <v>391</v>
      </c>
      <c r="D120" s="618" t="s">
        <v>2690</v>
      </c>
      <c r="E120" s="618"/>
      <c r="F120" s="618"/>
      <c r="G120" s="618" t="s">
        <v>406</v>
      </c>
      <c r="H120" s="618"/>
      <c r="I120" s="786"/>
      <c r="J120" s="749">
        <v>2380000</v>
      </c>
      <c r="K120" s="749">
        <v>2380000</v>
      </c>
      <c r="L120" s="749">
        <v>567280</v>
      </c>
      <c r="M120" s="749">
        <v>0</v>
      </c>
      <c r="N120" s="711"/>
      <c r="O120" s="711">
        <v>0.6</v>
      </c>
      <c r="P120" s="613"/>
      <c r="Q120" s="618"/>
    </row>
    <row r="121" spans="1:17" s="754" customFormat="1" ht="30">
      <c r="A121" s="618" t="s">
        <v>318</v>
      </c>
      <c r="B121" s="618" t="s">
        <v>291</v>
      </c>
      <c r="C121" s="618" t="s">
        <v>391</v>
      </c>
      <c r="D121" s="618" t="s">
        <v>2690</v>
      </c>
      <c r="E121" s="618"/>
      <c r="F121" s="618"/>
      <c r="G121" s="618">
        <v>2</v>
      </c>
      <c r="H121" s="618"/>
      <c r="I121" s="786"/>
      <c r="J121" s="749">
        <v>2795000</v>
      </c>
      <c r="K121" s="749">
        <v>3507000</v>
      </c>
      <c r="L121" s="749">
        <v>1493810</v>
      </c>
      <c r="M121" s="749">
        <v>907820</v>
      </c>
      <c r="N121" s="711"/>
      <c r="O121" s="711"/>
      <c r="P121" s="613"/>
      <c r="Q121" s="618"/>
    </row>
    <row r="122" spans="1:17" s="754" customFormat="1" ht="30">
      <c r="A122" s="618" t="s">
        <v>318</v>
      </c>
      <c r="B122" s="618" t="s">
        <v>291</v>
      </c>
      <c r="C122" s="618" t="s">
        <v>391</v>
      </c>
      <c r="D122" s="618" t="s">
        <v>2703</v>
      </c>
      <c r="E122" s="618"/>
      <c r="F122" s="618"/>
      <c r="G122" s="618" t="s">
        <v>408</v>
      </c>
      <c r="H122" s="618"/>
      <c r="I122" s="786"/>
      <c r="J122" s="749">
        <v>1000000</v>
      </c>
      <c r="K122" s="749">
        <v>1000000</v>
      </c>
      <c r="L122" s="749">
        <v>893898</v>
      </c>
      <c r="M122" s="749">
        <v>690814</v>
      </c>
      <c r="N122" s="711"/>
      <c r="O122" s="711">
        <v>0.85</v>
      </c>
      <c r="P122" s="613"/>
      <c r="Q122" s="867" t="s">
        <v>409</v>
      </c>
    </row>
    <row r="123" spans="1:17" s="754" customFormat="1" ht="30">
      <c r="A123" s="618" t="s">
        <v>318</v>
      </c>
      <c r="B123" s="618" t="s">
        <v>291</v>
      </c>
      <c r="C123" s="618" t="s">
        <v>391</v>
      </c>
      <c r="D123" s="618" t="s">
        <v>2703</v>
      </c>
      <c r="E123" s="618"/>
      <c r="F123" s="618"/>
      <c r="G123" s="618" t="s">
        <v>410</v>
      </c>
      <c r="H123" s="618"/>
      <c r="I123" s="786"/>
      <c r="J123" s="749">
        <v>1500000</v>
      </c>
      <c r="K123" s="749">
        <v>1500000</v>
      </c>
      <c r="L123" s="749">
        <v>1490573</v>
      </c>
      <c r="M123" s="749">
        <v>1167398</v>
      </c>
      <c r="N123" s="711"/>
      <c r="O123" s="711">
        <v>0.8</v>
      </c>
      <c r="P123" s="613"/>
      <c r="Q123" s="867"/>
    </row>
    <row r="124" spans="1:17" s="754" customFormat="1" ht="30">
      <c r="A124" s="618" t="s">
        <v>318</v>
      </c>
      <c r="B124" s="618" t="s">
        <v>291</v>
      </c>
      <c r="C124" s="618" t="s">
        <v>391</v>
      </c>
      <c r="D124" s="618" t="s">
        <v>2703</v>
      </c>
      <c r="E124" s="618"/>
      <c r="F124" s="618"/>
      <c r="G124" s="618">
        <v>2</v>
      </c>
      <c r="H124" s="618"/>
      <c r="I124" s="786"/>
      <c r="J124" s="749">
        <v>2500000</v>
      </c>
      <c r="K124" s="749">
        <v>2500000</v>
      </c>
      <c r="L124" s="749">
        <v>2384471</v>
      </c>
      <c r="M124" s="749">
        <v>1858212</v>
      </c>
      <c r="N124" s="711"/>
      <c r="O124" s="711"/>
      <c r="P124" s="613"/>
      <c r="Q124" s="618"/>
    </row>
    <row r="125" spans="1:17" s="754" customFormat="1" ht="15">
      <c r="A125" s="618" t="s">
        <v>318</v>
      </c>
      <c r="B125" s="618" t="s">
        <v>291</v>
      </c>
      <c r="C125" s="618" t="s">
        <v>391</v>
      </c>
      <c r="D125" s="618" t="s">
        <v>2705</v>
      </c>
      <c r="E125" s="618"/>
      <c r="F125" s="618"/>
      <c r="G125" s="618">
        <v>1</v>
      </c>
      <c r="H125" s="618"/>
      <c r="I125" s="786"/>
      <c r="J125" s="749">
        <v>1200000</v>
      </c>
      <c r="K125" s="749">
        <v>1200000</v>
      </c>
      <c r="L125" s="749">
        <v>1182853</v>
      </c>
      <c r="M125" s="749">
        <v>996542</v>
      </c>
      <c r="N125" s="711"/>
      <c r="O125" s="711">
        <v>0.83</v>
      </c>
      <c r="P125" s="613"/>
      <c r="Q125" s="618"/>
    </row>
    <row r="126" spans="1:17" s="754" customFormat="1" ht="30">
      <c r="A126" s="618" t="s">
        <v>318</v>
      </c>
      <c r="B126" s="618" t="s">
        <v>291</v>
      </c>
      <c r="C126" s="618" t="s">
        <v>391</v>
      </c>
      <c r="D126" s="618" t="s">
        <v>2697</v>
      </c>
      <c r="E126" s="618"/>
      <c r="F126" s="618"/>
      <c r="G126" s="618">
        <v>1</v>
      </c>
      <c r="H126" s="618"/>
      <c r="I126" s="786"/>
      <c r="J126" s="749">
        <v>800000</v>
      </c>
      <c r="K126" s="749">
        <v>1650000</v>
      </c>
      <c r="L126" s="749">
        <v>990669</v>
      </c>
      <c r="M126" s="749">
        <v>967483</v>
      </c>
      <c r="N126" s="711"/>
      <c r="O126" s="711">
        <v>0.95</v>
      </c>
      <c r="P126" s="613"/>
      <c r="Q126" s="618" t="s">
        <v>413</v>
      </c>
    </row>
    <row r="127" spans="1:17" s="754" customFormat="1" ht="30">
      <c r="A127" s="618" t="s">
        <v>318</v>
      </c>
      <c r="B127" s="618" t="s">
        <v>291</v>
      </c>
      <c r="C127" s="618" t="s">
        <v>391</v>
      </c>
      <c r="D127" s="618" t="s">
        <v>2704</v>
      </c>
      <c r="E127" s="618"/>
      <c r="F127" s="618"/>
      <c r="G127" s="618" t="s">
        <v>396</v>
      </c>
      <c r="H127" s="618"/>
      <c r="I127" s="786"/>
      <c r="J127" s="749">
        <v>2754006</v>
      </c>
      <c r="K127" s="749">
        <v>2754006</v>
      </c>
      <c r="L127" s="749">
        <v>0</v>
      </c>
      <c r="M127" s="749">
        <v>0</v>
      </c>
      <c r="N127" s="711"/>
      <c r="O127" s="711">
        <v>0</v>
      </c>
      <c r="P127" s="613"/>
      <c r="Q127" s="618" t="s">
        <v>415</v>
      </c>
    </row>
    <row r="128" spans="1:17" s="754" customFormat="1" ht="30">
      <c r="A128" s="618" t="s">
        <v>318</v>
      </c>
      <c r="B128" s="618" t="s">
        <v>291</v>
      </c>
      <c r="C128" s="618" t="s">
        <v>391</v>
      </c>
      <c r="D128" s="618" t="s">
        <v>2704</v>
      </c>
      <c r="E128" s="618"/>
      <c r="F128" s="618"/>
      <c r="G128" s="618" t="s">
        <v>416</v>
      </c>
      <c r="H128" s="618"/>
      <c r="I128" s="786"/>
      <c r="J128" s="749">
        <v>1770800</v>
      </c>
      <c r="K128" s="749">
        <v>1770800</v>
      </c>
      <c r="L128" s="749">
        <v>1415972</v>
      </c>
      <c r="M128" s="749">
        <v>13708</v>
      </c>
      <c r="N128" s="711"/>
      <c r="O128" s="711">
        <v>0.25</v>
      </c>
      <c r="P128" s="613"/>
      <c r="Q128" s="618" t="s">
        <v>417</v>
      </c>
    </row>
    <row r="129" spans="1:17" s="754" customFormat="1" ht="30">
      <c r="A129" s="618" t="s">
        <v>318</v>
      </c>
      <c r="B129" s="618" t="s">
        <v>291</v>
      </c>
      <c r="C129" s="618" t="s">
        <v>391</v>
      </c>
      <c r="D129" s="618" t="s">
        <v>2704</v>
      </c>
      <c r="E129" s="618"/>
      <c r="F129" s="618"/>
      <c r="G129" s="618">
        <v>2</v>
      </c>
      <c r="H129" s="618"/>
      <c r="I129" s="786"/>
      <c r="J129" s="749">
        <v>4524806</v>
      </c>
      <c r="K129" s="749">
        <v>4524806</v>
      </c>
      <c r="L129" s="749">
        <v>1415972</v>
      </c>
      <c r="M129" s="749">
        <v>13708</v>
      </c>
      <c r="N129" s="711"/>
      <c r="O129" s="711"/>
      <c r="P129" s="613"/>
      <c r="Q129" s="618"/>
    </row>
    <row r="130" spans="1:17" s="754" customFormat="1" ht="30">
      <c r="A130" s="618" t="s">
        <v>318</v>
      </c>
      <c r="B130" s="618" t="s">
        <v>291</v>
      </c>
      <c r="C130" s="618" t="s">
        <v>418</v>
      </c>
      <c r="D130" s="618" t="s">
        <v>2708</v>
      </c>
      <c r="E130" s="618"/>
      <c r="F130" s="618"/>
      <c r="G130" s="618" t="s">
        <v>419</v>
      </c>
      <c r="H130" s="618"/>
      <c r="I130" s="786"/>
      <c r="J130" s="721">
        <v>1056371</v>
      </c>
      <c r="K130" s="721">
        <v>1056371</v>
      </c>
      <c r="L130" s="721">
        <v>1028094</v>
      </c>
      <c r="M130" s="721">
        <v>1017397</v>
      </c>
      <c r="N130" s="711"/>
      <c r="O130" s="711">
        <v>0.96</v>
      </c>
      <c r="P130" s="618"/>
      <c r="Q130" s="618"/>
    </row>
    <row r="131" spans="1:17" s="754" customFormat="1" ht="30">
      <c r="A131" s="618" t="s">
        <v>318</v>
      </c>
      <c r="B131" s="618" t="s">
        <v>291</v>
      </c>
      <c r="C131" s="618" t="s">
        <v>418</v>
      </c>
      <c r="D131" s="618" t="s">
        <v>2708</v>
      </c>
      <c r="E131" s="618"/>
      <c r="F131" s="618"/>
      <c r="G131" s="618" t="s">
        <v>420</v>
      </c>
      <c r="H131" s="618"/>
      <c r="I131" s="786"/>
      <c r="J131" s="721">
        <v>1088088</v>
      </c>
      <c r="K131" s="721">
        <v>1088088</v>
      </c>
      <c r="L131" s="721">
        <v>1086807</v>
      </c>
      <c r="M131" s="721">
        <v>1055880</v>
      </c>
      <c r="N131" s="711"/>
      <c r="O131" s="711">
        <v>0.97</v>
      </c>
      <c r="P131" s="618"/>
      <c r="Q131" s="618"/>
    </row>
    <row r="132" spans="1:17" s="754" customFormat="1" ht="30">
      <c r="A132" s="618" t="s">
        <v>318</v>
      </c>
      <c r="B132" s="618" t="s">
        <v>291</v>
      </c>
      <c r="C132" s="618" t="s">
        <v>418</v>
      </c>
      <c r="D132" s="618" t="s">
        <v>2708</v>
      </c>
      <c r="E132" s="618"/>
      <c r="F132" s="618"/>
      <c r="G132" s="618">
        <v>2</v>
      </c>
      <c r="H132" s="618"/>
      <c r="I132" s="786"/>
      <c r="J132" s="721">
        <v>2144459</v>
      </c>
      <c r="K132" s="721">
        <v>2144459</v>
      </c>
      <c r="L132" s="721">
        <v>2114901</v>
      </c>
      <c r="M132" s="721">
        <v>2073277</v>
      </c>
      <c r="N132" s="711"/>
      <c r="O132" s="711"/>
      <c r="P132" s="618"/>
      <c r="Q132" s="618"/>
    </row>
    <row r="133" spans="1:17" ht="30">
      <c r="A133" s="618" t="s">
        <v>318</v>
      </c>
      <c r="B133" s="618" t="s">
        <v>291</v>
      </c>
      <c r="C133" s="618" t="s">
        <v>418</v>
      </c>
      <c r="D133" s="618" t="s">
        <v>2704</v>
      </c>
      <c r="E133" s="618"/>
      <c r="F133" s="618"/>
      <c r="G133" s="618"/>
      <c r="H133" s="618"/>
      <c r="I133" s="786"/>
      <c r="J133" s="721">
        <v>1275529</v>
      </c>
      <c r="K133" s="721">
        <v>1275529</v>
      </c>
      <c r="L133" s="721">
        <v>1275529</v>
      </c>
      <c r="M133" s="721">
        <v>366834</v>
      </c>
      <c r="N133" s="711"/>
      <c r="O133" s="711">
        <v>0.9</v>
      </c>
      <c r="P133" s="618"/>
      <c r="Q133" s="618"/>
    </row>
    <row r="134" spans="1:17" s="754" customFormat="1" ht="30">
      <c r="A134" s="618" t="s">
        <v>318</v>
      </c>
      <c r="B134" s="618" t="s">
        <v>291</v>
      </c>
      <c r="C134" s="618" t="s">
        <v>418</v>
      </c>
      <c r="D134" s="618" t="s">
        <v>2704</v>
      </c>
      <c r="E134" s="618"/>
      <c r="F134" s="618"/>
      <c r="G134" s="618"/>
      <c r="H134" s="618"/>
      <c r="I134" s="786"/>
      <c r="J134" s="721"/>
      <c r="K134" s="721"/>
      <c r="L134" s="721">
        <v>17022505</v>
      </c>
      <c r="M134" s="721">
        <v>2215327</v>
      </c>
      <c r="N134" s="711"/>
      <c r="O134" s="711" t="s">
        <v>20</v>
      </c>
      <c r="P134" s="618"/>
      <c r="Q134" s="618"/>
    </row>
    <row r="135" spans="1:17" s="754" customFormat="1" ht="30">
      <c r="A135" s="618" t="s">
        <v>318</v>
      </c>
      <c r="B135" s="618" t="s">
        <v>291</v>
      </c>
      <c r="C135" s="618" t="s">
        <v>418</v>
      </c>
      <c r="D135" s="618" t="s">
        <v>2704</v>
      </c>
      <c r="E135" s="618"/>
      <c r="F135" s="618"/>
      <c r="G135" s="618">
        <v>2</v>
      </c>
      <c r="H135" s="618"/>
      <c r="I135" s="786"/>
      <c r="J135" s="721">
        <v>1275529</v>
      </c>
      <c r="K135" s="721"/>
      <c r="L135" s="721">
        <v>18298034</v>
      </c>
      <c r="M135" s="721">
        <v>2582161</v>
      </c>
      <c r="N135" s="711"/>
      <c r="O135" s="711"/>
      <c r="P135" s="618"/>
      <c r="Q135" s="618"/>
    </row>
    <row r="136" spans="1:17" s="754" customFormat="1" ht="30">
      <c r="A136" s="618" t="s">
        <v>318</v>
      </c>
      <c r="B136" s="618" t="s">
        <v>291</v>
      </c>
      <c r="C136" s="618" t="s">
        <v>418</v>
      </c>
      <c r="D136" s="618" t="s">
        <v>2709</v>
      </c>
      <c r="E136" s="618"/>
      <c r="F136" s="618"/>
      <c r="G136" s="618">
        <v>1</v>
      </c>
      <c r="H136" s="618"/>
      <c r="I136" s="786"/>
      <c r="J136" s="721">
        <v>50000000</v>
      </c>
      <c r="K136" s="721">
        <v>50000000</v>
      </c>
      <c r="L136" s="721"/>
      <c r="M136" s="721">
        <v>38500000</v>
      </c>
      <c r="N136" s="711">
        <v>0.77</v>
      </c>
      <c r="O136" s="711">
        <v>0.77</v>
      </c>
      <c r="P136" s="618"/>
      <c r="Q136" s="618"/>
    </row>
    <row r="137" spans="1:17" s="754" customFormat="1" ht="30">
      <c r="A137" s="618" t="s">
        <v>318</v>
      </c>
      <c r="B137" s="618" t="s">
        <v>291</v>
      </c>
      <c r="C137" s="618" t="s">
        <v>418</v>
      </c>
      <c r="D137" s="618" t="s">
        <v>2693</v>
      </c>
      <c r="E137" s="618"/>
      <c r="F137" s="618"/>
      <c r="G137" s="618"/>
      <c r="H137" s="618"/>
      <c r="I137" s="786"/>
      <c r="J137" s="721">
        <v>1200000</v>
      </c>
      <c r="K137" s="721">
        <v>1200000</v>
      </c>
      <c r="L137" s="721"/>
      <c r="M137" s="721"/>
      <c r="N137" s="711"/>
      <c r="O137" s="711">
        <v>0.95</v>
      </c>
      <c r="P137" s="618"/>
      <c r="Q137" s="627"/>
    </row>
    <row r="138" spans="1:17" s="754" customFormat="1" ht="30">
      <c r="A138" s="618" t="s">
        <v>318</v>
      </c>
      <c r="B138" s="618" t="s">
        <v>291</v>
      </c>
      <c r="C138" s="618" t="s">
        <v>418</v>
      </c>
      <c r="D138" s="618" t="s">
        <v>2693</v>
      </c>
      <c r="E138" s="618"/>
      <c r="F138" s="618"/>
      <c r="G138" s="618"/>
      <c r="H138" s="618"/>
      <c r="I138" s="786"/>
      <c r="J138" s="721">
        <v>2031000</v>
      </c>
      <c r="K138" s="721">
        <v>2031000</v>
      </c>
      <c r="L138" s="721"/>
      <c r="M138" s="721"/>
      <c r="N138" s="711"/>
      <c r="O138" s="756"/>
      <c r="P138" s="627"/>
      <c r="Q138" s="618" t="s">
        <v>424</v>
      </c>
    </row>
    <row r="139" spans="1:17" s="754" customFormat="1" ht="30">
      <c r="A139" s="618" t="s">
        <v>318</v>
      </c>
      <c r="B139" s="618" t="s">
        <v>291</v>
      </c>
      <c r="C139" s="618" t="s">
        <v>418</v>
      </c>
      <c r="D139" s="618" t="s">
        <v>2693</v>
      </c>
      <c r="E139" s="618"/>
      <c r="F139" s="618"/>
      <c r="G139" s="618"/>
      <c r="H139" s="618"/>
      <c r="I139" s="786"/>
      <c r="J139" s="721">
        <v>2000000</v>
      </c>
      <c r="K139" s="721">
        <v>2000000</v>
      </c>
      <c r="L139" s="721"/>
      <c r="M139" s="721"/>
      <c r="N139" s="711"/>
      <c r="O139" s="711">
        <v>0.92</v>
      </c>
      <c r="P139" s="618"/>
      <c r="Q139" s="627"/>
    </row>
    <row r="140" spans="1:17" s="754" customFormat="1" ht="30">
      <c r="A140" s="618" t="s">
        <v>318</v>
      </c>
      <c r="B140" s="618" t="s">
        <v>291</v>
      </c>
      <c r="C140" s="618" t="s">
        <v>418</v>
      </c>
      <c r="D140" s="618" t="s">
        <v>2693</v>
      </c>
      <c r="E140" s="618"/>
      <c r="F140" s="618"/>
      <c r="G140" s="618"/>
      <c r="H140" s="618"/>
      <c r="I140" s="786"/>
      <c r="J140" s="721">
        <v>3600000</v>
      </c>
      <c r="K140" s="721">
        <v>3600000</v>
      </c>
      <c r="L140" s="721">
        <v>3600000</v>
      </c>
      <c r="M140" s="721"/>
      <c r="N140" s="711"/>
      <c r="O140" s="711">
        <v>0.42</v>
      </c>
      <c r="P140" s="618"/>
      <c r="Q140" s="627" t="s">
        <v>425</v>
      </c>
    </row>
    <row r="141" spans="1:17" s="754" customFormat="1" ht="30">
      <c r="A141" s="618" t="s">
        <v>318</v>
      </c>
      <c r="B141" s="618" t="s">
        <v>291</v>
      </c>
      <c r="C141" s="618" t="s">
        <v>418</v>
      </c>
      <c r="D141" s="618" t="s">
        <v>2693</v>
      </c>
      <c r="E141" s="618"/>
      <c r="F141" s="618"/>
      <c r="G141" s="618">
        <v>4</v>
      </c>
      <c r="H141" s="618"/>
      <c r="I141" s="786"/>
      <c r="J141" s="721">
        <v>8831000</v>
      </c>
      <c r="K141" s="721">
        <v>8831000</v>
      </c>
      <c r="L141" s="721">
        <v>3600000</v>
      </c>
      <c r="M141" s="721">
        <v>0</v>
      </c>
      <c r="N141" s="711"/>
      <c r="O141" s="711"/>
      <c r="P141" s="618"/>
      <c r="Q141" s="618"/>
    </row>
    <row r="142" spans="1:17" s="754" customFormat="1" ht="45">
      <c r="A142" s="618" t="s">
        <v>318</v>
      </c>
      <c r="B142" s="618" t="s">
        <v>266</v>
      </c>
      <c r="C142" s="618"/>
      <c r="D142" s="618" t="s">
        <v>2704</v>
      </c>
      <c r="E142" s="618"/>
      <c r="F142" s="618"/>
      <c r="G142" s="618" t="s">
        <v>427</v>
      </c>
      <c r="H142" s="618"/>
      <c r="I142" s="786"/>
      <c r="J142" s="749">
        <v>1050000</v>
      </c>
      <c r="K142" s="749">
        <v>1050000</v>
      </c>
      <c r="L142" s="749">
        <v>0</v>
      </c>
      <c r="M142" s="749">
        <v>0</v>
      </c>
      <c r="N142" s="711"/>
      <c r="O142" s="711">
        <v>0</v>
      </c>
      <c r="P142" s="618"/>
      <c r="Q142" s="618" t="s">
        <v>428</v>
      </c>
    </row>
    <row r="143" spans="1:17" s="754" customFormat="1" ht="30">
      <c r="A143" s="618" t="s">
        <v>318</v>
      </c>
      <c r="B143" s="618" t="s">
        <v>266</v>
      </c>
      <c r="C143" s="618"/>
      <c r="D143" s="618" t="s">
        <v>2704</v>
      </c>
      <c r="E143" s="618"/>
      <c r="F143" s="618"/>
      <c r="G143" s="618" t="s">
        <v>427</v>
      </c>
      <c r="H143" s="618"/>
      <c r="I143" s="786"/>
      <c r="J143" s="749">
        <v>3000000</v>
      </c>
      <c r="K143" s="749">
        <v>3000000</v>
      </c>
      <c r="L143" s="749">
        <v>0</v>
      </c>
      <c r="M143" s="749">
        <v>0</v>
      </c>
      <c r="N143" s="711"/>
      <c r="O143" s="711">
        <v>0</v>
      </c>
      <c r="P143" s="618"/>
      <c r="Q143" s="618" t="s">
        <v>429</v>
      </c>
    </row>
    <row r="144" spans="1:17" s="754" customFormat="1" ht="45">
      <c r="A144" s="618" t="s">
        <v>318</v>
      </c>
      <c r="B144" s="618" t="s">
        <v>266</v>
      </c>
      <c r="C144" s="618"/>
      <c r="D144" s="618" t="s">
        <v>2704</v>
      </c>
      <c r="E144" s="618"/>
      <c r="F144" s="618"/>
      <c r="G144" s="618" t="s">
        <v>430</v>
      </c>
      <c r="H144" s="618"/>
      <c r="I144" s="786"/>
      <c r="J144" s="749">
        <v>2782686</v>
      </c>
      <c r="K144" s="749">
        <v>2782686</v>
      </c>
      <c r="L144" s="749">
        <v>2590291</v>
      </c>
      <c r="M144" s="749">
        <v>179870</v>
      </c>
      <c r="N144" s="711"/>
      <c r="O144" s="711">
        <v>50</v>
      </c>
      <c r="P144" s="613"/>
      <c r="Q144" s="618" t="s">
        <v>431</v>
      </c>
    </row>
    <row r="145" spans="1:17" s="754" customFormat="1" ht="15">
      <c r="A145" s="618" t="s">
        <v>318</v>
      </c>
      <c r="B145" s="618" t="s">
        <v>266</v>
      </c>
      <c r="C145" s="618"/>
      <c r="D145" s="618" t="s">
        <v>3094</v>
      </c>
      <c r="E145" s="618"/>
      <c r="F145" s="618"/>
      <c r="G145" s="618"/>
      <c r="H145" s="618"/>
      <c r="I145" s="786"/>
      <c r="J145" s="749">
        <v>6832686</v>
      </c>
      <c r="K145" s="749">
        <v>6832686</v>
      </c>
      <c r="L145" s="749">
        <v>2590291</v>
      </c>
      <c r="M145" s="749">
        <v>179870</v>
      </c>
      <c r="N145" s="711"/>
      <c r="O145" s="711"/>
      <c r="P145" s="613"/>
      <c r="Q145" s="618"/>
    </row>
    <row r="146" spans="1:17" s="754" customFormat="1" ht="30">
      <c r="A146" s="618" t="s">
        <v>318</v>
      </c>
      <c r="B146" s="618" t="s">
        <v>266</v>
      </c>
      <c r="C146" s="618"/>
      <c r="D146" s="618" t="s">
        <v>2708</v>
      </c>
      <c r="E146" s="618"/>
      <c r="F146" s="618"/>
      <c r="G146" s="618" t="s">
        <v>433</v>
      </c>
      <c r="H146" s="618"/>
      <c r="I146" s="786"/>
      <c r="J146" s="749">
        <v>3000000</v>
      </c>
      <c r="K146" s="749">
        <v>3000000</v>
      </c>
      <c r="L146" s="749">
        <v>0</v>
      </c>
      <c r="M146" s="749">
        <v>0</v>
      </c>
      <c r="N146" s="711"/>
      <c r="O146" s="711"/>
      <c r="P146" s="613"/>
      <c r="Q146" s="618" t="s">
        <v>434</v>
      </c>
    </row>
    <row r="147" spans="1:17" s="754" customFormat="1" ht="30">
      <c r="A147" s="618" t="s">
        <v>318</v>
      </c>
      <c r="B147" s="618" t="s">
        <v>266</v>
      </c>
      <c r="C147" s="618"/>
      <c r="D147" s="618" t="s">
        <v>2708</v>
      </c>
      <c r="E147" s="618"/>
      <c r="F147" s="618"/>
      <c r="G147" s="618" t="s">
        <v>435</v>
      </c>
      <c r="H147" s="618"/>
      <c r="I147" s="786"/>
      <c r="J147" s="749">
        <v>4500000</v>
      </c>
      <c r="K147" s="749">
        <v>4500000</v>
      </c>
      <c r="L147" s="749">
        <v>3801162</v>
      </c>
      <c r="M147" s="749">
        <v>399109</v>
      </c>
      <c r="N147" s="711"/>
      <c r="O147" s="711">
        <v>15</v>
      </c>
      <c r="P147" s="613"/>
      <c r="Q147" s="618" t="s">
        <v>436</v>
      </c>
    </row>
    <row r="148" spans="1:17" s="754" customFormat="1" ht="30">
      <c r="A148" s="618" t="s">
        <v>318</v>
      </c>
      <c r="B148" s="618" t="s">
        <v>266</v>
      </c>
      <c r="C148" s="618"/>
      <c r="D148" s="618" t="s">
        <v>2708</v>
      </c>
      <c r="E148" s="618"/>
      <c r="F148" s="618"/>
      <c r="G148" s="618" t="s">
        <v>437</v>
      </c>
      <c r="H148" s="618"/>
      <c r="I148" s="786"/>
      <c r="J148" s="749">
        <v>15000000</v>
      </c>
      <c r="K148" s="749">
        <v>4300000</v>
      </c>
      <c r="L148" s="749">
        <v>3782556</v>
      </c>
      <c r="M148" s="749">
        <v>821935</v>
      </c>
      <c r="N148" s="711"/>
      <c r="O148" s="711">
        <v>45</v>
      </c>
      <c r="P148" s="613"/>
      <c r="Q148" s="618" t="s">
        <v>436</v>
      </c>
    </row>
    <row r="149" spans="1:17" s="754" customFormat="1" ht="30">
      <c r="A149" s="618" t="s">
        <v>318</v>
      </c>
      <c r="B149" s="618" t="s">
        <v>266</v>
      </c>
      <c r="C149" s="618"/>
      <c r="D149" s="618" t="s">
        <v>2708</v>
      </c>
      <c r="E149" s="618"/>
      <c r="F149" s="618"/>
      <c r="G149" s="618" t="s">
        <v>438</v>
      </c>
      <c r="H149" s="618"/>
      <c r="I149" s="786"/>
      <c r="J149" s="749">
        <v>15000000</v>
      </c>
      <c r="K149" s="749">
        <v>4875000</v>
      </c>
      <c r="L149" s="749">
        <v>4730789</v>
      </c>
      <c r="M149" s="749">
        <v>421255</v>
      </c>
      <c r="N149" s="711"/>
      <c r="O149" s="711">
        <v>5</v>
      </c>
      <c r="P149" s="613"/>
      <c r="Q149" s="618" t="s">
        <v>436</v>
      </c>
    </row>
    <row r="150" spans="1:17" s="754" customFormat="1" ht="30">
      <c r="A150" s="618" t="s">
        <v>318</v>
      </c>
      <c r="B150" s="618" t="s">
        <v>266</v>
      </c>
      <c r="C150" s="618"/>
      <c r="D150" s="618" t="s">
        <v>2708</v>
      </c>
      <c r="E150" s="618"/>
      <c r="F150" s="618"/>
      <c r="G150" s="618" t="s">
        <v>439</v>
      </c>
      <c r="H150" s="618"/>
      <c r="I150" s="786"/>
      <c r="J150" s="749">
        <v>4500000</v>
      </c>
      <c r="K150" s="749">
        <v>4500000</v>
      </c>
      <c r="L150" s="749">
        <v>4191770</v>
      </c>
      <c r="M150" s="749">
        <v>2184926</v>
      </c>
      <c r="N150" s="711"/>
      <c r="O150" s="711">
        <v>85</v>
      </c>
      <c r="P150" s="613"/>
      <c r="Q150" s="618" t="s">
        <v>436</v>
      </c>
    </row>
    <row r="151" spans="1:17" s="754" customFormat="1" ht="30">
      <c r="A151" s="618" t="s">
        <v>318</v>
      </c>
      <c r="B151" s="618" t="s">
        <v>266</v>
      </c>
      <c r="C151" s="618"/>
      <c r="D151" s="618" t="s">
        <v>2708</v>
      </c>
      <c r="E151" s="618"/>
      <c r="F151" s="618"/>
      <c r="G151" s="618" t="s">
        <v>440</v>
      </c>
      <c r="H151" s="618"/>
      <c r="I151" s="786"/>
      <c r="J151" s="749">
        <v>500000</v>
      </c>
      <c r="K151" s="749">
        <v>1100000</v>
      </c>
      <c r="L151" s="749">
        <v>616982</v>
      </c>
      <c r="M151" s="749">
        <v>262446</v>
      </c>
      <c r="N151" s="711"/>
      <c r="O151" s="711">
        <v>52</v>
      </c>
      <c r="P151" s="613"/>
      <c r="Q151" s="618" t="s">
        <v>436</v>
      </c>
    </row>
    <row r="152" spans="1:17" s="754" customFormat="1" ht="30">
      <c r="A152" s="618" t="s">
        <v>318</v>
      </c>
      <c r="B152" s="618" t="s">
        <v>266</v>
      </c>
      <c r="C152" s="618"/>
      <c r="D152" s="618" t="s">
        <v>2708</v>
      </c>
      <c r="E152" s="618"/>
      <c r="F152" s="618"/>
      <c r="G152" s="618" t="s">
        <v>441</v>
      </c>
      <c r="H152" s="618"/>
      <c r="I152" s="786"/>
      <c r="J152" s="749">
        <v>1000000</v>
      </c>
      <c r="K152" s="749">
        <v>1671326</v>
      </c>
      <c r="L152" s="749">
        <v>1251753</v>
      </c>
      <c r="M152" s="749">
        <v>1215635</v>
      </c>
      <c r="N152" s="711"/>
      <c r="O152" s="711">
        <v>86</v>
      </c>
      <c r="P152" s="613"/>
      <c r="Q152" s="618" t="s">
        <v>436</v>
      </c>
    </row>
    <row r="153" spans="1:17" s="754" customFormat="1" ht="15">
      <c r="A153" s="618" t="s">
        <v>318</v>
      </c>
      <c r="B153" s="618" t="s">
        <v>266</v>
      </c>
      <c r="C153" s="618"/>
      <c r="D153" s="618" t="s">
        <v>3094</v>
      </c>
      <c r="E153" s="618"/>
      <c r="F153" s="618"/>
      <c r="G153" s="618">
        <v>7</v>
      </c>
      <c r="H153" s="618"/>
      <c r="I153" s="786"/>
      <c r="J153" s="749">
        <v>43500000</v>
      </c>
      <c r="K153" s="749">
        <v>23946326</v>
      </c>
      <c r="L153" s="749">
        <v>18375012</v>
      </c>
      <c r="M153" s="749">
        <v>5305306</v>
      </c>
      <c r="N153" s="711"/>
      <c r="O153" s="711"/>
      <c r="P153" s="613"/>
      <c r="Q153" s="618"/>
    </row>
    <row r="154" spans="1:17" s="754" customFormat="1" ht="15">
      <c r="A154" s="618" t="s">
        <v>318</v>
      </c>
      <c r="B154" s="618" t="s">
        <v>266</v>
      </c>
      <c r="C154" s="618"/>
      <c r="D154" s="618" t="s">
        <v>2716</v>
      </c>
      <c r="E154" s="618"/>
      <c r="F154" s="618"/>
      <c r="G154" s="618" t="s">
        <v>442</v>
      </c>
      <c r="H154" s="618"/>
      <c r="I154" s="786"/>
      <c r="J154" s="749">
        <v>1000000</v>
      </c>
      <c r="K154" s="749">
        <v>1000000</v>
      </c>
      <c r="L154" s="749">
        <v>0</v>
      </c>
      <c r="M154" s="749">
        <v>0</v>
      </c>
      <c r="N154" s="711"/>
      <c r="O154" s="711"/>
      <c r="P154" s="613"/>
      <c r="Q154" s="618" t="s">
        <v>434</v>
      </c>
    </row>
    <row r="155" spans="1:17" s="754" customFormat="1" ht="15">
      <c r="A155" s="618" t="s">
        <v>318</v>
      </c>
      <c r="B155" s="618" t="s">
        <v>266</v>
      </c>
      <c r="C155" s="618"/>
      <c r="D155" s="618" t="s">
        <v>2716</v>
      </c>
      <c r="E155" s="618"/>
      <c r="F155" s="618"/>
      <c r="G155" s="618" t="s">
        <v>443</v>
      </c>
      <c r="H155" s="618"/>
      <c r="I155" s="786"/>
      <c r="J155" s="749">
        <v>3000000</v>
      </c>
      <c r="K155" s="749">
        <v>4999035</v>
      </c>
      <c r="L155" s="749">
        <v>4486348</v>
      </c>
      <c r="M155" s="749">
        <v>3873676</v>
      </c>
      <c r="N155" s="711"/>
      <c r="O155" s="711">
        <v>86</v>
      </c>
      <c r="P155" s="613"/>
      <c r="Q155" s="618" t="s">
        <v>436</v>
      </c>
    </row>
    <row r="156" spans="1:17" s="754" customFormat="1" ht="15">
      <c r="A156" s="618" t="s">
        <v>318</v>
      </c>
      <c r="B156" s="618" t="s">
        <v>266</v>
      </c>
      <c r="C156" s="618"/>
      <c r="D156" s="618" t="s">
        <v>3094</v>
      </c>
      <c r="E156" s="618"/>
      <c r="F156" s="618"/>
      <c r="G156" s="618">
        <v>2</v>
      </c>
      <c r="H156" s="618"/>
      <c r="I156" s="786"/>
      <c r="J156" s="749">
        <v>4000000</v>
      </c>
      <c r="K156" s="749">
        <v>5999035</v>
      </c>
      <c r="L156" s="749">
        <v>4486348</v>
      </c>
      <c r="M156" s="749">
        <v>3873676</v>
      </c>
      <c r="N156" s="711"/>
      <c r="O156" s="711"/>
      <c r="P156" s="613"/>
      <c r="Q156" s="618"/>
    </row>
    <row r="157" spans="1:17" s="754" customFormat="1" ht="30">
      <c r="A157" s="618" t="s">
        <v>318</v>
      </c>
      <c r="B157" s="618" t="s">
        <v>266</v>
      </c>
      <c r="C157" s="618"/>
      <c r="D157" s="618" t="s">
        <v>2703</v>
      </c>
      <c r="E157" s="618"/>
      <c r="F157" s="618"/>
      <c r="G157" s="618" t="s">
        <v>445</v>
      </c>
      <c r="H157" s="618"/>
      <c r="I157" s="786"/>
      <c r="J157" s="749">
        <v>1500000</v>
      </c>
      <c r="K157" s="749">
        <v>1500000</v>
      </c>
      <c r="L157" s="749">
        <v>1495698</v>
      </c>
      <c r="M157" s="749">
        <v>1048774</v>
      </c>
      <c r="N157" s="711"/>
      <c r="O157" s="711">
        <v>85</v>
      </c>
      <c r="P157" s="613"/>
      <c r="Q157" s="618" t="s">
        <v>436</v>
      </c>
    </row>
    <row r="158" spans="1:17" s="754" customFormat="1" ht="30">
      <c r="A158" s="618" t="s">
        <v>318</v>
      </c>
      <c r="B158" s="618" t="s">
        <v>266</v>
      </c>
      <c r="C158" s="618"/>
      <c r="D158" s="618" t="s">
        <v>2703</v>
      </c>
      <c r="E158" s="618"/>
      <c r="F158" s="618"/>
      <c r="G158" s="618" t="s">
        <v>446</v>
      </c>
      <c r="H158" s="618"/>
      <c r="I158" s="786"/>
      <c r="J158" s="749">
        <v>2000000</v>
      </c>
      <c r="K158" s="749">
        <v>2000000</v>
      </c>
      <c r="L158" s="749">
        <v>1343157</v>
      </c>
      <c r="M158" s="749">
        <v>798928</v>
      </c>
      <c r="N158" s="711"/>
      <c r="O158" s="711">
        <v>70</v>
      </c>
      <c r="P158" s="613"/>
      <c r="Q158" s="618" t="s">
        <v>436</v>
      </c>
    </row>
    <row r="159" spans="1:17" s="754" customFormat="1" ht="30">
      <c r="A159" s="618" t="s">
        <v>318</v>
      </c>
      <c r="B159" s="618" t="s">
        <v>266</v>
      </c>
      <c r="C159" s="618"/>
      <c r="D159" s="618" t="s">
        <v>2703</v>
      </c>
      <c r="E159" s="618"/>
      <c r="F159" s="618"/>
      <c r="G159" s="618" t="s">
        <v>447</v>
      </c>
      <c r="H159" s="618"/>
      <c r="I159" s="786"/>
      <c r="J159" s="749">
        <v>1600000</v>
      </c>
      <c r="K159" s="749">
        <v>1600000</v>
      </c>
      <c r="L159" s="749">
        <v>1365021</v>
      </c>
      <c r="M159" s="749">
        <v>41529</v>
      </c>
      <c r="N159" s="711"/>
      <c r="O159" s="711">
        <v>30</v>
      </c>
      <c r="P159" s="613"/>
      <c r="Q159" s="618" t="s">
        <v>436</v>
      </c>
    </row>
    <row r="160" spans="1:17" s="754" customFormat="1" ht="15">
      <c r="A160" s="618" t="s">
        <v>318</v>
      </c>
      <c r="B160" s="618" t="s">
        <v>266</v>
      </c>
      <c r="C160" s="618"/>
      <c r="D160" s="618" t="s">
        <v>3094</v>
      </c>
      <c r="E160" s="618"/>
      <c r="F160" s="618"/>
      <c r="G160" s="618">
        <v>3</v>
      </c>
      <c r="H160" s="618"/>
      <c r="I160" s="786"/>
      <c r="J160" s="749">
        <v>5100000</v>
      </c>
      <c r="K160" s="749">
        <v>5100000</v>
      </c>
      <c r="L160" s="749">
        <v>4203876</v>
      </c>
      <c r="M160" s="749"/>
      <c r="N160" s="711"/>
      <c r="O160" s="711"/>
      <c r="P160" s="613"/>
      <c r="Q160" s="618"/>
    </row>
    <row r="161" spans="1:17" s="754" customFormat="1" ht="15">
      <c r="A161" s="618" t="s">
        <v>318</v>
      </c>
      <c r="B161" s="618" t="s">
        <v>266</v>
      </c>
      <c r="C161" s="618"/>
      <c r="D161" s="618" t="s">
        <v>2711</v>
      </c>
      <c r="E161" s="618"/>
      <c r="F161" s="618"/>
      <c r="G161" s="618" t="s">
        <v>448</v>
      </c>
      <c r="H161" s="618"/>
      <c r="I161" s="786"/>
      <c r="J161" s="749">
        <v>3000000</v>
      </c>
      <c r="K161" s="749">
        <v>1819150</v>
      </c>
      <c r="L161" s="749">
        <v>1413716</v>
      </c>
      <c r="M161" s="749">
        <v>1990350</v>
      </c>
      <c r="N161" s="711">
        <v>1.0941098864854466</v>
      </c>
      <c r="O161" s="711">
        <v>0.85</v>
      </c>
      <c r="P161" s="613"/>
      <c r="Q161" s="618" t="s">
        <v>436</v>
      </c>
    </row>
    <row r="162" spans="1:17" s="754" customFormat="1" ht="15">
      <c r="A162" s="618" t="s">
        <v>318</v>
      </c>
      <c r="B162" s="618" t="s">
        <v>266</v>
      </c>
      <c r="C162" s="618"/>
      <c r="D162" s="618" t="s">
        <v>2705</v>
      </c>
      <c r="E162" s="618"/>
      <c r="F162" s="618"/>
      <c r="G162" s="618" t="s">
        <v>450</v>
      </c>
      <c r="H162" s="618"/>
      <c r="I162" s="786"/>
      <c r="J162" s="749">
        <v>5600000</v>
      </c>
      <c r="K162" s="749">
        <v>7700000</v>
      </c>
      <c r="L162" s="749">
        <v>5171738</v>
      </c>
      <c r="M162" s="749">
        <v>2347093</v>
      </c>
      <c r="N162" s="711"/>
      <c r="O162" s="711">
        <v>32</v>
      </c>
      <c r="P162" s="613"/>
      <c r="Q162" s="618" t="s">
        <v>436</v>
      </c>
    </row>
    <row r="163" spans="1:17" s="754" customFormat="1" ht="15">
      <c r="A163" s="618" t="s">
        <v>318</v>
      </c>
      <c r="B163" s="618" t="s">
        <v>266</v>
      </c>
      <c r="C163" s="618"/>
      <c r="D163" s="618" t="s">
        <v>2705</v>
      </c>
      <c r="E163" s="618"/>
      <c r="F163" s="618"/>
      <c r="G163" s="618" t="s">
        <v>451</v>
      </c>
      <c r="H163" s="618"/>
      <c r="I163" s="786"/>
      <c r="J163" s="749">
        <v>2000000</v>
      </c>
      <c r="K163" s="749">
        <v>2000000</v>
      </c>
      <c r="L163" s="749">
        <v>1958887</v>
      </c>
      <c r="M163" s="749">
        <v>1256459</v>
      </c>
      <c r="N163" s="711"/>
      <c r="O163" s="711">
        <v>70</v>
      </c>
      <c r="P163" s="613"/>
      <c r="Q163" s="618" t="s">
        <v>436</v>
      </c>
    </row>
    <row r="164" spans="1:17" s="754" customFormat="1" ht="15">
      <c r="A164" s="618" t="s">
        <v>318</v>
      </c>
      <c r="B164" s="618" t="s">
        <v>266</v>
      </c>
      <c r="C164" s="618"/>
      <c r="D164" s="618" t="s">
        <v>2705</v>
      </c>
      <c r="E164" s="618"/>
      <c r="F164" s="618"/>
      <c r="G164" s="618" t="s">
        <v>452</v>
      </c>
      <c r="H164" s="618"/>
      <c r="I164" s="786"/>
      <c r="J164" s="749">
        <v>1600000</v>
      </c>
      <c r="K164" s="749">
        <v>1600000</v>
      </c>
      <c r="L164" s="749">
        <v>1573149</v>
      </c>
      <c r="M164" s="749">
        <v>1303935</v>
      </c>
      <c r="N164" s="711"/>
      <c r="O164" s="711">
        <v>70</v>
      </c>
      <c r="P164" s="613"/>
      <c r="Q164" s="618" t="s">
        <v>436</v>
      </c>
    </row>
    <row r="165" spans="1:17" s="754" customFormat="1" ht="15">
      <c r="A165" s="618" t="s">
        <v>318</v>
      </c>
      <c r="B165" s="618" t="s">
        <v>266</v>
      </c>
      <c r="C165" s="618"/>
      <c r="D165" s="618" t="s">
        <v>3094</v>
      </c>
      <c r="E165" s="618"/>
      <c r="F165" s="618"/>
      <c r="G165" s="618"/>
      <c r="H165" s="618"/>
      <c r="I165" s="786"/>
      <c r="J165" s="749">
        <v>9200000</v>
      </c>
      <c r="K165" s="749">
        <v>11300000</v>
      </c>
      <c r="L165" s="749">
        <v>8703774</v>
      </c>
      <c r="M165" s="749">
        <v>4907487</v>
      </c>
      <c r="N165" s="711"/>
      <c r="O165" s="711"/>
      <c r="P165" s="613"/>
      <c r="Q165" s="618"/>
    </row>
    <row r="166" spans="1:17" s="754" customFormat="1" ht="30">
      <c r="A166" s="618" t="s">
        <v>318</v>
      </c>
      <c r="B166" s="618" t="s">
        <v>266</v>
      </c>
      <c r="C166" s="618"/>
      <c r="D166" s="618" t="s">
        <v>2690</v>
      </c>
      <c r="E166" s="618"/>
      <c r="F166" s="618"/>
      <c r="G166" s="618" t="s">
        <v>454</v>
      </c>
      <c r="H166" s="618"/>
      <c r="I166" s="786"/>
      <c r="J166" s="749">
        <v>650000</v>
      </c>
      <c r="K166" s="749">
        <v>3164000</v>
      </c>
      <c r="L166" s="749">
        <v>3152919</v>
      </c>
      <c r="M166" s="749">
        <v>1729204</v>
      </c>
      <c r="N166" s="711"/>
      <c r="O166" s="711">
        <v>85</v>
      </c>
      <c r="P166" s="613"/>
      <c r="Q166" s="618" t="s">
        <v>436</v>
      </c>
    </row>
    <row r="167" spans="1:17" s="754" customFormat="1" ht="15">
      <c r="A167" s="618" t="s">
        <v>318</v>
      </c>
      <c r="B167" s="618" t="s">
        <v>272</v>
      </c>
      <c r="C167" s="618" t="s">
        <v>319</v>
      </c>
      <c r="D167" s="618" t="s">
        <v>2695</v>
      </c>
      <c r="E167" s="618"/>
      <c r="F167" s="618"/>
      <c r="G167" s="618" t="s">
        <v>456</v>
      </c>
      <c r="H167" s="618"/>
      <c r="I167" s="786"/>
      <c r="J167" s="757">
        <v>973000</v>
      </c>
      <c r="K167" s="758">
        <v>2688400</v>
      </c>
      <c r="L167" s="758">
        <v>1796419</v>
      </c>
      <c r="M167" s="721">
        <v>1583884</v>
      </c>
      <c r="N167" s="711"/>
      <c r="O167" s="711">
        <v>0.7</v>
      </c>
      <c r="P167" s="618"/>
      <c r="Q167" s="618" t="s">
        <v>149</v>
      </c>
    </row>
    <row r="168" spans="1:17" s="754" customFormat="1" ht="30">
      <c r="A168" s="618" t="s">
        <v>318</v>
      </c>
      <c r="B168" s="618" t="s">
        <v>272</v>
      </c>
      <c r="C168" s="618" t="s">
        <v>319</v>
      </c>
      <c r="D168" s="683" t="s">
        <v>2703</v>
      </c>
      <c r="E168" s="618"/>
      <c r="F168" s="618"/>
      <c r="G168" s="618" t="s">
        <v>458</v>
      </c>
      <c r="H168" s="618"/>
      <c r="I168" s="786"/>
      <c r="J168" s="721">
        <v>1500000</v>
      </c>
      <c r="K168" s="721">
        <v>1500000</v>
      </c>
      <c r="L168" s="749">
        <v>1498260</v>
      </c>
      <c r="M168" s="721">
        <v>1141482</v>
      </c>
      <c r="N168" s="711"/>
      <c r="O168" s="711">
        <v>0.99</v>
      </c>
      <c r="P168" s="618"/>
      <c r="Q168" s="618" t="s">
        <v>149</v>
      </c>
    </row>
    <row r="169" spans="1:17" s="754" customFormat="1" ht="30">
      <c r="A169" s="618" t="s">
        <v>318</v>
      </c>
      <c r="B169" s="618" t="s">
        <v>272</v>
      </c>
      <c r="C169" s="618" t="s">
        <v>319</v>
      </c>
      <c r="D169" s="683" t="s">
        <v>2703</v>
      </c>
      <c r="E169" s="618"/>
      <c r="F169" s="618"/>
      <c r="G169" s="618" t="s">
        <v>459</v>
      </c>
      <c r="H169" s="618"/>
      <c r="I169" s="786"/>
      <c r="J169" s="721">
        <v>2000000</v>
      </c>
      <c r="K169" s="721">
        <v>2000000</v>
      </c>
      <c r="L169" s="749">
        <v>197366</v>
      </c>
      <c r="M169" s="721">
        <v>42411</v>
      </c>
      <c r="N169" s="711"/>
      <c r="O169" s="711">
        <v>0.15</v>
      </c>
      <c r="P169" s="618"/>
      <c r="Q169" s="618" t="s">
        <v>149</v>
      </c>
    </row>
    <row r="170" spans="1:17" s="754" customFormat="1" ht="15">
      <c r="A170" s="618" t="s">
        <v>318</v>
      </c>
      <c r="B170" s="618" t="s">
        <v>272</v>
      </c>
      <c r="C170" s="618" t="s">
        <v>319</v>
      </c>
      <c r="D170" s="618" t="s">
        <v>3094</v>
      </c>
      <c r="E170" s="618"/>
      <c r="F170" s="618"/>
      <c r="G170" s="618"/>
      <c r="H170" s="618"/>
      <c r="I170" s="786"/>
      <c r="J170" s="721">
        <v>3500000</v>
      </c>
      <c r="K170" s="721">
        <v>3500000</v>
      </c>
      <c r="L170" s="721">
        <v>1695626</v>
      </c>
      <c r="M170" s="721">
        <v>1183893</v>
      </c>
      <c r="N170" s="711"/>
      <c r="O170" s="711"/>
      <c r="P170" s="618"/>
      <c r="Q170" s="618"/>
    </row>
    <row r="171" spans="1:17" s="754" customFormat="1" ht="60">
      <c r="A171" s="618" t="s">
        <v>318</v>
      </c>
      <c r="B171" s="618" t="s">
        <v>272</v>
      </c>
      <c r="C171" s="618" t="s">
        <v>319</v>
      </c>
      <c r="D171" s="618" t="s">
        <v>2711</v>
      </c>
      <c r="E171" s="618"/>
      <c r="F171" s="618"/>
      <c r="G171" s="618" t="s">
        <v>461</v>
      </c>
      <c r="H171" s="618"/>
      <c r="I171" s="786"/>
      <c r="J171" s="721">
        <v>5000000</v>
      </c>
      <c r="K171" s="721">
        <v>10000000</v>
      </c>
      <c r="L171" s="749">
        <v>5018</v>
      </c>
      <c r="M171" s="721">
        <v>5018</v>
      </c>
      <c r="N171" s="711"/>
      <c r="O171" s="711">
        <v>0</v>
      </c>
      <c r="P171" s="618"/>
      <c r="Q171" s="618" t="s">
        <v>462</v>
      </c>
    </row>
    <row r="172" spans="1:17" s="754" customFormat="1" ht="15">
      <c r="A172" s="618" t="s">
        <v>318</v>
      </c>
      <c r="B172" s="618" t="s">
        <v>272</v>
      </c>
      <c r="C172" s="618" t="s">
        <v>319</v>
      </c>
      <c r="D172" s="618" t="s">
        <v>2711</v>
      </c>
      <c r="E172" s="618"/>
      <c r="F172" s="618"/>
      <c r="G172" s="618" t="s">
        <v>464</v>
      </c>
      <c r="H172" s="618"/>
      <c r="I172" s="786"/>
      <c r="J172" s="721">
        <v>1300000</v>
      </c>
      <c r="K172" s="721">
        <v>3073000</v>
      </c>
      <c r="L172" s="749">
        <v>1807922</v>
      </c>
      <c r="M172" s="721">
        <v>1483077</v>
      </c>
      <c r="N172" s="711"/>
      <c r="O172" s="711">
        <v>0.55000000000000004</v>
      </c>
      <c r="P172" s="618"/>
      <c r="Q172" s="618" t="s">
        <v>149</v>
      </c>
    </row>
    <row r="173" spans="1:17" s="754" customFormat="1" ht="15">
      <c r="A173" s="618" t="s">
        <v>318</v>
      </c>
      <c r="B173" s="618" t="s">
        <v>272</v>
      </c>
      <c r="C173" s="618" t="s">
        <v>319</v>
      </c>
      <c r="D173" s="618" t="s">
        <v>2711</v>
      </c>
      <c r="E173" s="618"/>
      <c r="F173" s="618"/>
      <c r="G173" s="618" t="s">
        <v>466</v>
      </c>
      <c r="H173" s="618"/>
      <c r="I173" s="786"/>
      <c r="J173" s="721">
        <v>350000</v>
      </c>
      <c r="K173" s="721">
        <v>1118000</v>
      </c>
      <c r="L173" s="749">
        <v>955639</v>
      </c>
      <c r="M173" s="721">
        <v>912399</v>
      </c>
      <c r="N173" s="711"/>
      <c r="O173" s="711">
        <v>0.92</v>
      </c>
      <c r="P173" s="618"/>
      <c r="Q173" s="618" t="s">
        <v>149</v>
      </c>
    </row>
    <row r="174" spans="1:17" s="754" customFormat="1" ht="15">
      <c r="A174" s="618" t="s">
        <v>318</v>
      </c>
      <c r="B174" s="618" t="s">
        <v>272</v>
      </c>
      <c r="C174" s="618" t="s">
        <v>319</v>
      </c>
      <c r="D174" s="618" t="s">
        <v>2711</v>
      </c>
      <c r="E174" s="618"/>
      <c r="F174" s="618"/>
      <c r="G174" s="618"/>
      <c r="H174" s="618"/>
      <c r="I174" s="786"/>
      <c r="J174" s="721">
        <v>6650000</v>
      </c>
      <c r="K174" s="721">
        <v>14191000</v>
      </c>
      <c r="L174" s="721">
        <v>2768579</v>
      </c>
      <c r="M174" s="721">
        <v>2400494</v>
      </c>
      <c r="N174" s="711"/>
      <c r="O174" s="711"/>
      <c r="P174" s="618"/>
      <c r="Q174" s="618"/>
    </row>
    <row r="175" spans="1:17" s="754" customFormat="1" ht="15">
      <c r="A175" s="618" t="s">
        <v>318</v>
      </c>
      <c r="B175" s="618" t="s">
        <v>272</v>
      </c>
      <c r="C175" s="618" t="s">
        <v>319</v>
      </c>
      <c r="D175" s="618" t="s">
        <v>2716</v>
      </c>
      <c r="E175" s="618"/>
      <c r="F175" s="618"/>
      <c r="G175" s="618" t="s">
        <v>469</v>
      </c>
      <c r="H175" s="618"/>
      <c r="I175" s="786"/>
      <c r="J175" s="721">
        <v>2500000</v>
      </c>
      <c r="K175" s="721">
        <v>5000000</v>
      </c>
      <c r="L175" s="749">
        <v>4833170</v>
      </c>
      <c r="M175" s="721">
        <v>3554920</v>
      </c>
      <c r="N175" s="711"/>
      <c r="O175" s="711">
        <v>0.98</v>
      </c>
      <c r="P175" s="618"/>
      <c r="Q175" s="618" t="s">
        <v>149</v>
      </c>
    </row>
    <row r="176" spans="1:17" s="754" customFormat="1" ht="30">
      <c r="A176" s="618" t="s">
        <v>318</v>
      </c>
      <c r="B176" s="618" t="s">
        <v>272</v>
      </c>
      <c r="C176" s="618" t="s">
        <v>319</v>
      </c>
      <c r="D176" s="618" t="s">
        <v>2697</v>
      </c>
      <c r="E176" s="618"/>
      <c r="F176" s="618"/>
      <c r="G176" s="618" t="s">
        <v>471</v>
      </c>
      <c r="H176" s="618"/>
      <c r="I176" s="786"/>
      <c r="J176" s="721">
        <v>770000</v>
      </c>
      <c r="K176" s="721">
        <v>2080000</v>
      </c>
      <c r="L176" s="749">
        <v>2016877</v>
      </c>
      <c r="M176" s="721">
        <v>1535444</v>
      </c>
      <c r="N176" s="711"/>
      <c r="O176" s="711">
        <v>0.92</v>
      </c>
      <c r="P176" s="618"/>
      <c r="Q176" s="618" t="s">
        <v>149</v>
      </c>
    </row>
    <row r="177" spans="1:17" s="754" customFormat="1" ht="30">
      <c r="A177" s="618" t="s">
        <v>318</v>
      </c>
      <c r="B177" s="618" t="s">
        <v>272</v>
      </c>
      <c r="C177" s="618" t="s">
        <v>472</v>
      </c>
      <c r="D177" s="618" t="s">
        <v>2708</v>
      </c>
      <c r="E177" s="618"/>
      <c r="F177" s="618"/>
      <c r="G177" s="618" t="s">
        <v>474</v>
      </c>
      <c r="H177" s="618"/>
      <c r="I177" s="786"/>
      <c r="J177" s="721">
        <v>19900000</v>
      </c>
      <c r="K177" s="721">
        <v>19900000</v>
      </c>
      <c r="L177" s="749">
        <v>0</v>
      </c>
      <c r="M177" s="721">
        <v>0</v>
      </c>
      <c r="N177" s="711"/>
      <c r="O177" s="711">
        <v>0</v>
      </c>
      <c r="P177" s="618"/>
      <c r="Q177" s="618" t="s">
        <v>475</v>
      </c>
    </row>
    <row r="178" spans="1:17" s="754" customFormat="1" ht="15">
      <c r="A178" s="618" t="s">
        <v>318</v>
      </c>
      <c r="B178" s="618" t="s">
        <v>272</v>
      </c>
      <c r="C178" s="618" t="s">
        <v>472</v>
      </c>
      <c r="D178" s="618" t="s">
        <v>2716</v>
      </c>
      <c r="E178" s="618"/>
      <c r="F178" s="618"/>
      <c r="G178" s="618" t="s">
        <v>476</v>
      </c>
      <c r="H178" s="618"/>
      <c r="I178" s="786"/>
      <c r="J178" s="721">
        <v>1500000</v>
      </c>
      <c r="K178" s="721">
        <v>1500000</v>
      </c>
      <c r="L178" s="749">
        <v>970670</v>
      </c>
      <c r="M178" s="721">
        <v>0</v>
      </c>
      <c r="N178" s="711"/>
      <c r="O178" s="711">
        <v>0.1</v>
      </c>
      <c r="P178" s="618"/>
      <c r="Q178" s="618" t="s">
        <v>477</v>
      </c>
    </row>
    <row r="179" spans="1:17" s="754" customFormat="1" ht="30">
      <c r="A179" s="618" t="s">
        <v>318</v>
      </c>
      <c r="B179" s="618" t="s">
        <v>272</v>
      </c>
      <c r="C179" s="618" t="s">
        <v>472</v>
      </c>
      <c r="D179" s="618" t="s">
        <v>2716</v>
      </c>
      <c r="E179" s="618"/>
      <c r="F179" s="618"/>
      <c r="G179" s="618" t="s">
        <v>474</v>
      </c>
      <c r="H179" s="618"/>
      <c r="I179" s="786"/>
      <c r="J179" s="721">
        <v>1320000</v>
      </c>
      <c r="K179" s="721">
        <v>1320000</v>
      </c>
      <c r="L179" s="749">
        <v>0</v>
      </c>
      <c r="M179" s="721">
        <v>0</v>
      </c>
      <c r="N179" s="711"/>
      <c r="O179" s="711">
        <v>0.7</v>
      </c>
      <c r="P179" s="618"/>
      <c r="Q179" s="618" t="s">
        <v>478</v>
      </c>
    </row>
    <row r="180" spans="1:17" s="754" customFormat="1" ht="30">
      <c r="A180" s="618" t="s">
        <v>318</v>
      </c>
      <c r="B180" s="618" t="s">
        <v>272</v>
      </c>
      <c r="C180" s="618" t="s">
        <v>472</v>
      </c>
      <c r="D180" s="618" t="s">
        <v>2716</v>
      </c>
      <c r="E180" s="618"/>
      <c r="F180" s="618"/>
      <c r="G180" s="618" t="s">
        <v>474</v>
      </c>
      <c r="H180" s="618"/>
      <c r="I180" s="786"/>
      <c r="J180" s="721">
        <v>5170000</v>
      </c>
      <c r="K180" s="721">
        <v>5170000</v>
      </c>
      <c r="L180" s="749">
        <v>0</v>
      </c>
      <c r="M180" s="721">
        <v>0</v>
      </c>
      <c r="N180" s="711"/>
      <c r="O180" s="711">
        <v>0</v>
      </c>
      <c r="P180" s="618"/>
      <c r="Q180" s="618" t="s">
        <v>479</v>
      </c>
    </row>
    <row r="181" spans="1:17" s="754" customFormat="1" ht="30">
      <c r="A181" s="618" t="s">
        <v>318</v>
      </c>
      <c r="B181" s="618" t="s">
        <v>272</v>
      </c>
      <c r="C181" s="618" t="s">
        <v>472</v>
      </c>
      <c r="D181" s="618" t="s">
        <v>2708</v>
      </c>
      <c r="E181" s="618"/>
      <c r="F181" s="618"/>
      <c r="G181" s="640"/>
      <c r="H181" s="640"/>
      <c r="I181" s="822"/>
      <c r="J181" s="721">
        <v>7990000</v>
      </c>
      <c r="K181" s="721">
        <v>7990000</v>
      </c>
      <c r="L181" s="721">
        <v>970670</v>
      </c>
      <c r="M181" s="721">
        <v>0</v>
      </c>
      <c r="N181" s="711"/>
      <c r="O181" s="711"/>
      <c r="P181" s="618"/>
      <c r="Q181" s="618"/>
    </row>
    <row r="182" spans="1:17" s="754" customFormat="1" ht="30">
      <c r="A182" s="618" t="s">
        <v>318</v>
      </c>
      <c r="B182" s="618" t="s">
        <v>272</v>
      </c>
      <c r="C182" s="618" t="s">
        <v>480</v>
      </c>
      <c r="D182" s="618" t="s">
        <v>2708</v>
      </c>
      <c r="E182" s="618"/>
      <c r="F182" s="618"/>
      <c r="G182" s="618" t="s">
        <v>474</v>
      </c>
      <c r="H182" s="618"/>
      <c r="I182" s="786"/>
      <c r="J182" s="721">
        <v>168206000</v>
      </c>
      <c r="K182" s="721">
        <v>168206000</v>
      </c>
      <c r="L182" s="749" t="s">
        <v>474</v>
      </c>
      <c r="M182" s="721">
        <v>4940000</v>
      </c>
      <c r="N182" s="711"/>
      <c r="O182" s="711">
        <v>0.62</v>
      </c>
      <c r="P182" s="618"/>
      <c r="Q182" s="618" t="s">
        <v>474</v>
      </c>
    </row>
    <row r="183" spans="1:17" s="754" customFormat="1" ht="30">
      <c r="A183" s="618" t="s">
        <v>318</v>
      </c>
      <c r="B183" s="618" t="s">
        <v>272</v>
      </c>
      <c r="C183" s="618" t="s">
        <v>480</v>
      </c>
      <c r="D183" s="618" t="s">
        <v>2704</v>
      </c>
      <c r="E183" s="618"/>
      <c r="F183" s="618"/>
      <c r="G183" s="618" t="s">
        <v>474</v>
      </c>
      <c r="H183" s="618"/>
      <c r="I183" s="786"/>
      <c r="J183" s="721">
        <v>6673308</v>
      </c>
      <c r="K183" s="721">
        <v>6673308</v>
      </c>
      <c r="L183" s="749" t="s">
        <v>474</v>
      </c>
      <c r="M183" s="721">
        <v>0</v>
      </c>
      <c r="N183" s="711"/>
      <c r="O183" s="711">
        <v>0.05</v>
      </c>
      <c r="P183" s="618"/>
      <c r="Q183" s="618" t="s">
        <v>474</v>
      </c>
    </row>
    <row r="184" spans="1:17" s="754" customFormat="1" ht="30">
      <c r="A184" s="618" t="s">
        <v>318</v>
      </c>
      <c r="B184" s="618" t="s">
        <v>272</v>
      </c>
      <c r="C184" s="618" t="s">
        <v>480</v>
      </c>
      <c r="D184" s="618" t="s">
        <v>2705</v>
      </c>
      <c r="E184" s="618"/>
      <c r="F184" s="618"/>
      <c r="G184" s="618" t="s">
        <v>474</v>
      </c>
      <c r="H184" s="618"/>
      <c r="I184" s="786"/>
      <c r="J184" s="721">
        <v>35000000</v>
      </c>
      <c r="K184" s="721">
        <v>35000000</v>
      </c>
      <c r="L184" s="749" t="s">
        <v>474</v>
      </c>
      <c r="M184" s="721">
        <v>1753249</v>
      </c>
      <c r="N184" s="711"/>
      <c r="O184" s="711">
        <v>0.1</v>
      </c>
      <c r="P184" s="618"/>
      <c r="Q184" s="618" t="s">
        <v>483</v>
      </c>
    </row>
    <row r="185" spans="1:17" s="754" customFormat="1" ht="15">
      <c r="A185" s="618" t="s">
        <v>318</v>
      </c>
      <c r="B185" s="618" t="s">
        <v>272</v>
      </c>
      <c r="C185" s="618" t="s">
        <v>480</v>
      </c>
      <c r="D185" s="618" t="s">
        <v>2716</v>
      </c>
      <c r="E185" s="618"/>
      <c r="F185" s="618"/>
      <c r="G185" s="618" t="s">
        <v>474</v>
      </c>
      <c r="H185" s="618"/>
      <c r="I185" s="786"/>
      <c r="J185" s="721">
        <v>32000000</v>
      </c>
      <c r="K185" s="721">
        <v>32000000</v>
      </c>
      <c r="L185" s="749" t="s">
        <v>474</v>
      </c>
      <c r="M185" s="721">
        <v>23900000</v>
      </c>
      <c r="N185" s="711"/>
      <c r="O185" s="711">
        <v>0.98</v>
      </c>
      <c r="P185" s="618"/>
      <c r="Q185" s="618" t="s">
        <v>474</v>
      </c>
    </row>
    <row r="186" spans="1:17" s="754" customFormat="1" ht="30">
      <c r="A186" s="618" t="s">
        <v>318</v>
      </c>
      <c r="B186" s="618" t="s">
        <v>303</v>
      </c>
      <c r="C186" s="618" t="s">
        <v>319</v>
      </c>
      <c r="D186" s="618" t="s">
        <v>2697</v>
      </c>
      <c r="E186" s="618"/>
      <c r="F186" s="618"/>
      <c r="G186" s="623" t="s">
        <v>485</v>
      </c>
      <c r="H186" s="618"/>
      <c r="I186" s="786"/>
      <c r="J186" s="721">
        <v>800000</v>
      </c>
      <c r="K186" s="721">
        <v>1035000</v>
      </c>
      <c r="L186" s="721">
        <v>955091.47426000005</v>
      </c>
      <c r="M186" s="721">
        <v>924400.83663999999</v>
      </c>
      <c r="N186" s="711"/>
      <c r="O186" s="759">
        <v>1</v>
      </c>
      <c r="P186" s="618"/>
      <c r="Q186" s="623"/>
    </row>
    <row r="187" spans="1:17" s="754" customFormat="1" ht="30">
      <c r="A187" s="618" t="s">
        <v>318</v>
      </c>
      <c r="B187" s="618" t="s">
        <v>303</v>
      </c>
      <c r="C187" s="618" t="s">
        <v>319</v>
      </c>
      <c r="D187" s="618" t="s">
        <v>2697</v>
      </c>
      <c r="E187" s="618"/>
      <c r="F187" s="618"/>
      <c r="G187" s="618" t="s">
        <v>486</v>
      </c>
      <c r="H187" s="618"/>
      <c r="I187" s="786"/>
      <c r="J187" s="721">
        <v>500000</v>
      </c>
      <c r="K187" s="721">
        <v>1180300</v>
      </c>
      <c r="L187" s="721">
        <v>1007597.70303</v>
      </c>
      <c r="M187" s="721">
        <v>994534.50607000012</v>
      </c>
      <c r="N187" s="711"/>
      <c r="O187" s="711">
        <v>100</v>
      </c>
      <c r="P187" s="613"/>
      <c r="Q187" s="618"/>
    </row>
    <row r="188" spans="1:17" s="754" customFormat="1" ht="30">
      <c r="A188" s="618" t="s">
        <v>318</v>
      </c>
      <c r="B188" s="618" t="s">
        <v>303</v>
      </c>
      <c r="C188" s="618" t="s">
        <v>319</v>
      </c>
      <c r="D188" s="618" t="s">
        <v>2697</v>
      </c>
      <c r="E188" s="618"/>
      <c r="F188" s="618"/>
      <c r="G188" s="618">
        <v>2</v>
      </c>
      <c r="H188" s="618"/>
      <c r="I188" s="786"/>
      <c r="J188" s="721">
        <v>1300000</v>
      </c>
      <c r="K188" s="721">
        <v>2215300</v>
      </c>
      <c r="L188" s="721">
        <v>1962689.17729</v>
      </c>
      <c r="M188" s="721">
        <v>1918935.34271</v>
      </c>
      <c r="N188" s="711"/>
      <c r="O188" s="711"/>
      <c r="P188" s="613"/>
      <c r="Q188" s="618"/>
    </row>
    <row r="189" spans="1:17" s="754" customFormat="1" ht="15">
      <c r="A189" s="618" t="s">
        <v>318</v>
      </c>
      <c r="B189" s="618" t="s">
        <v>303</v>
      </c>
      <c r="C189" s="618" t="s">
        <v>319</v>
      </c>
      <c r="D189" s="618" t="s">
        <v>2705</v>
      </c>
      <c r="E189" s="618"/>
      <c r="F189" s="618"/>
      <c r="G189" s="618" t="s">
        <v>488</v>
      </c>
      <c r="H189" s="618"/>
      <c r="I189" s="786"/>
      <c r="J189" s="721">
        <v>6000000</v>
      </c>
      <c r="K189" s="721">
        <v>6070000</v>
      </c>
      <c r="L189" s="721">
        <v>5984278.6646800004</v>
      </c>
      <c r="M189" s="721">
        <v>5800323.9127500001</v>
      </c>
      <c r="N189" s="711"/>
      <c r="O189" s="711">
        <v>100</v>
      </c>
      <c r="P189" s="613"/>
      <c r="Q189" s="618"/>
    </row>
    <row r="190" spans="1:17" s="754" customFormat="1" ht="15">
      <c r="A190" s="618" t="s">
        <v>318</v>
      </c>
      <c r="B190" s="618" t="s">
        <v>303</v>
      </c>
      <c r="C190" s="618" t="s">
        <v>319</v>
      </c>
      <c r="D190" s="618" t="s">
        <v>2705</v>
      </c>
      <c r="E190" s="618"/>
      <c r="F190" s="618"/>
      <c r="G190" s="618" t="s">
        <v>489</v>
      </c>
      <c r="H190" s="618"/>
      <c r="I190" s="786"/>
      <c r="J190" s="721">
        <v>1700429</v>
      </c>
      <c r="K190" s="721">
        <v>1900429</v>
      </c>
      <c r="L190" s="721">
        <v>1895673.2991900002</v>
      </c>
      <c r="M190" s="721">
        <v>1879815.8291599995</v>
      </c>
      <c r="N190" s="711"/>
      <c r="O190" s="711">
        <v>100</v>
      </c>
      <c r="P190" s="618"/>
      <c r="Q190" s="618"/>
    </row>
    <row r="191" spans="1:17" s="754" customFormat="1" ht="15">
      <c r="A191" s="618" t="s">
        <v>318</v>
      </c>
      <c r="B191" s="618" t="s">
        <v>303</v>
      </c>
      <c r="C191" s="618" t="s">
        <v>319</v>
      </c>
      <c r="D191" s="618" t="s">
        <v>2705</v>
      </c>
      <c r="E191" s="618"/>
      <c r="F191" s="618"/>
      <c r="G191" s="618" t="s">
        <v>490</v>
      </c>
      <c r="H191" s="618"/>
      <c r="I191" s="786"/>
      <c r="J191" s="721">
        <v>1920000</v>
      </c>
      <c r="K191" s="721">
        <v>1920000</v>
      </c>
      <c r="L191" s="721">
        <v>1915832.6932099999</v>
      </c>
      <c r="M191" s="721">
        <v>1914304.0723700006</v>
      </c>
      <c r="N191" s="711"/>
      <c r="O191" s="711">
        <v>100</v>
      </c>
      <c r="P191" s="618"/>
      <c r="Q191" s="618"/>
    </row>
    <row r="192" spans="1:17" s="754" customFormat="1" ht="15">
      <c r="A192" s="618" t="s">
        <v>318</v>
      </c>
      <c r="B192" s="618" t="s">
        <v>303</v>
      </c>
      <c r="C192" s="618" t="s">
        <v>319</v>
      </c>
      <c r="D192" s="618" t="s">
        <v>2705</v>
      </c>
      <c r="E192" s="618"/>
      <c r="F192" s="618"/>
      <c r="G192" s="618" t="s">
        <v>491</v>
      </c>
      <c r="H192" s="618"/>
      <c r="I192" s="786"/>
      <c r="J192" s="721">
        <v>1480000</v>
      </c>
      <c r="K192" s="721">
        <v>1480000</v>
      </c>
      <c r="L192" s="721">
        <v>1476024.8841400002</v>
      </c>
      <c r="M192" s="721">
        <v>1455793.88687</v>
      </c>
      <c r="N192" s="711"/>
      <c r="O192" s="711">
        <v>98</v>
      </c>
      <c r="P192" s="618"/>
      <c r="Q192" s="618"/>
    </row>
    <row r="193" spans="1:17" s="754" customFormat="1" ht="15">
      <c r="A193" s="618" t="s">
        <v>318</v>
      </c>
      <c r="B193" s="618" t="s">
        <v>303</v>
      </c>
      <c r="C193" s="618" t="s">
        <v>319</v>
      </c>
      <c r="D193" s="618" t="s">
        <v>2705</v>
      </c>
      <c r="E193" s="618"/>
      <c r="F193" s="618"/>
      <c r="G193" s="618" t="s">
        <v>492</v>
      </c>
      <c r="H193" s="618"/>
      <c r="I193" s="786"/>
      <c r="J193" s="721">
        <v>1000000</v>
      </c>
      <c r="K193" s="721">
        <v>1000000</v>
      </c>
      <c r="L193" s="721">
        <v>959637.21280999994</v>
      </c>
      <c r="M193" s="721">
        <v>911207.79450000008</v>
      </c>
      <c r="N193" s="711"/>
      <c r="O193" s="711">
        <v>92</v>
      </c>
      <c r="P193" s="618"/>
      <c r="Q193" s="618"/>
    </row>
    <row r="194" spans="1:17" s="754" customFormat="1" ht="15">
      <c r="A194" s="618" t="s">
        <v>318</v>
      </c>
      <c r="B194" s="618" t="s">
        <v>303</v>
      </c>
      <c r="C194" s="618" t="s">
        <v>319</v>
      </c>
      <c r="D194" s="618" t="s">
        <v>3094</v>
      </c>
      <c r="E194" s="618"/>
      <c r="F194" s="618"/>
      <c r="G194" s="618">
        <v>5</v>
      </c>
      <c r="H194" s="618"/>
      <c r="I194" s="786"/>
      <c r="J194" s="721">
        <v>12100429</v>
      </c>
      <c r="K194" s="721">
        <v>12370429</v>
      </c>
      <c r="L194" s="721">
        <v>12231446.75403</v>
      </c>
      <c r="M194" s="721">
        <v>11961445.495650001</v>
      </c>
      <c r="N194" s="711"/>
      <c r="O194" s="711">
        <v>490</v>
      </c>
      <c r="P194" s="618"/>
      <c r="Q194" s="618"/>
    </row>
    <row r="195" spans="1:17" s="754" customFormat="1" ht="15">
      <c r="A195" s="618" t="s">
        <v>318</v>
      </c>
      <c r="B195" s="618" t="s">
        <v>303</v>
      </c>
      <c r="C195" s="618" t="s">
        <v>319</v>
      </c>
      <c r="D195" s="618" t="s">
        <v>2716</v>
      </c>
      <c r="E195" s="618"/>
      <c r="F195" s="618"/>
      <c r="G195" s="618" t="s">
        <v>493</v>
      </c>
      <c r="H195" s="618"/>
      <c r="I195" s="786"/>
      <c r="J195" s="721">
        <v>1000000</v>
      </c>
      <c r="K195" s="721">
        <v>1000000</v>
      </c>
      <c r="L195" s="721">
        <v>755666.29110000003</v>
      </c>
      <c r="M195" s="721">
        <v>332657.05060000002</v>
      </c>
      <c r="N195" s="711"/>
      <c r="O195" s="711">
        <v>63</v>
      </c>
      <c r="P195" s="618"/>
      <c r="Q195" s="618"/>
    </row>
    <row r="196" spans="1:17" s="754" customFormat="1" ht="30">
      <c r="A196" s="618" t="s">
        <v>318</v>
      </c>
      <c r="B196" s="618" t="s">
        <v>303</v>
      </c>
      <c r="C196" s="618" t="s">
        <v>319</v>
      </c>
      <c r="D196" s="618" t="s">
        <v>2703</v>
      </c>
      <c r="E196" s="618"/>
      <c r="F196" s="618"/>
      <c r="G196" s="618" t="s">
        <v>495</v>
      </c>
      <c r="H196" s="618"/>
      <c r="I196" s="786"/>
      <c r="J196" s="721">
        <v>1000000</v>
      </c>
      <c r="K196" s="721">
        <v>1000000</v>
      </c>
      <c r="L196" s="721">
        <v>939400.36078999995</v>
      </c>
      <c r="M196" s="721">
        <v>1001943.7507300001</v>
      </c>
      <c r="N196" s="711">
        <v>1.0019437507300002</v>
      </c>
      <c r="O196" s="711">
        <v>0.95</v>
      </c>
      <c r="P196" s="618"/>
      <c r="Q196" s="867" t="s">
        <v>496</v>
      </c>
    </row>
    <row r="197" spans="1:17" s="754" customFormat="1" ht="30">
      <c r="A197" s="618" t="s">
        <v>318</v>
      </c>
      <c r="B197" s="618" t="s">
        <v>303</v>
      </c>
      <c r="C197" s="618" t="s">
        <v>319</v>
      </c>
      <c r="D197" s="618" t="s">
        <v>2703</v>
      </c>
      <c r="E197" s="618"/>
      <c r="F197" s="618"/>
      <c r="G197" s="618" t="s">
        <v>497</v>
      </c>
      <c r="H197" s="618"/>
      <c r="I197" s="786"/>
      <c r="J197" s="721">
        <v>1200000</v>
      </c>
      <c r="K197" s="721">
        <v>1200000</v>
      </c>
      <c r="L197" s="721">
        <v>1194695.3380100001</v>
      </c>
      <c r="M197" s="721">
        <v>1132151.9480599998</v>
      </c>
      <c r="N197" s="711"/>
      <c r="O197" s="711">
        <v>100</v>
      </c>
      <c r="P197" s="618"/>
      <c r="Q197" s="867"/>
    </row>
    <row r="198" spans="1:17" s="754" customFormat="1" ht="15">
      <c r="A198" s="618" t="s">
        <v>318</v>
      </c>
      <c r="B198" s="618" t="s">
        <v>303</v>
      </c>
      <c r="C198" s="618" t="s">
        <v>319</v>
      </c>
      <c r="D198" s="618" t="s">
        <v>3094</v>
      </c>
      <c r="E198" s="618"/>
      <c r="F198" s="618"/>
      <c r="G198" s="618">
        <v>2</v>
      </c>
      <c r="H198" s="618"/>
      <c r="I198" s="786"/>
      <c r="J198" s="721">
        <v>2200000</v>
      </c>
      <c r="K198" s="721">
        <v>2200000</v>
      </c>
      <c r="L198" s="721">
        <v>2134095.6987999999</v>
      </c>
      <c r="M198" s="721">
        <v>2134095.6987899998</v>
      </c>
      <c r="N198" s="711"/>
      <c r="O198" s="711"/>
      <c r="P198" s="618"/>
      <c r="Q198" s="618"/>
    </row>
    <row r="199" spans="1:17" s="754" customFormat="1" ht="15">
      <c r="A199" s="618" t="s">
        <v>318</v>
      </c>
      <c r="B199" s="618" t="s">
        <v>303</v>
      </c>
      <c r="C199" s="618" t="s">
        <v>319</v>
      </c>
      <c r="D199" s="618" t="s">
        <v>2691</v>
      </c>
      <c r="E199" s="618"/>
      <c r="F199" s="618"/>
      <c r="G199" s="618" t="s">
        <v>499</v>
      </c>
      <c r="H199" s="618"/>
      <c r="I199" s="786"/>
      <c r="J199" s="721">
        <v>482000</v>
      </c>
      <c r="K199" s="721">
        <v>1345500</v>
      </c>
      <c r="L199" s="721">
        <v>1216254.17552</v>
      </c>
      <c r="M199" s="721">
        <v>1124854.11895</v>
      </c>
      <c r="N199" s="711"/>
      <c r="O199" s="711">
        <v>95</v>
      </c>
      <c r="P199" s="613"/>
      <c r="Q199" s="618"/>
    </row>
    <row r="200" spans="1:17" s="754" customFormat="1" ht="15">
      <c r="A200" s="618" t="s">
        <v>318</v>
      </c>
      <c r="B200" s="618" t="s">
        <v>303</v>
      </c>
      <c r="C200" s="618" t="s">
        <v>319</v>
      </c>
      <c r="D200" s="618" t="s">
        <v>2691</v>
      </c>
      <c r="E200" s="618"/>
      <c r="F200" s="618"/>
      <c r="G200" s="618" t="s">
        <v>500</v>
      </c>
      <c r="H200" s="618"/>
      <c r="I200" s="786"/>
      <c r="J200" s="721">
        <v>270000</v>
      </c>
      <c r="K200" s="721">
        <v>2089000</v>
      </c>
      <c r="L200" s="721">
        <v>2086767.755270001</v>
      </c>
      <c r="M200" s="721">
        <v>1857077.5193599996</v>
      </c>
      <c r="N200" s="711"/>
      <c r="O200" s="711">
        <v>100</v>
      </c>
      <c r="P200" s="618"/>
      <c r="Q200" s="618"/>
    </row>
    <row r="201" spans="1:17" s="754" customFormat="1" ht="15">
      <c r="A201" s="618" t="s">
        <v>318</v>
      </c>
      <c r="B201" s="618" t="s">
        <v>303</v>
      </c>
      <c r="C201" s="618" t="s">
        <v>319</v>
      </c>
      <c r="D201" s="618" t="s">
        <v>2691</v>
      </c>
      <c r="E201" s="618"/>
      <c r="F201" s="618"/>
      <c r="G201" s="618">
        <v>2</v>
      </c>
      <c r="H201" s="618"/>
      <c r="I201" s="786"/>
      <c r="J201" s="721">
        <v>752000</v>
      </c>
      <c r="K201" s="721">
        <v>3434500</v>
      </c>
      <c r="L201" s="721">
        <v>3303021.9307900011</v>
      </c>
      <c r="M201" s="721">
        <v>2981931.6383099994</v>
      </c>
      <c r="N201" s="711"/>
      <c r="O201" s="711"/>
      <c r="P201" s="618"/>
      <c r="Q201" s="618"/>
    </row>
    <row r="202" spans="1:17" s="754" customFormat="1" ht="15">
      <c r="A202" s="618" t="s">
        <v>318</v>
      </c>
      <c r="B202" s="618" t="s">
        <v>303</v>
      </c>
      <c r="C202" s="618" t="s">
        <v>319</v>
      </c>
      <c r="D202" s="618" t="s">
        <v>2691</v>
      </c>
      <c r="E202" s="618"/>
      <c r="F202" s="618"/>
      <c r="G202" s="618" t="s">
        <v>501</v>
      </c>
      <c r="H202" s="618"/>
      <c r="I202" s="786"/>
      <c r="J202" s="721">
        <v>1000000</v>
      </c>
      <c r="K202" s="721">
        <v>2460000</v>
      </c>
      <c r="L202" s="721">
        <v>2401183.24266</v>
      </c>
      <c r="M202" s="721">
        <v>2368986.2050099997</v>
      </c>
      <c r="N202" s="711"/>
      <c r="O202" s="711">
        <v>100</v>
      </c>
      <c r="P202" s="613"/>
      <c r="Q202" s="618"/>
    </row>
    <row r="203" spans="1:17" s="754" customFormat="1" ht="15">
      <c r="A203" s="618" t="s">
        <v>318</v>
      </c>
      <c r="B203" s="618" t="s">
        <v>303</v>
      </c>
      <c r="C203" s="618" t="s">
        <v>319</v>
      </c>
      <c r="D203" s="618" t="s">
        <v>3094</v>
      </c>
      <c r="E203" s="618"/>
      <c r="F203" s="618"/>
      <c r="G203" s="618">
        <v>3</v>
      </c>
      <c r="H203" s="618"/>
      <c r="I203" s="786"/>
      <c r="J203" s="721">
        <v>1752000</v>
      </c>
      <c r="K203" s="721">
        <v>5894500</v>
      </c>
      <c r="L203" s="721">
        <v>5704205.1734500006</v>
      </c>
      <c r="M203" s="721">
        <v>5350917.8433199991</v>
      </c>
      <c r="N203" s="711"/>
      <c r="O203" s="711"/>
      <c r="P203" s="613"/>
      <c r="Q203" s="618"/>
    </row>
    <row r="204" spans="1:17" s="754" customFormat="1" ht="30">
      <c r="A204" s="618" t="s">
        <v>318</v>
      </c>
      <c r="B204" s="618" t="s">
        <v>303</v>
      </c>
      <c r="C204" s="618" t="s">
        <v>319</v>
      </c>
      <c r="D204" s="618" t="s">
        <v>2708</v>
      </c>
      <c r="E204" s="618"/>
      <c r="F204" s="618"/>
      <c r="G204" s="618" t="s">
        <v>503</v>
      </c>
      <c r="H204" s="618"/>
      <c r="I204" s="786"/>
      <c r="J204" s="721">
        <v>7000000</v>
      </c>
      <c r="K204" s="721">
        <v>9000000</v>
      </c>
      <c r="L204" s="721">
        <v>8979498.2900200002</v>
      </c>
      <c r="M204" s="721">
        <v>8969950.6052699983</v>
      </c>
      <c r="N204" s="711"/>
      <c r="O204" s="711">
        <v>99</v>
      </c>
      <c r="P204" s="613"/>
      <c r="Q204" s="618"/>
    </row>
    <row r="205" spans="1:17" s="754" customFormat="1" ht="30">
      <c r="A205" s="618" t="s">
        <v>318</v>
      </c>
      <c r="B205" s="618" t="s">
        <v>303</v>
      </c>
      <c r="C205" s="618" t="s">
        <v>319</v>
      </c>
      <c r="D205" s="618" t="s">
        <v>2708</v>
      </c>
      <c r="E205" s="618"/>
      <c r="F205" s="618"/>
      <c r="G205" s="618" t="s">
        <v>504</v>
      </c>
      <c r="H205" s="618"/>
      <c r="I205" s="786"/>
      <c r="J205" s="721">
        <v>4766000</v>
      </c>
      <c r="K205" s="721">
        <v>4916000</v>
      </c>
      <c r="L205" s="721">
        <v>4856582.5360000003</v>
      </c>
      <c r="M205" s="721">
        <v>4542655.4452300007</v>
      </c>
      <c r="N205" s="711"/>
      <c r="O205" s="711">
        <v>100</v>
      </c>
      <c r="P205" s="613"/>
      <c r="Q205" s="618"/>
    </row>
    <row r="206" spans="1:17" s="754" customFormat="1" ht="30">
      <c r="A206" s="618" t="s">
        <v>318</v>
      </c>
      <c r="B206" s="618" t="s">
        <v>303</v>
      </c>
      <c r="C206" s="618" t="s">
        <v>319</v>
      </c>
      <c r="D206" s="618" t="s">
        <v>2708</v>
      </c>
      <c r="E206" s="618"/>
      <c r="F206" s="618"/>
      <c r="G206" s="618" t="s">
        <v>505</v>
      </c>
      <c r="H206" s="618"/>
      <c r="I206" s="786"/>
      <c r="J206" s="721">
        <v>2000000</v>
      </c>
      <c r="K206" s="721">
        <v>2000000</v>
      </c>
      <c r="L206" s="721">
        <v>1966975.5164100002</v>
      </c>
      <c r="M206" s="721">
        <v>1840522.3861500002</v>
      </c>
      <c r="N206" s="711"/>
      <c r="O206" s="711">
        <v>85</v>
      </c>
      <c r="P206" s="613"/>
      <c r="Q206" s="618"/>
    </row>
    <row r="207" spans="1:17" s="754" customFormat="1" ht="15">
      <c r="A207" s="618" t="s">
        <v>318</v>
      </c>
      <c r="B207" s="618" t="s">
        <v>303</v>
      </c>
      <c r="C207" s="618" t="s">
        <v>480</v>
      </c>
      <c r="D207" s="631" t="s">
        <v>2705</v>
      </c>
      <c r="E207" s="631"/>
      <c r="F207" s="631"/>
      <c r="G207" s="618" t="s">
        <v>507</v>
      </c>
      <c r="H207" s="618"/>
      <c r="I207" s="786"/>
      <c r="J207" s="721">
        <v>1000000</v>
      </c>
      <c r="K207" s="721">
        <v>1000000</v>
      </c>
      <c r="L207" s="721">
        <v>858807</v>
      </c>
      <c r="M207" s="721">
        <v>682716</v>
      </c>
      <c r="N207" s="711"/>
      <c r="O207" s="711">
        <v>80</v>
      </c>
      <c r="P207" s="618"/>
      <c r="Q207" s="626"/>
    </row>
    <row r="208" spans="1:17" s="754" customFormat="1" ht="30">
      <c r="A208" s="618" t="s">
        <v>318</v>
      </c>
      <c r="B208" s="618" t="s">
        <v>303</v>
      </c>
      <c r="C208" s="618" t="s">
        <v>480</v>
      </c>
      <c r="D208" s="631" t="s">
        <v>2708</v>
      </c>
      <c r="E208" s="631"/>
      <c r="F208" s="631"/>
      <c r="G208" s="618" t="s">
        <v>509</v>
      </c>
      <c r="H208" s="618"/>
      <c r="I208" s="786"/>
      <c r="J208" s="721">
        <v>19689</v>
      </c>
      <c r="K208" s="721">
        <v>3834295</v>
      </c>
      <c r="L208" s="721">
        <v>3813323</v>
      </c>
      <c r="M208" s="721">
        <v>4627</v>
      </c>
      <c r="N208" s="711"/>
      <c r="O208" s="711">
        <v>85</v>
      </c>
      <c r="P208" s="618"/>
      <c r="Q208" s="626"/>
    </row>
    <row r="209" spans="1:17" s="754" customFormat="1" ht="60">
      <c r="A209" s="618" t="s">
        <v>318</v>
      </c>
      <c r="B209" s="618" t="s">
        <v>303</v>
      </c>
      <c r="C209" s="618" t="s">
        <v>510</v>
      </c>
      <c r="D209" s="618" t="s">
        <v>2704</v>
      </c>
      <c r="E209" s="618"/>
      <c r="F209" s="618"/>
      <c r="G209" s="618"/>
      <c r="H209" s="618" t="s">
        <v>512</v>
      </c>
      <c r="I209" s="786"/>
      <c r="J209" s="721">
        <v>2023771.4240000001</v>
      </c>
      <c r="K209" s="721">
        <v>2023771.4240000001</v>
      </c>
      <c r="L209" s="721">
        <v>2023771.4240000001</v>
      </c>
      <c r="M209" s="721">
        <v>0</v>
      </c>
      <c r="N209" s="711"/>
      <c r="O209" s="711">
        <v>15</v>
      </c>
      <c r="P209" s="618"/>
      <c r="Q209" s="618" t="s">
        <v>513</v>
      </c>
    </row>
    <row r="210" spans="1:17" s="754" customFormat="1" ht="45">
      <c r="A210" s="618" t="s">
        <v>318</v>
      </c>
      <c r="B210" s="618" t="s">
        <v>303</v>
      </c>
      <c r="C210" s="618" t="s">
        <v>510</v>
      </c>
      <c r="D210" s="618" t="s">
        <v>2704</v>
      </c>
      <c r="E210" s="618"/>
      <c r="F210" s="618"/>
      <c r="G210" s="618"/>
      <c r="H210" s="618" t="s">
        <v>514</v>
      </c>
      <c r="I210" s="786"/>
      <c r="J210" s="721">
        <v>1000000</v>
      </c>
      <c r="K210" s="721">
        <v>1000000</v>
      </c>
      <c r="L210" s="721">
        <v>0</v>
      </c>
      <c r="M210" s="721">
        <v>0</v>
      </c>
      <c r="N210" s="711"/>
      <c r="O210" s="711">
        <v>0</v>
      </c>
      <c r="P210" s="618"/>
      <c r="Q210" s="618"/>
    </row>
    <row r="211" spans="1:17" s="754" customFormat="1" ht="15">
      <c r="A211" s="618" t="s">
        <v>318</v>
      </c>
      <c r="B211" s="618" t="s">
        <v>303</v>
      </c>
      <c r="C211" s="618" t="s">
        <v>510</v>
      </c>
      <c r="D211" s="618" t="s">
        <v>3094</v>
      </c>
      <c r="E211" s="618"/>
      <c r="F211" s="618"/>
      <c r="G211" s="618"/>
      <c r="H211" s="618"/>
      <c r="I211" s="786"/>
      <c r="J211" s="721">
        <v>3023771.4240000001</v>
      </c>
      <c r="K211" s="721">
        <v>3023771.4240000001</v>
      </c>
      <c r="L211" s="721">
        <v>2023771.4240000001</v>
      </c>
      <c r="M211" s="721">
        <v>0</v>
      </c>
      <c r="N211" s="711"/>
      <c r="O211" s="711">
        <v>15</v>
      </c>
      <c r="P211" s="618"/>
      <c r="Q211" s="618"/>
    </row>
    <row r="212" spans="1:17" s="754" customFormat="1" ht="30">
      <c r="A212" s="618" t="s">
        <v>318</v>
      </c>
      <c r="B212" s="618" t="s">
        <v>303</v>
      </c>
      <c r="C212" s="618" t="s">
        <v>510</v>
      </c>
      <c r="D212" s="618" t="s">
        <v>2697</v>
      </c>
      <c r="E212" s="618"/>
      <c r="F212" s="618"/>
      <c r="G212" s="618"/>
      <c r="H212" s="618" t="s">
        <v>515</v>
      </c>
      <c r="I212" s="786"/>
      <c r="J212" s="721">
        <v>1500000</v>
      </c>
      <c r="K212" s="721">
        <v>1500000</v>
      </c>
      <c r="L212" s="721">
        <v>1492235.7244899999</v>
      </c>
      <c r="M212" s="721">
        <v>59689.428079999998</v>
      </c>
      <c r="N212" s="711"/>
      <c r="O212" s="711">
        <v>10</v>
      </c>
      <c r="P212" s="618"/>
      <c r="Q212" s="618"/>
    </row>
    <row r="213" spans="1:17" s="754" customFormat="1" ht="30">
      <c r="A213" s="618" t="s">
        <v>318</v>
      </c>
      <c r="B213" s="618" t="s">
        <v>303</v>
      </c>
      <c r="C213" s="618" t="s">
        <v>510</v>
      </c>
      <c r="D213" s="618" t="s">
        <v>2697</v>
      </c>
      <c r="E213" s="618"/>
      <c r="F213" s="618"/>
      <c r="G213" s="618"/>
      <c r="H213" s="618" t="s">
        <v>516</v>
      </c>
      <c r="I213" s="786"/>
      <c r="J213" s="721">
        <v>1500000</v>
      </c>
      <c r="K213" s="721">
        <v>1500000</v>
      </c>
      <c r="L213" s="721">
        <v>913686.19054999994</v>
      </c>
      <c r="M213" s="721">
        <v>0</v>
      </c>
      <c r="N213" s="711"/>
      <c r="O213" s="711">
        <v>5</v>
      </c>
      <c r="P213" s="618"/>
      <c r="Q213" s="618"/>
    </row>
    <row r="214" spans="1:17" s="754" customFormat="1" ht="15">
      <c r="A214" s="618" t="s">
        <v>318</v>
      </c>
      <c r="B214" s="618" t="s">
        <v>303</v>
      </c>
      <c r="C214" s="618" t="s">
        <v>510</v>
      </c>
      <c r="D214" s="618" t="s">
        <v>3094</v>
      </c>
      <c r="E214" s="618"/>
      <c r="F214" s="618"/>
      <c r="G214" s="618"/>
      <c r="H214" s="618"/>
      <c r="I214" s="786"/>
      <c r="J214" s="721">
        <v>3000000</v>
      </c>
      <c r="K214" s="721">
        <v>3000000</v>
      </c>
      <c r="L214" s="721">
        <v>2405921.9150399999</v>
      </c>
      <c r="M214" s="721">
        <v>59689.428079999998</v>
      </c>
      <c r="N214" s="711"/>
      <c r="O214" s="711"/>
      <c r="P214" s="618"/>
      <c r="Q214" s="618"/>
    </row>
    <row r="215" spans="1:17" s="754" customFormat="1" ht="15">
      <c r="A215" s="618" t="s">
        <v>318</v>
      </c>
      <c r="B215" s="618" t="s">
        <v>303</v>
      </c>
      <c r="C215" s="618" t="s">
        <v>510</v>
      </c>
      <c r="D215" s="618" t="s">
        <v>2691</v>
      </c>
      <c r="E215" s="618"/>
      <c r="F215" s="618"/>
      <c r="G215" s="618"/>
      <c r="H215" s="618" t="s">
        <v>517</v>
      </c>
      <c r="I215" s="786"/>
      <c r="J215" s="721">
        <v>3500000</v>
      </c>
      <c r="K215" s="721">
        <v>3500000</v>
      </c>
      <c r="L215" s="721">
        <v>0</v>
      </c>
      <c r="M215" s="721">
        <v>0</v>
      </c>
      <c r="N215" s="711"/>
      <c r="O215" s="711">
        <v>0</v>
      </c>
      <c r="P215" s="618"/>
      <c r="Q215" s="618"/>
    </row>
    <row r="216" spans="1:17" s="754" customFormat="1" ht="30">
      <c r="A216" s="618" t="s">
        <v>318</v>
      </c>
      <c r="B216" s="618" t="s">
        <v>303</v>
      </c>
      <c r="C216" s="618" t="s">
        <v>510</v>
      </c>
      <c r="D216" s="618" t="s">
        <v>2708</v>
      </c>
      <c r="E216" s="618"/>
      <c r="F216" s="618"/>
      <c r="G216" s="618"/>
      <c r="H216" s="618" t="s">
        <v>518</v>
      </c>
      <c r="I216" s="786"/>
      <c r="J216" s="721">
        <v>1000000</v>
      </c>
      <c r="K216" s="721">
        <v>1000000</v>
      </c>
      <c r="L216" s="721">
        <v>0</v>
      </c>
      <c r="M216" s="721">
        <v>0</v>
      </c>
      <c r="N216" s="711"/>
      <c r="O216" s="711">
        <v>0</v>
      </c>
      <c r="P216" s="618"/>
      <c r="Q216" s="618"/>
    </row>
    <row r="217" spans="1:17" s="754" customFormat="1" ht="30">
      <c r="A217" s="618" t="s">
        <v>318</v>
      </c>
      <c r="B217" s="618" t="s">
        <v>303</v>
      </c>
      <c r="C217" s="618" t="s">
        <v>510</v>
      </c>
      <c r="D217" s="618" t="s">
        <v>2708</v>
      </c>
      <c r="E217" s="618"/>
      <c r="F217" s="618"/>
      <c r="G217" s="618"/>
      <c r="H217" s="618" t="s">
        <v>519</v>
      </c>
      <c r="I217" s="786"/>
      <c r="J217" s="721">
        <v>1340118</v>
      </c>
      <c r="K217" s="721">
        <v>1340118</v>
      </c>
      <c r="L217" s="721">
        <v>0</v>
      </c>
      <c r="M217" s="721">
        <v>0</v>
      </c>
      <c r="N217" s="711"/>
      <c r="O217" s="711">
        <v>0</v>
      </c>
      <c r="P217" s="618"/>
      <c r="Q217" s="618"/>
    </row>
    <row r="218" spans="1:17" s="754" customFormat="1" ht="30">
      <c r="A218" s="618" t="s">
        <v>318</v>
      </c>
      <c r="B218" s="618" t="s">
        <v>310</v>
      </c>
      <c r="C218" s="618"/>
      <c r="D218" s="618" t="s">
        <v>2708</v>
      </c>
      <c r="E218" s="618" t="s">
        <v>521</v>
      </c>
      <c r="F218" s="618" t="s">
        <v>522</v>
      </c>
      <c r="G218" s="618" t="s">
        <v>396</v>
      </c>
      <c r="H218" s="618" t="s">
        <v>523</v>
      </c>
      <c r="I218" s="786"/>
      <c r="J218" s="749">
        <v>1082000</v>
      </c>
      <c r="K218" s="749">
        <v>1082000</v>
      </c>
      <c r="L218" s="749">
        <v>0</v>
      </c>
      <c r="M218" s="749">
        <v>0</v>
      </c>
      <c r="N218" s="711"/>
      <c r="O218" s="711" t="s">
        <v>474</v>
      </c>
      <c r="P218" s="613"/>
      <c r="Q218" s="618" t="s">
        <v>524</v>
      </c>
    </row>
    <row r="219" spans="1:17" ht="45">
      <c r="A219" s="618" t="s">
        <v>527</v>
      </c>
      <c r="B219" s="618" t="s">
        <v>289</v>
      </c>
      <c r="C219" s="618" t="s">
        <v>319</v>
      </c>
      <c r="D219" s="642" t="s">
        <v>2690</v>
      </c>
      <c r="E219" s="605"/>
      <c r="F219" s="605"/>
      <c r="G219" s="642"/>
      <c r="H219" s="642" t="s">
        <v>538</v>
      </c>
      <c r="I219" s="823">
        <v>2021</v>
      </c>
      <c r="J219" s="760">
        <v>1500000</v>
      </c>
      <c r="K219" s="760">
        <v>1700000</v>
      </c>
      <c r="L219" s="760">
        <v>1595608.8231500001</v>
      </c>
      <c r="M219" s="760">
        <v>1069196.5272599999</v>
      </c>
      <c r="N219" s="711"/>
      <c r="O219" s="711">
        <v>0.9</v>
      </c>
      <c r="P219" s="642"/>
      <c r="Q219" s="611" t="s">
        <v>539</v>
      </c>
    </row>
    <row r="220" spans="1:17" ht="45">
      <c r="A220" s="618" t="s">
        <v>527</v>
      </c>
      <c r="B220" s="618" t="s">
        <v>289</v>
      </c>
      <c r="C220" s="618" t="s">
        <v>319</v>
      </c>
      <c r="D220" s="642" t="s">
        <v>2690</v>
      </c>
      <c r="E220" s="642" t="s">
        <v>540</v>
      </c>
      <c r="F220" s="642"/>
      <c r="G220" s="642"/>
      <c r="H220" s="642" t="s">
        <v>541</v>
      </c>
      <c r="I220" s="824">
        <v>2006</v>
      </c>
      <c r="J220" s="760">
        <v>1000000</v>
      </c>
      <c r="K220" s="760">
        <v>6558000</v>
      </c>
      <c r="L220" s="760">
        <v>1172441.412</v>
      </c>
      <c r="M220" s="760">
        <v>388525</v>
      </c>
      <c r="N220" s="711"/>
      <c r="O220" s="711">
        <v>0.08</v>
      </c>
      <c r="P220" s="642"/>
      <c r="Q220" s="645" t="s">
        <v>542</v>
      </c>
    </row>
    <row r="221" spans="1:17" ht="30">
      <c r="A221" s="618" t="s">
        <v>527</v>
      </c>
      <c r="B221" s="618" t="s">
        <v>289</v>
      </c>
      <c r="C221" s="618" t="s">
        <v>319</v>
      </c>
      <c r="D221" s="605" t="s">
        <v>2690</v>
      </c>
      <c r="E221" s="605"/>
      <c r="F221" s="605"/>
      <c r="G221" s="605"/>
      <c r="H221" s="605" t="s">
        <v>545</v>
      </c>
      <c r="I221" s="825">
        <v>3</v>
      </c>
      <c r="J221" s="761">
        <v>2880000</v>
      </c>
      <c r="K221" s="761">
        <v>8638000</v>
      </c>
      <c r="L221" s="761">
        <v>3147188.77018</v>
      </c>
      <c r="M221" s="761">
        <v>1511369.2814199999</v>
      </c>
      <c r="N221" s="711"/>
      <c r="O221" s="711"/>
      <c r="P221" s="605"/>
      <c r="Q221" s="605">
        <v>3</v>
      </c>
    </row>
    <row r="222" spans="1:17" ht="45">
      <c r="A222" s="618" t="s">
        <v>527</v>
      </c>
      <c r="B222" s="618" t="s">
        <v>289</v>
      </c>
      <c r="C222" s="618" t="s">
        <v>319</v>
      </c>
      <c r="D222" s="642" t="s">
        <v>2691</v>
      </c>
      <c r="E222" s="642" t="s">
        <v>547</v>
      </c>
      <c r="F222" s="642" t="s">
        <v>548</v>
      </c>
      <c r="G222" s="642"/>
      <c r="H222" s="642" t="s">
        <v>549</v>
      </c>
      <c r="I222" s="826">
        <v>2002</v>
      </c>
      <c r="J222" s="760">
        <v>160000</v>
      </c>
      <c r="K222" s="760">
        <v>1296000</v>
      </c>
      <c r="L222" s="760">
        <v>1213944.3656300001</v>
      </c>
      <c r="M222" s="760">
        <v>1190478.7422</v>
      </c>
      <c r="N222" s="711"/>
      <c r="O222" s="711">
        <v>0.98</v>
      </c>
      <c r="P222" s="642"/>
      <c r="Q222" s="608" t="s">
        <v>550</v>
      </c>
    </row>
    <row r="223" spans="1:17" ht="45">
      <c r="A223" s="618" t="s">
        <v>527</v>
      </c>
      <c r="B223" s="618" t="s">
        <v>289</v>
      </c>
      <c r="C223" s="618" t="s">
        <v>319</v>
      </c>
      <c r="D223" s="642" t="s">
        <v>2691</v>
      </c>
      <c r="E223" s="642"/>
      <c r="F223" s="642"/>
      <c r="G223" s="642"/>
      <c r="H223" s="642" t="s">
        <v>551</v>
      </c>
      <c r="I223" s="827">
        <v>2006</v>
      </c>
      <c r="J223" s="760">
        <v>500000</v>
      </c>
      <c r="K223" s="760">
        <v>2323500</v>
      </c>
      <c r="L223" s="760">
        <v>1843758.9983299999</v>
      </c>
      <c r="M223" s="760">
        <v>1843191.2396300002</v>
      </c>
      <c r="N223" s="711"/>
      <c r="O223" s="711">
        <v>1</v>
      </c>
      <c r="P223" s="642"/>
      <c r="Q223" s="608" t="s">
        <v>552</v>
      </c>
    </row>
    <row r="224" spans="1:17" ht="45">
      <c r="A224" s="618" t="s">
        <v>527</v>
      </c>
      <c r="B224" s="618" t="s">
        <v>289</v>
      </c>
      <c r="C224" s="618" t="s">
        <v>319</v>
      </c>
      <c r="D224" s="642" t="s">
        <v>2691</v>
      </c>
      <c r="E224" s="642"/>
      <c r="F224" s="642"/>
      <c r="G224" s="642"/>
      <c r="H224" s="642" t="s">
        <v>553</v>
      </c>
      <c r="I224" s="825">
        <v>2007</v>
      </c>
      <c r="J224" s="760">
        <v>500000</v>
      </c>
      <c r="K224" s="760">
        <v>2333500</v>
      </c>
      <c r="L224" s="760">
        <v>1913768.5094100002</v>
      </c>
      <c r="M224" s="760">
        <v>1909369.31461</v>
      </c>
      <c r="N224" s="711"/>
      <c r="O224" s="711">
        <v>1</v>
      </c>
      <c r="P224" s="642"/>
      <c r="Q224" s="608" t="s">
        <v>554</v>
      </c>
    </row>
    <row r="225" spans="1:17" ht="30">
      <c r="A225" s="618" t="s">
        <v>527</v>
      </c>
      <c r="B225" s="618" t="s">
        <v>289</v>
      </c>
      <c r="C225" s="618" t="s">
        <v>319</v>
      </c>
      <c r="D225" s="605" t="s">
        <v>2697</v>
      </c>
      <c r="E225" s="605"/>
      <c r="F225" s="605"/>
      <c r="G225" s="605"/>
      <c r="H225" s="605" t="s">
        <v>555</v>
      </c>
      <c r="I225" s="825"/>
      <c r="J225" s="761"/>
      <c r="K225" s="761"/>
      <c r="L225" s="761"/>
      <c r="M225" s="761"/>
      <c r="N225" s="711"/>
      <c r="O225" s="711"/>
      <c r="P225" s="605"/>
      <c r="Q225" s="605"/>
    </row>
    <row r="226" spans="1:17" ht="30">
      <c r="A226" s="618" t="s">
        <v>527</v>
      </c>
      <c r="B226" s="618" t="s">
        <v>289</v>
      </c>
      <c r="C226" s="618" t="s">
        <v>319</v>
      </c>
      <c r="D226" s="642" t="s">
        <v>2697</v>
      </c>
      <c r="E226" s="642"/>
      <c r="F226" s="642"/>
      <c r="G226" s="642"/>
      <c r="H226" s="642" t="s">
        <v>556</v>
      </c>
      <c r="I226" s="828">
        <v>2012</v>
      </c>
      <c r="J226" s="760">
        <v>1155000</v>
      </c>
      <c r="K226" s="760">
        <v>1155000</v>
      </c>
      <c r="L226" s="760">
        <v>139.28148000000002</v>
      </c>
      <c r="M226" s="760">
        <v>139.28148000000002</v>
      </c>
      <c r="N226" s="711"/>
      <c r="O226" s="711">
        <v>0</v>
      </c>
      <c r="P226" s="642"/>
      <c r="Q226" s="646" t="s">
        <v>557</v>
      </c>
    </row>
    <row r="227" spans="1:17" ht="30">
      <c r="A227" s="618" t="s">
        <v>527</v>
      </c>
      <c r="B227" s="618" t="s">
        <v>289</v>
      </c>
      <c r="C227" s="618" t="s">
        <v>319</v>
      </c>
      <c r="D227" s="642" t="s">
        <v>2697</v>
      </c>
      <c r="E227" s="642"/>
      <c r="F227" s="642"/>
      <c r="G227" s="642"/>
      <c r="H227" s="642" t="s">
        <v>558</v>
      </c>
      <c r="I227" s="829">
        <v>2011</v>
      </c>
      <c r="J227" s="760">
        <v>2310000</v>
      </c>
      <c r="K227" s="760">
        <v>6818355</v>
      </c>
      <c r="L227" s="760">
        <v>6055151.7649799995</v>
      </c>
      <c r="M227" s="760">
        <v>5351323.0448500002</v>
      </c>
      <c r="N227" s="711"/>
      <c r="O227" s="711">
        <v>0.7</v>
      </c>
      <c r="P227" s="642"/>
      <c r="Q227" s="609" t="s">
        <v>20</v>
      </c>
    </row>
    <row r="228" spans="1:17" ht="30">
      <c r="A228" s="618" t="s">
        <v>527</v>
      </c>
      <c r="B228" s="618" t="s">
        <v>289</v>
      </c>
      <c r="C228" s="618" t="s">
        <v>319</v>
      </c>
      <c r="D228" s="642" t="s">
        <v>2697</v>
      </c>
      <c r="E228" s="642"/>
      <c r="F228" s="642"/>
      <c r="G228" s="642"/>
      <c r="H228" s="642" t="s">
        <v>559</v>
      </c>
      <c r="I228" s="828">
        <v>2012</v>
      </c>
      <c r="J228" s="760">
        <v>711000</v>
      </c>
      <c r="K228" s="760">
        <v>2051821</v>
      </c>
      <c r="L228" s="760">
        <v>1824430.2120899998</v>
      </c>
      <c r="M228" s="760">
        <v>1810721.88576</v>
      </c>
      <c r="N228" s="711"/>
      <c r="O228" s="711">
        <v>0.97</v>
      </c>
      <c r="P228" s="642"/>
      <c r="Q228" s="642" t="s">
        <v>560</v>
      </c>
    </row>
    <row r="229" spans="1:17" ht="30">
      <c r="A229" s="618" t="s">
        <v>527</v>
      </c>
      <c r="B229" s="618" t="s">
        <v>289</v>
      </c>
      <c r="C229" s="618" t="s">
        <v>319</v>
      </c>
      <c r="D229" s="642" t="s">
        <v>2697</v>
      </c>
      <c r="E229" s="642"/>
      <c r="F229" s="642"/>
      <c r="G229" s="642"/>
      <c r="H229" s="642" t="s">
        <v>561</v>
      </c>
      <c r="I229" s="829">
        <v>2011</v>
      </c>
      <c r="J229" s="760">
        <v>1422000</v>
      </c>
      <c r="K229" s="760">
        <v>3409000</v>
      </c>
      <c r="L229" s="760">
        <v>944.40995999999996</v>
      </c>
      <c r="M229" s="760">
        <v>944.40995999999996</v>
      </c>
      <c r="N229" s="711"/>
      <c r="O229" s="711">
        <v>0</v>
      </c>
      <c r="P229" s="642"/>
      <c r="Q229" s="646" t="s">
        <v>557</v>
      </c>
    </row>
    <row r="230" spans="1:17" ht="30">
      <c r="A230" s="618" t="s">
        <v>527</v>
      </c>
      <c r="B230" s="618" t="s">
        <v>289</v>
      </c>
      <c r="C230" s="618" t="s">
        <v>319</v>
      </c>
      <c r="D230" s="605" t="s">
        <v>2697</v>
      </c>
      <c r="E230" s="605"/>
      <c r="F230" s="605"/>
      <c r="G230" s="605"/>
      <c r="H230" s="605" t="s">
        <v>562</v>
      </c>
      <c r="I230" s="825">
        <v>4</v>
      </c>
      <c r="J230" s="761">
        <v>5598000</v>
      </c>
      <c r="K230" s="761">
        <v>13434176</v>
      </c>
      <c r="L230" s="761">
        <v>7880665.6685099993</v>
      </c>
      <c r="M230" s="761">
        <v>7163128.6220500004</v>
      </c>
      <c r="N230" s="711"/>
      <c r="O230" s="711"/>
      <c r="P230" s="605"/>
      <c r="Q230" s="605">
        <v>4</v>
      </c>
    </row>
    <row r="231" spans="1:17" ht="45">
      <c r="A231" s="618" t="s">
        <v>527</v>
      </c>
      <c r="B231" s="618" t="s">
        <v>289</v>
      </c>
      <c r="C231" s="618" t="s">
        <v>319</v>
      </c>
      <c r="D231" s="642" t="s">
        <v>2700</v>
      </c>
      <c r="E231" s="642"/>
      <c r="F231" s="642"/>
      <c r="G231" s="642"/>
      <c r="H231" s="642" t="s">
        <v>564</v>
      </c>
      <c r="I231" s="830">
        <v>2010</v>
      </c>
      <c r="J231" s="760">
        <v>300000</v>
      </c>
      <c r="K231" s="760">
        <v>1284000</v>
      </c>
      <c r="L231" s="760">
        <v>996882.25138999999</v>
      </c>
      <c r="M231" s="760">
        <v>996865.81183000002</v>
      </c>
      <c r="N231" s="711"/>
      <c r="O231" s="711">
        <v>0.98</v>
      </c>
      <c r="P231" s="642"/>
      <c r="Q231" s="642" t="s">
        <v>565</v>
      </c>
    </row>
    <row r="232" spans="1:17" ht="45">
      <c r="A232" s="618" t="s">
        <v>527</v>
      </c>
      <c r="B232" s="618" t="s">
        <v>289</v>
      </c>
      <c r="C232" s="618" t="s">
        <v>319</v>
      </c>
      <c r="D232" s="642" t="s">
        <v>2700</v>
      </c>
      <c r="E232" s="642"/>
      <c r="F232" s="642"/>
      <c r="G232" s="642"/>
      <c r="H232" s="642" t="s">
        <v>566</v>
      </c>
      <c r="I232" s="827">
        <v>2006</v>
      </c>
      <c r="J232" s="760">
        <v>250000</v>
      </c>
      <c r="K232" s="760">
        <v>1029000</v>
      </c>
      <c r="L232" s="760">
        <v>959593.90622</v>
      </c>
      <c r="M232" s="760">
        <v>789288.48423000006</v>
      </c>
      <c r="N232" s="711"/>
      <c r="O232" s="711">
        <v>0.88</v>
      </c>
      <c r="P232" s="642"/>
      <c r="Q232" s="645" t="s">
        <v>20</v>
      </c>
    </row>
    <row r="233" spans="1:17" ht="60">
      <c r="A233" s="618" t="s">
        <v>527</v>
      </c>
      <c r="B233" s="618" t="s">
        <v>289</v>
      </c>
      <c r="C233" s="618" t="s">
        <v>319</v>
      </c>
      <c r="D233" s="642" t="s">
        <v>2700</v>
      </c>
      <c r="E233" s="642"/>
      <c r="F233" s="642"/>
      <c r="G233" s="642"/>
      <c r="H233" s="642" t="s">
        <v>567</v>
      </c>
      <c r="I233" s="830">
        <v>2010</v>
      </c>
      <c r="J233" s="760">
        <v>800000</v>
      </c>
      <c r="K233" s="760">
        <v>1945360</v>
      </c>
      <c r="L233" s="760">
        <v>1707147.2703800001</v>
      </c>
      <c r="M233" s="760">
        <v>1717555.4268800002</v>
      </c>
      <c r="N233" s="711"/>
      <c r="O233" s="711">
        <v>0.98</v>
      </c>
      <c r="P233" s="642"/>
      <c r="Q233" s="642" t="s">
        <v>568</v>
      </c>
    </row>
    <row r="234" spans="1:17" ht="30">
      <c r="A234" s="618" t="s">
        <v>527</v>
      </c>
      <c r="B234" s="618" t="s">
        <v>289</v>
      </c>
      <c r="C234" s="618" t="s">
        <v>319</v>
      </c>
      <c r="D234" s="642" t="s">
        <v>2703</v>
      </c>
      <c r="E234" s="642"/>
      <c r="F234" s="642"/>
      <c r="G234" s="642"/>
      <c r="H234" s="642" t="s">
        <v>570</v>
      </c>
      <c r="I234" s="831">
        <v>2015</v>
      </c>
      <c r="J234" s="760">
        <v>1800000</v>
      </c>
      <c r="K234" s="760">
        <v>1800000</v>
      </c>
      <c r="L234" s="760">
        <v>0</v>
      </c>
      <c r="M234" s="760">
        <v>0</v>
      </c>
      <c r="N234" s="711"/>
      <c r="O234" s="711">
        <v>0</v>
      </c>
      <c r="P234" s="642"/>
      <c r="Q234" s="646" t="s">
        <v>557</v>
      </c>
    </row>
    <row r="235" spans="1:17" ht="45">
      <c r="A235" s="618" t="s">
        <v>527</v>
      </c>
      <c r="B235" s="618" t="s">
        <v>289</v>
      </c>
      <c r="C235" s="618" t="s">
        <v>319</v>
      </c>
      <c r="D235" s="642" t="s">
        <v>2703</v>
      </c>
      <c r="E235" s="642"/>
      <c r="F235" s="642"/>
      <c r="G235" s="642"/>
      <c r="H235" s="642" t="s">
        <v>571</v>
      </c>
      <c r="I235" s="828">
        <v>2018</v>
      </c>
      <c r="J235" s="760">
        <v>3000000</v>
      </c>
      <c r="K235" s="760">
        <v>3000000</v>
      </c>
      <c r="L235" s="760">
        <v>1745931.3465499999</v>
      </c>
      <c r="M235" s="760">
        <v>1447097.70242</v>
      </c>
      <c r="N235" s="711"/>
      <c r="O235" s="711">
        <v>0.95</v>
      </c>
      <c r="P235" s="642"/>
      <c r="Q235" s="642" t="s">
        <v>20</v>
      </c>
    </row>
    <row r="236" spans="1:17" ht="45">
      <c r="A236" s="618" t="s">
        <v>527</v>
      </c>
      <c r="B236" s="618" t="s">
        <v>289</v>
      </c>
      <c r="C236" s="618" t="s">
        <v>319</v>
      </c>
      <c r="D236" s="642" t="s">
        <v>2703</v>
      </c>
      <c r="E236" s="642"/>
      <c r="F236" s="642"/>
      <c r="G236" s="642"/>
      <c r="H236" s="642" t="s">
        <v>572</v>
      </c>
      <c r="I236" s="828">
        <v>2018</v>
      </c>
      <c r="J236" s="760">
        <v>4000000</v>
      </c>
      <c r="K236" s="760">
        <v>4000000</v>
      </c>
      <c r="L236" s="760">
        <v>1026443.6347899999</v>
      </c>
      <c r="M236" s="760">
        <v>768461.64741000009</v>
      </c>
      <c r="N236" s="711"/>
      <c r="O236" s="711">
        <v>0.95</v>
      </c>
      <c r="P236" s="642"/>
      <c r="Q236" s="642" t="s">
        <v>20</v>
      </c>
    </row>
    <row r="237" spans="1:17" ht="45">
      <c r="A237" s="618" t="s">
        <v>527</v>
      </c>
      <c r="B237" s="618" t="s">
        <v>289</v>
      </c>
      <c r="C237" s="618" t="s">
        <v>319</v>
      </c>
      <c r="D237" s="642" t="s">
        <v>2704</v>
      </c>
      <c r="E237" s="642"/>
      <c r="F237" s="642"/>
      <c r="G237" s="642"/>
      <c r="H237" s="642" t="s">
        <v>574</v>
      </c>
      <c r="I237" s="832">
        <v>2014</v>
      </c>
      <c r="J237" s="760">
        <v>1210000</v>
      </c>
      <c r="K237" s="760">
        <v>1161162</v>
      </c>
      <c r="L237" s="760">
        <v>1063288.1438800001</v>
      </c>
      <c r="M237" s="760">
        <v>930820.38634000008</v>
      </c>
      <c r="N237" s="711"/>
      <c r="O237" s="711">
        <v>0.89</v>
      </c>
      <c r="P237" s="642"/>
      <c r="Q237" s="642" t="s">
        <v>436</v>
      </c>
    </row>
    <row r="238" spans="1:17" ht="45">
      <c r="A238" s="618" t="s">
        <v>527</v>
      </c>
      <c r="B238" s="618" t="s">
        <v>289</v>
      </c>
      <c r="C238" s="618" t="s">
        <v>319</v>
      </c>
      <c r="D238" s="642" t="s">
        <v>2704</v>
      </c>
      <c r="E238" s="642"/>
      <c r="F238" s="642"/>
      <c r="G238" s="642"/>
      <c r="H238" s="642" t="s">
        <v>575</v>
      </c>
      <c r="I238" s="832">
        <v>2013</v>
      </c>
      <c r="J238" s="760">
        <v>1210000</v>
      </c>
      <c r="K238" s="760">
        <v>1210000</v>
      </c>
      <c r="L238" s="760">
        <v>1173955.87185</v>
      </c>
      <c r="M238" s="760">
        <v>883084.08652999997</v>
      </c>
      <c r="N238" s="711"/>
      <c r="O238" s="711">
        <v>0.9</v>
      </c>
      <c r="P238" s="642"/>
      <c r="Q238" s="642" t="s">
        <v>436</v>
      </c>
    </row>
    <row r="239" spans="1:17" ht="45">
      <c r="A239" s="618" t="s">
        <v>527</v>
      </c>
      <c r="B239" s="618" t="s">
        <v>289</v>
      </c>
      <c r="C239" s="618" t="s">
        <v>319</v>
      </c>
      <c r="D239" s="642" t="s">
        <v>2704</v>
      </c>
      <c r="E239" s="642"/>
      <c r="F239" s="642"/>
      <c r="G239" s="642"/>
      <c r="H239" s="642" t="s">
        <v>576</v>
      </c>
      <c r="I239" s="832">
        <v>2012</v>
      </c>
      <c r="J239" s="760">
        <v>1210000</v>
      </c>
      <c r="K239" s="760">
        <v>1075148</v>
      </c>
      <c r="L239" s="760">
        <v>946653.00538999995</v>
      </c>
      <c r="M239" s="760">
        <v>830032.32250000001</v>
      </c>
      <c r="N239" s="711"/>
      <c r="O239" s="711">
        <v>0.88</v>
      </c>
      <c r="P239" s="642"/>
      <c r="Q239" s="642" t="s">
        <v>436</v>
      </c>
    </row>
    <row r="240" spans="1:17" ht="30">
      <c r="A240" s="618" t="s">
        <v>527</v>
      </c>
      <c r="B240" s="618" t="s">
        <v>289</v>
      </c>
      <c r="C240" s="618" t="s">
        <v>319</v>
      </c>
      <c r="D240" s="642" t="s">
        <v>2704</v>
      </c>
      <c r="E240" s="642"/>
      <c r="F240" s="642"/>
      <c r="G240" s="642"/>
      <c r="H240" s="642" t="s">
        <v>578</v>
      </c>
      <c r="I240" s="832">
        <v>2009</v>
      </c>
      <c r="J240" s="760">
        <v>2250000</v>
      </c>
      <c r="K240" s="760">
        <v>2799122</v>
      </c>
      <c r="L240" s="760">
        <v>2720979.5278400001</v>
      </c>
      <c r="M240" s="760">
        <v>2660229.6950400001</v>
      </c>
      <c r="N240" s="711"/>
      <c r="O240" s="711">
        <v>0.75</v>
      </c>
      <c r="P240" s="642"/>
      <c r="Q240" s="642" t="s">
        <v>579</v>
      </c>
    </row>
    <row r="241" spans="1:17" ht="60">
      <c r="A241" s="618" t="s">
        <v>527</v>
      </c>
      <c r="B241" s="618" t="s">
        <v>289</v>
      </c>
      <c r="C241" s="618" t="s">
        <v>319</v>
      </c>
      <c r="D241" s="642" t="s">
        <v>2704</v>
      </c>
      <c r="E241" s="642"/>
      <c r="F241" s="642"/>
      <c r="G241" s="642"/>
      <c r="H241" s="642" t="s">
        <v>580</v>
      </c>
      <c r="I241" s="832">
        <v>2018</v>
      </c>
      <c r="J241" s="760">
        <v>2500000</v>
      </c>
      <c r="K241" s="760">
        <v>1370000</v>
      </c>
      <c r="L241" s="760">
        <v>1304918.0270100001</v>
      </c>
      <c r="M241" s="760">
        <v>771976.81697000004</v>
      </c>
      <c r="N241" s="711"/>
      <c r="O241" s="711">
        <v>0.75</v>
      </c>
      <c r="P241" s="642"/>
      <c r="Q241" s="642" t="s">
        <v>20</v>
      </c>
    </row>
    <row r="242" spans="1:17" ht="75">
      <c r="A242" s="618" t="s">
        <v>527</v>
      </c>
      <c r="B242" s="618" t="s">
        <v>289</v>
      </c>
      <c r="C242" s="618" t="s">
        <v>319</v>
      </c>
      <c r="D242" s="642" t="s">
        <v>2704</v>
      </c>
      <c r="E242" s="642"/>
      <c r="F242" s="642"/>
      <c r="G242" s="642"/>
      <c r="H242" s="642" t="s">
        <v>581</v>
      </c>
      <c r="I242" s="825">
        <v>2022</v>
      </c>
      <c r="J242" s="760">
        <v>1600000</v>
      </c>
      <c r="K242" s="760">
        <v>1600000</v>
      </c>
      <c r="L242" s="760">
        <v>1197586.37396</v>
      </c>
      <c r="M242" s="760">
        <v>46828.811179999997</v>
      </c>
      <c r="N242" s="711"/>
      <c r="O242" s="711">
        <v>0.15</v>
      </c>
      <c r="P242" s="642"/>
      <c r="Q242" s="642" t="s">
        <v>20</v>
      </c>
    </row>
    <row r="243" spans="1:17" ht="60">
      <c r="A243" s="618" t="s">
        <v>527</v>
      </c>
      <c r="B243" s="618" t="s">
        <v>289</v>
      </c>
      <c r="C243" s="618" t="s">
        <v>319</v>
      </c>
      <c r="D243" s="642" t="s">
        <v>2704</v>
      </c>
      <c r="E243" s="642"/>
      <c r="F243" s="642"/>
      <c r="G243" s="642"/>
      <c r="H243" s="642" t="s">
        <v>582</v>
      </c>
      <c r="I243" s="825">
        <v>2022</v>
      </c>
      <c r="J243" s="760">
        <v>2000000</v>
      </c>
      <c r="K243" s="760">
        <v>2000000</v>
      </c>
      <c r="L243" s="760">
        <v>1754714.00987</v>
      </c>
      <c r="M243" s="760">
        <v>340640.52132</v>
      </c>
      <c r="N243" s="711"/>
      <c r="O243" s="711">
        <v>0.3</v>
      </c>
      <c r="P243" s="642"/>
      <c r="Q243" s="642" t="s">
        <v>20</v>
      </c>
    </row>
    <row r="244" spans="1:17" ht="45">
      <c r="A244" s="618" t="s">
        <v>527</v>
      </c>
      <c r="B244" s="618" t="s">
        <v>289</v>
      </c>
      <c r="C244" s="618" t="s">
        <v>319</v>
      </c>
      <c r="D244" s="642" t="s">
        <v>2711</v>
      </c>
      <c r="E244" s="642"/>
      <c r="F244" s="642"/>
      <c r="G244" s="642"/>
      <c r="H244" s="642" t="s">
        <v>584</v>
      </c>
      <c r="I244" s="832">
        <v>2012</v>
      </c>
      <c r="J244" s="760">
        <v>600000</v>
      </c>
      <c r="K244" s="760">
        <v>1188162</v>
      </c>
      <c r="L244" s="760">
        <v>31091.867489999997</v>
      </c>
      <c r="M244" s="760">
        <v>4237.6137900000003</v>
      </c>
      <c r="N244" s="711"/>
      <c r="O244" s="711">
        <v>0</v>
      </c>
      <c r="P244" s="642"/>
      <c r="Q244" s="610" t="s">
        <v>585</v>
      </c>
    </row>
    <row r="245" spans="1:17" ht="30">
      <c r="A245" s="618" t="s">
        <v>527</v>
      </c>
      <c r="B245" s="618" t="s">
        <v>289</v>
      </c>
      <c r="C245" s="618" t="s">
        <v>319</v>
      </c>
      <c r="D245" s="642" t="s">
        <v>2711</v>
      </c>
      <c r="E245" s="642"/>
      <c r="F245" s="642"/>
      <c r="G245" s="642"/>
      <c r="H245" s="642" t="s">
        <v>586</v>
      </c>
      <c r="I245" s="830">
        <v>2013</v>
      </c>
      <c r="J245" s="760">
        <v>500000</v>
      </c>
      <c r="K245" s="760">
        <v>2906000</v>
      </c>
      <c r="L245" s="760">
        <v>2706416.0718299998</v>
      </c>
      <c r="M245" s="760">
        <v>737492.51922999998</v>
      </c>
      <c r="N245" s="711"/>
      <c r="O245" s="711">
        <v>0.65</v>
      </c>
      <c r="P245" s="642"/>
      <c r="Q245" s="646" t="s">
        <v>20</v>
      </c>
    </row>
    <row r="246" spans="1:17" ht="45">
      <c r="A246" s="618" t="s">
        <v>527</v>
      </c>
      <c r="B246" s="618" t="s">
        <v>289</v>
      </c>
      <c r="C246" s="618" t="s">
        <v>319</v>
      </c>
      <c r="D246" s="642" t="s">
        <v>2711</v>
      </c>
      <c r="E246" s="642"/>
      <c r="F246" s="642"/>
      <c r="G246" s="642"/>
      <c r="H246" s="642" t="s">
        <v>587</v>
      </c>
      <c r="I246" s="833">
        <v>2018</v>
      </c>
      <c r="J246" s="760">
        <v>5000000</v>
      </c>
      <c r="K246" s="760">
        <v>25000000</v>
      </c>
      <c r="L246" s="760">
        <v>23977964.659110002</v>
      </c>
      <c r="M246" s="760">
        <v>3893705.9654099997</v>
      </c>
      <c r="N246" s="711"/>
      <c r="O246" s="711">
        <v>0.15</v>
      </c>
      <c r="P246" s="642"/>
      <c r="Q246" s="646" t="s">
        <v>588</v>
      </c>
    </row>
    <row r="247" spans="1:17" ht="75">
      <c r="A247" s="618" t="s">
        <v>527</v>
      </c>
      <c r="B247" s="618" t="s">
        <v>289</v>
      </c>
      <c r="C247" s="618" t="s">
        <v>319</v>
      </c>
      <c r="D247" s="642" t="s">
        <v>2716</v>
      </c>
      <c r="E247" s="642"/>
      <c r="F247" s="642"/>
      <c r="G247" s="642"/>
      <c r="H247" s="642" t="s">
        <v>590</v>
      </c>
      <c r="I247" s="823">
        <v>2022</v>
      </c>
      <c r="J247" s="760">
        <v>1400000</v>
      </c>
      <c r="K247" s="760">
        <v>1400000</v>
      </c>
      <c r="L247" s="760">
        <v>1383159.6507000001</v>
      </c>
      <c r="M247" s="760">
        <v>1061921.2086199999</v>
      </c>
      <c r="N247" s="711"/>
      <c r="O247" s="711">
        <v>1</v>
      </c>
      <c r="P247" s="642"/>
      <c r="Q247" s="611" t="s">
        <v>591</v>
      </c>
    </row>
    <row r="248" spans="1:17" ht="45">
      <c r="A248" s="618" t="s">
        <v>527</v>
      </c>
      <c r="B248" s="618" t="s">
        <v>313</v>
      </c>
      <c r="C248" s="618" t="s">
        <v>319</v>
      </c>
      <c r="D248" s="618" t="s">
        <v>2705</v>
      </c>
      <c r="E248" s="618" t="s">
        <v>593</v>
      </c>
      <c r="F248" s="618" t="s">
        <v>594</v>
      </c>
      <c r="G248" s="618"/>
      <c r="H248" s="618" t="s">
        <v>595</v>
      </c>
      <c r="I248" s="786"/>
      <c r="J248" s="721">
        <v>3307000</v>
      </c>
      <c r="K248" s="721">
        <v>3307000</v>
      </c>
      <c r="L248" s="721">
        <v>2573379</v>
      </c>
      <c r="M248" s="721">
        <v>883361</v>
      </c>
      <c r="N248" s="711"/>
      <c r="O248" s="711">
        <v>70</v>
      </c>
      <c r="P248" s="618"/>
      <c r="Q248" s="618"/>
    </row>
    <row r="249" spans="1:17" ht="45">
      <c r="A249" s="618" t="s">
        <v>527</v>
      </c>
      <c r="B249" s="618" t="s">
        <v>313</v>
      </c>
      <c r="C249" s="618" t="s">
        <v>319</v>
      </c>
      <c r="D249" s="618" t="s">
        <v>2705</v>
      </c>
      <c r="E249" s="618" t="s">
        <v>593</v>
      </c>
      <c r="F249" s="618" t="s">
        <v>594</v>
      </c>
      <c r="G249" s="618"/>
      <c r="H249" s="618" t="s">
        <v>596</v>
      </c>
      <c r="I249" s="786"/>
      <c r="J249" s="721">
        <v>1130000</v>
      </c>
      <c r="K249" s="721">
        <v>1130000</v>
      </c>
      <c r="L249" s="721">
        <v>221270</v>
      </c>
      <c r="M249" s="721">
        <v>221270</v>
      </c>
      <c r="N249" s="711"/>
      <c r="O249" s="711">
        <v>0</v>
      </c>
      <c r="P249" s="618"/>
      <c r="Q249" s="618" t="s">
        <v>597</v>
      </c>
    </row>
    <row r="250" spans="1:17" ht="30">
      <c r="A250" s="618" t="s">
        <v>527</v>
      </c>
      <c r="B250" s="618" t="s">
        <v>313</v>
      </c>
      <c r="C250" s="618" t="s">
        <v>319</v>
      </c>
      <c r="D250" s="618" t="s">
        <v>2711</v>
      </c>
      <c r="E250" s="618" t="s">
        <v>599</v>
      </c>
      <c r="F250" s="618" t="s">
        <v>600</v>
      </c>
      <c r="G250" s="618"/>
      <c r="H250" s="618" t="s">
        <v>601</v>
      </c>
      <c r="I250" s="786"/>
      <c r="J250" s="721">
        <v>950000</v>
      </c>
      <c r="K250" s="721">
        <v>1550000</v>
      </c>
      <c r="L250" s="721">
        <v>1248685</v>
      </c>
      <c r="M250" s="721">
        <v>1248685</v>
      </c>
      <c r="N250" s="711"/>
      <c r="O250" s="711">
        <v>30</v>
      </c>
      <c r="P250" s="618"/>
      <c r="Q250" s="618" t="s">
        <v>602</v>
      </c>
    </row>
    <row r="251" spans="1:17" ht="30">
      <c r="A251" s="618" t="s">
        <v>527</v>
      </c>
      <c r="B251" s="618" t="s">
        <v>313</v>
      </c>
      <c r="C251" s="618" t="s">
        <v>319</v>
      </c>
      <c r="D251" s="618" t="s">
        <v>2711</v>
      </c>
      <c r="E251" s="618" t="s">
        <v>599</v>
      </c>
      <c r="F251" s="618" t="s">
        <v>600</v>
      </c>
      <c r="G251" s="618"/>
      <c r="H251" s="618" t="s">
        <v>603</v>
      </c>
      <c r="I251" s="786"/>
      <c r="J251" s="721">
        <v>1279583</v>
      </c>
      <c r="K251" s="721">
        <v>1279583</v>
      </c>
      <c r="L251" s="721">
        <v>1226844</v>
      </c>
      <c r="M251" s="721">
        <v>239020</v>
      </c>
      <c r="N251" s="711"/>
      <c r="O251" s="711">
        <v>98</v>
      </c>
      <c r="P251" s="618"/>
      <c r="Q251" s="618" t="s">
        <v>604</v>
      </c>
    </row>
    <row r="252" spans="1:17" ht="30">
      <c r="A252" s="618" t="s">
        <v>527</v>
      </c>
      <c r="B252" s="618" t="s">
        <v>297</v>
      </c>
      <c r="C252" s="618" t="s">
        <v>319</v>
      </c>
      <c r="D252" s="652" t="s">
        <v>2691</v>
      </c>
      <c r="E252" s="652" t="s">
        <v>606</v>
      </c>
      <c r="F252" s="652" t="s">
        <v>607</v>
      </c>
      <c r="G252" s="652" t="s">
        <v>608</v>
      </c>
      <c r="H252" s="652" t="s">
        <v>609</v>
      </c>
      <c r="I252" s="834" t="s">
        <v>610</v>
      </c>
      <c r="J252" s="762">
        <v>900000</v>
      </c>
      <c r="K252" s="762">
        <v>2316607</v>
      </c>
      <c r="L252" s="762">
        <v>29895</v>
      </c>
      <c r="M252" s="762">
        <v>28459.572620000003</v>
      </c>
      <c r="N252" s="763"/>
      <c r="O252" s="763">
        <v>0</v>
      </c>
      <c r="P252" s="764"/>
      <c r="Q252" s="653" t="s">
        <v>611</v>
      </c>
    </row>
    <row r="253" spans="1:17" ht="30">
      <c r="A253" s="618" t="s">
        <v>527</v>
      </c>
      <c r="B253" s="618" t="s">
        <v>297</v>
      </c>
      <c r="C253" s="618" t="s">
        <v>319</v>
      </c>
      <c r="D253" s="655" t="s">
        <v>2691</v>
      </c>
      <c r="E253" s="655" t="s">
        <v>606</v>
      </c>
      <c r="F253" s="655" t="s">
        <v>607</v>
      </c>
      <c r="G253" s="655" t="s">
        <v>612</v>
      </c>
      <c r="H253" s="655" t="s">
        <v>613</v>
      </c>
      <c r="I253" s="835" t="s">
        <v>614</v>
      </c>
      <c r="J253" s="765">
        <v>500000</v>
      </c>
      <c r="K253" s="765">
        <v>1800000</v>
      </c>
      <c r="L253" s="765">
        <v>16640</v>
      </c>
      <c r="M253" s="765">
        <v>16310.22517</v>
      </c>
      <c r="N253" s="766"/>
      <c r="O253" s="766">
        <v>0</v>
      </c>
      <c r="P253" s="658"/>
      <c r="Q253" s="658" t="s">
        <v>611</v>
      </c>
    </row>
    <row r="254" spans="1:17" ht="60">
      <c r="A254" s="618" t="s">
        <v>527</v>
      </c>
      <c r="B254" s="618" t="s">
        <v>297</v>
      </c>
      <c r="C254" s="618" t="s">
        <v>319</v>
      </c>
      <c r="D254" s="655" t="s">
        <v>2696</v>
      </c>
      <c r="E254" s="655" t="s">
        <v>616</v>
      </c>
      <c r="F254" s="655" t="s">
        <v>617</v>
      </c>
      <c r="G254" s="655" t="s">
        <v>618</v>
      </c>
      <c r="H254" s="655" t="s">
        <v>619</v>
      </c>
      <c r="I254" s="836">
        <v>2010</v>
      </c>
      <c r="J254" s="762">
        <v>1044000</v>
      </c>
      <c r="K254" s="762">
        <v>1527000</v>
      </c>
      <c r="L254" s="762">
        <v>1490013</v>
      </c>
      <c r="M254" s="762">
        <v>1478610.8300900001</v>
      </c>
      <c r="N254" s="763"/>
      <c r="O254" s="763">
        <v>1</v>
      </c>
      <c r="P254" s="767"/>
      <c r="Q254" s="653" t="s">
        <v>13</v>
      </c>
    </row>
    <row r="255" spans="1:17" ht="45">
      <c r="A255" s="618" t="s">
        <v>527</v>
      </c>
      <c r="B255" s="618" t="s">
        <v>297</v>
      </c>
      <c r="C255" s="618" t="s">
        <v>319</v>
      </c>
      <c r="D255" s="655" t="s">
        <v>2697</v>
      </c>
      <c r="E255" s="655" t="s">
        <v>621</v>
      </c>
      <c r="F255" s="655" t="s">
        <v>622</v>
      </c>
      <c r="G255" s="655" t="s">
        <v>623</v>
      </c>
      <c r="H255" s="655" t="s">
        <v>624</v>
      </c>
      <c r="I255" s="837">
        <v>2011</v>
      </c>
      <c r="J255" s="762">
        <v>2310000</v>
      </c>
      <c r="K255" s="762">
        <v>3104000</v>
      </c>
      <c r="L255" s="762">
        <v>3065910</v>
      </c>
      <c r="M255" s="762">
        <v>3057058.8769800002</v>
      </c>
      <c r="N255" s="763"/>
      <c r="O255" s="763">
        <v>1</v>
      </c>
      <c r="P255" s="652"/>
      <c r="Q255" s="653" t="s">
        <v>13</v>
      </c>
    </row>
    <row r="256" spans="1:17" ht="45">
      <c r="A256" s="618" t="s">
        <v>527</v>
      </c>
      <c r="B256" s="618" t="s">
        <v>297</v>
      </c>
      <c r="C256" s="618" t="s">
        <v>319</v>
      </c>
      <c r="D256" s="655" t="s">
        <v>2703</v>
      </c>
      <c r="E256" s="655" t="s">
        <v>626</v>
      </c>
      <c r="F256" s="655" t="s">
        <v>627</v>
      </c>
      <c r="G256" s="655" t="s">
        <v>628</v>
      </c>
      <c r="H256" s="655" t="s">
        <v>629</v>
      </c>
      <c r="I256" s="837">
        <v>2018</v>
      </c>
      <c r="J256" s="762">
        <v>2000000</v>
      </c>
      <c r="K256" s="762">
        <v>2000000</v>
      </c>
      <c r="L256" s="762">
        <v>1691351</v>
      </c>
      <c r="M256" s="762">
        <v>957852.66949999996</v>
      </c>
      <c r="N256" s="763"/>
      <c r="O256" s="763">
        <v>0.6</v>
      </c>
      <c r="P256" s="652"/>
      <c r="Q256" s="653" t="s">
        <v>630</v>
      </c>
    </row>
    <row r="257" spans="1:17" ht="45">
      <c r="A257" s="618" t="s">
        <v>527</v>
      </c>
      <c r="B257" s="618" t="s">
        <v>297</v>
      </c>
      <c r="C257" s="618" t="s">
        <v>319</v>
      </c>
      <c r="D257" s="652" t="s">
        <v>2705</v>
      </c>
      <c r="E257" s="652" t="s">
        <v>632</v>
      </c>
      <c r="F257" s="652" t="s">
        <v>633</v>
      </c>
      <c r="G257" s="652" t="s">
        <v>634</v>
      </c>
      <c r="H257" s="652" t="s">
        <v>635</v>
      </c>
      <c r="I257" s="834">
        <v>2014</v>
      </c>
      <c r="J257" s="762">
        <v>2800000</v>
      </c>
      <c r="K257" s="762">
        <v>2856358</v>
      </c>
      <c r="L257" s="762">
        <v>2854809</v>
      </c>
      <c r="M257" s="762">
        <v>2714835.5651700003</v>
      </c>
      <c r="N257" s="763"/>
      <c r="O257" s="763">
        <v>1</v>
      </c>
      <c r="P257" s="764"/>
      <c r="Q257" s="653" t="s">
        <v>13</v>
      </c>
    </row>
    <row r="258" spans="1:17" ht="60">
      <c r="A258" s="618" t="s">
        <v>527</v>
      </c>
      <c r="B258" s="618" t="s">
        <v>297</v>
      </c>
      <c r="C258" s="618" t="s">
        <v>319</v>
      </c>
      <c r="D258" s="655" t="s">
        <v>2705</v>
      </c>
      <c r="E258" s="655" t="s">
        <v>636</v>
      </c>
      <c r="F258" s="655" t="s">
        <v>637</v>
      </c>
      <c r="G258" s="655" t="s">
        <v>638</v>
      </c>
      <c r="H258" s="655" t="s">
        <v>639</v>
      </c>
      <c r="I258" s="836">
        <v>2022</v>
      </c>
      <c r="J258" s="762">
        <v>1350000</v>
      </c>
      <c r="K258" s="762">
        <v>1350000</v>
      </c>
      <c r="L258" s="762">
        <v>434473</v>
      </c>
      <c r="M258" s="762">
        <v>102459.8625</v>
      </c>
      <c r="N258" s="763"/>
      <c r="O258" s="763">
        <v>0.25</v>
      </c>
      <c r="P258" s="767"/>
      <c r="Q258" s="653" t="s">
        <v>20</v>
      </c>
    </row>
    <row r="259" spans="1:17" ht="45">
      <c r="A259" s="618" t="s">
        <v>527</v>
      </c>
      <c r="B259" s="618" t="s">
        <v>297</v>
      </c>
      <c r="C259" s="618" t="s">
        <v>319</v>
      </c>
      <c r="D259" s="655" t="s">
        <v>2705</v>
      </c>
      <c r="E259" s="655" t="s">
        <v>636</v>
      </c>
      <c r="F259" s="655" t="s">
        <v>637</v>
      </c>
      <c r="G259" s="655" t="s">
        <v>640</v>
      </c>
      <c r="H259" s="655" t="s">
        <v>641</v>
      </c>
      <c r="I259" s="836">
        <v>2018</v>
      </c>
      <c r="J259" s="762">
        <v>2300000</v>
      </c>
      <c r="K259" s="762">
        <v>2300000</v>
      </c>
      <c r="L259" s="762">
        <v>2244858</v>
      </c>
      <c r="M259" s="762">
        <v>1925463.4642</v>
      </c>
      <c r="N259" s="763"/>
      <c r="O259" s="763">
        <v>0.8</v>
      </c>
      <c r="P259" s="767"/>
      <c r="Q259" s="653" t="s">
        <v>630</v>
      </c>
    </row>
    <row r="260" spans="1:17" ht="45">
      <c r="A260" s="618" t="s">
        <v>527</v>
      </c>
      <c r="B260" s="618" t="s">
        <v>297</v>
      </c>
      <c r="C260" s="618" t="s">
        <v>319</v>
      </c>
      <c r="D260" s="653" t="s">
        <v>2705</v>
      </c>
      <c r="E260" s="653" t="s">
        <v>636</v>
      </c>
      <c r="F260" s="653" t="s">
        <v>637</v>
      </c>
      <c r="G260" s="653" t="s">
        <v>642</v>
      </c>
      <c r="H260" s="653" t="s">
        <v>643</v>
      </c>
      <c r="I260" s="836">
        <v>2018</v>
      </c>
      <c r="J260" s="762">
        <v>1000000</v>
      </c>
      <c r="K260" s="762">
        <v>1000000</v>
      </c>
      <c r="L260" s="762">
        <v>727956</v>
      </c>
      <c r="M260" s="762">
        <v>618847.92944999994</v>
      </c>
      <c r="N260" s="763"/>
      <c r="O260" s="763">
        <v>0.56000000000000005</v>
      </c>
      <c r="P260" s="652"/>
      <c r="Q260" s="652" t="s">
        <v>630</v>
      </c>
    </row>
    <row r="261" spans="1:17" ht="45">
      <c r="A261" s="618" t="s">
        <v>527</v>
      </c>
      <c r="B261" s="618" t="s">
        <v>297</v>
      </c>
      <c r="C261" s="618" t="s">
        <v>319</v>
      </c>
      <c r="D261" s="652" t="s">
        <v>2705</v>
      </c>
      <c r="E261" s="652" t="s">
        <v>636</v>
      </c>
      <c r="F261" s="652" t="s">
        <v>637</v>
      </c>
      <c r="G261" s="652" t="s">
        <v>644</v>
      </c>
      <c r="H261" s="652" t="s">
        <v>645</v>
      </c>
      <c r="I261" s="834">
        <v>2020</v>
      </c>
      <c r="J261" s="762">
        <v>4000000</v>
      </c>
      <c r="K261" s="762">
        <v>4000000</v>
      </c>
      <c r="L261" s="762">
        <v>3880909</v>
      </c>
      <c r="M261" s="762">
        <v>2755539.2608399997</v>
      </c>
      <c r="N261" s="763"/>
      <c r="O261" s="763">
        <v>0.65</v>
      </c>
      <c r="P261" s="764"/>
      <c r="Q261" s="653" t="s">
        <v>114</v>
      </c>
    </row>
    <row r="262" spans="1:17" ht="60">
      <c r="A262" s="618" t="s">
        <v>527</v>
      </c>
      <c r="B262" s="618" t="s">
        <v>297</v>
      </c>
      <c r="C262" s="618" t="s">
        <v>319</v>
      </c>
      <c r="D262" s="655" t="s">
        <v>2708</v>
      </c>
      <c r="E262" s="655" t="s">
        <v>647</v>
      </c>
      <c r="F262" s="655" t="s">
        <v>648</v>
      </c>
      <c r="G262" s="655" t="s">
        <v>649</v>
      </c>
      <c r="H262" s="655" t="s">
        <v>650</v>
      </c>
      <c r="I262" s="836">
        <v>2017</v>
      </c>
      <c r="J262" s="762">
        <v>2500000</v>
      </c>
      <c r="K262" s="762">
        <v>4043000</v>
      </c>
      <c r="L262" s="762">
        <v>3914424</v>
      </c>
      <c r="M262" s="762">
        <v>3897680.6171900001</v>
      </c>
      <c r="N262" s="763"/>
      <c r="O262" s="763">
        <v>0.95</v>
      </c>
      <c r="P262" s="767"/>
      <c r="Q262" s="653" t="s">
        <v>630</v>
      </c>
    </row>
    <row r="263" spans="1:17" ht="30">
      <c r="A263" s="618" t="s">
        <v>527</v>
      </c>
      <c r="B263" s="618" t="s">
        <v>297</v>
      </c>
      <c r="C263" s="618" t="s">
        <v>319</v>
      </c>
      <c r="D263" s="655" t="s">
        <v>2711</v>
      </c>
      <c r="E263" s="655" t="s">
        <v>652</v>
      </c>
      <c r="F263" s="655" t="s">
        <v>653</v>
      </c>
      <c r="G263" s="655" t="s">
        <v>654</v>
      </c>
      <c r="H263" s="655" t="s">
        <v>655</v>
      </c>
      <c r="I263" s="836" t="s">
        <v>610</v>
      </c>
      <c r="J263" s="762">
        <v>1000000</v>
      </c>
      <c r="K263" s="762">
        <v>1000000</v>
      </c>
      <c r="L263" s="762">
        <v>165893</v>
      </c>
      <c r="M263" s="762">
        <v>62104.633000000002</v>
      </c>
      <c r="N263" s="763"/>
      <c r="O263" s="763">
        <v>0.05</v>
      </c>
      <c r="P263" s="767"/>
      <c r="Q263" s="653" t="s">
        <v>114</v>
      </c>
    </row>
    <row r="264" spans="1:17" ht="30">
      <c r="A264" s="618" t="s">
        <v>527</v>
      </c>
      <c r="B264" s="618" t="s">
        <v>297</v>
      </c>
      <c r="C264" s="618" t="s">
        <v>319</v>
      </c>
      <c r="D264" s="653" t="s">
        <v>2711</v>
      </c>
      <c r="E264" s="653" t="s">
        <v>652</v>
      </c>
      <c r="F264" s="653" t="s">
        <v>653</v>
      </c>
      <c r="G264" s="653" t="s">
        <v>656</v>
      </c>
      <c r="H264" s="653" t="s">
        <v>657</v>
      </c>
      <c r="I264" s="836" t="s">
        <v>658</v>
      </c>
      <c r="J264" s="762">
        <v>600000</v>
      </c>
      <c r="K264" s="762">
        <v>1410000</v>
      </c>
      <c r="L264" s="762">
        <v>1115018</v>
      </c>
      <c r="M264" s="762">
        <v>935632.54171999998</v>
      </c>
      <c r="N264" s="763"/>
      <c r="O264" s="763">
        <v>0.9</v>
      </c>
      <c r="P264" s="652"/>
      <c r="Q264" s="612" t="s">
        <v>630</v>
      </c>
    </row>
    <row r="265" spans="1:17" ht="30">
      <c r="A265" s="618" t="s">
        <v>527</v>
      </c>
      <c r="B265" s="618" t="s">
        <v>297</v>
      </c>
      <c r="C265" s="618" t="s">
        <v>319</v>
      </c>
      <c r="D265" s="652" t="s">
        <v>2711</v>
      </c>
      <c r="E265" s="652" t="s">
        <v>652</v>
      </c>
      <c r="F265" s="652" t="s">
        <v>653</v>
      </c>
      <c r="G265" s="652" t="s">
        <v>659</v>
      </c>
      <c r="H265" s="652" t="s">
        <v>660</v>
      </c>
      <c r="I265" s="834" t="s">
        <v>661</v>
      </c>
      <c r="J265" s="762">
        <v>2800000</v>
      </c>
      <c r="K265" s="762">
        <v>4975000</v>
      </c>
      <c r="L265" s="762">
        <v>4573964</v>
      </c>
      <c r="M265" s="762">
        <v>3481534.4893899993</v>
      </c>
      <c r="N265" s="763"/>
      <c r="O265" s="763">
        <v>1</v>
      </c>
      <c r="P265" s="764"/>
      <c r="Q265" s="653" t="s">
        <v>13</v>
      </c>
    </row>
    <row r="266" spans="1:17" ht="45">
      <c r="A266" s="618" t="s">
        <v>527</v>
      </c>
      <c r="B266" s="618" t="s">
        <v>315</v>
      </c>
      <c r="C266" s="618" t="s">
        <v>319</v>
      </c>
      <c r="D266" s="618" t="s">
        <v>2691</v>
      </c>
      <c r="E266" s="618" t="s">
        <v>663</v>
      </c>
      <c r="F266" s="618" t="s">
        <v>664</v>
      </c>
      <c r="G266" s="652" t="s">
        <v>665</v>
      </c>
      <c r="H266" s="652" t="s">
        <v>665</v>
      </c>
      <c r="I266" s="834">
        <v>2022</v>
      </c>
      <c r="J266" s="762">
        <v>1391251</v>
      </c>
      <c r="K266" s="762">
        <v>1391251</v>
      </c>
      <c r="L266" s="762">
        <v>863681</v>
      </c>
      <c r="M266" s="762">
        <v>13744</v>
      </c>
      <c r="N266" s="763"/>
      <c r="O266" s="763">
        <v>0.55000000000000004</v>
      </c>
      <c r="P266" s="764"/>
      <c r="Q266" s="653" t="s">
        <v>114</v>
      </c>
    </row>
    <row r="267" spans="1:17" ht="45">
      <c r="A267" s="618" t="s">
        <v>527</v>
      </c>
      <c r="B267" s="618" t="s">
        <v>315</v>
      </c>
      <c r="C267" s="618" t="s">
        <v>319</v>
      </c>
      <c r="D267" s="618" t="s">
        <v>2691</v>
      </c>
      <c r="E267" s="618" t="s">
        <v>663</v>
      </c>
      <c r="F267" s="618" t="s">
        <v>664</v>
      </c>
      <c r="G267" s="652" t="s">
        <v>666</v>
      </c>
      <c r="H267" s="652" t="s">
        <v>666</v>
      </c>
      <c r="I267" s="834">
        <v>2022</v>
      </c>
      <c r="J267" s="762">
        <v>1796366</v>
      </c>
      <c r="K267" s="762">
        <v>1796366</v>
      </c>
      <c r="L267" s="762">
        <v>122598</v>
      </c>
      <c r="M267" s="762">
        <v>245</v>
      </c>
      <c r="N267" s="763"/>
      <c r="O267" s="763">
        <v>0</v>
      </c>
      <c r="P267" s="764"/>
      <c r="Q267" s="653" t="s">
        <v>114</v>
      </c>
    </row>
    <row r="268" spans="1:17" ht="60">
      <c r="A268" s="618" t="s">
        <v>527</v>
      </c>
      <c r="B268" s="618" t="s">
        <v>315</v>
      </c>
      <c r="C268" s="618" t="s">
        <v>319</v>
      </c>
      <c r="D268" s="618" t="s">
        <v>2708</v>
      </c>
      <c r="E268" s="618" t="s">
        <v>668</v>
      </c>
      <c r="F268" s="618" t="s">
        <v>669</v>
      </c>
      <c r="G268" s="652" t="s">
        <v>670</v>
      </c>
      <c r="H268" s="652" t="s">
        <v>670</v>
      </c>
      <c r="I268" s="834">
        <v>2022</v>
      </c>
      <c r="J268" s="762">
        <v>1292512</v>
      </c>
      <c r="K268" s="762">
        <v>1402868</v>
      </c>
      <c r="L268" s="762">
        <v>1371741</v>
      </c>
      <c r="M268" s="762">
        <v>1233334</v>
      </c>
      <c r="N268" s="763"/>
      <c r="O268" s="763">
        <v>0.95</v>
      </c>
      <c r="P268" s="764"/>
      <c r="Q268" s="653" t="s">
        <v>114</v>
      </c>
    </row>
    <row r="269" spans="1:17" ht="45">
      <c r="A269" s="618" t="s">
        <v>527</v>
      </c>
      <c r="B269" s="618" t="s">
        <v>315</v>
      </c>
      <c r="C269" s="618" t="s">
        <v>319</v>
      </c>
      <c r="D269" s="618" t="s">
        <v>2711</v>
      </c>
      <c r="E269" s="618" t="s">
        <v>672</v>
      </c>
      <c r="F269" s="618" t="s">
        <v>673</v>
      </c>
      <c r="G269" s="652" t="s">
        <v>674</v>
      </c>
      <c r="H269" s="652" t="s">
        <v>674</v>
      </c>
      <c r="I269" s="834">
        <v>2022</v>
      </c>
      <c r="J269" s="762">
        <v>1749275</v>
      </c>
      <c r="K269" s="762">
        <v>2749275</v>
      </c>
      <c r="L269" s="762">
        <v>1661774</v>
      </c>
      <c r="M269" s="762">
        <v>631367</v>
      </c>
      <c r="N269" s="763"/>
      <c r="O269" s="763">
        <v>0.9</v>
      </c>
      <c r="P269" s="764"/>
      <c r="Q269" s="653" t="s">
        <v>114</v>
      </c>
    </row>
    <row r="270" spans="1:17" ht="45">
      <c r="A270" s="618" t="s">
        <v>527</v>
      </c>
      <c r="B270" s="618" t="s">
        <v>271</v>
      </c>
      <c r="C270" s="618" t="s">
        <v>319</v>
      </c>
      <c r="D270" s="618" t="s">
        <v>2691</v>
      </c>
      <c r="E270" s="618" t="s">
        <v>676</v>
      </c>
      <c r="F270" s="618" t="s">
        <v>677</v>
      </c>
      <c r="G270" s="618"/>
      <c r="H270" s="618" t="s">
        <v>678</v>
      </c>
      <c r="I270" s="786">
        <v>2004</v>
      </c>
      <c r="J270" s="721">
        <v>200000</v>
      </c>
      <c r="K270" s="721">
        <v>1135000</v>
      </c>
      <c r="L270" s="721">
        <v>1083832</v>
      </c>
      <c r="M270" s="721">
        <v>1012970</v>
      </c>
      <c r="N270" s="711"/>
      <c r="O270" s="711">
        <v>98</v>
      </c>
      <c r="P270" s="618"/>
      <c r="Q270" s="618"/>
    </row>
    <row r="271" spans="1:17" ht="60">
      <c r="A271" s="618" t="s">
        <v>527</v>
      </c>
      <c r="B271" s="618" t="s">
        <v>271</v>
      </c>
      <c r="C271" s="618" t="s">
        <v>319</v>
      </c>
      <c r="D271" s="618" t="s">
        <v>2691</v>
      </c>
      <c r="E271" s="626" t="s">
        <v>676</v>
      </c>
      <c r="F271" s="618" t="s">
        <v>677</v>
      </c>
      <c r="G271" s="618"/>
      <c r="H271" s="618" t="s">
        <v>679</v>
      </c>
      <c r="I271" s="786">
        <v>2007</v>
      </c>
      <c r="J271" s="721">
        <v>500000</v>
      </c>
      <c r="K271" s="721">
        <v>5129400</v>
      </c>
      <c r="L271" s="721">
        <v>89285</v>
      </c>
      <c r="M271" s="721">
        <v>64133</v>
      </c>
      <c r="N271" s="711"/>
      <c r="O271" s="711">
        <v>0</v>
      </c>
      <c r="P271" s="618"/>
      <c r="Q271" s="618" t="s">
        <v>107</v>
      </c>
    </row>
    <row r="272" spans="1:17" ht="45">
      <c r="A272" s="618" t="s">
        <v>527</v>
      </c>
      <c r="B272" s="618" t="s">
        <v>271</v>
      </c>
      <c r="C272" s="618" t="s">
        <v>319</v>
      </c>
      <c r="D272" s="618" t="s">
        <v>2697</v>
      </c>
      <c r="E272" s="618" t="s">
        <v>681</v>
      </c>
      <c r="F272" s="618" t="s">
        <v>682</v>
      </c>
      <c r="G272" s="618"/>
      <c r="H272" s="618" t="s">
        <v>683</v>
      </c>
      <c r="I272" s="786">
        <v>2011</v>
      </c>
      <c r="J272" s="721">
        <v>2310000</v>
      </c>
      <c r="K272" s="721">
        <v>3220800</v>
      </c>
      <c r="L272" s="721">
        <v>2573730</v>
      </c>
      <c r="M272" s="721">
        <v>2290066</v>
      </c>
      <c r="N272" s="711"/>
      <c r="O272" s="711">
        <v>98</v>
      </c>
      <c r="P272" s="618"/>
      <c r="Q272" s="618" t="s">
        <v>684</v>
      </c>
    </row>
    <row r="273" spans="1:17" ht="45">
      <c r="A273" s="618" t="s">
        <v>527</v>
      </c>
      <c r="B273" s="618" t="s">
        <v>271</v>
      </c>
      <c r="C273" s="618" t="s">
        <v>319</v>
      </c>
      <c r="D273" s="618" t="s">
        <v>2697</v>
      </c>
      <c r="E273" s="618" t="s">
        <v>685</v>
      </c>
      <c r="F273" s="618" t="s">
        <v>686</v>
      </c>
      <c r="G273" s="618"/>
      <c r="H273" s="618" t="s">
        <v>687</v>
      </c>
      <c r="I273" s="786">
        <v>2011</v>
      </c>
      <c r="J273" s="721">
        <v>1422000</v>
      </c>
      <c r="K273" s="721">
        <v>1568740</v>
      </c>
      <c r="L273" s="721">
        <v>1514318</v>
      </c>
      <c r="M273" s="721">
        <v>1505560</v>
      </c>
      <c r="N273" s="711"/>
      <c r="O273" s="711">
        <v>100</v>
      </c>
      <c r="P273" s="618"/>
      <c r="Q273" s="618" t="s">
        <v>688</v>
      </c>
    </row>
    <row r="274" spans="1:17" ht="60">
      <c r="A274" s="618" t="s">
        <v>527</v>
      </c>
      <c r="B274" s="618" t="s">
        <v>271</v>
      </c>
      <c r="C274" s="618" t="s">
        <v>319</v>
      </c>
      <c r="D274" s="618" t="s">
        <v>2699</v>
      </c>
      <c r="E274" s="618" t="s">
        <v>690</v>
      </c>
      <c r="F274" s="618" t="s">
        <v>691</v>
      </c>
      <c r="G274" s="618"/>
      <c r="H274" s="618" t="s">
        <v>692</v>
      </c>
      <c r="I274" s="786">
        <v>2014</v>
      </c>
      <c r="J274" s="721">
        <v>1600000</v>
      </c>
      <c r="K274" s="721">
        <v>1600000</v>
      </c>
      <c r="L274" s="721">
        <v>0</v>
      </c>
      <c r="M274" s="721">
        <v>0</v>
      </c>
      <c r="N274" s="711"/>
      <c r="O274" s="711">
        <v>0</v>
      </c>
      <c r="P274" s="618"/>
      <c r="Q274" s="618" t="s">
        <v>693</v>
      </c>
    </row>
    <row r="275" spans="1:17" ht="60">
      <c r="A275" s="618" t="s">
        <v>527</v>
      </c>
      <c r="B275" s="618" t="s">
        <v>271</v>
      </c>
      <c r="C275" s="618" t="s">
        <v>319</v>
      </c>
      <c r="D275" s="618" t="s">
        <v>2700</v>
      </c>
      <c r="E275" s="618" t="s">
        <v>695</v>
      </c>
      <c r="F275" s="618" t="s">
        <v>696</v>
      </c>
      <c r="G275" s="618"/>
      <c r="H275" s="618" t="s">
        <v>697</v>
      </c>
      <c r="I275" s="786">
        <v>2006</v>
      </c>
      <c r="J275" s="721">
        <v>400000</v>
      </c>
      <c r="K275" s="721">
        <v>1326178</v>
      </c>
      <c r="L275" s="721">
        <v>1317631</v>
      </c>
      <c r="M275" s="721">
        <v>1309697</v>
      </c>
      <c r="N275" s="711"/>
      <c r="O275" s="711">
        <v>100</v>
      </c>
      <c r="P275" s="618"/>
      <c r="Q275" s="618" t="s">
        <v>688</v>
      </c>
    </row>
    <row r="276" spans="1:17" ht="60">
      <c r="A276" s="618" t="s">
        <v>527</v>
      </c>
      <c r="B276" s="618" t="s">
        <v>271</v>
      </c>
      <c r="C276" s="618" t="s">
        <v>319</v>
      </c>
      <c r="D276" s="618" t="s">
        <v>2703</v>
      </c>
      <c r="E276" s="618" t="s">
        <v>699</v>
      </c>
      <c r="F276" s="618" t="s">
        <v>700</v>
      </c>
      <c r="G276" s="618"/>
      <c r="H276" s="618" t="s">
        <v>702</v>
      </c>
      <c r="I276" s="786">
        <v>2018</v>
      </c>
      <c r="J276" s="721">
        <v>1200000</v>
      </c>
      <c r="K276" s="721">
        <v>1200000</v>
      </c>
      <c r="L276" s="721">
        <v>717230</v>
      </c>
      <c r="M276" s="721">
        <v>182169</v>
      </c>
      <c r="N276" s="711"/>
      <c r="O276" s="711">
        <v>35</v>
      </c>
      <c r="P276" s="618"/>
      <c r="Q276" s="618"/>
    </row>
    <row r="277" spans="1:17" ht="60">
      <c r="A277" s="618" t="s">
        <v>527</v>
      </c>
      <c r="B277" s="618" t="s">
        <v>271</v>
      </c>
      <c r="C277" s="618" t="s">
        <v>319</v>
      </c>
      <c r="D277" s="618" t="s">
        <v>2703</v>
      </c>
      <c r="E277" s="618" t="s">
        <v>699</v>
      </c>
      <c r="F277" s="618" t="s">
        <v>700</v>
      </c>
      <c r="G277" s="618"/>
      <c r="H277" s="618" t="s">
        <v>703</v>
      </c>
      <c r="I277" s="786">
        <v>2014</v>
      </c>
      <c r="J277" s="721">
        <v>1000000</v>
      </c>
      <c r="K277" s="721">
        <v>1000000</v>
      </c>
      <c r="L277" s="721">
        <v>11762</v>
      </c>
      <c r="M277" s="721">
        <v>2999</v>
      </c>
      <c r="N277" s="711"/>
      <c r="O277" s="711">
        <v>0</v>
      </c>
      <c r="P277" s="618"/>
      <c r="Q277" s="618" t="s">
        <v>704</v>
      </c>
    </row>
    <row r="278" spans="1:17" ht="60">
      <c r="A278" s="618" t="s">
        <v>527</v>
      </c>
      <c r="B278" s="618" t="s">
        <v>271</v>
      </c>
      <c r="C278" s="618" t="s">
        <v>319</v>
      </c>
      <c r="D278" s="618" t="s">
        <v>2708</v>
      </c>
      <c r="E278" s="618" t="s">
        <v>706</v>
      </c>
      <c r="F278" s="618" t="s">
        <v>707</v>
      </c>
      <c r="G278" s="618"/>
      <c r="H278" s="618" t="s">
        <v>708</v>
      </c>
      <c r="I278" s="786">
        <v>2021</v>
      </c>
      <c r="J278" s="721">
        <v>1000000</v>
      </c>
      <c r="K278" s="721">
        <v>1000000</v>
      </c>
      <c r="L278" s="721">
        <v>975633</v>
      </c>
      <c r="M278" s="721">
        <v>952835</v>
      </c>
      <c r="N278" s="711"/>
      <c r="O278" s="711">
        <v>100</v>
      </c>
      <c r="P278" s="618"/>
      <c r="Q278" s="618" t="s">
        <v>709</v>
      </c>
    </row>
    <row r="279" spans="1:17" ht="45">
      <c r="A279" s="618" t="s">
        <v>527</v>
      </c>
      <c r="B279" s="618" t="s">
        <v>271</v>
      </c>
      <c r="C279" s="618" t="s">
        <v>319</v>
      </c>
      <c r="D279" s="618" t="s">
        <v>2711</v>
      </c>
      <c r="E279" s="618" t="s">
        <v>711</v>
      </c>
      <c r="F279" s="618" t="s">
        <v>712</v>
      </c>
      <c r="G279" s="618"/>
      <c r="H279" s="618" t="s">
        <v>713</v>
      </c>
      <c r="I279" s="786">
        <v>2006</v>
      </c>
      <c r="J279" s="721">
        <v>345000</v>
      </c>
      <c r="K279" s="721">
        <v>1195000</v>
      </c>
      <c r="L279" s="721">
        <v>1187723</v>
      </c>
      <c r="M279" s="721">
        <v>1125550</v>
      </c>
      <c r="N279" s="711"/>
      <c r="O279" s="711">
        <v>95</v>
      </c>
      <c r="P279" s="618"/>
      <c r="Q279" s="618" t="s">
        <v>714</v>
      </c>
    </row>
    <row r="280" spans="1:17" ht="45">
      <c r="A280" s="618" t="s">
        <v>527</v>
      </c>
      <c r="B280" s="618" t="s">
        <v>271</v>
      </c>
      <c r="C280" s="618" t="s">
        <v>319</v>
      </c>
      <c r="D280" s="618" t="s">
        <v>2711</v>
      </c>
      <c r="E280" s="618" t="s">
        <v>711</v>
      </c>
      <c r="F280" s="618" t="s">
        <v>712</v>
      </c>
      <c r="G280" s="618"/>
      <c r="H280" s="618" t="s">
        <v>717</v>
      </c>
      <c r="I280" s="786">
        <v>2008</v>
      </c>
      <c r="J280" s="721">
        <v>600000</v>
      </c>
      <c r="K280" s="721">
        <v>1828983</v>
      </c>
      <c r="L280" s="721">
        <v>1605246</v>
      </c>
      <c r="M280" s="721">
        <v>1178978</v>
      </c>
      <c r="N280" s="711"/>
      <c r="O280" s="711">
        <v>50</v>
      </c>
      <c r="P280" s="618"/>
      <c r="Q280" s="618" t="s">
        <v>718</v>
      </c>
    </row>
    <row r="281" spans="1:17" ht="60">
      <c r="A281" s="618" t="s">
        <v>527</v>
      </c>
      <c r="B281" s="618" t="s">
        <v>271</v>
      </c>
      <c r="C281" s="618" t="s">
        <v>319</v>
      </c>
      <c r="D281" s="618" t="s">
        <v>2711</v>
      </c>
      <c r="E281" s="618" t="s">
        <v>711</v>
      </c>
      <c r="F281" s="618" t="s">
        <v>712</v>
      </c>
      <c r="G281" s="618"/>
      <c r="H281" s="618" t="s">
        <v>724</v>
      </c>
      <c r="I281" s="786">
        <v>2014</v>
      </c>
      <c r="J281" s="721">
        <v>600000</v>
      </c>
      <c r="K281" s="721">
        <v>2258000</v>
      </c>
      <c r="L281" s="721">
        <v>207</v>
      </c>
      <c r="M281" s="721">
        <v>0</v>
      </c>
      <c r="N281" s="711"/>
      <c r="O281" s="711">
        <v>0</v>
      </c>
      <c r="P281" s="618"/>
      <c r="Q281" s="618" t="s">
        <v>725</v>
      </c>
    </row>
    <row r="282" spans="1:17" ht="60">
      <c r="A282" s="618" t="s">
        <v>527</v>
      </c>
      <c r="B282" s="618" t="s">
        <v>271</v>
      </c>
      <c r="C282" s="618" t="s">
        <v>319</v>
      </c>
      <c r="D282" s="618" t="s">
        <v>2711</v>
      </c>
      <c r="E282" s="618" t="s">
        <v>711</v>
      </c>
      <c r="F282" s="618" t="s">
        <v>712</v>
      </c>
      <c r="G282" s="618"/>
      <c r="H282" s="618" t="s">
        <v>726</v>
      </c>
      <c r="I282" s="786">
        <v>2014</v>
      </c>
      <c r="J282" s="721">
        <v>4000000</v>
      </c>
      <c r="K282" s="721">
        <v>8983000</v>
      </c>
      <c r="L282" s="721">
        <v>3690356</v>
      </c>
      <c r="M282" s="721">
        <v>891936</v>
      </c>
      <c r="N282" s="711"/>
      <c r="O282" s="711">
        <v>35</v>
      </c>
      <c r="P282" s="618"/>
      <c r="Q282" s="618" t="s">
        <v>727</v>
      </c>
    </row>
    <row r="283" spans="1:17" ht="60">
      <c r="A283" s="618" t="s">
        <v>527</v>
      </c>
      <c r="B283" s="618" t="s">
        <v>271</v>
      </c>
      <c r="C283" s="618" t="s">
        <v>319</v>
      </c>
      <c r="D283" s="618" t="s">
        <v>2711</v>
      </c>
      <c r="E283" s="618" t="s">
        <v>711</v>
      </c>
      <c r="F283" s="618" t="s">
        <v>712</v>
      </c>
      <c r="G283" s="618"/>
      <c r="H283" s="618" t="s">
        <v>728</v>
      </c>
      <c r="I283" s="786">
        <v>2014</v>
      </c>
      <c r="J283" s="721">
        <v>1200000</v>
      </c>
      <c r="K283" s="721">
        <v>2464000</v>
      </c>
      <c r="L283" s="721">
        <v>123376</v>
      </c>
      <c r="M283" s="721">
        <v>2372</v>
      </c>
      <c r="N283" s="711"/>
      <c r="O283" s="711">
        <v>25</v>
      </c>
      <c r="P283" s="618"/>
      <c r="Q283" s="618" t="s">
        <v>729</v>
      </c>
    </row>
    <row r="284" spans="1:17" ht="60">
      <c r="A284" s="618" t="s">
        <v>527</v>
      </c>
      <c r="B284" s="618" t="s">
        <v>271</v>
      </c>
      <c r="C284" s="618" t="s">
        <v>319</v>
      </c>
      <c r="D284" s="618" t="s">
        <v>2711</v>
      </c>
      <c r="E284" s="618" t="s">
        <v>730</v>
      </c>
      <c r="F284" s="618" t="s">
        <v>731</v>
      </c>
      <c r="G284" s="618"/>
      <c r="H284" s="618" t="s">
        <v>732</v>
      </c>
      <c r="I284" s="786">
        <v>2017</v>
      </c>
      <c r="J284" s="721">
        <v>500000</v>
      </c>
      <c r="K284" s="721">
        <v>1000000</v>
      </c>
      <c r="L284" s="721">
        <v>881930</v>
      </c>
      <c r="M284" s="721">
        <v>563865</v>
      </c>
      <c r="N284" s="711"/>
      <c r="O284" s="711">
        <v>90</v>
      </c>
      <c r="P284" s="618"/>
      <c r="Q284" s="618"/>
    </row>
    <row r="285" spans="1:17" ht="60">
      <c r="A285" s="618" t="s">
        <v>527</v>
      </c>
      <c r="B285" s="618" t="s">
        <v>271</v>
      </c>
      <c r="C285" s="618" t="s">
        <v>319</v>
      </c>
      <c r="D285" s="618" t="s">
        <v>2716</v>
      </c>
      <c r="E285" s="618" t="s">
        <v>734</v>
      </c>
      <c r="F285" s="618" t="s">
        <v>735</v>
      </c>
      <c r="G285" s="618"/>
      <c r="H285" s="618" t="s">
        <v>736</v>
      </c>
      <c r="I285" s="786">
        <v>2006</v>
      </c>
      <c r="J285" s="721">
        <v>2000000</v>
      </c>
      <c r="K285" s="721">
        <v>4384000</v>
      </c>
      <c r="L285" s="721">
        <v>4040539</v>
      </c>
      <c r="M285" s="721">
        <v>1092885</v>
      </c>
      <c r="N285" s="711"/>
      <c r="O285" s="711">
        <v>48</v>
      </c>
      <c r="P285" s="618"/>
      <c r="Q285" s="618"/>
    </row>
    <row r="286" spans="1:17" ht="60">
      <c r="A286" s="618" t="s">
        <v>527</v>
      </c>
      <c r="B286" s="618" t="s">
        <v>271</v>
      </c>
      <c r="C286" s="618" t="s">
        <v>319</v>
      </c>
      <c r="D286" s="618" t="s">
        <v>2716</v>
      </c>
      <c r="E286" s="618" t="s">
        <v>734</v>
      </c>
      <c r="F286" s="618" t="s">
        <v>735</v>
      </c>
      <c r="G286" s="618"/>
      <c r="H286" s="618" t="s">
        <v>737</v>
      </c>
      <c r="I286" s="786">
        <v>2012</v>
      </c>
      <c r="J286" s="721">
        <v>1000000</v>
      </c>
      <c r="K286" s="721">
        <v>1282330</v>
      </c>
      <c r="L286" s="721">
        <v>1276755</v>
      </c>
      <c r="M286" s="721">
        <v>1250468</v>
      </c>
      <c r="N286" s="711"/>
      <c r="O286" s="711">
        <v>100</v>
      </c>
      <c r="P286" s="618"/>
      <c r="Q286" s="618" t="s">
        <v>738</v>
      </c>
    </row>
    <row r="287" spans="1:17" ht="60">
      <c r="A287" s="618" t="s">
        <v>527</v>
      </c>
      <c r="B287" s="618" t="s">
        <v>309</v>
      </c>
      <c r="C287" s="618" t="s">
        <v>319</v>
      </c>
      <c r="D287" s="618" t="s">
        <v>2705</v>
      </c>
      <c r="E287" s="618" t="s">
        <v>740</v>
      </c>
      <c r="F287" s="618" t="s">
        <v>741</v>
      </c>
      <c r="G287" s="618"/>
      <c r="H287" s="618" t="s">
        <v>742</v>
      </c>
      <c r="I287" s="786">
        <v>2022</v>
      </c>
      <c r="J287" s="721">
        <v>1630000</v>
      </c>
      <c r="K287" s="721">
        <v>1630000</v>
      </c>
      <c r="L287" s="721">
        <v>1615525.97621</v>
      </c>
      <c r="M287" s="721">
        <v>1041339.69309</v>
      </c>
      <c r="N287" s="711"/>
      <c r="O287" s="711">
        <v>0.8</v>
      </c>
      <c r="P287" s="607"/>
      <c r="Q287" s="607" t="s">
        <v>743</v>
      </c>
    </row>
    <row r="288" spans="1:17" ht="45">
      <c r="A288" s="618" t="s">
        <v>527</v>
      </c>
      <c r="B288" s="618" t="s">
        <v>309</v>
      </c>
      <c r="C288" s="618" t="s">
        <v>319</v>
      </c>
      <c r="D288" s="618" t="s">
        <v>2711</v>
      </c>
      <c r="E288" s="618" t="s">
        <v>745</v>
      </c>
      <c r="F288" s="618" t="s">
        <v>746</v>
      </c>
      <c r="G288" s="618"/>
      <c r="H288" s="618" t="s">
        <v>747</v>
      </c>
      <c r="I288" s="786">
        <v>2022</v>
      </c>
      <c r="J288" s="721">
        <v>2400000</v>
      </c>
      <c r="K288" s="721">
        <v>2400000</v>
      </c>
      <c r="L288" s="721">
        <v>152003.33850000001</v>
      </c>
      <c r="M288" s="721">
        <v>0</v>
      </c>
      <c r="N288" s="711"/>
      <c r="O288" s="711" t="s">
        <v>748</v>
      </c>
      <c r="P288" s="607"/>
      <c r="Q288" s="607" t="s">
        <v>749</v>
      </c>
    </row>
    <row r="289" spans="1:17" ht="45">
      <c r="A289" s="618" t="s">
        <v>527</v>
      </c>
      <c r="B289" s="618" t="s">
        <v>309</v>
      </c>
      <c r="C289" s="618" t="s">
        <v>319</v>
      </c>
      <c r="D289" s="618" t="s">
        <v>2711</v>
      </c>
      <c r="E289" s="618" t="s">
        <v>745</v>
      </c>
      <c r="F289" s="618" t="s">
        <v>746</v>
      </c>
      <c r="G289" s="618"/>
      <c r="H289" s="618" t="s">
        <v>750</v>
      </c>
      <c r="I289" s="786">
        <v>2022</v>
      </c>
      <c r="J289" s="721">
        <v>3206617</v>
      </c>
      <c r="K289" s="721">
        <v>3206617</v>
      </c>
      <c r="L289" s="721">
        <v>222559.27</v>
      </c>
      <c r="M289" s="721">
        <v>0</v>
      </c>
      <c r="N289" s="711"/>
      <c r="O289" s="711" t="s">
        <v>751</v>
      </c>
      <c r="P289" s="607"/>
      <c r="Q289" s="607" t="s">
        <v>749</v>
      </c>
    </row>
    <row r="290" spans="1:17" ht="60">
      <c r="A290" s="618" t="s">
        <v>527</v>
      </c>
      <c r="B290" s="618" t="s">
        <v>309</v>
      </c>
      <c r="C290" s="618" t="s">
        <v>319</v>
      </c>
      <c r="D290" s="618" t="s">
        <v>2716</v>
      </c>
      <c r="E290" s="618" t="s">
        <v>753</v>
      </c>
      <c r="F290" s="618" t="s">
        <v>754</v>
      </c>
      <c r="G290" s="618"/>
      <c r="H290" s="618" t="s">
        <v>755</v>
      </c>
      <c r="I290" s="786">
        <v>2022</v>
      </c>
      <c r="J290" s="721">
        <v>3780000</v>
      </c>
      <c r="K290" s="721">
        <v>3780000</v>
      </c>
      <c r="L290" s="721">
        <v>3410044.4959</v>
      </c>
      <c r="M290" s="721">
        <v>0</v>
      </c>
      <c r="N290" s="711"/>
      <c r="O290" s="711">
        <v>0.05</v>
      </c>
      <c r="P290" s="607"/>
      <c r="Q290" s="607" t="s">
        <v>743</v>
      </c>
    </row>
    <row r="291" spans="1:17" ht="45">
      <c r="A291" s="618" t="s">
        <v>527</v>
      </c>
      <c r="B291" s="618" t="s">
        <v>305</v>
      </c>
      <c r="C291" s="618" t="s">
        <v>319</v>
      </c>
      <c r="D291" s="618" t="s">
        <v>2716</v>
      </c>
      <c r="E291" s="618" t="s">
        <v>757</v>
      </c>
      <c r="F291" s="618" t="s">
        <v>758</v>
      </c>
      <c r="G291" s="618"/>
      <c r="H291" s="618" t="s">
        <v>759</v>
      </c>
      <c r="I291" s="786">
        <v>2022</v>
      </c>
      <c r="J291" s="768">
        <v>1000000</v>
      </c>
      <c r="K291" s="768">
        <v>1000000</v>
      </c>
      <c r="L291" s="721">
        <v>989494.98604999995</v>
      </c>
      <c r="M291" s="721">
        <v>456955.25388999999</v>
      </c>
      <c r="N291" s="711"/>
      <c r="O291" s="711">
        <v>0.6</v>
      </c>
      <c r="P291" s="607"/>
      <c r="Q291" s="618" t="s">
        <v>20</v>
      </c>
    </row>
    <row r="292" spans="1:17" ht="45">
      <c r="A292" s="618" t="s">
        <v>527</v>
      </c>
      <c r="B292" s="618" t="s">
        <v>305</v>
      </c>
      <c r="C292" s="618" t="s">
        <v>319</v>
      </c>
      <c r="D292" s="618" t="s">
        <v>2716</v>
      </c>
      <c r="E292" s="618" t="s">
        <v>757</v>
      </c>
      <c r="F292" s="618" t="s">
        <v>758</v>
      </c>
      <c r="G292" s="618"/>
      <c r="H292" s="618" t="s">
        <v>760</v>
      </c>
      <c r="I292" s="786">
        <v>2022</v>
      </c>
      <c r="J292" s="768">
        <v>1500000</v>
      </c>
      <c r="K292" s="768">
        <v>1500000</v>
      </c>
      <c r="L292" s="721">
        <v>517232.25</v>
      </c>
      <c r="M292" s="721">
        <v>0</v>
      </c>
      <c r="N292" s="711"/>
      <c r="O292" s="711">
        <v>0.05</v>
      </c>
      <c r="P292" s="607"/>
      <c r="Q292" s="618" t="s">
        <v>20</v>
      </c>
    </row>
    <row r="293" spans="1:17" ht="45">
      <c r="A293" s="618" t="s">
        <v>527</v>
      </c>
      <c r="B293" s="618" t="s">
        <v>305</v>
      </c>
      <c r="C293" s="618" t="s">
        <v>319</v>
      </c>
      <c r="D293" s="618" t="s">
        <v>2716</v>
      </c>
      <c r="E293" s="618" t="s">
        <v>757</v>
      </c>
      <c r="F293" s="618" t="s">
        <v>758</v>
      </c>
      <c r="G293" s="618"/>
      <c r="H293" s="618" t="s">
        <v>3229</v>
      </c>
      <c r="I293" s="786" t="s">
        <v>610</v>
      </c>
      <c r="J293" s="768">
        <v>1200000</v>
      </c>
      <c r="K293" s="768">
        <v>3130000</v>
      </c>
      <c r="L293" s="721">
        <v>3087749.5848300001</v>
      </c>
      <c r="M293" s="721">
        <v>3084348.60507</v>
      </c>
      <c r="N293" s="711"/>
      <c r="O293" s="711">
        <v>1</v>
      </c>
      <c r="P293" s="607"/>
      <c r="Q293" s="618" t="s">
        <v>762</v>
      </c>
    </row>
    <row r="294" spans="1:17" ht="45">
      <c r="A294" s="618" t="s">
        <v>527</v>
      </c>
      <c r="B294" s="618" t="s">
        <v>305</v>
      </c>
      <c r="C294" s="618" t="s">
        <v>319</v>
      </c>
      <c r="D294" s="618" t="s">
        <v>2716</v>
      </c>
      <c r="E294" s="618" t="s">
        <v>757</v>
      </c>
      <c r="F294" s="618" t="s">
        <v>758</v>
      </c>
      <c r="G294" s="618"/>
      <c r="H294" s="618" t="s">
        <v>763</v>
      </c>
      <c r="I294" s="786"/>
      <c r="J294" s="721"/>
      <c r="K294" s="721"/>
      <c r="L294" s="721"/>
      <c r="M294" s="721"/>
      <c r="N294" s="711"/>
      <c r="O294" s="711"/>
      <c r="P294" s="618"/>
      <c r="Q294" s="618"/>
    </row>
    <row r="295" spans="1:17" ht="45">
      <c r="A295" s="618" t="s">
        <v>527</v>
      </c>
      <c r="B295" s="618" t="s">
        <v>305</v>
      </c>
      <c r="C295" s="618" t="s">
        <v>319</v>
      </c>
      <c r="D295" s="618" t="s">
        <v>2716</v>
      </c>
      <c r="E295" s="618" t="s">
        <v>757</v>
      </c>
      <c r="F295" s="618" t="s">
        <v>758</v>
      </c>
      <c r="G295" s="618"/>
      <c r="H295" s="618" t="s">
        <v>764</v>
      </c>
      <c r="I295" s="786"/>
      <c r="J295" s="721"/>
      <c r="K295" s="721"/>
      <c r="L295" s="721"/>
      <c r="M295" s="721"/>
      <c r="N295" s="711"/>
      <c r="O295" s="711"/>
      <c r="P295" s="618"/>
      <c r="Q295" s="618"/>
    </row>
    <row r="296" spans="1:17" ht="45">
      <c r="A296" s="618" t="s">
        <v>527</v>
      </c>
      <c r="B296" s="618" t="s">
        <v>305</v>
      </c>
      <c r="C296" s="618" t="s">
        <v>319</v>
      </c>
      <c r="D296" s="618" t="s">
        <v>2716</v>
      </c>
      <c r="E296" s="618" t="s">
        <v>757</v>
      </c>
      <c r="F296" s="618" t="s">
        <v>758</v>
      </c>
      <c r="G296" s="618"/>
      <c r="H296" s="618" t="s">
        <v>765</v>
      </c>
      <c r="I296" s="786">
        <v>2022</v>
      </c>
      <c r="J296" s="768">
        <v>1000000</v>
      </c>
      <c r="K296" s="768">
        <v>1000000</v>
      </c>
      <c r="L296" s="721">
        <v>535696.97385000007</v>
      </c>
      <c r="M296" s="721">
        <v>6120.9851500000004</v>
      </c>
      <c r="N296" s="711"/>
      <c r="O296" s="711">
        <v>0.1</v>
      </c>
      <c r="P296" s="607"/>
      <c r="Q296" s="618" t="s">
        <v>20</v>
      </c>
    </row>
    <row r="297" spans="1:17" ht="60">
      <c r="A297" s="618" t="s">
        <v>527</v>
      </c>
      <c r="B297" s="618" t="s">
        <v>305</v>
      </c>
      <c r="C297" s="618" t="s">
        <v>319</v>
      </c>
      <c r="D297" s="618" t="s">
        <v>2706</v>
      </c>
      <c r="E297" s="618" t="s">
        <v>767</v>
      </c>
      <c r="F297" s="618" t="s">
        <v>768</v>
      </c>
      <c r="G297" s="618"/>
      <c r="H297" s="618" t="s">
        <v>769</v>
      </c>
      <c r="I297" s="786" t="s">
        <v>770</v>
      </c>
      <c r="J297" s="768">
        <v>100000</v>
      </c>
      <c r="K297" s="768">
        <v>1535000</v>
      </c>
      <c r="L297" s="721">
        <v>38198.837469999999</v>
      </c>
      <c r="M297" s="721">
        <v>31040.13953</v>
      </c>
      <c r="N297" s="711"/>
      <c r="O297" s="711">
        <v>0</v>
      </c>
      <c r="P297" s="607"/>
      <c r="Q297" s="618" t="s">
        <v>107</v>
      </c>
    </row>
    <row r="298" spans="1:17" ht="45">
      <c r="A298" s="618" t="s">
        <v>527</v>
      </c>
      <c r="B298" s="618" t="s">
        <v>305</v>
      </c>
      <c r="C298" s="618" t="s">
        <v>319</v>
      </c>
      <c r="D298" s="618" t="s">
        <v>2708</v>
      </c>
      <c r="E298" s="618" t="s">
        <v>772</v>
      </c>
      <c r="F298" s="618" t="s">
        <v>773</v>
      </c>
      <c r="G298" s="618"/>
      <c r="H298" s="618" t="s">
        <v>774</v>
      </c>
      <c r="I298" s="786" t="s">
        <v>775</v>
      </c>
      <c r="J298" s="768">
        <v>3000000</v>
      </c>
      <c r="K298" s="768">
        <v>5000000</v>
      </c>
      <c r="L298" s="721">
        <v>4962880.0656199995</v>
      </c>
      <c r="M298" s="721">
        <v>4949597.8772999998</v>
      </c>
      <c r="N298" s="711"/>
      <c r="O298" s="711">
        <v>0.95</v>
      </c>
      <c r="P298" s="607"/>
      <c r="Q298" s="618" t="s">
        <v>20</v>
      </c>
    </row>
    <row r="299" spans="1:17" ht="60">
      <c r="A299" s="618" t="s">
        <v>527</v>
      </c>
      <c r="B299" s="618" t="s">
        <v>305</v>
      </c>
      <c r="C299" s="618" t="s">
        <v>319</v>
      </c>
      <c r="D299" s="618" t="s">
        <v>2708</v>
      </c>
      <c r="E299" s="618" t="s">
        <v>772</v>
      </c>
      <c r="F299" s="618" t="s">
        <v>773</v>
      </c>
      <c r="G299" s="618"/>
      <c r="H299" s="618" t="s">
        <v>776</v>
      </c>
      <c r="I299" s="786" t="s">
        <v>777</v>
      </c>
      <c r="J299" s="768">
        <v>3000000</v>
      </c>
      <c r="K299" s="768">
        <v>3000000</v>
      </c>
      <c r="L299" s="721">
        <v>2799424.94264</v>
      </c>
      <c r="M299" s="721">
        <v>2766528.7379000001</v>
      </c>
      <c r="N299" s="711"/>
      <c r="O299" s="711">
        <v>0.95</v>
      </c>
      <c r="P299" s="607"/>
      <c r="Q299" s="618" t="s">
        <v>20</v>
      </c>
    </row>
    <row r="300" spans="1:17" ht="45">
      <c r="A300" s="618" t="s">
        <v>527</v>
      </c>
      <c r="B300" s="618" t="s">
        <v>305</v>
      </c>
      <c r="C300" s="618" t="s">
        <v>319</v>
      </c>
      <c r="D300" s="618" t="s">
        <v>2708</v>
      </c>
      <c r="E300" s="618" t="s">
        <v>772</v>
      </c>
      <c r="F300" s="618" t="s">
        <v>773</v>
      </c>
      <c r="G300" s="618"/>
      <c r="H300" s="618" t="s">
        <v>778</v>
      </c>
      <c r="I300" s="786" t="s">
        <v>661</v>
      </c>
      <c r="J300" s="768">
        <v>3000000</v>
      </c>
      <c r="K300" s="768">
        <v>3000000</v>
      </c>
      <c r="L300" s="721">
        <v>2944506</v>
      </c>
      <c r="M300" s="721">
        <v>2730117</v>
      </c>
      <c r="N300" s="711"/>
      <c r="O300" s="711">
        <v>1</v>
      </c>
      <c r="P300" s="607"/>
      <c r="Q300" s="618" t="s">
        <v>762</v>
      </c>
    </row>
    <row r="301" spans="1:17" ht="30">
      <c r="A301" s="618" t="s">
        <v>527</v>
      </c>
      <c r="B301" s="618" t="s">
        <v>305</v>
      </c>
      <c r="C301" s="618" t="s">
        <v>319</v>
      </c>
      <c r="D301" s="618" t="s">
        <v>2697</v>
      </c>
      <c r="E301" s="618" t="s">
        <v>780</v>
      </c>
      <c r="F301" s="618" t="s">
        <v>781</v>
      </c>
      <c r="G301" s="618"/>
      <c r="H301" s="618" t="s">
        <v>782</v>
      </c>
      <c r="I301" s="786">
        <v>2012</v>
      </c>
      <c r="J301" s="768">
        <v>474000</v>
      </c>
      <c r="K301" s="768">
        <v>1749100</v>
      </c>
      <c r="L301" s="721">
        <v>1299672.7009000001</v>
      </c>
      <c r="M301" s="721">
        <v>1239973.1208500003</v>
      </c>
      <c r="N301" s="711"/>
      <c r="O301" s="711">
        <v>0.8</v>
      </c>
      <c r="P301" s="607"/>
      <c r="Q301" s="618" t="s">
        <v>20</v>
      </c>
    </row>
    <row r="302" spans="1:17" ht="30">
      <c r="A302" s="618" t="s">
        <v>527</v>
      </c>
      <c r="B302" s="618" t="s">
        <v>305</v>
      </c>
      <c r="C302" s="618" t="s">
        <v>319</v>
      </c>
      <c r="D302" s="618" t="s">
        <v>2697</v>
      </c>
      <c r="E302" s="618" t="s">
        <v>780</v>
      </c>
      <c r="F302" s="618" t="s">
        <v>781</v>
      </c>
      <c r="G302" s="618"/>
      <c r="H302" s="618" t="s">
        <v>783</v>
      </c>
      <c r="I302" s="786">
        <v>2011</v>
      </c>
      <c r="J302" s="768">
        <v>948000</v>
      </c>
      <c r="K302" s="768">
        <v>1987500</v>
      </c>
      <c r="L302" s="721">
        <v>626.53091000008578</v>
      </c>
      <c r="M302" s="721">
        <v>626.53091000000006</v>
      </c>
      <c r="N302" s="711"/>
      <c r="O302" s="711">
        <v>0</v>
      </c>
      <c r="P302" s="607"/>
      <c r="Q302" s="618" t="s">
        <v>107</v>
      </c>
    </row>
    <row r="303" spans="1:17" ht="45">
      <c r="A303" s="618" t="s">
        <v>527</v>
      </c>
      <c r="B303" s="618" t="s">
        <v>305</v>
      </c>
      <c r="C303" s="618" t="s">
        <v>319</v>
      </c>
      <c r="D303" s="618" t="s">
        <v>2690</v>
      </c>
      <c r="E303" s="618" t="s">
        <v>785</v>
      </c>
      <c r="F303" s="618" t="s">
        <v>786</v>
      </c>
      <c r="G303" s="618"/>
      <c r="H303" s="618" t="s">
        <v>787</v>
      </c>
      <c r="I303" s="786" t="s">
        <v>788</v>
      </c>
      <c r="J303" s="768">
        <v>500000</v>
      </c>
      <c r="K303" s="768">
        <v>1433000</v>
      </c>
      <c r="L303" s="721">
        <v>1362085.0604699997</v>
      </c>
      <c r="M303" s="721">
        <v>1360940.63757</v>
      </c>
      <c r="N303" s="711"/>
      <c r="O303" s="711">
        <v>0.95</v>
      </c>
      <c r="P303" s="607"/>
      <c r="Q303" s="618" t="s">
        <v>20</v>
      </c>
    </row>
    <row r="304" spans="1:17" ht="45">
      <c r="A304" s="618" t="s">
        <v>527</v>
      </c>
      <c r="B304" s="618" t="s">
        <v>305</v>
      </c>
      <c r="C304" s="618" t="s">
        <v>319</v>
      </c>
      <c r="D304" s="618" t="s">
        <v>2705</v>
      </c>
      <c r="E304" s="618" t="s">
        <v>790</v>
      </c>
      <c r="F304" s="618" t="s">
        <v>791</v>
      </c>
      <c r="G304" s="618"/>
      <c r="H304" s="618" t="s">
        <v>792</v>
      </c>
      <c r="I304" s="786" t="s">
        <v>770</v>
      </c>
      <c r="J304" s="768">
        <v>2075000</v>
      </c>
      <c r="K304" s="768">
        <v>4432000</v>
      </c>
      <c r="L304" s="721">
        <v>4381828.5828900002</v>
      </c>
      <c r="M304" s="721">
        <v>3887117.0308599998</v>
      </c>
      <c r="N304" s="711"/>
      <c r="O304" s="711">
        <v>0.9</v>
      </c>
      <c r="P304" s="607"/>
      <c r="Q304" s="618" t="s">
        <v>20</v>
      </c>
    </row>
    <row r="305" spans="1:17" ht="75">
      <c r="A305" s="618" t="s">
        <v>527</v>
      </c>
      <c r="B305" s="618" t="s">
        <v>305</v>
      </c>
      <c r="C305" s="618" t="s">
        <v>319</v>
      </c>
      <c r="D305" s="618" t="s">
        <v>2705</v>
      </c>
      <c r="E305" s="618" t="s">
        <v>790</v>
      </c>
      <c r="F305" s="618" t="s">
        <v>791</v>
      </c>
      <c r="G305" s="618"/>
      <c r="H305" s="618" t="s">
        <v>793</v>
      </c>
      <c r="I305" s="786" t="s">
        <v>794</v>
      </c>
      <c r="J305" s="768">
        <v>2000000</v>
      </c>
      <c r="K305" s="768">
        <v>2000000</v>
      </c>
      <c r="L305" s="721">
        <v>326431.64513000002</v>
      </c>
      <c r="M305" s="721">
        <v>75042.899609999993</v>
      </c>
      <c r="N305" s="711"/>
      <c r="O305" s="711">
        <v>0.25</v>
      </c>
      <c r="P305" s="607"/>
      <c r="Q305" s="618" t="s">
        <v>20</v>
      </c>
    </row>
    <row r="306" spans="1:17" ht="45">
      <c r="A306" s="618" t="s">
        <v>527</v>
      </c>
      <c r="B306" s="618" t="s">
        <v>305</v>
      </c>
      <c r="C306" s="618" t="s">
        <v>319</v>
      </c>
      <c r="D306" s="618" t="s">
        <v>2705</v>
      </c>
      <c r="E306" s="618" t="s">
        <v>790</v>
      </c>
      <c r="F306" s="618" t="s">
        <v>791</v>
      </c>
      <c r="G306" s="618"/>
      <c r="H306" s="618" t="s">
        <v>795</v>
      </c>
      <c r="I306" s="786" t="s">
        <v>770</v>
      </c>
      <c r="J306" s="768">
        <v>1650000</v>
      </c>
      <c r="K306" s="768">
        <v>1650000</v>
      </c>
      <c r="L306" s="721">
        <v>1643459</v>
      </c>
      <c r="M306" s="721">
        <v>1535585</v>
      </c>
      <c r="N306" s="711"/>
      <c r="O306" s="711">
        <v>1</v>
      </c>
      <c r="P306" s="607"/>
      <c r="Q306" s="618" t="s">
        <v>762</v>
      </c>
    </row>
    <row r="307" spans="1:17" ht="30">
      <c r="A307" s="618" t="s">
        <v>527</v>
      </c>
      <c r="B307" s="618" t="s">
        <v>305</v>
      </c>
      <c r="C307" s="618" t="s">
        <v>319</v>
      </c>
      <c r="D307" s="618" t="s">
        <v>2705</v>
      </c>
      <c r="E307" s="618" t="s">
        <v>790</v>
      </c>
      <c r="F307" s="618" t="s">
        <v>791</v>
      </c>
      <c r="G307" s="618"/>
      <c r="H307" s="618" t="s">
        <v>796</v>
      </c>
      <c r="I307" s="786" t="s">
        <v>661</v>
      </c>
      <c r="J307" s="768">
        <v>2101200</v>
      </c>
      <c r="K307" s="768">
        <v>2101200</v>
      </c>
      <c r="L307" s="721">
        <v>1863984</v>
      </c>
      <c r="M307" s="721">
        <v>1774364</v>
      </c>
      <c r="N307" s="711"/>
      <c r="O307" s="711">
        <v>0.7</v>
      </c>
      <c r="P307" s="607"/>
      <c r="Q307" s="618" t="s">
        <v>20</v>
      </c>
    </row>
    <row r="308" spans="1:17" ht="45">
      <c r="A308" s="618" t="s">
        <v>527</v>
      </c>
      <c r="B308" s="618" t="s">
        <v>305</v>
      </c>
      <c r="C308" s="618" t="s">
        <v>319</v>
      </c>
      <c r="D308" s="618" t="s">
        <v>2705</v>
      </c>
      <c r="E308" s="618" t="s">
        <v>790</v>
      </c>
      <c r="F308" s="618" t="s">
        <v>791</v>
      </c>
      <c r="G308" s="618"/>
      <c r="H308" s="618" t="s">
        <v>797</v>
      </c>
      <c r="I308" s="786" t="s">
        <v>661</v>
      </c>
      <c r="J308" s="768">
        <v>1500000</v>
      </c>
      <c r="K308" s="768">
        <v>1500000</v>
      </c>
      <c r="L308" s="721">
        <v>1497726</v>
      </c>
      <c r="M308" s="721">
        <v>1360116</v>
      </c>
      <c r="N308" s="711"/>
      <c r="O308" s="711">
        <v>1</v>
      </c>
      <c r="P308" s="607"/>
      <c r="Q308" s="618" t="s">
        <v>762</v>
      </c>
    </row>
    <row r="309" spans="1:17" ht="60">
      <c r="A309" s="618" t="s">
        <v>527</v>
      </c>
      <c r="B309" s="618" t="s">
        <v>305</v>
      </c>
      <c r="C309" s="618" t="s">
        <v>319</v>
      </c>
      <c r="D309" s="618" t="s">
        <v>2705</v>
      </c>
      <c r="E309" s="618" t="s">
        <v>790</v>
      </c>
      <c r="F309" s="618" t="s">
        <v>791</v>
      </c>
      <c r="G309" s="618"/>
      <c r="H309" s="618" t="s">
        <v>798</v>
      </c>
      <c r="I309" s="786" t="s">
        <v>799</v>
      </c>
      <c r="J309" s="768">
        <v>1800000</v>
      </c>
      <c r="K309" s="768">
        <v>1800000</v>
      </c>
      <c r="L309" s="721">
        <v>1528138</v>
      </c>
      <c r="M309" s="721">
        <v>1237628</v>
      </c>
      <c r="N309" s="711"/>
      <c r="O309" s="711">
        <v>0.7</v>
      </c>
      <c r="P309" s="607"/>
      <c r="Q309" s="618" t="s">
        <v>20</v>
      </c>
    </row>
    <row r="310" spans="1:17" ht="75">
      <c r="A310" s="618" t="s">
        <v>527</v>
      </c>
      <c r="B310" s="618" t="s">
        <v>305</v>
      </c>
      <c r="C310" s="618" t="s">
        <v>319</v>
      </c>
      <c r="D310" s="618" t="s">
        <v>2705</v>
      </c>
      <c r="E310" s="618" t="s">
        <v>790</v>
      </c>
      <c r="F310" s="618" t="s">
        <v>791</v>
      </c>
      <c r="G310" s="618"/>
      <c r="H310" s="618" t="s">
        <v>800</v>
      </c>
      <c r="I310" s="786" t="s">
        <v>801</v>
      </c>
      <c r="J310" s="768">
        <v>2000000</v>
      </c>
      <c r="K310" s="768">
        <v>2000000</v>
      </c>
      <c r="L310" s="721">
        <v>1985248</v>
      </c>
      <c r="M310" s="721">
        <v>1801555</v>
      </c>
      <c r="N310" s="711"/>
      <c r="O310" s="711">
        <v>0.9</v>
      </c>
      <c r="P310" s="607"/>
      <c r="Q310" s="618" t="s">
        <v>20</v>
      </c>
    </row>
    <row r="311" spans="1:17" ht="30">
      <c r="A311" s="618" t="s">
        <v>527</v>
      </c>
      <c r="B311" s="618" t="s">
        <v>305</v>
      </c>
      <c r="C311" s="618" t="s">
        <v>319</v>
      </c>
      <c r="D311" s="618" t="s">
        <v>2705</v>
      </c>
      <c r="E311" s="618" t="s">
        <v>802</v>
      </c>
      <c r="F311" s="618" t="s">
        <v>803</v>
      </c>
      <c r="G311" s="618"/>
      <c r="H311" s="618" t="s">
        <v>804</v>
      </c>
      <c r="I311" s="786" t="s">
        <v>661</v>
      </c>
      <c r="J311" s="768">
        <v>2400000</v>
      </c>
      <c r="K311" s="768">
        <v>2950425</v>
      </c>
      <c r="L311" s="721">
        <v>2929175</v>
      </c>
      <c r="M311" s="721">
        <v>1886771</v>
      </c>
      <c r="N311" s="711"/>
      <c r="O311" s="711">
        <v>0.85</v>
      </c>
      <c r="P311" s="607"/>
      <c r="Q311" s="618" t="s">
        <v>20</v>
      </c>
    </row>
    <row r="312" spans="1:17" ht="30">
      <c r="A312" s="618" t="s">
        <v>527</v>
      </c>
      <c r="B312" s="618" t="s">
        <v>305</v>
      </c>
      <c r="C312" s="618" t="s">
        <v>319</v>
      </c>
      <c r="D312" s="618" t="s">
        <v>2705</v>
      </c>
      <c r="E312" s="618"/>
      <c r="F312" s="618"/>
      <c r="G312" s="618"/>
      <c r="H312" s="618" t="s">
        <v>805</v>
      </c>
      <c r="I312" s="786" t="s">
        <v>661</v>
      </c>
      <c r="J312" s="768">
        <v>1000000</v>
      </c>
      <c r="K312" s="768">
        <v>1000000</v>
      </c>
      <c r="L312" s="721">
        <v>938715</v>
      </c>
      <c r="M312" s="721">
        <v>412816</v>
      </c>
      <c r="N312" s="711"/>
      <c r="O312" s="711">
        <v>0.9</v>
      </c>
      <c r="P312" s="607"/>
      <c r="Q312" s="618" t="s">
        <v>20</v>
      </c>
    </row>
    <row r="313" spans="1:17" ht="45">
      <c r="A313" s="618" t="s">
        <v>527</v>
      </c>
      <c r="B313" s="618" t="s">
        <v>305</v>
      </c>
      <c r="C313" s="618" t="s">
        <v>319</v>
      </c>
      <c r="D313" s="618" t="s">
        <v>2691</v>
      </c>
      <c r="E313" s="618" t="s">
        <v>807</v>
      </c>
      <c r="F313" s="618" t="s">
        <v>808</v>
      </c>
      <c r="G313" s="618"/>
      <c r="H313" s="618" t="s">
        <v>809</v>
      </c>
      <c r="I313" s="786" t="s">
        <v>810</v>
      </c>
      <c r="J313" s="768">
        <v>200000</v>
      </c>
      <c r="K313" s="768">
        <v>1052000</v>
      </c>
      <c r="L313" s="721">
        <v>1032674.28258</v>
      </c>
      <c r="M313" s="721">
        <v>976344.34471999994</v>
      </c>
      <c r="N313" s="711"/>
      <c r="O313" s="711">
        <v>1</v>
      </c>
      <c r="P313" s="607"/>
      <c r="Q313" s="618" t="s">
        <v>762</v>
      </c>
    </row>
    <row r="314" spans="1:17" ht="45">
      <c r="A314" s="618" t="s">
        <v>527</v>
      </c>
      <c r="B314" s="618" t="s">
        <v>305</v>
      </c>
      <c r="C314" s="618" t="s">
        <v>319</v>
      </c>
      <c r="D314" s="618" t="s">
        <v>2691</v>
      </c>
      <c r="E314" s="618" t="s">
        <v>811</v>
      </c>
      <c r="F314" s="618" t="s">
        <v>812</v>
      </c>
      <c r="G314" s="618"/>
      <c r="H314" s="618" t="s">
        <v>813</v>
      </c>
      <c r="I314" s="786" t="s">
        <v>614</v>
      </c>
      <c r="J314" s="768">
        <v>900000</v>
      </c>
      <c r="K314" s="768">
        <v>3000000</v>
      </c>
      <c r="L314" s="721">
        <v>2846076.3834000002</v>
      </c>
      <c r="M314" s="721">
        <v>2842479.2944300002</v>
      </c>
      <c r="N314" s="711"/>
      <c r="O314" s="711">
        <v>1</v>
      </c>
      <c r="P314" s="607"/>
      <c r="Q314" s="618" t="s">
        <v>762</v>
      </c>
    </row>
    <row r="315" spans="1:17" ht="30">
      <c r="A315" s="618" t="s">
        <v>527</v>
      </c>
      <c r="B315" s="618" t="s">
        <v>305</v>
      </c>
      <c r="C315" s="618" t="s">
        <v>319</v>
      </c>
      <c r="D315" s="618" t="s">
        <v>2711</v>
      </c>
      <c r="E315" s="618" t="s">
        <v>119</v>
      </c>
      <c r="F315" s="618" t="s">
        <v>815</v>
      </c>
      <c r="G315" s="618"/>
      <c r="H315" s="618" t="s">
        <v>816</v>
      </c>
      <c r="I315" s="786" t="s">
        <v>614</v>
      </c>
      <c r="J315" s="768">
        <v>300000</v>
      </c>
      <c r="K315" s="768">
        <v>1200000</v>
      </c>
      <c r="L315" s="721">
        <v>1177669.1114000001</v>
      </c>
      <c r="M315" s="721">
        <v>1097621.71261</v>
      </c>
      <c r="N315" s="711"/>
      <c r="O315" s="711">
        <v>0.95</v>
      </c>
      <c r="P315" s="607"/>
      <c r="Q315" s="618" t="s">
        <v>20</v>
      </c>
    </row>
    <row r="316" spans="1:17" ht="30">
      <c r="A316" s="618" t="s">
        <v>527</v>
      </c>
      <c r="B316" s="618" t="s">
        <v>305</v>
      </c>
      <c r="C316" s="618" t="s">
        <v>319</v>
      </c>
      <c r="D316" s="618" t="s">
        <v>2711</v>
      </c>
      <c r="E316" s="618" t="s">
        <v>119</v>
      </c>
      <c r="F316" s="618" t="s">
        <v>815</v>
      </c>
      <c r="G316" s="618"/>
      <c r="H316" s="618" t="s">
        <v>817</v>
      </c>
      <c r="I316" s="786" t="s">
        <v>610</v>
      </c>
      <c r="J316" s="768">
        <v>700000</v>
      </c>
      <c r="K316" s="768">
        <v>2225000</v>
      </c>
      <c r="L316" s="721">
        <v>2180431.60898</v>
      </c>
      <c r="M316" s="721">
        <v>2122090.1335899998</v>
      </c>
      <c r="N316" s="711"/>
      <c r="O316" s="711">
        <v>0.98</v>
      </c>
      <c r="P316" s="607"/>
      <c r="Q316" s="618" t="s">
        <v>20</v>
      </c>
    </row>
    <row r="317" spans="1:17" ht="30">
      <c r="A317" s="618" t="s">
        <v>527</v>
      </c>
      <c r="B317" s="618" t="s">
        <v>305</v>
      </c>
      <c r="C317" s="618" t="s">
        <v>319</v>
      </c>
      <c r="D317" s="618" t="s">
        <v>2711</v>
      </c>
      <c r="E317" s="618" t="s">
        <v>119</v>
      </c>
      <c r="F317" s="618" t="s">
        <v>815</v>
      </c>
      <c r="G317" s="618"/>
      <c r="H317" s="618" t="s">
        <v>818</v>
      </c>
      <c r="I317" s="786" t="s">
        <v>614</v>
      </c>
      <c r="J317" s="768">
        <v>1200000</v>
      </c>
      <c r="K317" s="768">
        <v>2993180</v>
      </c>
      <c r="L317" s="721">
        <v>2868098.8927600002</v>
      </c>
      <c r="M317" s="721">
        <v>2718218.2877600002</v>
      </c>
      <c r="N317" s="711"/>
      <c r="O317" s="711">
        <v>0.95</v>
      </c>
      <c r="P317" s="607"/>
      <c r="Q317" s="618" t="s">
        <v>20</v>
      </c>
    </row>
    <row r="318" spans="1:17" ht="30">
      <c r="A318" s="618" t="s">
        <v>527</v>
      </c>
      <c r="B318" s="618" t="s">
        <v>305</v>
      </c>
      <c r="C318" s="618" t="s">
        <v>319</v>
      </c>
      <c r="D318" s="618" t="s">
        <v>2711</v>
      </c>
      <c r="E318" s="618" t="s">
        <v>119</v>
      </c>
      <c r="F318" s="618" t="s">
        <v>815</v>
      </c>
      <c r="G318" s="618"/>
      <c r="H318" s="618" t="s">
        <v>819</v>
      </c>
      <c r="I318" s="786" t="s">
        <v>661</v>
      </c>
      <c r="J318" s="768">
        <v>5000000</v>
      </c>
      <c r="K318" s="768">
        <v>8801607</v>
      </c>
      <c r="L318" s="721">
        <v>8208624</v>
      </c>
      <c r="M318" s="721">
        <v>7674792</v>
      </c>
      <c r="N318" s="711"/>
      <c r="O318" s="711">
        <v>0.98</v>
      </c>
      <c r="P318" s="607"/>
      <c r="Q318" s="618" t="s">
        <v>820</v>
      </c>
    </row>
    <row r="319" spans="1:17" ht="45">
      <c r="A319" s="618" t="s">
        <v>527</v>
      </c>
      <c r="B319" s="618" t="s">
        <v>292</v>
      </c>
      <c r="C319" s="618" t="s">
        <v>319</v>
      </c>
      <c r="D319" s="618" t="s">
        <v>2690</v>
      </c>
      <c r="E319" s="618" t="s">
        <v>822</v>
      </c>
      <c r="F319" s="618" t="s">
        <v>823</v>
      </c>
      <c r="G319" s="618"/>
      <c r="H319" s="618" t="s">
        <v>824</v>
      </c>
      <c r="I319" s="786">
        <v>2006</v>
      </c>
      <c r="J319" s="768">
        <v>400000</v>
      </c>
      <c r="K319" s="768">
        <v>1027000</v>
      </c>
      <c r="L319" s="721">
        <v>925561</v>
      </c>
      <c r="M319" s="721">
        <v>924783</v>
      </c>
      <c r="N319" s="711"/>
      <c r="O319" s="711">
        <v>0.98</v>
      </c>
      <c r="P319" s="607"/>
      <c r="Q319" s="618"/>
    </row>
    <row r="320" spans="1:17" ht="45">
      <c r="A320" s="618" t="s">
        <v>527</v>
      </c>
      <c r="B320" s="618" t="s">
        <v>292</v>
      </c>
      <c r="C320" s="618" t="s">
        <v>319</v>
      </c>
      <c r="D320" s="618" t="s">
        <v>2690</v>
      </c>
      <c r="E320" s="618" t="s">
        <v>825</v>
      </c>
      <c r="F320" s="618" t="s">
        <v>826</v>
      </c>
      <c r="G320" s="618"/>
      <c r="H320" s="618" t="s">
        <v>827</v>
      </c>
      <c r="I320" s="786">
        <v>2014</v>
      </c>
      <c r="J320" s="768">
        <v>700000</v>
      </c>
      <c r="K320" s="768">
        <v>1000000</v>
      </c>
      <c r="L320" s="721">
        <v>596060</v>
      </c>
      <c r="M320" s="721">
        <v>536898</v>
      </c>
      <c r="N320" s="711"/>
      <c r="O320" s="711">
        <v>0.7</v>
      </c>
      <c r="P320" s="607"/>
      <c r="Q320" s="618"/>
    </row>
    <row r="321" spans="1:17" ht="45">
      <c r="A321" s="618" t="s">
        <v>527</v>
      </c>
      <c r="B321" s="618" t="s">
        <v>292</v>
      </c>
      <c r="C321" s="618" t="s">
        <v>319</v>
      </c>
      <c r="D321" s="618" t="s">
        <v>2691</v>
      </c>
      <c r="E321" s="618" t="s">
        <v>829</v>
      </c>
      <c r="F321" s="618" t="s">
        <v>830</v>
      </c>
      <c r="G321" s="618"/>
      <c r="H321" s="618" t="s">
        <v>831</v>
      </c>
      <c r="I321" s="786">
        <v>2008</v>
      </c>
      <c r="J321" s="768">
        <v>400000</v>
      </c>
      <c r="K321" s="768">
        <v>2229000</v>
      </c>
      <c r="L321" s="721">
        <v>1869825</v>
      </c>
      <c r="M321" s="721">
        <v>680030</v>
      </c>
      <c r="N321" s="711"/>
      <c r="O321" s="711">
        <v>0.38</v>
      </c>
      <c r="P321" s="607"/>
      <c r="Q321" s="618"/>
    </row>
    <row r="322" spans="1:17" ht="45">
      <c r="A322" s="618" t="s">
        <v>527</v>
      </c>
      <c r="B322" s="618" t="s">
        <v>292</v>
      </c>
      <c r="C322" s="618" t="s">
        <v>319</v>
      </c>
      <c r="D322" s="618" t="s">
        <v>2705</v>
      </c>
      <c r="E322" s="618" t="s">
        <v>833</v>
      </c>
      <c r="F322" s="618" t="s">
        <v>834</v>
      </c>
      <c r="G322" s="618"/>
      <c r="H322" s="618" t="s">
        <v>835</v>
      </c>
      <c r="I322" s="786">
        <v>2014</v>
      </c>
      <c r="J322" s="768">
        <v>5600000</v>
      </c>
      <c r="K322" s="768">
        <v>8060000</v>
      </c>
      <c r="L322" s="721">
        <v>3625053</v>
      </c>
      <c r="M322" s="721">
        <v>1245157</v>
      </c>
      <c r="N322" s="711"/>
      <c r="O322" s="711">
        <v>0.3</v>
      </c>
      <c r="P322" s="607"/>
      <c r="Q322" s="618"/>
    </row>
    <row r="323" spans="1:17" ht="45">
      <c r="A323" s="618" t="s">
        <v>527</v>
      </c>
      <c r="B323" s="618" t="s">
        <v>292</v>
      </c>
      <c r="C323" s="618" t="s">
        <v>319</v>
      </c>
      <c r="D323" s="618" t="s">
        <v>2705</v>
      </c>
      <c r="E323" s="618" t="s">
        <v>836</v>
      </c>
      <c r="F323" s="618" t="s">
        <v>837</v>
      </c>
      <c r="G323" s="618"/>
      <c r="H323" s="618" t="s">
        <v>838</v>
      </c>
      <c r="I323" s="786">
        <v>2018</v>
      </c>
      <c r="J323" s="768">
        <v>1300000</v>
      </c>
      <c r="K323" s="768">
        <v>1300000</v>
      </c>
      <c r="L323" s="721">
        <v>1225865</v>
      </c>
      <c r="M323" s="721">
        <v>979353</v>
      </c>
      <c r="N323" s="711"/>
      <c r="O323" s="711">
        <v>0.95</v>
      </c>
      <c r="P323" s="607"/>
      <c r="Q323" s="618"/>
    </row>
    <row r="324" spans="1:17" ht="45">
      <c r="A324" s="618" t="s">
        <v>527</v>
      </c>
      <c r="B324" s="618" t="s">
        <v>292</v>
      </c>
      <c r="C324" s="618" t="s">
        <v>319</v>
      </c>
      <c r="D324" s="618" t="s">
        <v>2708</v>
      </c>
      <c r="E324" s="618" t="s">
        <v>840</v>
      </c>
      <c r="F324" s="618" t="s">
        <v>841</v>
      </c>
      <c r="G324" s="618"/>
      <c r="H324" s="618" t="s">
        <v>842</v>
      </c>
      <c r="I324" s="786">
        <v>2019</v>
      </c>
      <c r="J324" s="768">
        <v>3150000</v>
      </c>
      <c r="K324" s="768">
        <v>3150000</v>
      </c>
      <c r="L324" s="721">
        <v>1706706</v>
      </c>
      <c r="M324" s="721">
        <v>783427</v>
      </c>
      <c r="N324" s="711"/>
      <c r="O324" s="711">
        <v>0.35</v>
      </c>
      <c r="P324" s="607"/>
      <c r="Q324" s="618"/>
    </row>
    <row r="325" spans="1:17" ht="45">
      <c r="A325" s="618" t="s">
        <v>527</v>
      </c>
      <c r="B325" s="618" t="s">
        <v>292</v>
      </c>
      <c r="C325" s="618" t="s">
        <v>319</v>
      </c>
      <c r="D325" s="618" t="s">
        <v>2708</v>
      </c>
      <c r="E325" s="618" t="s">
        <v>840</v>
      </c>
      <c r="F325" s="618" t="s">
        <v>841</v>
      </c>
      <c r="G325" s="618"/>
      <c r="H325" s="618" t="s">
        <v>843</v>
      </c>
      <c r="I325" s="786">
        <v>2014</v>
      </c>
      <c r="J325" s="768">
        <v>3700000</v>
      </c>
      <c r="K325" s="768">
        <v>3700000</v>
      </c>
      <c r="L325" s="721">
        <v>3675938</v>
      </c>
      <c r="M325" s="721">
        <v>3277183</v>
      </c>
      <c r="N325" s="711"/>
      <c r="O325" s="711">
        <v>1</v>
      </c>
      <c r="P325" s="607"/>
      <c r="Q325" s="618"/>
    </row>
    <row r="326" spans="1:17" ht="45">
      <c r="A326" s="618" t="s">
        <v>527</v>
      </c>
      <c r="B326" s="618" t="s">
        <v>292</v>
      </c>
      <c r="C326" s="618" t="s">
        <v>319</v>
      </c>
      <c r="D326" s="618" t="s">
        <v>2708</v>
      </c>
      <c r="E326" s="618" t="s">
        <v>840</v>
      </c>
      <c r="F326" s="618" t="s">
        <v>841</v>
      </c>
      <c r="G326" s="618"/>
      <c r="H326" s="618" t="s">
        <v>844</v>
      </c>
      <c r="I326" s="786">
        <v>2014</v>
      </c>
      <c r="J326" s="768">
        <v>1200000</v>
      </c>
      <c r="K326" s="768">
        <v>4620000</v>
      </c>
      <c r="L326" s="721">
        <v>4266211</v>
      </c>
      <c r="M326" s="721">
        <v>2363149</v>
      </c>
      <c r="N326" s="711"/>
      <c r="O326" s="711">
        <v>0.56000000000000005</v>
      </c>
      <c r="P326" s="607"/>
      <c r="Q326" s="618"/>
    </row>
    <row r="327" spans="1:17" ht="45">
      <c r="A327" s="618" t="s">
        <v>527</v>
      </c>
      <c r="B327" s="618" t="s">
        <v>292</v>
      </c>
      <c r="C327" s="618" t="s">
        <v>319</v>
      </c>
      <c r="D327" s="618" t="s">
        <v>2708</v>
      </c>
      <c r="E327" s="618" t="s">
        <v>840</v>
      </c>
      <c r="F327" s="618" t="s">
        <v>845</v>
      </c>
      <c r="G327" s="618"/>
      <c r="H327" s="618" t="s">
        <v>846</v>
      </c>
      <c r="I327" s="786">
        <v>2007</v>
      </c>
      <c r="J327" s="768">
        <v>2000000</v>
      </c>
      <c r="K327" s="768">
        <v>3200000</v>
      </c>
      <c r="L327" s="721">
        <v>3199702</v>
      </c>
      <c r="M327" s="721">
        <v>2359161</v>
      </c>
      <c r="N327" s="711"/>
      <c r="O327" s="711">
        <v>1</v>
      </c>
      <c r="P327" s="607"/>
      <c r="Q327" s="618"/>
    </row>
    <row r="328" spans="1:17" ht="45">
      <c r="A328" s="618" t="s">
        <v>527</v>
      </c>
      <c r="B328" s="618" t="s">
        <v>292</v>
      </c>
      <c r="C328" s="618" t="s">
        <v>319</v>
      </c>
      <c r="D328" s="618" t="s">
        <v>2708</v>
      </c>
      <c r="E328" s="618" t="s">
        <v>847</v>
      </c>
      <c r="F328" s="618" t="s">
        <v>848</v>
      </c>
      <c r="G328" s="618"/>
      <c r="H328" s="618" t="s">
        <v>849</v>
      </c>
      <c r="I328" s="786">
        <v>2006</v>
      </c>
      <c r="J328" s="768">
        <v>1200000</v>
      </c>
      <c r="K328" s="768">
        <v>4948000</v>
      </c>
      <c r="L328" s="721">
        <v>4697120</v>
      </c>
      <c r="M328" s="721">
        <v>3809726</v>
      </c>
      <c r="N328" s="711"/>
      <c r="O328" s="711">
        <v>0.99</v>
      </c>
      <c r="P328" s="607"/>
      <c r="Q328" s="618"/>
    </row>
    <row r="329" spans="1:17" ht="30">
      <c r="A329" s="618" t="s">
        <v>527</v>
      </c>
      <c r="B329" s="618" t="s">
        <v>292</v>
      </c>
      <c r="C329" s="618" t="s">
        <v>319</v>
      </c>
      <c r="D329" s="618" t="s">
        <v>2711</v>
      </c>
      <c r="E329" s="618" t="s">
        <v>851</v>
      </c>
      <c r="F329" s="618" t="s">
        <v>852</v>
      </c>
      <c r="G329" s="618"/>
      <c r="H329" s="618" t="s">
        <v>853</v>
      </c>
      <c r="I329" s="786">
        <v>2008</v>
      </c>
      <c r="J329" s="768">
        <v>600000</v>
      </c>
      <c r="K329" s="768">
        <v>1676320</v>
      </c>
      <c r="L329" s="721">
        <v>1634450</v>
      </c>
      <c r="M329" s="721">
        <v>1534223</v>
      </c>
      <c r="N329" s="711"/>
      <c r="O329" s="711">
        <v>0.95</v>
      </c>
      <c r="P329" s="607"/>
      <c r="Q329" s="618"/>
    </row>
    <row r="330" spans="1:17" ht="30">
      <c r="A330" s="618" t="s">
        <v>527</v>
      </c>
      <c r="B330" s="618" t="s">
        <v>292</v>
      </c>
      <c r="C330" s="618" t="s">
        <v>319</v>
      </c>
      <c r="D330" s="618" t="s">
        <v>2711</v>
      </c>
      <c r="E330" s="618" t="s">
        <v>851</v>
      </c>
      <c r="F330" s="618" t="s">
        <v>852</v>
      </c>
      <c r="G330" s="618"/>
      <c r="H330" s="618" t="s">
        <v>854</v>
      </c>
      <c r="I330" s="786">
        <v>2008</v>
      </c>
      <c r="J330" s="768">
        <v>600000</v>
      </c>
      <c r="K330" s="768">
        <v>1828000</v>
      </c>
      <c r="L330" s="721">
        <v>1805927</v>
      </c>
      <c r="M330" s="721">
        <v>1742042</v>
      </c>
      <c r="N330" s="711"/>
      <c r="O330" s="711">
        <v>0.98</v>
      </c>
      <c r="P330" s="607"/>
      <c r="Q330" s="618"/>
    </row>
    <row r="331" spans="1:17" ht="30">
      <c r="A331" s="618" t="s">
        <v>527</v>
      </c>
      <c r="B331" s="618" t="s">
        <v>292</v>
      </c>
      <c r="C331" s="618" t="s">
        <v>319</v>
      </c>
      <c r="D331" s="618" t="s">
        <v>2711</v>
      </c>
      <c r="E331" s="618" t="s">
        <v>851</v>
      </c>
      <c r="F331" s="618" t="s">
        <v>852</v>
      </c>
      <c r="G331" s="618"/>
      <c r="H331" s="618" t="s">
        <v>855</v>
      </c>
      <c r="I331" s="786">
        <v>2019</v>
      </c>
      <c r="J331" s="768">
        <v>2300000</v>
      </c>
      <c r="K331" s="768">
        <v>3163900</v>
      </c>
      <c r="L331" s="721">
        <v>2642122</v>
      </c>
      <c r="M331" s="721">
        <v>683570</v>
      </c>
      <c r="N331" s="711"/>
      <c r="O331" s="711">
        <v>0.48</v>
      </c>
      <c r="P331" s="607"/>
      <c r="Q331" s="618"/>
    </row>
    <row r="332" spans="1:17" ht="30">
      <c r="A332" s="618" t="s">
        <v>527</v>
      </c>
      <c r="B332" s="618" t="s">
        <v>292</v>
      </c>
      <c r="C332" s="618" t="s">
        <v>319</v>
      </c>
      <c r="D332" s="618" t="s">
        <v>2711</v>
      </c>
      <c r="E332" s="618" t="s">
        <v>851</v>
      </c>
      <c r="F332" s="618" t="s">
        <v>852</v>
      </c>
      <c r="G332" s="618"/>
      <c r="H332" s="618" t="s">
        <v>856</v>
      </c>
      <c r="I332" s="786">
        <v>2019</v>
      </c>
      <c r="J332" s="768">
        <v>1500000</v>
      </c>
      <c r="K332" s="768">
        <v>2035616</v>
      </c>
      <c r="L332" s="721">
        <v>1797750</v>
      </c>
      <c r="M332" s="721">
        <v>901401</v>
      </c>
      <c r="N332" s="711"/>
      <c r="O332" s="711">
        <v>0.7</v>
      </c>
      <c r="P332" s="607"/>
      <c r="Q332" s="618"/>
    </row>
    <row r="333" spans="1:17" ht="45">
      <c r="A333" s="618" t="s">
        <v>527</v>
      </c>
      <c r="B333" s="618" t="s">
        <v>292</v>
      </c>
      <c r="C333" s="618" t="s">
        <v>319</v>
      </c>
      <c r="D333" s="618" t="s">
        <v>2716</v>
      </c>
      <c r="E333" s="618" t="s">
        <v>858</v>
      </c>
      <c r="F333" s="618" t="s">
        <v>859</v>
      </c>
      <c r="G333" s="618"/>
      <c r="H333" s="618" t="s">
        <v>860</v>
      </c>
      <c r="I333" s="786">
        <v>2012</v>
      </c>
      <c r="J333" s="768">
        <v>500000</v>
      </c>
      <c r="K333" s="768">
        <v>2700000</v>
      </c>
      <c r="L333" s="721">
        <v>2106112</v>
      </c>
      <c r="M333" s="721">
        <v>2081867</v>
      </c>
      <c r="N333" s="711"/>
      <c r="O333" s="711">
        <v>1</v>
      </c>
      <c r="P333" s="607"/>
      <c r="Q333" s="618"/>
    </row>
    <row r="334" spans="1:17" ht="45">
      <c r="A334" s="618" t="s">
        <v>527</v>
      </c>
      <c r="B334" s="618" t="s">
        <v>314</v>
      </c>
      <c r="C334" s="618" t="s">
        <v>319</v>
      </c>
      <c r="D334" s="618" t="s">
        <v>2691</v>
      </c>
      <c r="E334" s="618" t="s">
        <v>862</v>
      </c>
      <c r="F334" s="618" t="s">
        <v>863</v>
      </c>
      <c r="G334" s="618"/>
      <c r="H334" s="618" t="s">
        <v>864</v>
      </c>
      <c r="I334" s="786">
        <v>2007</v>
      </c>
      <c r="J334" s="769">
        <v>500000</v>
      </c>
      <c r="K334" s="769">
        <v>3593000</v>
      </c>
      <c r="L334" s="769">
        <v>3022704</v>
      </c>
      <c r="M334" s="769">
        <v>1873705</v>
      </c>
      <c r="N334" s="711"/>
      <c r="O334" s="711">
        <v>0.85</v>
      </c>
      <c r="P334" s="618"/>
      <c r="Q334" s="618" t="s">
        <v>865</v>
      </c>
    </row>
    <row r="335" spans="1:17" ht="45">
      <c r="A335" s="618" t="s">
        <v>527</v>
      </c>
      <c r="B335" s="618" t="s">
        <v>314</v>
      </c>
      <c r="C335" s="618" t="s">
        <v>319</v>
      </c>
      <c r="D335" s="618" t="s">
        <v>2705</v>
      </c>
      <c r="E335" s="618" t="s">
        <v>867</v>
      </c>
      <c r="F335" s="618" t="s">
        <v>868</v>
      </c>
      <c r="G335" s="618"/>
      <c r="H335" s="618" t="s">
        <v>869</v>
      </c>
      <c r="I335" s="786">
        <v>2014</v>
      </c>
      <c r="J335" s="769">
        <v>1540000</v>
      </c>
      <c r="K335" s="769">
        <v>2040000</v>
      </c>
      <c r="L335" s="769">
        <v>83831</v>
      </c>
      <c r="M335" s="769">
        <v>10092</v>
      </c>
      <c r="N335" s="711"/>
      <c r="O335" s="711">
        <v>0</v>
      </c>
      <c r="P335" s="618"/>
      <c r="Q335" s="618" t="s">
        <v>870</v>
      </c>
    </row>
    <row r="336" spans="1:17" ht="45">
      <c r="A336" s="618" t="s">
        <v>527</v>
      </c>
      <c r="B336" s="618" t="s">
        <v>314</v>
      </c>
      <c r="C336" s="618" t="s">
        <v>319</v>
      </c>
      <c r="D336" s="618" t="s">
        <v>2705</v>
      </c>
      <c r="E336" s="618" t="s">
        <v>871</v>
      </c>
      <c r="F336" s="618" t="s">
        <v>872</v>
      </c>
      <c r="G336" s="618"/>
      <c r="H336" s="618" t="s">
        <v>873</v>
      </c>
      <c r="I336" s="786">
        <v>2012</v>
      </c>
      <c r="J336" s="769">
        <v>1500000</v>
      </c>
      <c r="K336" s="769">
        <v>1500000</v>
      </c>
      <c r="L336" s="769">
        <v>484693</v>
      </c>
      <c r="M336" s="769">
        <v>267492</v>
      </c>
      <c r="N336" s="711"/>
      <c r="O336" s="711">
        <v>0.05</v>
      </c>
      <c r="P336" s="618"/>
      <c r="Q336" s="618" t="s">
        <v>865</v>
      </c>
    </row>
    <row r="337" spans="1:17" ht="30">
      <c r="A337" s="618" t="s">
        <v>527</v>
      </c>
      <c r="B337" s="618" t="s">
        <v>314</v>
      </c>
      <c r="C337" s="618" t="s">
        <v>319</v>
      </c>
      <c r="D337" s="618" t="s">
        <v>2711</v>
      </c>
      <c r="E337" s="618" t="s">
        <v>875</v>
      </c>
      <c r="F337" s="618" t="s">
        <v>876</v>
      </c>
      <c r="G337" s="618"/>
      <c r="H337" s="618" t="s">
        <v>877</v>
      </c>
      <c r="I337" s="786">
        <v>2019</v>
      </c>
      <c r="J337" s="769">
        <v>2300000</v>
      </c>
      <c r="K337" s="769">
        <v>2300000</v>
      </c>
      <c r="L337" s="769">
        <v>2078467</v>
      </c>
      <c r="M337" s="769">
        <v>2091</v>
      </c>
      <c r="N337" s="711"/>
      <c r="O337" s="711">
        <v>0.15</v>
      </c>
      <c r="P337" s="618"/>
      <c r="Q337" s="618" t="s">
        <v>865</v>
      </c>
    </row>
    <row r="338" spans="1:17" ht="60">
      <c r="A338" s="618" t="s">
        <v>527</v>
      </c>
      <c r="B338" s="618" t="s">
        <v>314</v>
      </c>
      <c r="C338" s="618" t="s">
        <v>319</v>
      </c>
      <c r="D338" s="618" t="s">
        <v>2716</v>
      </c>
      <c r="E338" s="618" t="s">
        <v>879</v>
      </c>
      <c r="F338" s="618" t="s">
        <v>880</v>
      </c>
      <c r="G338" s="618"/>
      <c r="H338" s="618" t="s">
        <v>881</v>
      </c>
      <c r="I338" s="786">
        <v>2019</v>
      </c>
      <c r="J338" s="769">
        <v>1200000</v>
      </c>
      <c r="K338" s="769">
        <v>1200000</v>
      </c>
      <c r="L338" s="769">
        <v>1762</v>
      </c>
      <c r="M338" s="769">
        <v>1762</v>
      </c>
      <c r="N338" s="711"/>
      <c r="O338" s="711">
        <v>0</v>
      </c>
      <c r="P338" s="618"/>
      <c r="Q338" s="618" t="s">
        <v>882</v>
      </c>
    </row>
    <row r="339" spans="1:17" ht="75">
      <c r="A339" s="618" t="s">
        <v>527</v>
      </c>
      <c r="B339" s="618" t="s">
        <v>273</v>
      </c>
      <c r="C339" s="618" t="s">
        <v>883</v>
      </c>
      <c r="D339" s="618" t="s">
        <v>2690</v>
      </c>
      <c r="E339" s="618" t="s">
        <v>885</v>
      </c>
      <c r="F339" s="618" t="s">
        <v>886</v>
      </c>
      <c r="G339" s="618" t="s">
        <v>887</v>
      </c>
      <c r="H339" s="618" t="s">
        <v>888</v>
      </c>
      <c r="I339" s="786">
        <v>2011</v>
      </c>
      <c r="J339" s="721">
        <v>900000</v>
      </c>
      <c r="K339" s="721">
        <v>1100000</v>
      </c>
      <c r="L339" s="721">
        <v>1099098</v>
      </c>
      <c r="M339" s="721">
        <v>1083386</v>
      </c>
      <c r="N339" s="711"/>
      <c r="O339" s="711">
        <v>0.98</v>
      </c>
      <c r="P339" s="618"/>
      <c r="Q339" s="618" t="s">
        <v>889</v>
      </c>
    </row>
    <row r="340" spans="1:17" ht="45">
      <c r="A340" s="618" t="s">
        <v>527</v>
      </c>
      <c r="B340" s="618" t="s">
        <v>273</v>
      </c>
      <c r="C340" s="618" t="s">
        <v>319</v>
      </c>
      <c r="D340" s="618" t="s">
        <v>2690</v>
      </c>
      <c r="E340" s="618" t="s">
        <v>890</v>
      </c>
      <c r="F340" s="618" t="s">
        <v>891</v>
      </c>
      <c r="G340" s="618" t="s">
        <v>892</v>
      </c>
      <c r="H340" s="618" t="s">
        <v>893</v>
      </c>
      <c r="I340" s="786">
        <v>2007</v>
      </c>
      <c r="J340" s="721">
        <v>180000</v>
      </c>
      <c r="K340" s="721">
        <v>1075000</v>
      </c>
      <c r="L340" s="721">
        <v>97282</v>
      </c>
      <c r="M340" s="721">
        <v>97985</v>
      </c>
      <c r="N340" s="711"/>
      <c r="O340" s="711">
        <v>0.5</v>
      </c>
      <c r="P340" s="618"/>
      <c r="Q340" s="618" t="s">
        <v>894</v>
      </c>
    </row>
    <row r="341" spans="1:17" ht="30">
      <c r="A341" s="618" t="s">
        <v>527</v>
      </c>
      <c r="B341" s="618" t="s">
        <v>273</v>
      </c>
      <c r="C341" s="618" t="s">
        <v>319</v>
      </c>
      <c r="D341" s="618" t="s">
        <v>2691</v>
      </c>
      <c r="E341" s="618" t="s">
        <v>895</v>
      </c>
      <c r="F341" s="618" t="s">
        <v>896</v>
      </c>
      <c r="G341" s="618" t="s">
        <v>897</v>
      </c>
      <c r="H341" s="618" t="s">
        <v>898</v>
      </c>
      <c r="I341" s="786">
        <v>2007</v>
      </c>
      <c r="J341" s="721">
        <v>900000</v>
      </c>
      <c r="K341" s="721">
        <v>3802332</v>
      </c>
      <c r="L341" s="721">
        <v>3761620</v>
      </c>
      <c r="M341" s="721">
        <v>3508425</v>
      </c>
      <c r="N341" s="711"/>
      <c r="O341" s="711">
        <v>0.98</v>
      </c>
      <c r="P341" s="618"/>
      <c r="Q341" s="618" t="s">
        <v>899</v>
      </c>
    </row>
    <row r="342" spans="1:17" ht="30">
      <c r="A342" s="618" t="s">
        <v>527</v>
      </c>
      <c r="B342" s="618" t="s">
        <v>273</v>
      </c>
      <c r="C342" s="618" t="s">
        <v>319</v>
      </c>
      <c r="D342" s="618" t="s">
        <v>2691</v>
      </c>
      <c r="E342" s="618" t="s">
        <v>895</v>
      </c>
      <c r="F342" s="618" t="s">
        <v>896</v>
      </c>
      <c r="G342" s="618" t="s">
        <v>900</v>
      </c>
      <c r="H342" s="618" t="s">
        <v>901</v>
      </c>
      <c r="I342" s="786">
        <v>2006</v>
      </c>
      <c r="J342" s="721">
        <v>500000</v>
      </c>
      <c r="K342" s="721">
        <v>3272000</v>
      </c>
      <c r="L342" s="721">
        <v>3116122</v>
      </c>
      <c r="M342" s="721">
        <v>2702312</v>
      </c>
      <c r="N342" s="711"/>
      <c r="O342" s="711">
        <v>0.95</v>
      </c>
      <c r="P342" s="618"/>
      <c r="Q342" s="618" t="s">
        <v>902</v>
      </c>
    </row>
    <row r="343" spans="1:17" ht="30">
      <c r="A343" s="618" t="s">
        <v>527</v>
      </c>
      <c r="B343" s="618" t="s">
        <v>273</v>
      </c>
      <c r="C343" s="618" t="s">
        <v>319</v>
      </c>
      <c r="D343" s="618" t="s">
        <v>2691</v>
      </c>
      <c r="E343" s="618" t="s">
        <v>895</v>
      </c>
      <c r="F343" s="618" t="s">
        <v>896</v>
      </c>
      <c r="G343" s="618" t="s">
        <v>903</v>
      </c>
      <c r="H343" s="618" t="s">
        <v>904</v>
      </c>
      <c r="I343" s="786">
        <v>2006</v>
      </c>
      <c r="J343" s="721">
        <v>500000</v>
      </c>
      <c r="K343" s="721">
        <v>3245500</v>
      </c>
      <c r="L343" s="721">
        <v>3085772</v>
      </c>
      <c r="M343" s="721">
        <v>2690245</v>
      </c>
      <c r="N343" s="711"/>
      <c r="O343" s="711">
        <v>0.8</v>
      </c>
      <c r="P343" s="618"/>
      <c r="Q343" s="618" t="s">
        <v>902</v>
      </c>
    </row>
    <row r="344" spans="1:17" ht="30">
      <c r="A344" s="618" t="s">
        <v>527</v>
      </c>
      <c r="B344" s="618" t="s">
        <v>273</v>
      </c>
      <c r="C344" s="618" t="s">
        <v>319</v>
      </c>
      <c r="D344" s="618" t="s">
        <v>2697</v>
      </c>
      <c r="E344" s="618" t="s">
        <v>906</v>
      </c>
      <c r="F344" s="618" t="s">
        <v>907</v>
      </c>
      <c r="G344" s="618" t="s">
        <v>908</v>
      </c>
      <c r="H344" s="618" t="s">
        <v>909</v>
      </c>
      <c r="I344" s="786">
        <v>2020</v>
      </c>
      <c r="J344" s="721">
        <v>1000000</v>
      </c>
      <c r="K344" s="721">
        <v>1293000</v>
      </c>
      <c r="L344" s="721">
        <v>1263690</v>
      </c>
      <c r="M344" s="721">
        <v>864750</v>
      </c>
      <c r="N344" s="711"/>
      <c r="O344" s="711">
        <v>0.85</v>
      </c>
      <c r="P344" s="618"/>
      <c r="Q344" s="618" t="s">
        <v>910</v>
      </c>
    </row>
    <row r="345" spans="1:17" ht="60">
      <c r="A345" s="618" t="s">
        <v>527</v>
      </c>
      <c r="B345" s="618" t="s">
        <v>273</v>
      </c>
      <c r="C345" s="618" t="s">
        <v>319</v>
      </c>
      <c r="D345" s="618" t="s">
        <v>2700</v>
      </c>
      <c r="E345" s="618" t="s">
        <v>912</v>
      </c>
      <c r="F345" s="618" t="s">
        <v>913</v>
      </c>
      <c r="G345" s="618"/>
      <c r="H345" s="618" t="s">
        <v>914</v>
      </c>
      <c r="I345" s="786">
        <v>2011</v>
      </c>
      <c r="J345" s="721">
        <v>750000</v>
      </c>
      <c r="K345" s="721">
        <v>1020000</v>
      </c>
      <c r="L345" s="721">
        <v>937279</v>
      </c>
      <c r="M345" s="721">
        <v>936730</v>
      </c>
      <c r="N345" s="711"/>
      <c r="O345" s="711">
        <v>1</v>
      </c>
      <c r="P345" s="618"/>
      <c r="Q345" s="618" t="s">
        <v>13</v>
      </c>
    </row>
    <row r="346" spans="1:17" ht="60">
      <c r="A346" s="618" t="s">
        <v>527</v>
      </c>
      <c r="B346" s="618" t="s">
        <v>273</v>
      </c>
      <c r="C346" s="618" t="s">
        <v>319</v>
      </c>
      <c r="D346" s="618" t="s">
        <v>2705</v>
      </c>
      <c r="E346" s="618" t="s">
        <v>916</v>
      </c>
      <c r="F346" s="618" t="s">
        <v>917</v>
      </c>
      <c r="G346" s="618" t="s">
        <v>918</v>
      </c>
      <c r="H346" s="618" t="s">
        <v>919</v>
      </c>
      <c r="I346" s="786">
        <v>2011</v>
      </c>
      <c r="J346" s="721">
        <v>1500000</v>
      </c>
      <c r="K346" s="721">
        <v>1500000</v>
      </c>
      <c r="L346" s="721">
        <v>1499412</v>
      </c>
      <c r="M346" s="721">
        <v>442606</v>
      </c>
      <c r="N346" s="711"/>
      <c r="O346" s="711">
        <v>0.3</v>
      </c>
      <c r="P346" s="618"/>
      <c r="Q346" s="618" t="s">
        <v>920</v>
      </c>
    </row>
    <row r="347" spans="1:17" ht="45">
      <c r="A347" s="618" t="s">
        <v>527</v>
      </c>
      <c r="B347" s="618" t="s">
        <v>273</v>
      </c>
      <c r="C347" s="618" t="s">
        <v>319</v>
      </c>
      <c r="D347" s="618" t="s">
        <v>2705</v>
      </c>
      <c r="E347" s="618" t="s">
        <v>916</v>
      </c>
      <c r="F347" s="618" t="s">
        <v>917</v>
      </c>
      <c r="G347" s="618" t="s">
        <v>921</v>
      </c>
      <c r="H347" s="618" t="s">
        <v>922</v>
      </c>
      <c r="I347" s="786">
        <v>2018</v>
      </c>
      <c r="J347" s="721">
        <v>1400000</v>
      </c>
      <c r="K347" s="721">
        <v>1400000</v>
      </c>
      <c r="L347" s="721">
        <v>1386210</v>
      </c>
      <c r="M347" s="721">
        <v>1037588</v>
      </c>
      <c r="N347" s="711"/>
      <c r="O347" s="711">
        <v>0.8</v>
      </c>
      <c r="P347" s="618"/>
      <c r="Q347" s="618" t="s">
        <v>923</v>
      </c>
    </row>
    <row r="348" spans="1:17" ht="45">
      <c r="A348" s="618" t="s">
        <v>527</v>
      </c>
      <c r="B348" s="618" t="s">
        <v>273</v>
      </c>
      <c r="C348" s="618" t="s">
        <v>319</v>
      </c>
      <c r="D348" s="618" t="s">
        <v>2708</v>
      </c>
      <c r="E348" s="618" t="s">
        <v>130</v>
      </c>
      <c r="F348" s="618" t="s">
        <v>925</v>
      </c>
      <c r="G348" s="618" t="s">
        <v>926</v>
      </c>
      <c r="H348" s="618" t="s">
        <v>927</v>
      </c>
      <c r="I348" s="786">
        <v>2018</v>
      </c>
      <c r="J348" s="721">
        <v>2000000</v>
      </c>
      <c r="K348" s="721">
        <v>8950000</v>
      </c>
      <c r="L348" s="721">
        <v>8811188</v>
      </c>
      <c r="M348" s="721">
        <v>8007590</v>
      </c>
      <c r="N348" s="711"/>
      <c r="O348" s="711">
        <v>0.98</v>
      </c>
      <c r="P348" s="618"/>
      <c r="Q348" s="618" t="s">
        <v>928</v>
      </c>
    </row>
    <row r="349" spans="1:17" ht="45">
      <c r="A349" s="618" t="s">
        <v>527</v>
      </c>
      <c r="B349" s="618" t="s">
        <v>273</v>
      </c>
      <c r="C349" s="618" t="s">
        <v>319</v>
      </c>
      <c r="D349" s="626" t="s">
        <v>2708</v>
      </c>
      <c r="E349" s="618" t="s">
        <v>130</v>
      </c>
      <c r="F349" s="618" t="s">
        <v>925</v>
      </c>
      <c r="G349" s="618" t="s">
        <v>929</v>
      </c>
      <c r="H349" s="618" t="s">
        <v>930</v>
      </c>
      <c r="I349" s="786">
        <v>2013</v>
      </c>
      <c r="J349" s="721">
        <v>5711741</v>
      </c>
      <c r="K349" s="721">
        <v>6411741</v>
      </c>
      <c r="L349" s="721">
        <v>5784414</v>
      </c>
      <c r="M349" s="721">
        <v>5190993</v>
      </c>
      <c r="N349" s="711"/>
      <c r="O349" s="711">
        <v>0.81</v>
      </c>
      <c r="P349" s="618"/>
      <c r="Q349" s="618" t="s">
        <v>931</v>
      </c>
    </row>
    <row r="350" spans="1:17" ht="45">
      <c r="A350" s="618" t="s">
        <v>527</v>
      </c>
      <c r="B350" s="618" t="s">
        <v>273</v>
      </c>
      <c r="C350" s="618" t="s">
        <v>319</v>
      </c>
      <c r="D350" s="618" t="s">
        <v>2708</v>
      </c>
      <c r="E350" s="618" t="s">
        <v>130</v>
      </c>
      <c r="F350" s="618" t="s">
        <v>925</v>
      </c>
      <c r="G350" s="618" t="s">
        <v>932</v>
      </c>
      <c r="H350" s="618" t="s">
        <v>933</v>
      </c>
      <c r="I350" s="786">
        <v>2018</v>
      </c>
      <c r="J350" s="721">
        <v>1000000</v>
      </c>
      <c r="K350" s="721">
        <v>6000000</v>
      </c>
      <c r="L350" s="721">
        <v>5950356</v>
      </c>
      <c r="M350" s="721">
        <v>5522703</v>
      </c>
      <c r="N350" s="711"/>
      <c r="O350" s="711">
        <v>0.95</v>
      </c>
      <c r="P350" s="618"/>
      <c r="Q350" s="618" t="s">
        <v>20</v>
      </c>
    </row>
    <row r="351" spans="1:17" ht="45">
      <c r="A351" s="618" t="s">
        <v>527</v>
      </c>
      <c r="B351" s="618" t="s">
        <v>273</v>
      </c>
      <c r="C351" s="618" t="s">
        <v>319</v>
      </c>
      <c r="D351" s="618" t="s">
        <v>2708</v>
      </c>
      <c r="E351" s="618" t="s">
        <v>130</v>
      </c>
      <c r="F351" s="618" t="s">
        <v>925</v>
      </c>
      <c r="G351" s="618" t="s">
        <v>934</v>
      </c>
      <c r="H351" s="618" t="s">
        <v>935</v>
      </c>
      <c r="I351" s="786">
        <v>2011</v>
      </c>
      <c r="J351" s="721">
        <v>4640000</v>
      </c>
      <c r="K351" s="721">
        <v>5690000</v>
      </c>
      <c r="L351" s="721">
        <v>5673108</v>
      </c>
      <c r="M351" s="721">
        <v>5567592</v>
      </c>
      <c r="N351" s="711"/>
      <c r="O351" s="711">
        <v>1</v>
      </c>
      <c r="P351" s="618"/>
      <c r="Q351" s="618" t="s">
        <v>936</v>
      </c>
    </row>
    <row r="352" spans="1:17" ht="45">
      <c r="A352" s="618" t="s">
        <v>527</v>
      </c>
      <c r="B352" s="618" t="s">
        <v>273</v>
      </c>
      <c r="C352" s="618" t="s">
        <v>319</v>
      </c>
      <c r="D352" s="618" t="s">
        <v>2708</v>
      </c>
      <c r="E352" s="618" t="s">
        <v>130</v>
      </c>
      <c r="F352" s="618" t="s">
        <v>925</v>
      </c>
      <c r="G352" s="618" t="s">
        <v>937</v>
      </c>
      <c r="H352" s="618" t="s">
        <v>938</v>
      </c>
      <c r="I352" s="786">
        <v>2017</v>
      </c>
      <c r="J352" s="721">
        <v>5000000</v>
      </c>
      <c r="K352" s="721">
        <v>5200000</v>
      </c>
      <c r="L352" s="721">
        <v>5037134</v>
      </c>
      <c r="M352" s="721">
        <v>4560094</v>
      </c>
      <c r="N352" s="711"/>
      <c r="O352" s="711">
        <v>0.97</v>
      </c>
      <c r="P352" s="618"/>
      <c r="Q352" s="618" t="s">
        <v>939</v>
      </c>
    </row>
    <row r="353" spans="1:17" ht="45">
      <c r="A353" s="618" t="s">
        <v>527</v>
      </c>
      <c r="B353" s="618" t="s">
        <v>273</v>
      </c>
      <c r="C353" s="618" t="s">
        <v>319</v>
      </c>
      <c r="D353" s="618" t="s">
        <v>2708</v>
      </c>
      <c r="E353" s="618" t="s">
        <v>130</v>
      </c>
      <c r="F353" s="618" t="s">
        <v>925</v>
      </c>
      <c r="G353" s="618" t="s">
        <v>940</v>
      </c>
      <c r="H353" s="618" t="s">
        <v>941</v>
      </c>
      <c r="I353" s="786">
        <v>2018</v>
      </c>
      <c r="J353" s="721">
        <v>1500000</v>
      </c>
      <c r="K353" s="721">
        <v>4500000</v>
      </c>
      <c r="L353" s="721">
        <v>4468123</v>
      </c>
      <c r="M353" s="721">
        <v>3594023</v>
      </c>
      <c r="N353" s="711"/>
      <c r="O353" s="711">
        <v>0.79</v>
      </c>
      <c r="P353" s="618"/>
      <c r="Q353" s="618" t="s">
        <v>20</v>
      </c>
    </row>
    <row r="354" spans="1:17" ht="45">
      <c r="A354" s="618" t="s">
        <v>527</v>
      </c>
      <c r="B354" s="618" t="s">
        <v>273</v>
      </c>
      <c r="C354" s="618" t="s">
        <v>319</v>
      </c>
      <c r="D354" s="618" t="s">
        <v>2708</v>
      </c>
      <c r="E354" s="618" t="s">
        <v>130</v>
      </c>
      <c r="F354" s="618" t="s">
        <v>925</v>
      </c>
      <c r="G354" s="618" t="s">
        <v>942</v>
      </c>
      <c r="H354" s="618" t="s">
        <v>943</v>
      </c>
      <c r="I354" s="786">
        <v>2021</v>
      </c>
      <c r="J354" s="721">
        <v>3000000</v>
      </c>
      <c r="K354" s="721">
        <v>3000000</v>
      </c>
      <c r="L354" s="721">
        <v>2588276</v>
      </c>
      <c r="M354" s="721">
        <v>1161857</v>
      </c>
      <c r="N354" s="711"/>
      <c r="O354" s="711">
        <v>0.66</v>
      </c>
      <c r="P354" s="618"/>
      <c r="Q354" s="618" t="s">
        <v>20</v>
      </c>
    </row>
    <row r="355" spans="1:17" ht="45">
      <c r="A355" s="618" t="s">
        <v>527</v>
      </c>
      <c r="B355" s="618" t="s">
        <v>273</v>
      </c>
      <c r="C355" s="618" t="s">
        <v>319</v>
      </c>
      <c r="D355" s="618" t="s">
        <v>2708</v>
      </c>
      <c r="E355" s="618" t="s">
        <v>130</v>
      </c>
      <c r="F355" s="618" t="s">
        <v>925</v>
      </c>
      <c r="G355" s="618" t="s">
        <v>944</v>
      </c>
      <c r="H355" s="618" t="s">
        <v>945</v>
      </c>
      <c r="I355" s="786">
        <v>2014</v>
      </c>
      <c r="J355" s="721">
        <v>1500000</v>
      </c>
      <c r="K355" s="721">
        <v>2600000</v>
      </c>
      <c r="L355" s="721">
        <v>2593690</v>
      </c>
      <c r="M355" s="721">
        <v>2079365</v>
      </c>
      <c r="N355" s="711"/>
      <c r="O355" s="711">
        <v>0.8</v>
      </c>
      <c r="P355" s="618"/>
      <c r="Q355" s="618" t="s">
        <v>20</v>
      </c>
    </row>
    <row r="356" spans="1:17" ht="45">
      <c r="A356" s="618" t="s">
        <v>527</v>
      </c>
      <c r="B356" s="618" t="s">
        <v>273</v>
      </c>
      <c r="C356" s="618" t="s">
        <v>319</v>
      </c>
      <c r="D356" s="618" t="s">
        <v>2708</v>
      </c>
      <c r="E356" s="618" t="s">
        <v>130</v>
      </c>
      <c r="F356" s="618" t="s">
        <v>925</v>
      </c>
      <c r="G356" s="618" t="s">
        <v>946</v>
      </c>
      <c r="H356" s="618" t="s">
        <v>947</v>
      </c>
      <c r="I356" s="786">
        <v>2021</v>
      </c>
      <c r="J356" s="721">
        <v>2060000</v>
      </c>
      <c r="K356" s="721">
        <v>2060000</v>
      </c>
      <c r="L356" s="721">
        <v>1553148</v>
      </c>
      <c r="M356" s="721">
        <v>433584</v>
      </c>
      <c r="N356" s="711"/>
      <c r="O356" s="711">
        <v>0.43</v>
      </c>
      <c r="P356" s="618"/>
      <c r="Q356" s="618" t="s">
        <v>20</v>
      </c>
    </row>
    <row r="357" spans="1:17" ht="45">
      <c r="A357" s="618" t="s">
        <v>527</v>
      </c>
      <c r="B357" s="618" t="s">
        <v>273</v>
      </c>
      <c r="C357" s="618" t="s">
        <v>319</v>
      </c>
      <c r="D357" s="618" t="s">
        <v>2708</v>
      </c>
      <c r="E357" s="618" t="s">
        <v>130</v>
      </c>
      <c r="F357" s="618" t="s">
        <v>925</v>
      </c>
      <c r="G357" s="618" t="s">
        <v>948</v>
      </c>
      <c r="H357" s="618" t="s">
        <v>949</v>
      </c>
      <c r="I357" s="786">
        <v>2014</v>
      </c>
      <c r="J357" s="721">
        <v>3100000</v>
      </c>
      <c r="K357" s="721">
        <v>1739169</v>
      </c>
      <c r="L357" s="721">
        <v>546582</v>
      </c>
      <c r="M357" s="721">
        <v>1246965</v>
      </c>
      <c r="N357" s="711"/>
      <c r="O357" s="711">
        <v>0.93</v>
      </c>
      <c r="P357" s="618"/>
      <c r="Q357" s="618" t="s">
        <v>20</v>
      </c>
    </row>
    <row r="358" spans="1:17" ht="45">
      <c r="A358" s="618" t="s">
        <v>527</v>
      </c>
      <c r="B358" s="618" t="s">
        <v>273</v>
      </c>
      <c r="C358" s="618" t="s">
        <v>319</v>
      </c>
      <c r="D358" s="618" t="s">
        <v>2708</v>
      </c>
      <c r="E358" s="618" t="s">
        <v>130</v>
      </c>
      <c r="F358" s="618" t="s">
        <v>925</v>
      </c>
      <c r="G358" s="618" t="s">
        <v>950</v>
      </c>
      <c r="H358" s="618" t="s">
        <v>951</v>
      </c>
      <c r="I358" s="786">
        <v>2014</v>
      </c>
      <c r="J358" s="721">
        <v>850000</v>
      </c>
      <c r="K358" s="721">
        <v>1700000</v>
      </c>
      <c r="L358" s="721">
        <v>1503482</v>
      </c>
      <c r="M358" s="721">
        <v>1435574</v>
      </c>
      <c r="N358" s="711"/>
      <c r="O358" s="711">
        <v>0.98</v>
      </c>
      <c r="P358" s="618"/>
      <c r="Q358" s="618" t="s">
        <v>952</v>
      </c>
    </row>
    <row r="359" spans="1:17" ht="45">
      <c r="A359" s="618" t="s">
        <v>527</v>
      </c>
      <c r="B359" s="618" t="s">
        <v>273</v>
      </c>
      <c r="C359" s="618" t="s">
        <v>319</v>
      </c>
      <c r="D359" s="618" t="s">
        <v>2708</v>
      </c>
      <c r="E359" s="618" t="s">
        <v>130</v>
      </c>
      <c r="F359" s="618" t="s">
        <v>925</v>
      </c>
      <c r="G359" s="618" t="s">
        <v>953</v>
      </c>
      <c r="H359" s="618" t="s">
        <v>954</v>
      </c>
      <c r="I359" s="786">
        <v>2018</v>
      </c>
      <c r="J359" s="721">
        <v>1300000</v>
      </c>
      <c r="K359" s="721">
        <v>1300000</v>
      </c>
      <c r="L359" s="721">
        <v>154084</v>
      </c>
      <c r="M359" s="721">
        <v>153812</v>
      </c>
      <c r="N359" s="711"/>
      <c r="O359" s="711">
        <v>0.12</v>
      </c>
      <c r="P359" s="618"/>
      <c r="Q359" s="618" t="s">
        <v>955</v>
      </c>
    </row>
    <row r="360" spans="1:17" ht="45">
      <c r="A360" s="618" t="s">
        <v>527</v>
      </c>
      <c r="B360" s="618" t="s">
        <v>273</v>
      </c>
      <c r="C360" s="618" t="s">
        <v>319</v>
      </c>
      <c r="D360" s="618" t="s">
        <v>2708</v>
      </c>
      <c r="E360" s="618" t="s">
        <v>130</v>
      </c>
      <c r="F360" s="618" t="s">
        <v>925</v>
      </c>
      <c r="G360" s="618" t="s">
        <v>956</v>
      </c>
      <c r="H360" s="618" t="s">
        <v>957</v>
      </c>
      <c r="I360" s="786">
        <v>2011</v>
      </c>
      <c r="J360" s="721">
        <v>3000000</v>
      </c>
      <c r="K360" s="721">
        <v>3910000</v>
      </c>
      <c r="L360" s="721">
        <v>2548470</v>
      </c>
      <c r="M360" s="721">
        <v>3807750</v>
      </c>
      <c r="N360" s="711"/>
      <c r="O360" s="711">
        <v>1</v>
      </c>
      <c r="P360" s="618"/>
      <c r="Q360" s="618" t="s">
        <v>958</v>
      </c>
    </row>
    <row r="361" spans="1:17" ht="60">
      <c r="A361" s="618" t="s">
        <v>527</v>
      </c>
      <c r="B361" s="618" t="s">
        <v>273</v>
      </c>
      <c r="C361" s="618" t="s">
        <v>319</v>
      </c>
      <c r="D361" s="618" t="s">
        <v>2711</v>
      </c>
      <c r="E361" s="618" t="s">
        <v>119</v>
      </c>
      <c r="F361" s="618" t="s">
        <v>119</v>
      </c>
      <c r="G361" s="618" t="s">
        <v>959</v>
      </c>
      <c r="H361" s="618" t="s">
        <v>960</v>
      </c>
      <c r="I361" s="786">
        <v>2014</v>
      </c>
      <c r="J361" s="721">
        <v>4000000</v>
      </c>
      <c r="K361" s="721">
        <v>8221457</v>
      </c>
      <c r="L361" s="721">
        <v>8019567</v>
      </c>
      <c r="M361" s="721">
        <v>6808093</v>
      </c>
      <c r="N361" s="711"/>
      <c r="O361" s="711">
        <v>0.99</v>
      </c>
      <c r="P361" s="618"/>
      <c r="Q361" s="618" t="s">
        <v>961</v>
      </c>
    </row>
    <row r="362" spans="1:17" ht="45">
      <c r="A362" s="618" t="s">
        <v>527</v>
      </c>
      <c r="B362" s="618" t="s">
        <v>273</v>
      </c>
      <c r="C362" s="618" t="s">
        <v>319</v>
      </c>
      <c r="D362" s="618" t="s">
        <v>2711</v>
      </c>
      <c r="E362" s="618" t="s">
        <v>119</v>
      </c>
      <c r="F362" s="618" t="s">
        <v>119</v>
      </c>
      <c r="G362" s="618" t="s">
        <v>962</v>
      </c>
      <c r="H362" s="618" t="s">
        <v>963</v>
      </c>
      <c r="I362" s="786">
        <v>2006</v>
      </c>
      <c r="J362" s="721">
        <v>350000</v>
      </c>
      <c r="K362" s="721">
        <v>1187000</v>
      </c>
      <c r="L362" s="721">
        <v>1051254</v>
      </c>
      <c r="M362" s="721">
        <v>1048651</v>
      </c>
      <c r="N362" s="711"/>
      <c r="O362" s="711">
        <v>0.97</v>
      </c>
      <c r="P362" s="618"/>
      <c r="Q362" s="618" t="s">
        <v>964</v>
      </c>
    </row>
    <row r="363" spans="1:17" ht="45">
      <c r="A363" s="618" t="s">
        <v>527</v>
      </c>
      <c r="B363" s="618" t="s">
        <v>273</v>
      </c>
      <c r="C363" s="618" t="s">
        <v>319</v>
      </c>
      <c r="D363" s="618" t="s">
        <v>2716</v>
      </c>
      <c r="E363" s="618" t="s">
        <v>966</v>
      </c>
      <c r="F363" s="618" t="s">
        <v>967</v>
      </c>
      <c r="G363" s="618" t="s">
        <v>968</v>
      </c>
      <c r="H363" s="618" t="s">
        <v>969</v>
      </c>
      <c r="I363" s="786">
        <v>2022</v>
      </c>
      <c r="J363" s="721">
        <v>3000000</v>
      </c>
      <c r="K363" s="721">
        <v>3000000</v>
      </c>
      <c r="L363" s="721">
        <v>2423038</v>
      </c>
      <c r="M363" s="721">
        <v>255057</v>
      </c>
      <c r="N363" s="711"/>
      <c r="O363" s="711">
        <v>0.25</v>
      </c>
      <c r="P363" s="618"/>
      <c r="Q363" s="618" t="s">
        <v>20</v>
      </c>
    </row>
    <row r="364" spans="1:17" ht="60">
      <c r="A364" s="618" t="s">
        <v>527</v>
      </c>
      <c r="B364" s="618" t="s">
        <v>311</v>
      </c>
      <c r="C364" s="618" t="s">
        <v>319</v>
      </c>
      <c r="D364" s="663" t="s">
        <v>2690</v>
      </c>
      <c r="E364" s="618" t="s">
        <v>971</v>
      </c>
      <c r="F364" s="618" t="s">
        <v>972</v>
      </c>
      <c r="G364" s="663" t="s">
        <v>973</v>
      </c>
      <c r="H364" s="626"/>
      <c r="I364" s="786">
        <v>2022</v>
      </c>
      <c r="J364" s="721">
        <v>1150000</v>
      </c>
      <c r="K364" s="721">
        <v>1150000</v>
      </c>
      <c r="L364" s="721">
        <v>952310</v>
      </c>
      <c r="M364" s="721">
        <v>35051</v>
      </c>
      <c r="N364" s="711"/>
      <c r="O364" s="711">
        <v>0</v>
      </c>
      <c r="P364" s="618"/>
      <c r="Q364" s="620" t="s">
        <v>974</v>
      </c>
    </row>
    <row r="365" spans="1:17" ht="30">
      <c r="A365" s="618" t="s">
        <v>527</v>
      </c>
      <c r="B365" s="618" t="s">
        <v>311</v>
      </c>
      <c r="C365" s="618" t="s">
        <v>319</v>
      </c>
      <c r="D365" s="618" t="s">
        <v>2711</v>
      </c>
      <c r="E365" s="618" t="s">
        <v>976</v>
      </c>
      <c r="F365" s="618" t="s">
        <v>977</v>
      </c>
      <c r="G365" s="626"/>
      <c r="H365" s="663" t="s">
        <v>978</v>
      </c>
      <c r="I365" s="786">
        <v>2022</v>
      </c>
      <c r="J365" s="721">
        <v>3201862</v>
      </c>
      <c r="K365" s="721">
        <v>7098532</v>
      </c>
      <c r="L365" s="721">
        <v>3582369</v>
      </c>
      <c r="M365" s="721">
        <v>2875349</v>
      </c>
      <c r="N365" s="711"/>
      <c r="O365" s="711">
        <v>0.95</v>
      </c>
      <c r="P365" s="618"/>
      <c r="Q365" s="618" t="s">
        <v>979</v>
      </c>
    </row>
    <row r="366" spans="1:17" ht="45">
      <c r="A366" s="618" t="s">
        <v>527</v>
      </c>
      <c r="B366" s="618" t="s">
        <v>312</v>
      </c>
      <c r="C366" s="618" t="s">
        <v>319</v>
      </c>
      <c r="D366" s="618" t="s">
        <v>2690</v>
      </c>
      <c r="E366" s="618" t="s">
        <v>981</v>
      </c>
      <c r="F366" s="618" t="s">
        <v>982</v>
      </c>
      <c r="G366" s="618"/>
      <c r="H366" s="618" t="s">
        <v>983</v>
      </c>
      <c r="I366" s="786">
        <v>2022</v>
      </c>
      <c r="J366" s="721">
        <v>350000</v>
      </c>
      <c r="K366" s="721">
        <v>1159000</v>
      </c>
      <c r="L366" s="721">
        <v>316000</v>
      </c>
      <c r="M366" s="721">
        <v>14175</v>
      </c>
      <c r="N366" s="711"/>
      <c r="O366" s="711">
        <v>0.05</v>
      </c>
      <c r="P366" s="618"/>
      <c r="Q366" s="618" t="s">
        <v>984</v>
      </c>
    </row>
    <row r="367" spans="1:17" ht="45">
      <c r="A367" s="618" t="s">
        <v>527</v>
      </c>
      <c r="B367" s="618" t="s">
        <v>312</v>
      </c>
      <c r="C367" s="618" t="s">
        <v>319</v>
      </c>
      <c r="D367" s="618" t="s">
        <v>2690</v>
      </c>
      <c r="E367" s="618" t="s">
        <v>981</v>
      </c>
      <c r="F367" s="618" t="s">
        <v>982</v>
      </c>
      <c r="G367" s="618"/>
      <c r="H367" s="618" t="s">
        <v>983</v>
      </c>
      <c r="I367" s="786"/>
      <c r="J367" s="721">
        <v>350000</v>
      </c>
      <c r="K367" s="721">
        <v>1159000</v>
      </c>
      <c r="L367" s="721">
        <v>316000</v>
      </c>
      <c r="M367" s="721">
        <v>14175</v>
      </c>
      <c r="N367" s="711"/>
      <c r="O367" s="711">
        <v>0.05</v>
      </c>
      <c r="P367" s="618"/>
      <c r="Q367" s="618" t="s">
        <v>984</v>
      </c>
    </row>
    <row r="368" spans="1:17" ht="45">
      <c r="A368" s="618" t="s">
        <v>527</v>
      </c>
      <c r="B368" s="618" t="s">
        <v>312</v>
      </c>
      <c r="C368" s="618" t="s">
        <v>319</v>
      </c>
      <c r="D368" s="618" t="s">
        <v>2708</v>
      </c>
      <c r="E368" s="618" t="s">
        <v>986</v>
      </c>
      <c r="F368" s="770" t="s">
        <v>987</v>
      </c>
      <c r="G368" s="618"/>
      <c r="H368" s="618" t="s">
        <v>988</v>
      </c>
      <c r="I368" s="786">
        <v>2022</v>
      </c>
      <c r="J368" s="721">
        <v>3100000</v>
      </c>
      <c r="K368" s="721">
        <v>3650000</v>
      </c>
      <c r="L368" s="721">
        <v>3489957</v>
      </c>
      <c r="M368" s="721">
        <v>3457138</v>
      </c>
      <c r="N368" s="711"/>
      <c r="O368" s="711">
        <v>0.98</v>
      </c>
      <c r="P368" s="618"/>
      <c r="Q368" s="618" t="s">
        <v>20</v>
      </c>
    </row>
    <row r="369" spans="1:17" ht="45">
      <c r="A369" s="618" t="s">
        <v>527</v>
      </c>
      <c r="B369" s="618" t="s">
        <v>312</v>
      </c>
      <c r="C369" s="618" t="s">
        <v>319</v>
      </c>
      <c r="D369" s="618" t="s">
        <v>2708</v>
      </c>
      <c r="E369" s="618" t="s">
        <v>989</v>
      </c>
      <c r="F369" s="770" t="s">
        <v>990</v>
      </c>
      <c r="G369" s="618"/>
      <c r="H369" s="618" t="s">
        <v>991</v>
      </c>
      <c r="I369" s="786">
        <v>2022</v>
      </c>
      <c r="J369" s="721">
        <v>3671340</v>
      </c>
      <c r="K369" s="721">
        <v>4426340</v>
      </c>
      <c r="L369" s="721">
        <v>4129532</v>
      </c>
      <c r="M369" s="721">
        <v>2473550</v>
      </c>
      <c r="N369" s="711"/>
      <c r="O369" s="711">
        <v>0.8</v>
      </c>
      <c r="P369" s="618"/>
      <c r="Q369" s="618" t="s">
        <v>992</v>
      </c>
    </row>
    <row r="370" spans="1:17" ht="45">
      <c r="A370" s="618" t="s">
        <v>527</v>
      </c>
      <c r="B370" s="618" t="s">
        <v>312</v>
      </c>
      <c r="C370" s="618" t="s">
        <v>319</v>
      </c>
      <c r="D370" s="618" t="s">
        <v>2708</v>
      </c>
      <c r="E370" s="618" t="s">
        <v>989</v>
      </c>
      <c r="F370" s="618" t="s">
        <v>990</v>
      </c>
      <c r="G370" s="618"/>
      <c r="H370" s="618" t="s">
        <v>993</v>
      </c>
      <c r="I370" s="786">
        <v>2022</v>
      </c>
      <c r="J370" s="721">
        <v>4300000</v>
      </c>
      <c r="K370" s="721">
        <v>4300000</v>
      </c>
      <c r="L370" s="721">
        <v>2433650</v>
      </c>
      <c r="M370" s="721">
        <v>1055438</v>
      </c>
      <c r="N370" s="711"/>
      <c r="O370" s="711">
        <v>0.5</v>
      </c>
      <c r="P370" s="618"/>
      <c r="Q370" s="618" t="s">
        <v>992</v>
      </c>
    </row>
    <row r="371" spans="1:17" ht="45">
      <c r="A371" s="618" t="s">
        <v>527</v>
      </c>
      <c r="B371" s="618" t="s">
        <v>312</v>
      </c>
      <c r="C371" s="618" t="s">
        <v>319</v>
      </c>
      <c r="D371" s="618" t="s">
        <v>2708</v>
      </c>
      <c r="E371" s="618" t="s">
        <v>989</v>
      </c>
      <c r="F371" s="618" t="s">
        <v>990</v>
      </c>
      <c r="G371" s="618"/>
      <c r="H371" s="618" t="s">
        <v>994</v>
      </c>
      <c r="I371" s="786">
        <v>2022</v>
      </c>
      <c r="J371" s="721">
        <v>2300000</v>
      </c>
      <c r="K371" s="721">
        <v>2300000</v>
      </c>
      <c r="L371" s="721">
        <v>1267672</v>
      </c>
      <c r="M371" s="721">
        <v>252574</v>
      </c>
      <c r="N371" s="711"/>
      <c r="O371" s="711">
        <v>0.2</v>
      </c>
      <c r="P371" s="618"/>
      <c r="Q371" s="618" t="s">
        <v>992</v>
      </c>
    </row>
    <row r="372" spans="1:17" ht="30">
      <c r="A372" s="618" t="s">
        <v>527</v>
      </c>
      <c r="B372" s="618" t="s">
        <v>312</v>
      </c>
      <c r="C372" s="618" t="s">
        <v>319</v>
      </c>
      <c r="D372" s="618" t="s">
        <v>2711</v>
      </c>
      <c r="E372" s="618" t="s">
        <v>119</v>
      </c>
      <c r="F372" s="770" t="s">
        <v>119</v>
      </c>
      <c r="G372" s="618"/>
      <c r="H372" s="618" t="s">
        <v>995</v>
      </c>
      <c r="I372" s="786">
        <v>2022</v>
      </c>
      <c r="J372" s="721">
        <v>1800000</v>
      </c>
      <c r="K372" s="721">
        <v>2270000</v>
      </c>
      <c r="L372" s="721">
        <v>2086576</v>
      </c>
      <c r="M372" s="721">
        <v>1590937</v>
      </c>
      <c r="N372" s="711"/>
      <c r="O372" s="711">
        <v>0.87</v>
      </c>
      <c r="P372" s="618"/>
      <c r="Q372" s="618" t="s">
        <v>20</v>
      </c>
    </row>
    <row r="373" spans="1:17" ht="30">
      <c r="A373" s="618" t="s">
        <v>527</v>
      </c>
      <c r="B373" s="618" t="s">
        <v>312</v>
      </c>
      <c r="C373" s="618" t="s">
        <v>319</v>
      </c>
      <c r="D373" s="618" t="s">
        <v>2711</v>
      </c>
      <c r="E373" s="618" t="s">
        <v>119</v>
      </c>
      <c r="F373" s="618" t="s">
        <v>119</v>
      </c>
      <c r="G373" s="618"/>
      <c r="H373" s="618" t="s">
        <v>996</v>
      </c>
      <c r="I373" s="786">
        <v>2022</v>
      </c>
      <c r="J373" s="721">
        <v>1800000</v>
      </c>
      <c r="K373" s="721">
        <v>3048431</v>
      </c>
      <c r="L373" s="721">
        <v>2256481</v>
      </c>
      <c r="M373" s="721">
        <v>680509</v>
      </c>
      <c r="N373" s="711"/>
      <c r="O373" s="711">
        <v>0.45</v>
      </c>
      <c r="P373" s="618"/>
      <c r="Q373" s="618" t="s">
        <v>20</v>
      </c>
    </row>
    <row r="374" spans="1:17" ht="45">
      <c r="A374" s="618" t="s">
        <v>527</v>
      </c>
      <c r="B374" s="618" t="s">
        <v>312</v>
      </c>
      <c r="C374" s="618" t="s">
        <v>319</v>
      </c>
      <c r="D374" s="618" t="s">
        <v>2716</v>
      </c>
      <c r="E374" s="618" t="s">
        <v>997</v>
      </c>
      <c r="F374" s="770" t="s">
        <v>764</v>
      </c>
      <c r="G374" s="618"/>
      <c r="H374" s="618" t="s">
        <v>998</v>
      </c>
      <c r="I374" s="786">
        <v>2022</v>
      </c>
      <c r="J374" s="721">
        <v>1234000</v>
      </c>
      <c r="K374" s="721">
        <v>1234000</v>
      </c>
      <c r="L374" s="721">
        <v>992738</v>
      </c>
      <c r="M374" s="721">
        <v>872769</v>
      </c>
      <c r="N374" s="711"/>
      <c r="O374" s="711">
        <v>0.85</v>
      </c>
      <c r="P374" s="618"/>
      <c r="Q374" s="618" t="s">
        <v>67</v>
      </c>
    </row>
    <row r="375" spans="1:17" ht="120">
      <c r="A375" s="618" t="s">
        <v>527</v>
      </c>
      <c r="B375" s="618" t="s">
        <v>289</v>
      </c>
      <c r="C375" s="605" t="s">
        <v>999</v>
      </c>
      <c r="D375" s="605" t="s">
        <v>2697</v>
      </c>
      <c r="E375" s="642" t="s">
        <v>1000</v>
      </c>
      <c r="F375" s="642" t="s">
        <v>1000</v>
      </c>
      <c r="G375" s="642" t="s">
        <v>1000</v>
      </c>
      <c r="H375" s="642" t="s">
        <v>1000</v>
      </c>
      <c r="I375" s="829">
        <v>2023</v>
      </c>
      <c r="J375" s="760">
        <v>1500000</v>
      </c>
      <c r="K375" s="760">
        <v>1500000</v>
      </c>
      <c r="L375" s="760">
        <v>0</v>
      </c>
      <c r="M375" s="760">
        <v>0</v>
      </c>
      <c r="N375" s="711"/>
      <c r="O375" s="711">
        <v>0</v>
      </c>
      <c r="P375" s="642"/>
      <c r="Q375" s="609" t="s">
        <v>1001</v>
      </c>
    </row>
    <row r="376" spans="1:17" ht="165">
      <c r="A376" s="618" t="s">
        <v>527</v>
      </c>
      <c r="B376" s="618" t="s">
        <v>289</v>
      </c>
      <c r="C376" s="605" t="s">
        <v>999</v>
      </c>
      <c r="D376" s="605" t="s">
        <v>2704</v>
      </c>
      <c r="E376" s="642" t="s">
        <v>1002</v>
      </c>
      <c r="F376" s="642" t="s">
        <v>1002</v>
      </c>
      <c r="G376" s="642" t="s">
        <v>1002</v>
      </c>
      <c r="H376" s="642" t="s">
        <v>1002</v>
      </c>
      <c r="I376" s="832">
        <v>2023</v>
      </c>
      <c r="J376" s="760">
        <v>2276742.852</v>
      </c>
      <c r="K376" s="760">
        <v>2276742.852</v>
      </c>
      <c r="L376" s="760">
        <v>1340297</v>
      </c>
      <c r="M376" s="760">
        <v>110312.95574999999</v>
      </c>
      <c r="N376" s="711"/>
      <c r="O376" s="711">
        <v>0.4</v>
      </c>
      <c r="P376" s="642"/>
      <c r="Q376" s="642" t="s">
        <v>1003</v>
      </c>
    </row>
    <row r="377" spans="1:17" ht="135">
      <c r="A377" s="618" t="s">
        <v>527</v>
      </c>
      <c r="B377" s="618" t="s">
        <v>289</v>
      </c>
      <c r="C377" s="605" t="s">
        <v>999</v>
      </c>
      <c r="D377" s="642" t="s">
        <v>2704</v>
      </c>
      <c r="E377" s="642" t="s">
        <v>1004</v>
      </c>
      <c r="F377" s="642" t="s">
        <v>1004</v>
      </c>
      <c r="G377" s="642" t="s">
        <v>1004</v>
      </c>
      <c r="H377" s="642" t="s">
        <v>1004</v>
      </c>
      <c r="I377" s="832">
        <v>2025</v>
      </c>
      <c r="J377" s="760">
        <v>3000000</v>
      </c>
      <c r="K377" s="760">
        <v>3000000</v>
      </c>
      <c r="L377" s="760">
        <v>0</v>
      </c>
      <c r="M377" s="760">
        <v>0</v>
      </c>
      <c r="N377" s="711"/>
      <c r="O377" s="711">
        <v>0</v>
      </c>
      <c r="P377" s="642"/>
      <c r="Q377" s="642" t="s">
        <v>1005</v>
      </c>
    </row>
    <row r="378" spans="1:17" ht="90">
      <c r="A378" s="618" t="s">
        <v>527</v>
      </c>
      <c r="B378" s="618" t="s">
        <v>289</v>
      </c>
      <c r="C378" s="605" t="s">
        <v>999</v>
      </c>
      <c r="D378" s="605" t="s">
        <v>2708</v>
      </c>
      <c r="E378" s="642" t="s">
        <v>1007</v>
      </c>
      <c r="F378" s="642" t="s">
        <v>1007</v>
      </c>
      <c r="G378" s="642" t="s">
        <v>1007</v>
      </c>
      <c r="H378" s="642" t="s">
        <v>1007</v>
      </c>
      <c r="I378" s="786">
        <v>2024</v>
      </c>
      <c r="J378" s="760">
        <v>1900000</v>
      </c>
      <c r="K378" s="760">
        <v>1900000</v>
      </c>
      <c r="L378" s="760">
        <v>1532734.5179999999</v>
      </c>
      <c r="M378" s="749">
        <v>246112.16752000002</v>
      </c>
      <c r="N378" s="711"/>
      <c r="O378" s="711">
        <v>0.12</v>
      </c>
      <c r="P378" s="607"/>
      <c r="Q378" s="605" t="s">
        <v>436</v>
      </c>
    </row>
    <row r="379" spans="1:17" ht="45">
      <c r="A379" s="618" t="s">
        <v>527</v>
      </c>
      <c r="B379" s="618" t="s">
        <v>289</v>
      </c>
      <c r="C379" s="605" t="s">
        <v>999</v>
      </c>
      <c r="D379" s="605" t="s">
        <v>2708</v>
      </c>
      <c r="E379" s="642" t="s">
        <v>1008</v>
      </c>
      <c r="F379" s="642" t="s">
        <v>1008</v>
      </c>
      <c r="G379" s="642" t="s">
        <v>1008</v>
      </c>
      <c r="H379" s="642" t="s">
        <v>1008</v>
      </c>
      <c r="I379" s="786">
        <v>2025</v>
      </c>
      <c r="J379" s="760">
        <v>1229000</v>
      </c>
      <c r="K379" s="760">
        <v>1229000</v>
      </c>
      <c r="L379" s="760">
        <v>0</v>
      </c>
      <c r="M379" s="749">
        <v>0</v>
      </c>
      <c r="N379" s="711"/>
      <c r="O379" s="711">
        <v>0</v>
      </c>
      <c r="P379" s="607"/>
      <c r="Q379" s="605" t="s">
        <v>1009</v>
      </c>
    </row>
    <row r="380" spans="1:17" ht="105">
      <c r="A380" s="618" t="s">
        <v>527</v>
      </c>
      <c r="B380" s="618" t="s">
        <v>289</v>
      </c>
      <c r="C380" s="605" t="s">
        <v>999</v>
      </c>
      <c r="D380" s="605" t="s">
        <v>2708</v>
      </c>
      <c r="E380" s="605" t="s">
        <v>1010</v>
      </c>
      <c r="F380" s="605" t="s">
        <v>1010</v>
      </c>
      <c r="G380" s="605" t="s">
        <v>1010</v>
      </c>
      <c r="H380" s="605" t="s">
        <v>1010</v>
      </c>
      <c r="I380" s="825">
        <v>2024</v>
      </c>
      <c r="J380" s="760">
        <v>2600000</v>
      </c>
      <c r="K380" s="760">
        <v>2600000</v>
      </c>
      <c r="L380" s="760">
        <v>383082.27173000004</v>
      </c>
      <c r="M380" s="749">
        <v>383082.27173000004</v>
      </c>
      <c r="N380" s="711"/>
      <c r="O380" s="711">
        <v>0</v>
      </c>
      <c r="P380" s="607"/>
      <c r="Q380" s="605" t="s">
        <v>1009</v>
      </c>
    </row>
    <row r="381" spans="1:17" ht="32">
      <c r="A381" s="618" t="s">
        <v>527</v>
      </c>
      <c r="B381" s="618" t="s">
        <v>313</v>
      </c>
      <c r="C381" s="605" t="s">
        <v>999</v>
      </c>
      <c r="D381" s="618" t="s">
        <v>2691</v>
      </c>
      <c r="E381" s="618" t="s">
        <v>1012</v>
      </c>
      <c r="F381" s="618" t="s">
        <v>1012</v>
      </c>
      <c r="G381" s="618" t="s">
        <v>1012</v>
      </c>
      <c r="H381" s="618" t="s">
        <v>1012</v>
      </c>
      <c r="I381" s="786"/>
      <c r="J381" s="721">
        <v>2500000</v>
      </c>
      <c r="K381" s="721">
        <v>2500000</v>
      </c>
      <c r="L381" s="721">
        <v>9659</v>
      </c>
      <c r="M381" s="721">
        <v>0</v>
      </c>
      <c r="N381" s="711"/>
      <c r="O381" s="711">
        <v>0</v>
      </c>
      <c r="P381" s="618"/>
      <c r="Q381" s="618" t="s">
        <v>3230</v>
      </c>
    </row>
    <row r="382" spans="1:17" ht="45">
      <c r="A382" s="618" t="s">
        <v>527</v>
      </c>
      <c r="B382" s="618" t="s">
        <v>313</v>
      </c>
      <c r="C382" s="605" t="s">
        <v>999</v>
      </c>
      <c r="D382" s="618" t="s">
        <v>2704</v>
      </c>
      <c r="E382" s="618" t="s">
        <v>474</v>
      </c>
      <c r="F382" s="618" t="s">
        <v>474</v>
      </c>
      <c r="G382" s="618" t="s">
        <v>474</v>
      </c>
      <c r="H382" s="618" t="s">
        <v>474</v>
      </c>
      <c r="I382" s="786"/>
      <c r="J382" s="721">
        <v>3000000</v>
      </c>
      <c r="K382" s="721">
        <v>3000000</v>
      </c>
      <c r="L382" s="721">
        <v>0</v>
      </c>
      <c r="M382" s="721">
        <v>0</v>
      </c>
      <c r="N382" s="711"/>
      <c r="O382" s="711">
        <v>0</v>
      </c>
      <c r="P382" s="618"/>
      <c r="Q382" s="618" t="s">
        <v>1015</v>
      </c>
    </row>
    <row r="383" spans="1:17" ht="30">
      <c r="A383" s="618" t="s">
        <v>527</v>
      </c>
      <c r="B383" s="618" t="s">
        <v>313</v>
      </c>
      <c r="C383" s="605" t="s">
        <v>999</v>
      </c>
      <c r="D383" s="618" t="s">
        <v>2705</v>
      </c>
      <c r="E383" s="618" t="s">
        <v>1017</v>
      </c>
      <c r="F383" s="618" t="s">
        <v>1017</v>
      </c>
      <c r="G383" s="618" t="s">
        <v>1017</v>
      </c>
      <c r="H383" s="618" t="s">
        <v>1017</v>
      </c>
      <c r="I383" s="786"/>
      <c r="J383" s="721">
        <v>1000000</v>
      </c>
      <c r="K383" s="721">
        <v>1000000</v>
      </c>
      <c r="L383" s="721">
        <v>831205</v>
      </c>
      <c r="M383" s="721">
        <v>132263</v>
      </c>
      <c r="N383" s="711"/>
      <c r="O383" s="711">
        <v>45</v>
      </c>
      <c r="P383" s="618"/>
      <c r="Q383" s="618"/>
    </row>
    <row r="384" spans="1:17" ht="30">
      <c r="A384" s="618" t="s">
        <v>527</v>
      </c>
      <c r="B384" s="618" t="s">
        <v>313</v>
      </c>
      <c r="C384" s="605" t="s">
        <v>999</v>
      </c>
      <c r="D384" s="618" t="s">
        <v>2705</v>
      </c>
      <c r="E384" s="618" t="s">
        <v>1018</v>
      </c>
      <c r="F384" s="618" t="s">
        <v>1018</v>
      </c>
      <c r="G384" s="618" t="s">
        <v>1018</v>
      </c>
      <c r="H384" s="618" t="s">
        <v>1018</v>
      </c>
      <c r="I384" s="786"/>
      <c r="J384" s="721">
        <v>1500000</v>
      </c>
      <c r="K384" s="721">
        <v>1500000</v>
      </c>
      <c r="L384" s="721">
        <v>1115390</v>
      </c>
      <c r="M384" s="721">
        <v>182858</v>
      </c>
      <c r="N384" s="711"/>
      <c r="O384" s="711">
        <v>60</v>
      </c>
      <c r="P384" s="618"/>
      <c r="Q384" s="618"/>
    </row>
    <row r="385" spans="1:17" ht="30">
      <c r="A385" s="618" t="s">
        <v>527</v>
      </c>
      <c r="B385" s="618" t="s">
        <v>313</v>
      </c>
      <c r="C385" s="605" t="s">
        <v>999</v>
      </c>
      <c r="D385" s="618" t="s">
        <v>2708</v>
      </c>
      <c r="E385" s="618" t="s">
        <v>1020</v>
      </c>
      <c r="F385" s="618" t="s">
        <v>1020</v>
      </c>
      <c r="G385" s="618" t="s">
        <v>1020</v>
      </c>
      <c r="H385" s="618" t="s">
        <v>1020</v>
      </c>
      <c r="I385" s="786"/>
      <c r="J385" s="721">
        <v>2000000</v>
      </c>
      <c r="K385" s="721">
        <v>2000000</v>
      </c>
      <c r="L385" s="721">
        <v>1898529</v>
      </c>
      <c r="M385" s="721">
        <v>423981</v>
      </c>
      <c r="N385" s="711"/>
      <c r="O385" s="711">
        <v>45</v>
      </c>
      <c r="P385" s="618"/>
      <c r="Q385" s="618"/>
    </row>
    <row r="386" spans="1:17" ht="47">
      <c r="A386" s="618" t="s">
        <v>527</v>
      </c>
      <c r="B386" s="618" t="s">
        <v>313</v>
      </c>
      <c r="C386" s="605" t="s">
        <v>999</v>
      </c>
      <c r="D386" s="618" t="s">
        <v>2708</v>
      </c>
      <c r="E386" s="618" t="s">
        <v>1021</v>
      </c>
      <c r="F386" s="618" t="s">
        <v>1021</v>
      </c>
      <c r="G386" s="618" t="s">
        <v>1021</v>
      </c>
      <c r="H386" s="618" t="s">
        <v>1021</v>
      </c>
      <c r="I386" s="786"/>
      <c r="J386" s="721">
        <v>1385000</v>
      </c>
      <c r="K386" s="721">
        <v>1385000</v>
      </c>
      <c r="L386" s="721">
        <v>0</v>
      </c>
      <c r="M386" s="721">
        <v>0</v>
      </c>
      <c r="N386" s="711"/>
      <c r="O386" s="711">
        <v>0</v>
      </c>
      <c r="P386" s="618"/>
      <c r="Q386" s="618" t="s">
        <v>3231</v>
      </c>
    </row>
    <row r="387" spans="1:17" ht="30">
      <c r="A387" s="618" t="s">
        <v>527</v>
      </c>
      <c r="B387" s="618" t="s">
        <v>297</v>
      </c>
      <c r="C387" s="605" t="s">
        <v>999</v>
      </c>
      <c r="D387" s="652" t="s">
        <v>2708</v>
      </c>
      <c r="E387" s="665" t="s">
        <v>1023</v>
      </c>
      <c r="F387" s="665" t="s">
        <v>1023</v>
      </c>
      <c r="G387" s="665" t="s">
        <v>1023</v>
      </c>
      <c r="H387" s="665" t="s">
        <v>1023</v>
      </c>
      <c r="I387" s="835">
        <v>2024</v>
      </c>
      <c r="J387" s="762">
        <v>4500000</v>
      </c>
      <c r="K387" s="762">
        <v>4500000</v>
      </c>
      <c r="L387" s="762">
        <v>197000</v>
      </c>
      <c r="M387" s="762">
        <v>196830</v>
      </c>
      <c r="N387" s="763"/>
      <c r="O387" s="766">
        <v>0.15</v>
      </c>
      <c r="P387" s="771"/>
      <c r="Q387" s="658" t="s">
        <v>114</v>
      </c>
    </row>
    <row r="388" spans="1:17" ht="30">
      <c r="A388" s="618" t="s">
        <v>527</v>
      </c>
      <c r="B388" s="618" t="s">
        <v>297</v>
      </c>
      <c r="C388" s="605" t="s">
        <v>999</v>
      </c>
      <c r="D388" s="652" t="s">
        <v>2704</v>
      </c>
      <c r="E388" s="665" t="s">
        <v>1025</v>
      </c>
      <c r="F388" s="665" t="s">
        <v>1025</v>
      </c>
      <c r="G388" s="665" t="s">
        <v>1025</v>
      </c>
      <c r="H388" s="665" t="s">
        <v>1025</v>
      </c>
      <c r="I388" s="835">
        <v>2023</v>
      </c>
      <c r="J388" s="762">
        <v>2782685.7080000001</v>
      </c>
      <c r="K388" s="762">
        <v>2782685.7080000001</v>
      </c>
      <c r="L388" s="762">
        <v>2683462</v>
      </c>
      <c r="M388" s="762">
        <v>386508.07089999999</v>
      </c>
      <c r="N388" s="763"/>
      <c r="O388" s="766">
        <v>0.3</v>
      </c>
      <c r="P388" s="771"/>
      <c r="Q388" s="658" t="s">
        <v>1026</v>
      </c>
    </row>
    <row r="389" spans="1:17" ht="45">
      <c r="A389" s="618" t="s">
        <v>527</v>
      </c>
      <c r="B389" s="618" t="s">
        <v>315</v>
      </c>
      <c r="C389" s="605" t="s">
        <v>999</v>
      </c>
      <c r="D389" s="618" t="s">
        <v>2691</v>
      </c>
      <c r="E389" s="618" t="s">
        <v>1027</v>
      </c>
      <c r="F389" s="618" t="s">
        <v>1027</v>
      </c>
      <c r="G389" s="618" t="s">
        <v>1027</v>
      </c>
      <c r="H389" s="618" t="s">
        <v>1027</v>
      </c>
      <c r="I389" s="786">
        <v>2025</v>
      </c>
      <c r="J389" s="721">
        <v>3040000</v>
      </c>
      <c r="K389" s="721">
        <v>3040000</v>
      </c>
      <c r="L389" s="721"/>
      <c r="M389" s="721"/>
      <c r="N389" s="711"/>
      <c r="O389" s="711">
        <v>0</v>
      </c>
      <c r="P389" s="689"/>
      <c r="Q389" s="618" t="s">
        <v>1028</v>
      </c>
    </row>
    <row r="390" spans="1:17" ht="165">
      <c r="A390" s="618" t="s">
        <v>527</v>
      </c>
      <c r="B390" s="618" t="s">
        <v>315</v>
      </c>
      <c r="C390" s="605" t="s">
        <v>999</v>
      </c>
      <c r="D390" s="618" t="s">
        <v>2704</v>
      </c>
      <c r="E390" s="618" t="s">
        <v>1030</v>
      </c>
      <c r="F390" s="618" t="s">
        <v>1030</v>
      </c>
      <c r="G390" s="618" t="s">
        <v>1030</v>
      </c>
      <c r="H390" s="618" t="s">
        <v>1030</v>
      </c>
      <c r="I390" s="786">
        <v>2023</v>
      </c>
      <c r="J390" s="772">
        <v>1011886</v>
      </c>
      <c r="K390" s="772">
        <v>1011886</v>
      </c>
      <c r="L390" s="772">
        <v>982474</v>
      </c>
      <c r="M390" s="772">
        <v>117956</v>
      </c>
      <c r="N390" s="763"/>
      <c r="O390" s="711">
        <v>0.4</v>
      </c>
      <c r="P390" s="689"/>
      <c r="Q390" s="618" t="s">
        <v>1031</v>
      </c>
    </row>
    <row r="391" spans="1:17" ht="105">
      <c r="A391" s="618" t="s">
        <v>527</v>
      </c>
      <c r="B391" s="618" t="s">
        <v>315</v>
      </c>
      <c r="C391" s="605" t="s">
        <v>999</v>
      </c>
      <c r="D391" s="618" t="s">
        <v>2705</v>
      </c>
      <c r="E391" s="618" t="s">
        <v>1033</v>
      </c>
      <c r="F391" s="618" t="s">
        <v>1033</v>
      </c>
      <c r="G391" s="618" t="s">
        <v>1033</v>
      </c>
      <c r="H391" s="618" t="s">
        <v>1033</v>
      </c>
      <c r="I391" s="786">
        <v>2023</v>
      </c>
      <c r="J391" s="772">
        <v>1000000</v>
      </c>
      <c r="K391" s="772">
        <v>1000000</v>
      </c>
      <c r="L391" s="721">
        <v>867907</v>
      </c>
      <c r="M391" s="772">
        <v>654087</v>
      </c>
      <c r="N391" s="763"/>
      <c r="O391" s="711">
        <v>0.8</v>
      </c>
      <c r="P391" s="689"/>
      <c r="Q391" s="618" t="s">
        <v>339</v>
      </c>
    </row>
    <row r="392" spans="1:17" ht="105">
      <c r="A392" s="618" t="s">
        <v>527</v>
      </c>
      <c r="B392" s="618" t="s">
        <v>315</v>
      </c>
      <c r="C392" s="605" t="s">
        <v>999</v>
      </c>
      <c r="D392" s="618" t="s">
        <v>2708</v>
      </c>
      <c r="E392" s="618" t="s">
        <v>1034</v>
      </c>
      <c r="F392" s="618" t="s">
        <v>1034</v>
      </c>
      <c r="G392" s="618" t="s">
        <v>1034</v>
      </c>
      <c r="H392" s="618" t="s">
        <v>1034</v>
      </c>
      <c r="I392" s="786">
        <v>2023</v>
      </c>
      <c r="J392" s="772">
        <v>1220000</v>
      </c>
      <c r="K392" s="772">
        <v>1220000</v>
      </c>
      <c r="L392" s="721">
        <v>975895</v>
      </c>
      <c r="M392" s="772">
        <v>267220</v>
      </c>
      <c r="N392" s="763"/>
      <c r="O392" s="711">
        <v>0.6</v>
      </c>
      <c r="P392" s="689"/>
      <c r="Q392" s="618" t="s">
        <v>339</v>
      </c>
    </row>
    <row r="393" spans="1:17" ht="90">
      <c r="A393" s="618" t="s">
        <v>527</v>
      </c>
      <c r="B393" s="618" t="s">
        <v>315</v>
      </c>
      <c r="C393" s="605" t="s">
        <v>999</v>
      </c>
      <c r="D393" s="618" t="s">
        <v>2708</v>
      </c>
      <c r="E393" s="618" t="s">
        <v>1035</v>
      </c>
      <c r="F393" s="618" t="s">
        <v>1035</v>
      </c>
      <c r="G393" s="618" t="s">
        <v>1035</v>
      </c>
      <c r="H393" s="618" t="s">
        <v>1035</v>
      </c>
      <c r="I393" s="786">
        <v>2024</v>
      </c>
      <c r="J393" s="772">
        <v>1600000</v>
      </c>
      <c r="K393" s="772">
        <v>1600000</v>
      </c>
      <c r="L393" s="721">
        <v>1160372</v>
      </c>
      <c r="M393" s="772">
        <v>563872</v>
      </c>
      <c r="N393" s="763"/>
      <c r="O393" s="711">
        <v>0.5</v>
      </c>
      <c r="P393" s="689"/>
      <c r="Q393" s="618" t="s">
        <v>339</v>
      </c>
    </row>
    <row r="394" spans="1:17" ht="180">
      <c r="A394" s="618" t="s">
        <v>527</v>
      </c>
      <c r="B394" s="618" t="s">
        <v>271</v>
      </c>
      <c r="C394" s="669" t="s">
        <v>999</v>
      </c>
      <c r="D394" s="773" t="s">
        <v>2704</v>
      </c>
      <c r="E394" s="669" t="s">
        <v>1037</v>
      </c>
      <c r="F394" s="669" t="s">
        <v>1037</v>
      </c>
      <c r="G394" s="669" t="s">
        <v>1037</v>
      </c>
      <c r="H394" s="669" t="s">
        <v>1037</v>
      </c>
      <c r="I394" s="838">
        <v>2023</v>
      </c>
      <c r="J394" s="774">
        <v>2023771</v>
      </c>
      <c r="K394" s="774">
        <v>2023771</v>
      </c>
      <c r="L394" s="774">
        <v>1936335</v>
      </c>
      <c r="M394" s="774">
        <v>226890</v>
      </c>
      <c r="N394" s="711"/>
      <c r="O394" s="711" t="s">
        <v>110</v>
      </c>
      <c r="P394" s="669"/>
      <c r="Q394" s="669"/>
    </row>
    <row r="395" spans="1:17" ht="90">
      <c r="A395" s="618" t="s">
        <v>527</v>
      </c>
      <c r="B395" s="618" t="s">
        <v>271</v>
      </c>
      <c r="C395" s="672" t="s">
        <v>999</v>
      </c>
      <c r="D395" s="672" t="s">
        <v>2708</v>
      </c>
      <c r="E395" s="672" t="s">
        <v>1039</v>
      </c>
      <c r="F395" s="672" t="s">
        <v>1039</v>
      </c>
      <c r="G395" s="672" t="s">
        <v>1039</v>
      </c>
      <c r="H395" s="672" t="s">
        <v>1039</v>
      </c>
      <c r="I395" s="839">
        <v>2024</v>
      </c>
      <c r="J395" s="774">
        <v>1400000</v>
      </c>
      <c r="K395" s="774">
        <v>1400000</v>
      </c>
      <c r="L395" s="774">
        <v>1284988</v>
      </c>
      <c r="M395" s="774">
        <v>405775</v>
      </c>
      <c r="N395" s="711"/>
      <c r="O395" s="711" t="s">
        <v>1040</v>
      </c>
      <c r="P395" s="775"/>
      <c r="Q395" s="669"/>
    </row>
    <row r="396" spans="1:17" ht="135">
      <c r="A396" s="618" t="s">
        <v>527</v>
      </c>
      <c r="B396" s="618" t="s">
        <v>271</v>
      </c>
      <c r="C396" s="672" t="s">
        <v>999</v>
      </c>
      <c r="D396" s="672" t="s">
        <v>2708</v>
      </c>
      <c r="E396" s="672" t="s">
        <v>1041</v>
      </c>
      <c r="F396" s="672" t="s">
        <v>1041</v>
      </c>
      <c r="G396" s="672" t="s">
        <v>1041</v>
      </c>
      <c r="H396" s="672" t="s">
        <v>1041</v>
      </c>
      <c r="I396" s="839">
        <v>2024</v>
      </c>
      <c r="J396" s="774">
        <v>1800000</v>
      </c>
      <c r="K396" s="774">
        <v>1800000</v>
      </c>
      <c r="L396" s="774">
        <v>1528479</v>
      </c>
      <c r="M396" s="774">
        <v>125344</v>
      </c>
      <c r="N396" s="711"/>
      <c r="O396" s="711" t="s">
        <v>1042</v>
      </c>
      <c r="P396" s="775"/>
      <c r="Q396" s="669"/>
    </row>
    <row r="397" spans="1:17" ht="105">
      <c r="A397" s="618" t="s">
        <v>527</v>
      </c>
      <c r="B397" s="618" t="s">
        <v>271</v>
      </c>
      <c r="C397" s="672" t="s">
        <v>999</v>
      </c>
      <c r="D397" s="672" t="s">
        <v>2708</v>
      </c>
      <c r="E397" s="672" t="s">
        <v>1043</v>
      </c>
      <c r="F397" s="672" t="s">
        <v>1043</v>
      </c>
      <c r="G397" s="672" t="s">
        <v>1043</v>
      </c>
      <c r="H397" s="672" t="s">
        <v>1043</v>
      </c>
      <c r="I397" s="839">
        <v>2024</v>
      </c>
      <c r="J397" s="774">
        <v>1800000</v>
      </c>
      <c r="K397" s="774">
        <v>1800000</v>
      </c>
      <c r="L397" s="774">
        <v>1787948</v>
      </c>
      <c r="M397" s="774">
        <v>376105</v>
      </c>
      <c r="N397" s="711"/>
      <c r="O397" s="711" t="s">
        <v>1042</v>
      </c>
      <c r="P397" s="775"/>
      <c r="Q397" s="669"/>
    </row>
    <row r="398" spans="1:17" ht="105">
      <c r="A398" s="618" t="s">
        <v>527</v>
      </c>
      <c r="B398" s="618" t="s">
        <v>271</v>
      </c>
      <c r="C398" s="669" t="s">
        <v>999</v>
      </c>
      <c r="D398" s="773" t="s">
        <v>2716</v>
      </c>
      <c r="E398" s="669" t="s">
        <v>1045</v>
      </c>
      <c r="F398" s="669" t="s">
        <v>1045</v>
      </c>
      <c r="G398" s="669" t="s">
        <v>1045</v>
      </c>
      <c r="H398" s="669" t="s">
        <v>1045</v>
      </c>
      <c r="I398" s="838">
        <v>2024</v>
      </c>
      <c r="J398" s="774">
        <v>4000000</v>
      </c>
      <c r="K398" s="774">
        <v>4000000</v>
      </c>
      <c r="L398" s="774">
        <v>2287852</v>
      </c>
      <c r="M398" s="774">
        <v>224053</v>
      </c>
      <c r="N398" s="711"/>
      <c r="O398" s="711" t="s">
        <v>1042</v>
      </c>
      <c r="P398" s="669"/>
      <c r="Q398" s="669"/>
    </row>
    <row r="399" spans="1:17" ht="60">
      <c r="A399" s="618" t="s">
        <v>527</v>
      </c>
      <c r="B399" s="618" t="s">
        <v>309</v>
      </c>
      <c r="C399" s="618" t="s">
        <v>999</v>
      </c>
      <c r="D399" s="618" t="s">
        <v>2691</v>
      </c>
      <c r="E399" s="618" t="s">
        <v>1047</v>
      </c>
      <c r="F399" s="618" t="s">
        <v>1047</v>
      </c>
      <c r="G399" s="618" t="s">
        <v>1047</v>
      </c>
      <c r="H399" s="618" t="s">
        <v>1047</v>
      </c>
      <c r="I399" s="786">
        <v>2025</v>
      </c>
      <c r="J399" s="721">
        <v>2800000</v>
      </c>
      <c r="K399" s="721">
        <v>2800000</v>
      </c>
      <c r="L399" s="721">
        <v>0</v>
      </c>
      <c r="M399" s="721">
        <v>0</v>
      </c>
      <c r="N399" s="711"/>
      <c r="O399" s="711">
        <v>0</v>
      </c>
      <c r="P399" s="607"/>
      <c r="Q399" s="618" t="s">
        <v>1048</v>
      </c>
    </row>
    <row r="400" spans="1:17" ht="105">
      <c r="A400" s="618" t="s">
        <v>527</v>
      </c>
      <c r="B400" s="618" t="s">
        <v>309</v>
      </c>
      <c r="C400" s="618" t="s">
        <v>999</v>
      </c>
      <c r="D400" s="618" t="s">
        <v>2705</v>
      </c>
      <c r="E400" s="618" t="s">
        <v>1049</v>
      </c>
      <c r="F400" s="618" t="s">
        <v>1049</v>
      </c>
      <c r="G400" s="618" t="s">
        <v>1049</v>
      </c>
      <c r="H400" s="618" t="s">
        <v>1049</v>
      </c>
      <c r="I400" s="786">
        <v>2023</v>
      </c>
      <c r="J400" s="721">
        <v>1000000</v>
      </c>
      <c r="K400" s="721">
        <v>1000000</v>
      </c>
      <c r="L400" s="721">
        <v>981430.86684000003</v>
      </c>
      <c r="M400" s="721">
        <v>28097.265780000002</v>
      </c>
      <c r="N400" s="711"/>
      <c r="O400" s="711">
        <v>0.5</v>
      </c>
      <c r="P400" s="607"/>
      <c r="Q400" s="618" t="s">
        <v>743</v>
      </c>
    </row>
    <row r="401" spans="1:17" ht="165">
      <c r="A401" s="618" t="s">
        <v>527</v>
      </c>
      <c r="B401" s="618" t="s">
        <v>309</v>
      </c>
      <c r="C401" s="618" t="s">
        <v>999</v>
      </c>
      <c r="D401" s="618" t="s">
        <v>2716</v>
      </c>
      <c r="E401" s="618" t="s">
        <v>1050</v>
      </c>
      <c r="F401" s="618" t="s">
        <v>1050</v>
      </c>
      <c r="G401" s="618" t="s">
        <v>1050</v>
      </c>
      <c r="H401" s="618" t="s">
        <v>1050</v>
      </c>
      <c r="I401" s="786">
        <v>2025</v>
      </c>
      <c r="J401" s="721">
        <v>2500000</v>
      </c>
      <c r="K401" s="721">
        <v>2500000</v>
      </c>
      <c r="L401" s="721">
        <v>0</v>
      </c>
      <c r="M401" s="721">
        <v>0</v>
      </c>
      <c r="N401" s="711"/>
      <c r="O401" s="711">
        <v>0</v>
      </c>
      <c r="P401" s="607"/>
      <c r="Q401" s="618" t="s">
        <v>1051</v>
      </c>
    </row>
    <row r="402" spans="1:17" ht="75">
      <c r="A402" s="618" t="s">
        <v>527</v>
      </c>
      <c r="B402" s="618" t="s">
        <v>305</v>
      </c>
      <c r="C402" s="618" t="s">
        <v>999</v>
      </c>
      <c r="D402" s="618" t="s">
        <v>2708</v>
      </c>
      <c r="E402" s="618" t="s">
        <v>1053</v>
      </c>
      <c r="F402" s="618" t="s">
        <v>1053</v>
      </c>
      <c r="G402" s="618" t="s">
        <v>1053</v>
      </c>
      <c r="H402" s="618" t="s">
        <v>1053</v>
      </c>
      <c r="I402" s="786" t="s">
        <v>1054</v>
      </c>
      <c r="J402" s="721">
        <v>1000000</v>
      </c>
      <c r="K402" s="721">
        <v>1000000</v>
      </c>
      <c r="L402" s="721">
        <v>0</v>
      </c>
      <c r="M402" s="721">
        <v>0</v>
      </c>
      <c r="N402" s="711"/>
      <c r="O402" s="711">
        <v>0</v>
      </c>
      <c r="P402" s="689"/>
      <c r="Q402" s="618" t="s">
        <v>1055</v>
      </c>
    </row>
    <row r="403" spans="1:17" ht="92">
      <c r="A403" s="618" t="s">
        <v>527</v>
      </c>
      <c r="B403" s="618" t="s">
        <v>305</v>
      </c>
      <c r="C403" s="675" t="s">
        <v>999</v>
      </c>
      <c r="D403" s="675" t="s">
        <v>2708</v>
      </c>
      <c r="E403" s="675" t="s">
        <v>3232</v>
      </c>
      <c r="F403" s="675" t="s">
        <v>3232</v>
      </c>
      <c r="G403" s="675" t="s">
        <v>3232</v>
      </c>
      <c r="H403" s="675" t="s">
        <v>3232</v>
      </c>
      <c r="I403" s="786" t="s">
        <v>1057</v>
      </c>
      <c r="J403" s="721">
        <v>2500000</v>
      </c>
      <c r="K403" s="721">
        <v>2500000</v>
      </c>
      <c r="L403" s="721">
        <v>2401255</v>
      </c>
      <c r="M403" s="721">
        <v>511501</v>
      </c>
      <c r="N403" s="711"/>
      <c r="O403" s="711">
        <v>0.5</v>
      </c>
      <c r="P403" s="689"/>
      <c r="Q403" s="618" t="s">
        <v>20</v>
      </c>
    </row>
    <row r="404" spans="1:17" ht="135">
      <c r="A404" s="618" t="s">
        <v>527</v>
      </c>
      <c r="B404" s="618" t="s">
        <v>305</v>
      </c>
      <c r="C404" s="631" t="s">
        <v>999</v>
      </c>
      <c r="D404" s="618" t="s">
        <v>2704</v>
      </c>
      <c r="E404" s="631" t="s">
        <v>1059</v>
      </c>
      <c r="F404" s="631" t="s">
        <v>1059</v>
      </c>
      <c r="G404" s="631" t="s">
        <v>1059</v>
      </c>
      <c r="H404" s="631" t="s">
        <v>1059</v>
      </c>
      <c r="I404" s="786" t="s">
        <v>1054</v>
      </c>
      <c r="J404" s="721">
        <v>2000000</v>
      </c>
      <c r="K404" s="721">
        <v>2000000</v>
      </c>
      <c r="L404" s="721">
        <v>0</v>
      </c>
      <c r="M404" s="721">
        <v>0</v>
      </c>
      <c r="N404" s="711"/>
      <c r="O404" s="711">
        <v>0</v>
      </c>
      <c r="P404" s="689"/>
      <c r="Q404" s="618" t="s">
        <v>1060</v>
      </c>
    </row>
    <row r="405" spans="1:17" ht="195">
      <c r="A405" s="618" t="s">
        <v>527</v>
      </c>
      <c r="B405" s="618" t="s">
        <v>305</v>
      </c>
      <c r="C405" s="677" t="s">
        <v>999</v>
      </c>
      <c r="D405" s="677" t="s">
        <v>2704</v>
      </c>
      <c r="E405" s="677" t="s">
        <v>1061</v>
      </c>
      <c r="F405" s="677" t="s">
        <v>1061</v>
      </c>
      <c r="G405" s="677" t="s">
        <v>1061</v>
      </c>
      <c r="H405" s="677" t="s">
        <v>1061</v>
      </c>
      <c r="I405" s="786" t="s">
        <v>1062</v>
      </c>
      <c r="J405" s="721">
        <v>2023771</v>
      </c>
      <c r="K405" s="721">
        <v>2023771</v>
      </c>
      <c r="L405" s="721">
        <v>2019085</v>
      </c>
      <c r="M405" s="721">
        <v>533094</v>
      </c>
      <c r="N405" s="711"/>
      <c r="O405" s="711">
        <v>0.4</v>
      </c>
      <c r="P405" s="689"/>
      <c r="Q405" s="618" t="s">
        <v>20</v>
      </c>
    </row>
    <row r="406" spans="1:17" ht="255">
      <c r="A406" s="618" t="s">
        <v>527</v>
      </c>
      <c r="B406" s="618" t="s">
        <v>305</v>
      </c>
      <c r="C406" s="677" t="s">
        <v>999</v>
      </c>
      <c r="D406" s="618" t="s">
        <v>2705</v>
      </c>
      <c r="E406" s="677" t="s">
        <v>1064</v>
      </c>
      <c r="F406" s="677" t="s">
        <v>1064</v>
      </c>
      <c r="G406" s="677" t="s">
        <v>1064</v>
      </c>
      <c r="H406" s="677" t="s">
        <v>1064</v>
      </c>
      <c r="I406" s="786" t="s">
        <v>1057</v>
      </c>
      <c r="J406" s="721">
        <v>1000000</v>
      </c>
      <c r="K406" s="721">
        <v>1000000</v>
      </c>
      <c r="L406" s="721">
        <v>951393</v>
      </c>
      <c r="M406" s="721">
        <v>252722</v>
      </c>
      <c r="N406" s="711"/>
      <c r="O406" s="711">
        <v>0.6</v>
      </c>
      <c r="P406" s="689"/>
      <c r="Q406" s="618" t="s">
        <v>20</v>
      </c>
    </row>
    <row r="407" spans="1:17" ht="30">
      <c r="A407" s="618" t="s">
        <v>527</v>
      </c>
      <c r="B407" s="618" t="s">
        <v>316</v>
      </c>
      <c r="C407" s="618" t="s">
        <v>999</v>
      </c>
      <c r="D407" s="652" t="s">
        <v>2708</v>
      </c>
      <c r="E407" s="618" t="s">
        <v>1065</v>
      </c>
      <c r="F407" s="618" t="s">
        <v>1065</v>
      </c>
      <c r="G407" s="618" t="s">
        <v>1065</v>
      </c>
      <c r="H407" s="618" t="s">
        <v>1065</v>
      </c>
      <c r="I407" s="835">
        <v>2024</v>
      </c>
      <c r="J407" s="762">
        <v>3000000</v>
      </c>
      <c r="K407" s="762">
        <v>3000000</v>
      </c>
      <c r="L407" s="762">
        <v>2604074</v>
      </c>
      <c r="M407" s="762">
        <v>311067</v>
      </c>
      <c r="N407" s="763"/>
      <c r="O407" s="766">
        <v>0.2</v>
      </c>
      <c r="P407" s="771"/>
      <c r="Q407" s="658"/>
    </row>
    <row r="408" spans="1:17" ht="30">
      <c r="A408" s="618" t="s">
        <v>527</v>
      </c>
      <c r="B408" s="618" t="s">
        <v>316</v>
      </c>
      <c r="C408" s="618" t="s">
        <v>999</v>
      </c>
      <c r="D408" s="652" t="s">
        <v>2708</v>
      </c>
      <c r="E408" s="618" t="s">
        <v>365</v>
      </c>
      <c r="F408" s="618" t="s">
        <v>365</v>
      </c>
      <c r="G408" s="618" t="s">
        <v>365</v>
      </c>
      <c r="H408" s="618" t="s">
        <v>365</v>
      </c>
      <c r="I408" s="835">
        <v>2025</v>
      </c>
      <c r="J408" s="762">
        <v>2000000</v>
      </c>
      <c r="K408" s="762">
        <v>2000000</v>
      </c>
      <c r="L408" s="762">
        <v>0</v>
      </c>
      <c r="M408" s="762">
        <v>0</v>
      </c>
      <c r="N408" s="763"/>
      <c r="O408" s="766">
        <v>0</v>
      </c>
      <c r="P408" s="771"/>
      <c r="Q408" s="658"/>
    </row>
    <row r="409" spans="1:17" ht="30">
      <c r="A409" s="618" t="s">
        <v>527</v>
      </c>
      <c r="B409" s="618" t="s">
        <v>316</v>
      </c>
      <c r="C409" s="618" t="s">
        <v>999</v>
      </c>
      <c r="D409" s="618" t="s">
        <v>2708</v>
      </c>
      <c r="E409" s="618" t="s">
        <v>365</v>
      </c>
      <c r="F409" s="618" t="s">
        <v>365</v>
      </c>
      <c r="G409" s="618" t="s">
        <v>365</v>
      </c>
      <c r="H409" s="618" t="s">
        <v>365</v>
      </c>
      <c r="I409" s="835">
        <v>2025</v>
      </c>
      <c r="J409" s="762">
        <v>1099459</v>
      </c>
      <c r="K409" s="762">
        <v>1099459</v>
      </c>
      <c r="L409" s="762">
        <v>0</v>
      </c>
      <c r="M409" s="762">
        <v>0</v>
      </c>
      <c r="N409" s="763"/>
      <c r="O409" s="766">
        <v>0</v>
      </c>
      <c r="P409" s="771"/>
      <c r="Q409" s="658"/>
    </row>
    <row r="410" spans="1:17" ht="30">
      <c r="A410" s="618" t="s">
        <v>527</v>
      </c>
      <c r="B410" s="618" t="s">
        <v>316</v>
      </c>
      <c r="C410" s="618" t="s">
        <v>999</v>
      </c>
      <c r="D410" s="652" t="s">
        <v>2691</v>
      </c>
      <c r="E410" s="618" t="s">
        <v>1065</v>
      </c>
      <c r="F410" s="618" t="s">
        <v>1065</v>
      </c>
      <c r="G410" s="618" t="s">
        <v>1065</v>
      </c>
      <c r="H410" s="618" t="s">
        <v>1065</v>
      </c>
      <c r="I410" s="835">
        <v>2025</v>
      </c>
      <c r="J410" s="762">
        <v>2700000</v>
      </c>
      <c r="K410" s="762">
        <v>2700000</v>
      </c>
      <c r="L410" s="762">
        <v>0</v>
      </c>
      <c r="M410" s="762">
        <v>0</v>
      </c>
      <c r="N410" s="763"/>
      <c r="O410" s="766">
        <v>0</v>
      </c>
      <c r="P410" s="771"/>
      <c r="Q410" s="658"/>
    </row>
    <row r="411" spans="1:17" ht="30">
      <c r="A411" s="618" t="s">
        <v>527</v>
      </c>
      <c r="B411" s="618" t="s">
        <v>316</v>
      </c>
      <c r="C411" s="665" t="s">
        <v>999</v>
      </c>
      <c r="D411" s="652" t="s">
        <v>2704</v>
      </c>
      <c r="E411" s="665" t="s">
        <v>1025</v>
      </c>
      <c r="F411" s="665" t="s">
        <v>1025</v>
      </c>
      <c r="G411" s="665" t="s">
        <v>1025</v>
      </c>
      <c r="H411" s="665" t="s">
        <v>1025</v>
      </c>
      <c r="I411" s="835">
        <v>2025</v>
      </c>
      <c r="J411" s="762">
        <v>2300000</v>
      </c>
      <c r="K411" s="762">
        <v>2300000</v>
      </c>
      <c r="L411" s="762">
        <v>0</v>
      </c>
      <c r="M411" s="762">
        <v>0</v>
      </c>
      <c r="N411" s="763"/>
      <c r="O411" s="766">
        <v>0</v>
      </c>
      <c r="P411" s="771"/>
      <c r="Q411" s="658"/>
    </row>
    <row r="412" spans="1:17" ht="30">
      <c r="A412" s="618" t="s">
        <v>527</v>
      </c>
      <c r="B412" s="618" t="s">
        <v>316</v>
      </c>
      <c r="C412" s="679" t="s">
        <v>999</v>
      </c>
      <c r="D412" s="652" t="s">
        <v>2704</v>
      </c>
      <c r="E412" s="679" t="s">
        <v>1066</v>
      </c>
      <c r="F412" s="679" t="s">
        <v>1066</v>
      </c>
      <c r="G412" s="679" t="s">
        <v>1066</v>
      </c>
      <c r="H412" s="679" t="s">
        <v>1066</v>
      </c>
      <c r="I412" s="835">
        <v>2025</v>
      </c>
      <c r="J412" s="762">
        <v>2782685.7080000001</v>
      </c>
      <c r="K412" s="762">
        <v>2782685.7080000001</v>
      </c>
      <c r="L412" s="762">
        <v>2505084</v>
      </c>
      <c r="M412" s="762">
        <v>58996</v>
      </c>
      <c r="N412" s="763"/>
      <c r="O412" s="766">
        <v>0.3</v>
      </c>
      <c r="P412" s="771"/>
      <c r="Q412" s="658"/>
    </row>
    <row r="413" spans="1:17" ht="45">
      <c r="A413" s="618" t="s">
        <v>527</v>
      </c>
      <c r="B413" s="618" t="s">
        <v>292</v>
      </c>
      <c r="C413" s="652" t="s">
        <v>999</v>
      </c>
      <c r="D413" s="652" t="s">
        <v>2708</v>
      </c>
      <c r="E413" s="652" t="s">
        <v>839</v>
      </c>
      <c r="F413" s="652" t="s">
        <v>839</v>
      </c>
      <c r="G413" s="652" t="s">
        <v>839</v>
      </c>
      <c r="H413" s="652" t="s">
        <v>839</v>
      </c>
      <c r="I413" s="834"/>
      <c r="J413" s="762">
        <v>5715000</v>
      </c>
      <c r="K413" s="762">
        <v>5715000</v>
      </c>
      <c r="L413" s="762">
        <v>5126328.2434</v>
      </c>
      <c r="M413" s="762">
        <v>237852.67681</v>
      </c>
      <c r="N413" s="763"/>
      <c r="O413" s="763"/>
      <c r="P413" s="764"/>
      <c r="Q413" s="653"/>
    </row>
    <row r="414" spans="1:17" ht="45">
      <c r="A414" s="618" t="s">
        <v>527</v>
      </c>
      <c r="B414" s="618" t="s">
        <v>292</v>
      </c>
      <c r="C414" s="652" t="s">
        <v>999</v>
      </c>
      <c r="D414" s="652" t="s">
        <v>2708</v>
      </c>
      <c r="E414" s="652" t="s">
        <v>840</v>
      </c>
      <c r="F414" s="652" t="s">
        <v>840</v>
      </c>
      <c r="G414" s="652" t="s">
        <v>840</v>
      </c>
      <c r="H414" s="652" t="s">
        <v>840</v>
      </c>
      <c r="I414" s="834"/>
      <c r="J414" s="762">
        <v>5715000</v>
      </c>
      <c r="K414" s="762">
        <v>5715000</v>
      </c>
      <c r="L414" s="762">
        <v>5126328.2434</v>
      </c>
      <c r="M414" s="762">
        <v>237852.67681</v>
      </c>
      <c r="N414" s="763"/>
      <c r="O414" s="763"/>
      <c r="P414" s="764"/>
      <c r="Q414" s="653"/>
    </row>
    <row r="415" spans="1:17" ht="45">
      <c r="A415" s="618" t="s">
        <v>527</v>
      </c>
      <c r="B415" s="618" t="s">
        <v>292</v>
      </c>
      <c r="C415" s="652" t="s">
        <v>999</v>
      </c>
      <c r="D415" s="652" t="s">
        <v>2708</v>
      </c>
      <c r="E415" s="652" t="s">
        <v>841</v>
      </c>
      <c r="F415" s="652" t="s">
        <v>841</v>
      </c>
      <c r="G415" s="652" t="s">
        <v>841</v>
      </c>
      <c r="H415" s="652" t="s">
        <v>841</v>
      </c>
      <c r="I415" s="834"/>
      <c r="J415" s="762">
        <v>5715000</v>
      </c>
      <c r="K415" s="762">
        <v>5715000</v>
      </c>
      <c r="L415" s="762">
        <v>5126328.2434</v>
      </c>
      <c r="M415" s="762">
        <v>237852.67681</v>
      </c>
      <c r="N415" s="763"/>
      <c r="O415" s="763"/>
      <c r="P415" s="764"/>
      <c r="Q415" s="653"/>
    </row>
    <row r="416" spans="1:17" ht="105">
      <c r="A416" s="618" t="s">
        <v>527</v>
      </c>
      <c r="B416" s="618" t="s">
        <v>292</v>
      </c>
      <c r="C416" s="652" t="s">
        <v>999</v>
      </c>
      <c r="D416" s="652" t="s">
        <v>2708</v>
      </c>
      <c r="E416" s="652" t="s">
        <v>1067</v>
      </c>
      <c r="F416" s="652" t="s">
        <v>1067</v>
      </c>
      <c r="G416" s="652" t="s">
        <v>1067</v>
      </c>
      <c r="H416" s="652" t="s">
        <v>1067</v>
      </c>
      <c r="I416" s="834">
        <v>2024</v>
      </c>
      <c r="J416" s="762">
        <v>1800000</v>
      </c>
      <c r="K416" s="762">
        <v>1800000</v>
      </c>
      <c r="L416" s="762">
        <v>1609614.7179</v>
      </c>
      <c r="M416" s="762">
        <v>237852.67681</v>
      </c>
      <c r="N416" s="763"/>
      <c r="O416" s="763">
        <v>0.15</v>
      </c>
      <c r="P416" s="764"/>
      <c r="Q416" s="653"/>
    </row>
    <row r="417" spans="1:17" ht="90">
      <c r="A417" s="618" t="s">
        <v>527</v>
      </c>
      <c r="B417" s="618" t="s">
        <v>292</v>
      </c>
      <c r="C417" s="652" t="s">
        <v>999</v>
      </c>
      <c r="D417" s="652" t="s">
        <v>2705</v>
      </c>
      <c r="E417" s="652" t="s">
        <v>1068</v>
      </c>
      <c r="F417" s="652" t="s">
        <v>1068</v>
      </c>
      <c r="G417" s="652" t="s">
        <v>1068</v>
      </c>
      <c r="H417" s="652" t="s">
        <v>1068</v>
      </c>
      <c r="I417" s="834">
        <v>2023</v>
      </c>
      <c r="J417" s="762">
        <v>3915000</v>
      </c>
      <c r="K417" s="762">
        <v>3915000</v>
      </c>
      <c r="L417" s="762">
        <v>3516713.5255</v>
      </c>
      <c r="M417" s="762">
        <v>0</v>
      </c>
      <c r="N417" s="763"/>
      <c r="O417" s="763">
        <v>0.1</v>
      </c>
      <c r="P417" s="764"/>
      <c r="Q417" s="653"/>
    </row>
    <row r="418" spans="1:17" ht="30">
      <c r="A418" s="618" t="s">
        <v>527</v>
      </c>
      <c r="B418" s="618" t="s">
        <v>292</v>
      </c>
      <c r="C418" s="652" t="s">
        <v>999</v>
      </c>
      <c r="D418" s="652" t="s">
        <v>2704</v>
      </c>
      <c r="E418" s="652" t="s">
        <v>1069</v>
      </c>
      <c r="F418" s="652" t="s">
        <v>1069</v>
      </c>
      <c r="G418" s="652" t="s">
        <v>1069</v>
      </c>
      <c r="H418" s="652" t="s">
        <v>1069</v>
      </c>
      <c r="I418" s="834"/>
      <c r="J418" s="762">
        <v>2600000</v>
      </c>
      <c r="K418" s="762">
        <v>2600000</v>
      </c>
      <c r="L418" s="762">
        <v>0</v>
      </c>
      <c r="M418" s="762">
        <v>0</v>
      </c>
      <c r="N418" s="763"/>
      <c r="O418" s="763"/>
      <c r="P418" s="764"/>
      <c r="Q418" s="653"/>
    </row>
    <row r="419" spans="1:17" ht="30">
      <c r="A419" s="618" t="s">
        <v>527</v>
      </c>
      <c r="B419" s="618" t="s">
        <v>292</v>
      </c>
      <c r="C419" s="652" t="s">
        <v>999</v>
      </c>
      <c r="D419" s="652" t="s">
        <v>2716</v>
      </c>
      <c r="E419" s="652" t="s">
        <v>1070</v>
      </c>
      <c r="F419" s="652" t="s">
        <v>1070</v>
      </c>
      <c r="G419" s="652" t="s">
        <v>1070</v>
      </c>
      <c r="H419" s="652" t="s">
        <v>1070</v>
      </c>
      <c r="I419" s="834"/>
      <c r="J419" s="762">
        <v>2600000</v>
      </c>
      <c r="K419" s="762">
        <v>2600000</v>
      </c>
      <c r="L419" s="762">
        <v>0</v>
      </c>
      <c r="M419" s="762">
        <v>0</v>
      </c>
      <c r="N419" s="763"/>
      <c r="O419" s="763"/>
      <c r="P419" s="764"/>
      <c r="Q419" s="653"/>
    </row>
    <row r="420" spans="1:17" ht="60">
      <c r="A420" s="618" t="s">
        <v>527</v>
      </c>
      <c r="B420" s="618" t="s">
        <v>292</v>
      </c>
      <c r="C420" s="652" t="s">
        <v>999</v>
      </c>
      <c r="D420" s="652" t="s">
        <v>2704</v>
      </c>
      <c r="E420" s="652" t="s">
        <v>1071</v>
      </c>
      <c r="F420" s="652" t="s">
        <v>1071</v>
      </c>
      <c r="G420" s="652" t="s">
        <v>1071</v>
      </c>
      <c r="H420" s="652" t="s">
        <v>1071</v>
      </c>
      <c r="I420" s="834"/>
      <c r="J420" s="762">
        <v>2600000</v>
      </c>
      <c r="K420" s="762">
        <v>2600000</v>
      </c>
      <c r="L420" s="762">
        <v>0</v>
      </c>
      <c r="M420" s="762">
        <v>0</v>
      </c>
      <c r="N420" s="763"/>
      <c r="O420" s="763"/>
      <c r="P420" s="764"/>
      <c r="Q420" s="653"/>
    </row>
    <row r="421" spans="1:17" ht="120">
      <c r="A421" s="618" t="s">
        <v>527</v>
      </c>
      <c r="B421" s="618" t="s">
        <v>292</v>
      </c>
      <c r="C421" s="652" t="s">
        <v>999</v>
      </c>
      <c r="D421" s="652" t="s">
        <v>2704</v>
      </c>
      <c r="E421" s="652" t="s">
        <v>1072</v>
      </c>
      <c r="F421" s="652" t="s">
        <v>1072</v>
      </c>
      <c r="G421" s="652" t="s">
        <v>1072</v>
      </c>
      <c r="H421" s="652" t="s">
        <v>1072</v>
      </c>
      <c r="I421" s="834">
        <v>2025</v>
      </c>
      <c r="J421" s="762">
        <v>2600000</v>
      </c>
      <c r="K421" s="762">
        <v>2600000</v>
      </c>
      <c r="L421" s="762">
        <v>0</v>
      </c>
      <c r="M421" s="762">
        <v>0</v>
      </c>
      <c r="N421" s="763"/>
      <c r="O421" s="763">
        <v>0</v>
      </c>
      <c r="P421" s="764"/>
      <c r="Q421" s="653" t="s">
        <v>1073</v>
      </c>
    </row>
    <row r="422" spans="1:17" ht="105">
      <c r="A422" s="618" t="s">
        <v>527</v>
      </c>
      <c r="B422" s="618" t="s">
        <v>314</v>
      </c>
      <c r="C422" s="618" t="s">
        <v>999</v>
      </c>
      <c r="D422" s="618" t="s">
        <v>2705</v>
      </c>
      <c r="E422" s="618" t="s">
        <v>1074</v>
      </c>
      <c r="F422" s="618" t="s">
        <v>1074</v>
      </c>
      <c r="G422" s="618" t="s">
        <v>1074</v>
      </c>
      <c r="H422" s="618" t="s">
        <v>1074</v>
      </c>
      <c r="I422" s="786">
        <v>2023</v>
      </c>
      <c r="J422" s="769">
        <v>1000000</v>
      </c>
      <c r="K422" s="769">
        <v>1000000</v>
      </c>
      <c r="L422" s="769">
        <v>937760</v>
      </c>
      <c r="M422" s="769">
        <v>198270</v>
      </c>
      <c r="N422" s="711"/>
      <c r="O422" s="711">
        <v>0.7</v>
      </c>
      <c r="P422" s="618"/>
      <c r="Q422" s="618" t="s">
        <v>865</v>
      </c>
    </row>
    <row r="423" spans="1:17" ht="90">
      <c r="A423" s="618" t="s">
        <v>527</v>
      </c>
      <c r="B423" s="618" t="s">
        <v>314</v>
      </c>
      <c r="C423" s="618" t="s">
        <v>999</v>
      </c>
      <c r="D423" s="618" t="s">
        <v>2708</v>
      </c>
      <c r="E423" s="618" t="s">
        <v>1076</v>
      </c>
      <c r="F423" s="618" t="s">
        <v>1076</v>
      </c>
      <c r="G423" s="618" t="s">
        <v>1076</v>
      </c>
      <c r="H423" s="618" t="s">
        <v>1076</v>
      </c>
      <c r="I423" s="786">
        <v>2023</v>
      </c>
      <c r="J423" s="769">
        <v>2750000</v>
      </c>
      <c r="K423" s="769">
        <v>2750000</v>
      </c>
      <c r="L423" s="769">
        <v>1292162</v>
      </c>
      <c r="M423" s="769">
        <v>0</v>
      </c>
      <c r="N423" s="711"/>
      <c r="O423" s="711">
        <v>0</v>
      </c>
      <c r="P423" s="618"/>
      <c r="Q423" s="618" t="s">
        <v>865</v>
      </c>
    </row>
    <row r="424" spans="1:17" ht="60">
      <c r="A424" s="618" t="s">
        <v>527</v>
      </c>
      <c r="B424" s="618" t="s">
        <v>314</v>
      </c>
      <c r="C424" s="618" t="s">
        <v>999</v>
      </c>
      <c r="D424" s="618" t="s">
        <v>2708</v>
      </c>
      <c r="E424" s="618" t="s">
        <v>1079</v>
      </c>
      <c r="F424" s="618" t="s">
        <v>1079</v>
      </c>
      <c r="G424" s="618" t="s">
        <v>1079</v>
      </c>
      <c r="H424" s="618" t="s">
        <v>1079</v>
      </c>
      <c r="I424" s="786">
        <v>2024</v>
      </c>
      <c r="J424" s="769">
        <v>2725000</v>
      </c>
      <c r="K424" s="769">
        <v>2725000</v>
      </c>
      <c r="L424" s="769">
        <v>0</v>
      </c>
      <c r="M424" s="769">
        <v>0</v>
      </c>
      <c r="N424" s="711"/>
      <c r="O424" s="711">
        <v>0</v>
      </c>
      <c r="P424" s="618"/>
      <c r="Q424" s="618" t="s">
        <v>1080</v>
      </c>
    </row>
    <row r="425" spans="1:17" ht="60">
      <c r="A425" s="618" t="s">
        <v>527</v>
      </c>
      <c r="B425" s="618" t="s">
        <v>314</v>
      </c>
      <c r="C425" s="618" t="s">
        <v>999</v>
      </c>
      <c r="D425" s="618" t="s">
        <v>2708</v>
      </c>
      <c r="E425" s="618" t="s">
        <v>1082</v>
      </c>
      <c r="F425" s="618" t="s">
        <v>1082</v>
      </c>
      <c r="G425" s="618" t="s">
        <v>1082</v>
      </c>
      <c r="H425" s="618" t="s">
        <v>1082</v>
      </c>
      <c r="I425" s="786">
        <v>2024</v>
      </c>
      <c r="J425" s="769">
        <v>2358200</v>
      </c>
      <c r="K425" s="769">
        <v>2358200</v>
      </c>
      <c r="L425" s="769">
        <v>0</v>
      </c>
      <c r="M425" s="769">
        <v>0</v>
      </c>
      <c r="N425" s="711"/>
      <c r="O425" s="711">
        <v>0</v>
      </c>
      <c r="P425" s="618"/>
      <c r="Q425" s="618" t="s">
        <v>1083</v>
      </c>
    </row>
    <row r="426" spans="1:17" ht="45">
      <c r="A426" s="618" t="s">
        <v>527</v>
      </c>
      <c r="B426" s="618" t="s">
        <v>314</v>
      </c>
      <c r="C426" s="618" t="s">
        <v>999</v>
      </c>
      <c r="D426" s="618" t="s">
        <v>2708</v>
      </c>
      <c r="E426" s="618" t="s">
        <v>1085</v>
      </c>
      <c r="F426" s="618" t="s">
        <v>1085</v>
      </c>
      <c r="G426" s="618" t="s">
        <v>1085</v>
      </c>
      <c r="H426" s="618" t="s">
        <v>1085</v>
      </c>
      <c r="I426" s="786">
        <v>2024</v>
      </c>
      <c r="J426" s="769">
        <v>3657000</v>
      </c>
      <c r="K426" s="769">
        <v>3657000</v>
      </c>
      <c r="L426" s="769">
        <v>0</v>
      </c>
      <c r="M426" s="769">
        <v>0</v>
      </c>
      <c r="N426" s="711"/>
      <c r="O426" s="711">
        <v>0</v>
      </c>
      <c r="P426" s="618"/>
      <c r="Q426" s="618" t="s">
        <v>1086</v>
      </c>
    </row>
    <row r="427" spans="1:17" ht="45">
      <c r="A427" s="618" t="s">
        <v>527</v>
      </c>
      <c r="B427" s="618" t="s">
        <v>314</v>
      </c>
      <c r="C427" s="618" t="s">
        <v>999</v>
      </c>
      <c r="D427" s="618" t="s">
        <v>2708</v>
      </c>
      <c r="E427" s="618" t="s">
        <v>1088</v>
      </c>
      <c r="F427" s="618" t="s">
        <v>1088</v>
      </c>
      <c r="G427" s="618" t="s">
        <v>1088</v>
      </c>
      <c r="H427" s="618" t="s">
        <v>1088</v>
      </c>
      <c r="I427" s="786">
        <v>2024</v>
      </c>
      <c r="J427" s="769">
        <v>2743300</v>
      </c>
      <c r="K427" s="769">
        <v>2743300</v>
      </c>
      <c r="L427" s="769">
        <v>0</v>
      </c>
      <c r="M427" s="769">
        <v>0</v>
      </c>
      <c r="N427" s="711"/>
      <c r="O427" s="711"/>
      <c r="P427" s="618"/>
      <c r="Q427" s="618" t="s">
        <v>1089</v>
      </c>
    </row>
    <row r="428" spans="1:17" ht="30">
      <c r="A428" s="618" t="s">
        <v>527</v>
      </c>
      <c r="B428" s="618" t="s">
        <v>273</v>
      </c>
      <c r="C428" s="618" t="s">
        <v>999</v>
      </c>
      <c r="D428" s="618" t="s">
        <v>2697</v>
      </c>
      <c r="E428" s="618" t="s">
        <v>1090</v>
      </c>
      <c r="F428" s="618" t="s">
        <v>1090</v>
      </c>
      <c r="G428" s="618" t="s">
        <v>1090</v>
      </c>
      <c r="H428" s="618" t="s">
        <v>1090</v>
      </c>
      <c r="I428" s="786">
        <v>2023</v>
      </c>
      <c r="J428" s="776">
        <v>1500000</v>
      </c>
      <c r="K428" s="776">
        <v>1500000</v>
      </c>
      <c r="L428" s="721">
        <v>0</v>
      </c>
      <c r="M428" s="721">
        <v>0</v>
      </c>
      <c r="N428" s="711"/>
      <c r="O428" s="711">
        <v>0</v>
      </c>
      <c r="P428" s="618"/>
      <c r="Q428" s="618" t="s">
        <v>1091</v>
      </c>
    </row>
    <row r="429" spans="1:17" ht="30">
      <c r="A429" s="618" t="s">
        <v>527</v>
      </c>
      <c r="B429" s="618" t="s">
        <v>273</v>
      </c>
      <c r="C429" s="618" t="s">
        <v>999</v>
      </c>
      <c r="D429" s="618" t="s">
        <v>2708</v>
      </c>
      <c r="E429" s="618" t="s">
        <v>1092</v>
      </c>
      <c r="F429" s="618" t="s">
        <v>1092</v>
      </c>
      <c r="G429" s="618" t="s">
        <v>1092</v>
      </c>
      <c r="H429" s="618" t="s">
        <v>1092</v>
      </c>
      <c r="I429" s="786">
        <v>2023</v>
      </c>
      <c r="J429" s="776">
        <v>6307115</v>
      </c>
      <c r="K429" s="776">
        <v>6307115</v>
      </c>
      <c r="L429" s="721">
        <v>0</v>
      </c>
      <c r="M429" s="721">
        <v>0</v>
      </c>
      <c r="N429" s="711"/>
      <c r="O429" s="711">
        <v>0</v>
      </c>
      <c r="P429" s="618"/>
      <c r="Q429" s="618" t="s">
        <v>330</v>
      </c>
    </row>
    <row r="430" spans="1:17" ht="30">
      <c r="A430" s="618" t="s">
        <v>527</v>
      </c>
      <c r="B430" s="618" t="s">
        <v>273</v>
      </c>
      <c r="C430" s="618" t="s">
        <v>999</v>
      </c>
      <c r="D430" s="618" t="s">
        <v>2708</v>
      </c>
      <c r="E430" s="618" t="s">
        <v>1092</v>
      </c>
      <c r="F430" s="618" t="s">
        <v>1092</v>
      </c>
      <c r="G430" s="618" t="s">
        <v>1092</v>
      </c>
      <c r="H430" s="618" t="s">
        <v>1092</v>
      </c>
      <c r="I430" s="786">
        <v>2023</v>
      </c>
      <c r="J430" s="776">
        <v>4885671</v>
      </c>
      <c r="K430" s="776">
        <v>4885671</v>
      </c>
      <c r="L430" s="721">
        <v>0</v>
      </c>
      <c r="M430" s="721">
        <v>0</v>
      </c>
      <c r="N430" s="711"/>
      <c r="O430" s="711">
        <v>0</v>
      </c>
      <c r="P430" s="618"/>
      <c r="Q430" s="618" t="s">
        <v>330</v>
      </c>
    </row>
    <row r="431" spans="1:17" ht="30">
      <c r="A431" s="618" t="s">
        <v>527</v>
      </c>
      <c r="B431" s="618" t="s">
        <v>273</v>
      </c>
      <c r="C431" s="618" t="s">
        <v>999</v>
      </c>
      <c r="D431" s="618" t="s">
        <v>2708</v>
      </c>
      <c r="E431" s="618" t="s">
        <v>1093</v>
      </c>
      <c r="F431" s="618" t="s">
        <v>1093</v>
      </c>
      <c r="G431" s="618" t="s">
        <v>1093</v>
      </c>
      <c r="H431" s="618" t="s">
        <v>1093</v>
      </c>
      <c r="I431" s="786">
        <v>2024</v>
      </c>
      <c r="J431" s="776">
        <v>3000000</v>
      </c>
      <c r="K431" s="776">
        <v>3000000</v>
      </c>
      <c r="L431" s="721">
        <v>2790000</v>
      </c>
      <c r="M431" s="721">
        <v>139600</v>
      </c>
      <c r="N431" s="711"/>
      <c r="O431" s="711">
        <v>0.35</v>
      </c>
      <c r="P431" s="618"/>
      <c r="Q431" s="618" t="s">
        <v>71</v>
      </c>
    </row>
    <row r="432" spans="1:17" ht="30">
      <c r="A432" s="618" t="s">
        <v>527</v>
      </c>
      <c r="B432" s="618" t="s">
        <v>273</v>
      </c>
      <c r="C432" s="618" t="s">
        <v>999</v>
      </c>
      <c r="D432" s="618" t="s">
        <v>2708</v>
      </c>
      <c r="E432" s="618" t="s">
        <v>1094</v>
      </c>
      <c r="F432" s="618" t="s">
        <v>1094</v>
      </c>
      <c r="G432" s="618" t="s">
        <v>1094</v>
      </c>
      <c r="H432" s="618" t="s">
        <v>1094</v>
      </c>
      <c r="I432" s="786">
        <v>2023</v>
      </c>
      <c r="J432" s="776">
        <v>2764944</v>
      </c>
      <c r="K432" s="776">
        <v>2764944</v>
      </c>
      <c r="L432" s="721">
        <v>0</v>
      </c>
      <c r="M432" s="721">
        <v>0</v>
      </c>
      <c r="N432" s="711"/>
      <c r="O432" s="711">
        <v>0</v>
      </c>
      <c r="P432" s="618"/>
      <c r="Q432" s="618" t="s">
        <v>330</v>
      </c>
    </row>
    <row r="433" spans="1:17" ht="30">
      <c r="A433" s="618" t="s">
        <v>527</v>
      </c>
      <c r="B433" s="618" t="s">
        <v>273</v>
      </c>
      <c r="C433" s="618" t="s">
        <v>999</v>
      </c>
      <c r="D433" s="618" t="s">
        <v>2708</v>
      </c>
      <c r="E433" s="618" t="s">
        <v>1092</v>
      </c>
      <c r="F433" s="618" t="s">
        <v>1092</v>
      </c>
      <c r="G433" s="618" t="s">
        <v>1092</v>
      </c>
      <c r="H433" s="618" t="s">
        <v>1092</v>
      </c>
      <c r="I433" s="786">
        <v>2023</v>
      </c>
      <c r="J433" s="776">
        <v>2080000</v>
      </c>
      <c r="K433" s="776">
        <v>2080000</v>
      </c>
      <c r="L433" s="721">
        <v>0</v>
      </c>
      <c r="M433" s="721">
        <v>0</v>
      </c>
      <c r="N433" s="711"/>
      <c r="O433" s="711">
        <v>0.05</v>
      </c>
      <c r="P433" s="618"/>
      <c r="Q433" s="618" t="s">
        <v>1095</v>
      </c>
    </row>
    <row r="434" spans="1:17" ht="30">
      <c r="A434" s="618" t="s">
        <v>527</v>
      </c>
      <c r="B434" s="618" t="s">
        <v>273</v>
      </c>
      <c r="C434" s="618" t="s">
        <v>999</v>
      </c>
      <c r="D434" s="618" t="s">
        <v>2708</v>
      </c>
      <c r="E434" s="618" t="s">
        <v>1096</v>
      </c>
      <c r="F434" s="618" t="s">
        <v>1096</v>
      </c>
      <c r="G434" s="618" t="s">
        <v>1096</v>
      </c>
      <c r="H434" s="618" t="s">
        <v>1096</v>
      </c>
      <c r="I434" s="786">
        <v>2024</v>
      </c>
      <c r="J434" s="776">
        <v>1052350</v>
      </c>
      <c r="K434" s="776">
        <v>1052350</v>
      </c>
      <c r="L434" s="721">
        <v>905021</v>
      </c>
      <c r="M434" s="721">
        <v>255312</v>
      </c>
      <c r="N434" s="711"/>
      <c r="O434" s="711">
        <v>0.66</v>
      </c>
      <c r="P434" s="618"/>
      <c r="Q434" s="618" t="s">
        <v>67</v>
      </c>
    </row>
    <row r="435" spans="1:17" ht="30">
      <c r="A435" s="618" t="s">
        <v>527</v>
      </c>
      <c r="B435" s="618" t="s">
        <v>273</v>
      </c>
      <c r="C435" s="618" t="s">
        <v>999</v>
      </c>
      <c r="D435" s="618" t="s">
        <v>2716</v>
      </c>
      <c r="E435" s="618" t="s">
        <v>1097</v>
      </c>
      <c r="F435" s="618" t="s">
        <v>1097</v>
      </c>
      <c r="G435" s="618" t="s">
        <v>1097</v>
      </c>
      <c r="H435" s="618" t="s">
        <v>1097</v>
      </c>
      <c r="I435" s="786">
        <v>2024</v>
      </c>
      <c r="J435" s="776">
        <v>1500000</v>
      </c>
      <c r="K435" s="776">
        <v>1500000</v>
      </c>
      <c r="L435" s="721">
        <v>1290000</v>
      </c>
      <c r="M435" s="721">
        <v>93100</v>
      </c>
      <c r="N435" s="711"/>
      <c r="O435" s="711">
        <v>0.6</v>
      </c>
      <c r="P435" s="618"/>
      <c r="Q435" s="618" t="s">
        <v>20</v>
      </c>
    </row>
    <row r="436" spans="1:17" ht="120">
      <c r="A436" s="618" t="s">
        <v>527</v>
      </c>
      <c r="B436" s="618" t="s">
        <v>311</v>
      </c>
      <c r="C436" s="618" t="s">
        <v>999</v>
      </c>
      <c r="D436" s="618" t="s">
        <v>2704</v>
      </c>
      <c r="E436" s="618" t="s">
        <v>1099</v>
      </c>
      <c r="F436" s="618" t="s">
        <v>1099</v>
      </c>
      <c r="G436" s="618" t="s">
        <v>1099</v>
      </c>
      <c r="H436" s="618" t="s">
        <v>1099</v>
      </c>
      <c r="I436" s="786" t="s">
        <v>1054</v>
      </c>
      <c r="J436" s="776">
        <v>1500000</v>
      </c>
      <c r="K436" s="776">
        <v>1500000</v>
      </c>
      <c r="L436" s="721" t="s">
        <v>106</v>
      </c>
      <c r="M436" s="721" t="s">
        <v>106</v>
      </c>
      <c r="N436" s="711"/>
      <c r="O436" s="711">
        <v>0</v>
      </c>
      <c r="P436" s="618"/>
      <c r="Q436" s="618" t="s">
        <v>1100</v>
      </c>
    </row>
    <row r="437" spans="1:17" ht="75">
      <c r="A437" s="618" t="s">
        <v>527</v>
      </c>
      <c r="B437" s="618" t="s">
        <v>311</v>
      </c>
      <c r="C437" s="663" t="s">
        <v>999</v>
      </c>
      <c r="D437" s="618" t="s">
        <v>2705</v>
      </c>
      <c r="E437" s="663" t="s">
        <v>1102</v>
      </c>
      <c r="F437" s="663" t="s">
        <v>1102</v>
      </c>
      <c r="G437" s="663" t="s">
        <v>1102</v>
      </c>
      <c r="H437" s="663" t="s">
        <v>1102</v>
      </c>
      <c r="I437" s="786" t="s">
        <v>1062</v>
      </c>
      <c r="J437" s="776">
        <v>1000000</v>
      </c>
      <c r="K437" s="776">
        <v>1000000</v>
      </c>
      <c r="L437" s="776">
        <v>926598</v>
      </c>
      <c r="M437" s="721">
        <v>80588</v>
      </c>
      <c r="N437" s="711"/>
      <c r="O437" s="711">
        <v>0.25</v>
      </c>
      <c r="P437" s="618"/>
      <c r="Q437" s="618" t="s">
        <v>1103</v>
      </c>
    </row>
    <row r="438" spans="1:17" ht="60">
      <c r="A438" s="618" t="s">
        <v>527</v>
      </c>
      <c r="B438" s="618" t="s">
        <v>311</v>
      </c>
      <c r="C438" s="618" t="s">
        <v>999</v>
      </c>
      <c r="D438" s="618" t="s">
        <v>2708</v>
      </c>
      <c r="E438" s="618" t="s">
        <v>1105</v>
      </c>
      <c r="F438" s="618" t="s">
        <v>1105</v>
      </c>
      <c r="G438" s="618" t="s">
        <v>1105</v>
      </c>
      <c r="H438" s="618" t="s">
        <v>1105</v>
      </c>
      <c r="I438" s="786" t="s">
        <v>1054</v>
      </c>
      <c r="J438" s="776">
        <v>1800000</v>
      </c>
      <c r="K438" s="776">
        <v>1800000</v>
      </c>
      <c r="L438" s="721" t="s">
        <v>106</v>
      </c>
      <c r="M438" s="721" t="s">
        <v>106</v>
      </c>
      <c r="N438" s="711"/>
      <c r="O438" s="711">
        <v>0</v>
      </c>
      <c r="P438" s="618"/>
      <c r="Q438" s="618" t="s">
        <v>1100</v>
      </c>
    </row>
    <row r="439" spans="1:17" ht="105">
      <c r="A439" s="618" t="s">
        <v>527</v>
      </c>
      <c r="B439" s="618" t="s">
        <v>312</v>
      </c>
      <c r="C439" s="618" t="s">
        <v>999</v>
      </c>
      <c r="D439" s="627" t="s">
        <v>2705</v>
      </c>
      <c r="E439" s="618" t="s">
        <v>1107</v>
      </c>
      <c r="F439" s="618" t="s">
        <v>1107</v>
      </c>
      <c r="G439" s="618" t="s">
        <v>1107</v>
      </c>
      <c r="H439" s="618" t="s">
        <v>1107</v>
      </c>
      <c r="I439" s="786">
        <v>2023</v>
      </c>
      <c r="J439" s="721">
        <v>1000000</v>
      </c>
      <c r="K439" s="721">
        <v>1000000</v>
      </c>
      <c r="L439" s="721">
        <v>956529</v>
      </c>
      <c r="M439" s="721">
        <v>561892</v>
      </c>
      <c r="N439" s="711"/>
      <c r="O439" s="711">
        <v>0.9</v>
      </c>
      <c r="P439" s="618"/>
      <c r="Q439" s="618" t="s">
        <v>67</v>
      </c>
    </row>
    <row r="440" spans="1:17" ht="90">
      <c r="A440" s="618" t="s">
        <v>527</v>
      </c>
      <c r="B440" s="618" t="s">
        <v>312</v>
      </c>
      <c r="C440" s="618" t="s">
        <v>999</v>
      </c>
      <c r="D440" s="627" t="s">
        <v>2708</v>
      </c>
      <c r="E440" s="618" t="s">
        <v>1108</v>
      </c>
      <c r="F440" s="618" t="s">
        <v>1108</v>
      </c>
      <c r="G440" s="618" t="s">
        <v>1108</v>
      </c>
      <c r="H440" s="618" t="s">
        <v>1108</v>
      </c>
      <c r="I440" s="786">
        <v>2023</v>
      </c>
      <c r="J440" s="721">
        <v>2600000</v>
      </c>
      <c r="K440" s="721">
        <v>2600000</v>
      </c>
      <c r="L440" s="721">
        <v>821583</v>
      </c>
      <c r="M440" s="721">
        <v>0</v>
      </c>
      <c r="N440" s="711"/>
      <c r="O440" s="711">
        <v>0.05</v>
      </c>
      <c r="P440" s="618"/>
      <c r="Q440" s="618" t="s">
        <v>20</v>
      </c>
    </row>
    <row r="441" spans="1:17" ht="120">
      <c r="A441" s="618" t="s">
        <v>527</v>
      </c>
      <c r="B441" s="618" t="s">
        <v>312</v>
      </c>
      <c r="C441" s="618" t="s">
        <v>999</v>
      </c>
      <c r="D441" s="627" t="s">
        <v>2708</v>
      </c>
      <c r="E441" s="618" t="s">
        <v>1109</v>
      </c>
      <c r="F441" s="618" t="s">
        <v>1109</v>
      </c>
      <c r="G441" s="618" t="s">
        <v>1109</v>
      </c>
      <c r="H441" s="618" t="s">
        <v>1109</v>
      </c>
      <c r="I441" s="786">
        <v>2024</v>
      </c>
      <c r="J441" s="721">
        <v>2500000</v>
      </c>
      <c r="K441" s="721">
        <v>2500000</v>
      </c>
      <c r="L441" s="721">
        <v>2186366</v>
      </c>
      <c r="M441" s="721">
        <v>0</v>
      </c>
      <c r="N441" s="711"/>
      <c r="O441" s="711">
        <v>0.05</v>
      </c>
      <c r="P441" s="618"/>
      <c r="Q441" s="618" t="s">
        <v>20</v>
      </c>
    </row>
    <row r="442" spans="1:17" ht="30">
      <c r="A442" s="618" t="s">
        <v>527</v>
      </c>
      <c r="B442" s="618" t="s">
        <v>305</v>
      </c>
      <c r="C442" s="618" t="s">
        <v>480</v>
      </c>
      <c r="D442" s="618" t="s">
        <v>2705</v>
      </c>
      <c r="E442" s="618" t="s">
        <v>790</v>
      </c>
      <c r="F442" s="618" t="s">
        <v>1110</v>
      </c>
      <c r="G442" s="618" t="s">
        <v>1111</v>
      </c>
      <c r="H442" s="618" t="s">
        <v>1112</v>
      </c>
      <c r="I442" s="786"/>
      <c r="J442" s="768">
        <v>1200000</v>
      </c>
      <c r="K442" s="768">
        <v>1200000</v>
      </c>
      <c r="L442" s="721">
        <v>1199957</v>
      </c>
      <c r="M442" s="721">
        <v>1143074</v>
      </c>
      <c r="N442" s="711"/>
      <c r="O442" s="750"/>
      <c r="P442" s="626"/>
      <c r="Q442" s="626"/>
    </row>
    <row r="443" spans="1:17" ht="30">
      <c r="A443" s="618" t="s">
        <v>527</v>
      </c>
      <c r="B443" s="618" t="s">
        <v>305</v>
      </c>
      <c r="C443" s="618" t="s">
        <v>480</v>
      </c>
      <c r="D443" s="618" t="s">
        <v>2705</v>
      </c>
      <c r="E443" s="618" t="s">
        <v>790</v>
      </c>
      <c r="F443" s="618" t="s">
        <v>1110</v>
      </c>
      <c r="G443" s="618" t="s">
        <v>1113</v>
      </c>
      <c r="H443" s="618" t="s">
        <v>1114</v>
      </c>
      <c r="I443" s="786"/>
      <c r="J443" s="768">
        <v>2000000</v>
      </c>
      <c r="K443" s="768">
        <v>2000000</v>
      </c>
      <c r="L443" s="721">
        <v>1999867</v>
      </c>
      <c r="M443" s="721">
        <v>1950116</v>
      </c>
      <c r="N443" s="711"/>
      <c r="O443" s="750"/>
      <c r="P443" s="626"/>
      <c r="Q443" s="626"/>
    </row>
    <row r="444" spans="1:17" ht="30">
      <c r="A444" s="618" t="s">
        <v>527</v>
      </c>
      <c r="B444" s="618" t="s">
        <v>305</v>
      </c>
      <c r="C444" s="618" t="s">
        <v>480</v>
      </c>
      <c r="D444" s="618" t="s">
        <v>2705</v>
      </c>
      <c r="E444" s="618" t="s">
        <v>790</v>
      </c>
      <c r="F444" s="618" t="s">
        <v>1110</v>
      </c>
      <c r="G444" s="618" t="s">
        <v>1115</v>
      </c>
      <c r="H444" s="618" t="s">
        <v>3233</v>
      </c>
      <c r="I444" s="786"/>
      <c r="J444" s="768">
        <v>1900000</v>
      </c>
      <c r="K444" s="768">
        <v>1900000</v>
      </c>
      <c r="L444" s="768">
        <v>1790987</v>
      </c>
      <c r="M444" s="768">
        <v>1638219</v>
      </c>
      <c r="N444" s="711"/>
      <c r="O444" s="750"/>
      <c r="P444" s="626"/>
      <c r="Q444" s="626"/>
    </row>
    <row r="445" spans="1:17" ht="30">
      <c r="A445" s="618" t="s">
        <v>527</v>
      </c>
      <c r="B445" s="618" t="s">
        <v>305</v>
      </c>
      <c r="C445" s="618" t="s">
        <v>480</v>
      </c>
      <c r="D445" s="618" t="s">
        <v>2705</v>
      </c>
      <c r="E445" s="618" t="s">
        <v>790</v>
      </c>
      <c r="F445" s="618" t="s">
        <v>1110</v>
      </c>
      <c r="G445" s="618" t="s">
        <v>1117</v>
      </c>
      <c r="H445" s="618" t="s">
        <v>1118</v>
      </c>
      <c r="I445" s="786"/>
      <c r="J445" s="768">
        <v>1000000</v>
      </c>
      <c r="K445" s="768">
        <v>1000000</v>
      </c>
      <c r="L445" s="768">
        <v>999429</v>
      </c>
      <c r="M445" s="721">
        <v>570494</v>
      </c>
      <c r="N445" s="711"/>
      <c r="O445" s="750"/>
      <c r="P445" s="626"/>
      <c r="Q445" s="626"/>
    </row>
    <row r="446" spans="1:17" ht="30">
      <c r="A446" s="618" t="s">
        <v>527</v>
      </c>
      <c r="B446" s="618" t="s">
        <v>273</v>
      </c>
      <c r="C446" s="618" t="s">
        <v>480</v>
      </c>
      <c r="D446" s="618" t="s">
        <v>2708</v>
      </c>
      <c r="E446" s="618" t="s">
        <v>1120</v>
      </c>
      <c r="F446" s="618" t="s">
        <v>1121</v>
      </c>
      <c r="G446" s="618" t="s">
        <v>1122</v>
      </c>
      <c r="H446" s="618" t="s">
        <v>1123</v>
      </c>
      <c r="I446" s="786"/>
      <c r="J446" s="721">
        <v>10000000</v>
      </c>
      <c r="K446" s="721">
        <v>6723000</v>
      </c>
      <c r="L446" s="721">
        <v>6481045</v>
      </c>
      <c r="M446" s="721">
        <v>1545289</v>
      </c>
      <c r="N446" s="711"/>
      <c r="O446" s="750"/>
      <c r="P446" s="626"/>
      <c r="Q446" s="626"/>
    </row>
    <row r="447" spans="1:17" ht="60">
      <c r="A447" s="618" t="s">
        <v>527</v>
      </c>
      <c r="B447" s="618" t="s">
        <v>273</v>
      </c>
      <c r="C447" s="618" t="s">
        <v>480</v>
      </c>
      <c r="D447" s="618" t="s">
        <v>2708</v>
      </c>
      <c r="E447" s="618" t="s">
        <v>1120</v>
      </c>
      <c r="F447" s="618" t="s">
        <v>1121</v>
      </c>
      <c r="G447" s="618" t="s">
        <v>1124</v>
      </c>
      <c r="H447" s="618" t="s">
        <v>1125</v>
      </c>
      <c r="I447" s="786"/>
      <c r="J447" s="721">
        <v>7699844</v>
      </c>
      <c r="K447" s="721">
        <v>7699844</v>
      </c>
      <c r="L447" s="721">
        <v>7571535</v>
      </c>
      <c r="M447" s="721">
        <v>1962125</v>
      </c>
      <c r="N447" s="711"/>
      <c r="O447" s="750"/>
      <c r="P447" s="626"/>
      <c r="Q447" s="626"/>
    </row>
    <row r="448" spans="1:17" ht="30">
      <c r="A448" s="618" t="s">
        <v>527</v>
      </c>
      <c r="B448" s="618" t="s">
        <v>273</v>
      </c>
      <c r="C448" s="618" t="s">
        <v>480</v>
      </c>
      <c r="D448" s="618" t="s">
        <v>2705</v>
      </c>
      <c r="E448" s="618" t="s">
        <v>1127</v>
      </c>
      <c r="F448" s="618" t="s">
        <v>1128</v>
      </c>
      <c r="G448" s="618" t="s">
        <v>1129</v>
      </c>
      <c r="H448" s="618" t="s">
        <v>1130</v>
      </c>
      <c r="I448" s="786"/>
      <c r="J448" s="721">
        <v>1145000</v>
      </c>
      <c r="K448" s="721">
        <v>1145000</v>
      </c>
      <c r="L448" s="721">
        <v>1144119.2536900002</v>
      </c>
      <c r="M448" s="721">
        <v>1141799.797</v>
      </c>
      <c r="N448" s="711"/>
      <c r="O448" s="750"/>
      <c r="P448" s="626"/>
      <c r="Q448" s="626"/>
    </row>
    <row r="449" spans="1:17" ht="30">
      <c r="A449" s="618" t="s">
        <v>527</v>
      </c>
      <c r="B449" s="618" t="s">
        <v>273</v>
      </c>
      <c r="C449" s="618" t="s">
        <v>480</v>
      </c>
      <c r="D449" s="618" t="s">
        <v>2705</v>
      </c>
      <c r="E449" s="618" t="s">
        <v>1127</v>
      </c>
      <c r="F449" s="618" t="s">
        <v>1128</v>
      </c>
      <c r="G449" s="618" t="s">
        <v>1131</v>
      </c>
      <c r="H449" s="618" t="s">
        <v>1132</v>
      </c>
      <c r="I449" s="786"/>
      <c r="J449" s="721">
        <v>1000000</v>
      </c>
      <c r="K449" s="721">
        <v>1000000</v>
      </c>
      <c r="L449" s="721">
        <v>985921.7818</v>
      </c>
      <c r="M449" s="721">
        <v>625876.16374999995</v>
      </c>
      <c r="N449" s="711"/>
      <c r="O449" s="750"/>
      <c r="P449" s="626"/>
      <c r="Q449" s="626"/>
    </row>
    <row r="450" spans="1:17" ht="45">
      <c r="A450" s="618" t="s">
        <v>527</v>
      </c>
      <c r="B450" s="618" t="s">
        <v>316</v>
      </c>
      <c r="C450" s="618" t="s">
        <v>480</v>
      </c>
      <c r="D450" s="618" t="s">
        <v>2708</v>
      </c>
      <c r="E450" s="618" t="s">
        <v>130</v>
      </c>
      <c r="F450" s="618" t="s">
        <v>1155</v>
      </c>
      <c r="G450" s="618" t="s">
        <v>1156</v>
      </c>
      <c r="H450" s="618" t="s">
        <v>1157</v>
      </c>
      <c r="I450" s="786"/>
      <c r="J450" s="721">
        <v>1800000</v>
      </c>
      <c r="K450" s="721">
        <v>1800000</v>
      </c>
      <c r="L450" s="721">
        <v>1512517</v>
      </c>
      <c r="M450" s="721">
        <v>0</v>
      </c>
      <c r="N450" s="711"/>
      <c r="O450" s="750"/>
      <c r="P450" s="626"/>
      <c r="Q450" s="626"/>
    </row>
    <row r="451" spans="1:17" ht="30">
      <c r="A451" s="618" t="s">
        <v>527</v>
      </c>
      <c r="B451" s="618" t="s">
        <v>316</v>
      </c>
      <c r="C451" s="618" t="s">
        <v>480</v>
      </c>
      <c r="D451" s="618" t="s">
        <v>2708</v>
      </c>
      <c r="E451" s="618" t="s">
        <v>130</v>
      </c>
      <c r="F451" s="618" t="s">
        <v>1155</v>
      </c>
      <c r="G451" s="618" t="s">
        <v>1158</v>
      </c>
      <c r="H451" s="618" t="s">
        <v>1159</v>
      </c>
      <c r="I451" s="786"/>
      <c r="J451" s="721">
        <v>1114727</v>
      </c>
      <c r="K451" s="721">
        <v>1114727</v>
      </c>
      <c r="L451" s="721">
        <v>1114596</v>
      </c>
      <c r="M451" s="721">
        <v>0</v>
      </c>
      <c r="N451" s="711"/>
      <c r="O451" s="750"/>
      <c r="P451" s="626"/>
      <c r="Q451" s="626"/>
    </row>
    <row r="452" spans="1:17" ht="15">
      <c r="A452" s="618" t="s">
        <v>527</v>
      </c>
      <c r="B452" s="618" t="s">
        <v>316</v>
      </c>
      <c r="C452" s="618" t="s">
        <v>480</v>
      </c>
      <c r="D452" s="618" t="s">
        <v>2705</v>
      </c>
      <c r="E452" s="618" t="s">
        <v>1161</v>
      </c>
      <c r="F452" s="618" t="s">
        <v>1161</v>
      </c>
      <c r="G452" s="618" t="s">
        <v>1162</v>
      </c>
      <c r="H452" s="618" t="s">
        <v>1163</v>
      </c>
      <c r="I452" s="786"/>
      <c r="J452" s="721">
        <v>28181587</v>
      </c>
      <c r="K452" s="721">
        <v>28181587</v>
      </c>
      <c r="L452" s="721">
        <v>9914874</v>
      </c>
      <c r="M452" s="721">
        <v>0</v>
      </c>
      <c r="N452" s="711"/>
      <c r="O452" s="750"/>
      <c r="P452" s="626"/>
      <c r="Q452" s="626"/>
    </row>
    <row r="453" spans="1:17" ht="45">
      <c r="A453" s="618" t="s">
        <v>527</v>
      </c>
      <c r="B453" s="618" t="s">
        <v>297</v>
      </c>
      <c r="C453" s="618" t="s">
        <v>480</v>
      </c>
      <c r="D453" s="618" t="s">
        <v>2708</v>
      </c>
      <c r="E453" s="618" t="s">
        <v>1167</v>
      </c>
      <c r="F453" s="618" t="s">
        <v>1168</v>
      </c>
      <c r="G453" s="618" t="s">
        <v>1169</v>
      </c>
      <c r="H453" s="618" t="s">
        <v>1170</v>
      </c>
      <c r="I453" s="786"/>
      <c r="J453" s="721">
        <v>7800000</v>
      </c>
      <c r="K453" s="721">
        <v>7800000</v>
      </c>
      <c r="L453" s="721">
        <v>7617349.1679600002</v>
      </c>
      <c r="M453" s="721">
        <v>7280257.3134200005</v>
      </c>
      <c r="N453" s="711"/>
      <c r="O453" s="750"/>
      <c r="P453" s="626"/>
      <c r="Q453" s="626"/>
    </row>
    <row r="454" spans="1:17" ht="45">
      <c r="A454" s="618" t="s">
        <v>527</v>
      </c>
      <c r="B454" s="618" t="s">
        <v>297</v>
      </c>
      <c r="C454" s="618" t="s">
        <v>480</v>
      </c>
      <c r="D454" s="618" t="s">
        <v>2708</v>
      </c>
      <c r="E454" s="618" t="s">
        <v>1167</v>
      </c>
      <c r="F454" s="618" t="s">
        <v>1168</v>
      </c>
      <c r="G454" s="618" t="s">
        <v>1171</v>
      </c>
      <c r="H454" s="618" t="s">
        <v>1172</v>
      </c>
      <c r="I454" s="786"/>
      <c r="J454" s="721">
        <v>4700000</v>
      </c>
      <c r="K454" s="721">
        <v>4700000</v>
      </c>
      <c r="L454" s="721">
        <v>4579235.60042</v>
      </c>
      <c r="M454" s="721">
        <v>4173340.2568699997</v>
      </c>
      <c r="N454" s="711"/>
      <c r="O454" s="750"/>
      <c r="P454" s="626"/>
      <c r="Q454" s="626"/>
    </row>
    <row r="455" spans="1:17" ht="45">
      <c r="A455" s="618" t="s">
        <v>527</v>
      </c>
      <c r="B455" s="618" t="s">
        <v>297</v>
      </c>
      <c r="C455" s="618" t="s">
        <v>480</v>
      </c>
      <c r="D455" s="618" t="s">
        <v>2708</v>
      </c>
      <c r="E455" s="618" t="s">
        <v>1167</v>
      </c>
      <c r="F455" s="618" t="s">
        <v>1168</v>
      </c>
      <c r="G455" s="618" t="s">
        <v>1173</v>
      </c>
      <c r="H455" s="618" t="s">
        <v>1174</v>
      </c>
      <c r="I455" s="786"/>
      <c r="J455" s="721">
        <v>2525000</v>
      </c>
      <c r="K455" s="721">
        <v>2525000</v>
      </c>
      <c r="L455" s="721">
        <v>2188476.3357199999</v>
      </c>
      <c r="M455" s="721">
        <v>1997746.5999700001</v>
      </c>
      <c r="N455" s="711"/>
      <c r="O455" s="750"/>
      <c r="P455" s="626"/>
      <c r="Q455" s="626"/>
    </row>
    <row r="456" spans="1:17" ht="45">
      <c r="A456" s="618" t="s">
        <v>527</v>
      </c>
      <c r="B456" s="618" t="s">
        <v>297</v>
      </c>
      <c r="C456" s="618" t="s">
        <v>480</v>
      </c>
      <c r="D456" s="618" t="s">
        <v>2716</v>
      </c>
      <c r="E456" s="618" t="s">
        <v>1176</v>
      </c>
      <c r="F456" s="618" t="s">
        <v>1177</v>
      </c>
      <c r="G456" s="618" t="s">
        <v>1178</v>
      </c>
      <c r="H456" s="618" t="s">
        <v>1179</v>
      </c>
      <c r="I456" s="786"/>
      <c r="J456" s="721">
        <v>3000000</v>
      </c>
      <c r="K456" s="721">
        <v>3000000</v>
      </c>
      <c r="L456" s="721">
        <v>2998296.4255500003</v>
      </c>
      <c r="M456" s="721">
        <v>2968839.0585500002</v>
      </c>
      <c r="N456" s="711"/>
      <c r="O456" s="750"/>
      <c r="P456" s="626"/>
      <c r="Q456" s="626"/>
    </row>
    <row r="457" spans="1:17" ht="45">
      <c r="A457" s="618" t="s">
        <v>527</v>
      </c>
      <c r="B457" s="618" t="s">
        <v>314</v>
      </c>
      <c r="C457" s="618" t="s">
        <v>480</v>
      </c>
      <c r="D457" s="618" t="s">
        <v>2708</v>
      </c>
      <c r="E457" s="618" t="s">
        <v>1181</v>
      </c>
      <c r="F457" s="618" t="s">
        <v>1182</v>
      </c>
      <c r="G457" s="618" t="s">
        <v>1183</v>
      </c>
      <c r="H457" s="618" t="s">
        <v>1184</v>
      </c>
      <c r="I457" s="786"/>
      <c r="J457" s="721">
        <v>2035500</v>
      </c>
      <c r="K457" s="721">
        <v>2035500</v>
      </c>
      <c r="L457" s="721">
        <v>1834113</v>
      </c>
      <c r="M457" s="721">
        <v>337348</v>
      </c>
      <c r="N457" s="711"/>
      <c r="O457" s="750"/>
      <c r="P457" s="626"/>
      <c r="Q457" s="626"/>
    </row>
    <row r="458" spans="1:17" ht="45">
      <c r="A458" s="618" t="s">
        <v>527</v>
      </c>
      <c r="B458" s="618" t="s">
        <v>314</v>
      </c>
      <c r="C458" s="618" t="s">
        <v>480</v>
      </c>
      <c r="D458" s="618" t="s">
        <v>2708</v>
      </c>
      <c r="E458" s="618" t="s">
        <v>1186</v>
      </c>
      <c r="F458" s="618" t="s">
        <v>1182</v>
      </c>
      <c r="G458" s="618" t="s">
        <v>1187</v>
      </c>
      <c r="H458" s="618" t="s">
        <v>1188</v>
      </c>
      <c r="I458" s="786"/>
      <c r="J458" s="721">
        <v>1214500</v>
      </c>
      <c r="K458" s="721">
        <v>1214500</v>
      </c>
      <c r="L458" s="721">
        <v>836662</v>
      </c>
      <c r="M458" s="721">
        <v>0</v>
      </c>
      <c r="N458" s="711"/>
      <c r="O458" s="750"/>
      <c r="P458" s="626"/>
      <c r="Q458" s="626"/>
    </row>
    <row r="459" spans="1:17" ht="45">
      <c r="A459" s="618" t="s">
        <v>527</v>
      </c>
      <c r="B459" s="618" t="s">
        <v>289</v>
      </c>
      <c r="C459" s="618" t="s">
        <v>480</v>
      </c>
      <c r="D459" s="618" t="s">
        <v>2705</v>
      </c>
      <c r="E459" s="618" t="s">
        <v>1134</v>
      </c>
      <c r="F459" s="618" t="s">
        <v>917</v>
      </c>
      <c r="G459" s="618" t="s">
        <v>1189</v>
      </c>
      <c r="H459" s="618" t="s">
        <v>1190</v>
      </c>
      <c r="I459" s="786"/>
      <c r="J459" s="721">
        <v>1200000</v>
      </c>
      <c r="K459" s="721">
        <v>1200000</v>
      </c>
      <c r="L459" s="721">
        <v>1070609.2479600001</v>
      </c>
      <c r="M459" s="721">
        <v>464066.70912999997</v>
      </c>
      <c r="N459" s="711"/>
      <c r="O459" s="750"/>
      <c r="P459" s="626"/>
      <c r="Q459" s="626"/>
    </row>
    <row r="460" spans="1:17" ht="75">
      <c r="A460" s="618" t="s">
        <v>527</v>
      </c>
      <c r="B460" s="618" t="s">
        <v>289</v>
      </c>
      <c r="C460" s="618" t="s">
        <v>480</v>
      </c>
      <c r="D460" s="618" t="s">
        <v>2708</v>
      </c>
      <c r="E460" s="618" t="s">
        <v>130</v>
      </c>
      <c r="F460" s="618" t="s">
        <v>1195</v>
      </c>
      <c r="G460" s="618" t="s">
        <v>3236</v>
      </c>
      <c r="H460" s="618" t="s">
        <v>3235</v>
      </c>
      <c r="I460" s="786"/>
      <c r="J460" s="721">
        <v>8550000</v>
      </c>
      <c r="K460" s="721">
        <v>8550000</v>
      </c>
      <c r="L460" s="721">
        <v>8445930</v>
      </c>
      <c r="M460" s="721">
        <v>8231591</v>
      </c>
      <c r="N460" s="711"/>
      <c r="O460" s="750"/>
      <c r="P460" s="626"/>
      <c r="Q460" s="626"/>
    </row>
    <row r="461" spans="1:17" ht="45">
      <c r="A461" s="618" t="s">
        <v>527</v>
      </c>
      <c r="B461" s="618" t="s">
        <v>289</v>
      </c>
      <c r="C461" s="618" t="s">
        <v>480</v>
      </c>
      <c r="D461" s="618" t="s">
        <v>2708</v>
      </c>
      <c r="E461" s="618" t="s">
        <v>130</v>
      </c>
      <c r="F461" s="618" t="s">
        <v>1195</v>
      </c>
      <c r="G461" s="618" t="s">
        <v>3238</v>
      </c>
      <c r="H461" s="618" t="s">
        <v>3237</v>
      </c>
      <c r="I461" s="786"/>
      <c r="J461" s="721">
        <v>1900000</v>
      </c>
      <c r="K461" s="721">
        <v>1900000</v>
      </c>
      <c r="L461" s="721">
        <v>1801067</v>
      </c>
      <c r="M461" s="721">
        <v>1784004</v>
      </c>
      <c r="N461" s="711"/>
      <c r="O461" s="750"/>
      <c r="P461" s="626"/>
      <c r="Q461" s="626"/>
    </row>
    <row r="462" spans="1:17" ht="45">
      <c r="A462" s="618" t="s">
        <v>529</v>
      </c>
      <c r="B462" s="618" t="s">
        <v>282</v>
      </c>
      <c r="C462" s="618" t="s">
        <v>319</v>
      </c>
      <c r="D462" s="618" t="s">
        <v>2690</v>
      </c>
      <c r="E462" s="618"/>
      <c r="F462" s="618"/>
      <c r="G462" s="618"/>
      <c r="H462" s="618" t="s">
        <v>1211</v>
      </c>
      <c r="I462" s="786"/>
      <c r="J462" s="777"/>
      <c r="K462" s="721">
        <v>6700000</v>
      </c>
      <c r="L462" s="721"/>
      <c r="M462" s="721">
        <v>4182054.4870799999</v>
      </c>
      <c r="N462" s="711">
        <v>0.56061147085959895</v>
      </c>
      <c r="O462" s="711">
        <v>0.65</v>
      </c>
      <c r="P462" s="607"/>
      <c r="Q462" s="618" t="s">
        <v>20</v>
      </c>
    </row>
    <row r="463" spans="1:17" ht="60">
      <c r="A463" s="618" t="s">
        <v>529</v>
      </c>
      <c r="B463" s="618" t="s">
        <v>282</v>
      </c>
      <c r="C463" s="618" t="s">
        <v>319</v>
      </c>
      <c r="D463" s="618" t="s">
        <v>2690</v>
      </c>
      <c r="E463" s="618"/>
      <c r="F463" s="618"/>
      <c r="G463" s="618"/>
      <c r="H463" s="618" t="s">
        <v>1212</v>
      </c>
      <c r="I463" s="786"/>
      <c r="J463" s="777"/>
      <c r="K463" s="721">
        <v>4537000</v>
      </c>
      <c r="L463" s="721"/>
      <c r="M463" s="721">
        <v>2543494.2432900006</v>
      </c>
      <c r="N463" s="711">
        <v>0.59801091061700706</v>
      </c>
      <c r="O463" s="711">
        <v>0.8</v>
      </c>
      <c r="P463" s="607"/>
      <c r="Q463" s="618" t="s">
        <v>20</v>
      </c>
    </row>
    <row r="464" spans="1:17" ht="30">
      <c r="A464" s="618" t="s">
        <v>529</v>
      </c>
      <c r="B464" s="618" t="s">
        <v>282</v>
      </c>
      <c r="C464" s="618" t="s">
        <v>319</v>
      </c>
      <c r="D464" s="618" t="s">
        <v>2691</v>
      </c>
      <c r="E464" s="618"/>
      <c r="F464" s="618"/>
      <c r="G464" s="618"/>
      <c r="H464" s="618" t="s">
        <v>1213</v>
      </c>
      <c r="I464" s="786"/>
      <c r="J464" s="777"/>
      <c r="K464" s="721">
        <v>4457000</v>
      </c>
      <c r="L464" s="721"/>
      <c r="M464" s="721">
        <v>2665334.6286200006</v>
      </c>
      <c r="N464" s="711">
        <v>0</v>
      </c>
      <c r="O464" s="711">
        <v>0.8</v>
      </c>
      <c r="P464" s="607"/>
      <c r="Q464" s="618" t="s">
        <v>20</v>
      </c>
    </row>
    <row r="465" spans="1:17" ht="75">
      <c r="A465" s="618" t="s">
        <v>529</v>
      </c>
      <c r="B465" s="618" t="s">
        <v>282</v>
      </c>
      <c r="C465" s="618" t="s">
        <v>319</v>
      </c>
      <c r="D465" s="618" t="s">
        <v>2716</v>
      </c>
      <c r="E465" s="618"/>
      <c r="F465" s="618"/>
      <c r="G465" s="618"/>
      <c r="H465" s="618" t="s">
        <v>1214</v>
      </c>
      <c r="I465" s="786"/>
      <c r="J465" s="777"/>
      <c r="K465" s="721">
        <v>62000000</v>
      </c>
      <c r="L465" s="721"/>
      <c r="M465" s="721">
        <v>4813054.1864999998</v>
      </c>
      <c r="N465" s="711">
        <v>0</v>
      </c>
      <c r="O465" s="711">
        <v>0.05</v>
      </c>
      <c r="P465" s="607"/>
      <c r="Q465" s="618" t="s">
        <v>436</v>
      </c>
    </row>
    <row r="466" spans="1:17" ht="30">
      <c r="A466" s="618" t="s">
        <v>529</v>
      </c>
      <c r="B466" s="618" t="s">
        <v>282</v>
      </c>
      <c r="C466" s="618" t="s">
        <v>319</v>
      </c>
      <c r="D466" s="683" t="s">
        <v>2708</v>
      </c>
      <c r="E466" s="618"/>
      <c r="F466" s="618"/>
      <c r="G466" s="618"/>
      <c r="H466" s="867" t="s">
        <v>1216</v>
      </c>
      <c r="I466" s="786"/>
      <c r="J466" s="721"/>
      <c r="K466" s="868">
        <v>2250000</v>
      </c>
      <c r="L466" s="721"/>
      <c r="M466" s="721">
        <v>961960.33545000001</v>
      </c>
      <c r="N466" s="711"/>
      <c r="O466" s="869">
        <v>0.05</v>
      </c>
      <c r="P466" s="618"/>
      <c r="Q466" s="867"/>
    </row>
    <row r="467" spans="1:17" ht="30">
      <c r="A467" s="618" t="s">
        <v>529</v>
      </c>
      <c r="B467" s="618" t="s">
        <v>282</v>
      </c>
      <c r="C467" s="618" t="s">
        <v>319</v>
      </c>
      <c r="D467" s="683" t="s">
        <v>2708</v>
      </c>
      <c r="E467" s="618"/>
      <c r="F467" s="618"/>
      <c r="G467" s="618"/>
      <c r="H467" s="867"/>
      <c r="I467" s="786"/>
      <c r="J467" s="721"/>
      <c r="K467" s="868"/>
      <c r="L467" s="721"/>
      <c r="M467" s="721">
        <v>961960.33545000001</v>
      </c>
      <c r="N467" s="711">
        <v>0</v>
      </c>
      <c r="O467" s="869"/>
      <c r="P467" s="618"/>
      <c r="Q467" s="867"/>
    </row>
    <row r="468" spans="1:17" ht="30">
      <c r="A468" s="618" t="s">
        <v>529</v>
      </c>
      <c r="B468" s="618" t="s">
        <v>282</v>
      </c>
      <c r="C468" s="618" t="s">
        <v>319</v>
      </c>
      <c r="D468" s="683" t="s">
        <v>2708</v>
      </c>
      <c r="E468" s="618"/>
      <c r="F468" s="618"/>
      <c r="G468" s="618"/>
      <c r="H468" s="867" t="s">
        <v>1217</v>
      </c>
      <c r="I468" s="786"/>
      <c r="J468" s="777"/>
      <c r="K468" s="868">
        <v>5650000</v>
      </c>
      <c r="L468" s="721"/>
      <c r="M468" s="721">
        <v>3046552.4775799997</v>
      </c>
      <c r="N468" s="711"/>
      <c r="O468" s="778">
        <v>0.4</v>
      </c>
      <c r="P468" s="607"/>
      <c r="Q468" s="867" t="s">
        <v>474</v>
      </c>
    </row>
    <row r="469" spans="1:17" ht="30">
      <c r="A469" s="618" t="s">
        <v>529</v>
      </c>
      <c r="B469" s="618" t="s">
        <v>282</v>
      </c>
      <c r="C469" s="618" t="s">
        <v>319</v>
      </c>
      <c r="D469" s="683" t="s">
        <v>2708</v>
      </c>
      <c r="E469" s="618"/>
      <c r="F469" s="618"/>
      <c r="G469" s="618"/>
      <c r="H469" s="867"/>
      <c r="I469" s="786"/>
      <c r="J469" s="777"/>
      <c r="K469" s="868"/>
      <c r="L469" s="721"/>
      <c r="M469" s="721">
        <v>3046552.4775799997</v>
      </c>
      <c r="N469" s="711">
        <v>0.54</v>
      </c>
      <c r="O469" s="778">
        <v>0.4</v>
      </c>
      <c r="P469" s="607"/>
      <c r="Q469" s="867"/>
    </row>
    <row r="470" spans="1:17" ht="30">
      <c r="A470" s="618" t="s">
        <v>529</v>
      </c>
      <c r="B470" s="618" t="s">
        <v>282</v>
      </c>
      <c r="C470" s="618" t="s">
        <v>319</v>
      </c>
      <c r="D470" s="683" t="s">
        <v>2708</v>
      </c>
      <c r="E470" s="618"/>
      <c r="F470" s="618"/>
      <c r="G470" s="618"/>
      <c r="H470" s="618" t="s">
        <v>3092</v>
      </c>
      <c r="I470" s="786"/>
      <c r="J470" s="777"/>
      <c r="K470" s="868">
        <v>5056000</v>
      </c>
      <c r="L470" s="721"/>
      <c r="M470" s="721">
        <v>4438680.7176900003</v>
      </c>
      <c r="N470" s="711"/>
      <c r="O470" s="869">
        <v>1</v>
      </c>
      <c r="P470" s="607"/>
      <c r="Q470" s="867" t="s">
        <v>474</v>
      </c>
    </row>
    <row r="471" spans="1:17" ht="30">
      <c r="A471" s="618" t="s">
        <v>529</v>
      </c>
      <c r="B471" s="618" t="s">
        <v>282</v>
      </c>
      <c r="C471" s="618" t="s">
        <v>319</v>
      </c>
      <c r="D471" s="683" t="s">
        <v>2708</v>
      </c>
      <c r="E471" s="618"/>
      <c r="F471" s="618"/>
      <c r="G471" s="618"/>
      <c r="H471" s="618" t="s">
        <v>3093</v>
      </c>
      <c r="I471" s="786"/>
      <c r="J471" s="777"/>
      <c r="K471" s="868"/>
      <c r="L471" s="721"/>
      <c r="M471" s="721">
        <v>4438680.7176900003</v>
      </c>
      <c r="N471" s="711"/>
      <c r="O471" s="869"/>
      <c r="P471" s="607"/>
      <c r="Q471" s="867"/>
    </row>
    <row r="472" spans="1:17" ht="60">
      <c r="A472" s="618" t="s">
        <v>529</v>
      </c>
      <c r="B472" s="618" t="s">
        <v>283</v>
      </c>
      <c r="C472" s="618" t="s">
        <v>480</v>
      </c>
      <c r="D472" s="618" t="s">
        <v>2708</v>
      </c>
      <c r="E472" s="618"/>
      <c r="F472" s="618"/>
      <c r="G472" s="618"/>
      <c r="H472" s="618" t="s">
        <v>1221</v>
      </c>
      <c r="I472" s="786"/>
      <c r="J472" s="777"/>
      <c r="K472" s="721">
        <v>7638000</v>
      </c>
      <c r="L472" s="721"/>
      <c r="M472" s="721">
        <v>4146876.1746199997</v>
      </c>
      <c r="N472" s="711">
        <v>0.54292696708824295</v>
      </c>
      <c r="O472" s="711">
        <v>0.52</v>
      </c>
      <c r="P472" s="618"/>
      <c r="Q472" s="618" t="s">
        <v>3234</v>
      </c>
    </row>
    <row r="473" spans="1:17" ht="30">
      <c r="A473" s="618" t="s">
        <v>529</v>
      </c>
      <c r="B473" s="618" t="s">
        <v>283</v>
      </c>
      <c r="C473" s="618" t="s">
        <v>480</v>
      </c>
      <c r="D473" s="618" t="s">
        <v>2708</v>
      </c>
      <c r="E473" s="618"/>
      <c r="F473" s="618"/>
      <c r="G473" s="618"/>
      <c r="H473" s="618" t="s">
        <v>1223</v>
      </c>
      <c r="I473" s="786"/>
      <c r="J473" s="777"/>
      <c r="K473" s="721">
        <v>1760000</v>
      </c>
      <c r="L473" s="721"/>
      <c r="M473" s="721" t="s">
        <v>474</v>
      </c>
      <c r="N473" s="711">
        <v>0.24071895424836601</v>
      </c>
      <c r="O473" s="711" t="s">
        <v>474</v>
      </c>
      <c r="P473" s="618"/>
      <c r="Q473" s="618" t="s">
        <v>1224</v>
      </c>
    </row>
    <row r="474" spans="1:17" ht="30">
      <c r="A474" s="618" t="s">
        <v>529</v>
      </c>
      <c r="B474" s="618" t="s">
        <v>294</v>
      </c>
      <c r="C474" s="626" t="s">
        <v>319</v>
      </c>
      <c r="D474" s="679" t="s">
        <v>2697</v>
      </c>
      <c r="E474" s="679"/>
      <c r="F474" s="679"/>
      <c r="G474" s="679"/>
      <c r="H474" s="679" t="s">
        <v>1226</v>
      </c>
      <c r="I474" s="840"/>
      <c r="J474" s="777"/>
      <c r="K474" s="772">
        <v>1545300</v>
      </c>
      <c r="L474" s="772"/>
      <c r="M474" s="772">
        <v>371983</v>
      </c>
      <c r="N474" s="711">
        <v>0.60933926560320051</v>
      </c>
      <c r="O474" s="763">
        <v>0.3</v>
      </c>
      <c r="P474" s="679"/>
      <c r="Q474" s="679" t="s">
        <v>720</v>
      </c>
    </row>
    <row r="475" spans="1:17" ht="30">
      <c r="A475" s="618" t="s">
        <v>529</v>
      </c>
      <c r="B475" s="618" t="s">
        <v>294</v>
      </c>
      <c r="C475" s="626" t="s">
        <v>319</v>
      </c>
      <c r="D475" s="679" t="s">
        <v>2697</v>
      </c>
      <c r="E475" s="679"/>
      <c r="F475" s="679"/>
      <c r="G475" s="679"/>
      <c r="H475" s="679" t="s">
        <v>1227</v>
      </c>
      <c r="I475" s="840"/>
      <c r="J475" s="777"/>
      <c r="K475" s="772">
        <v>2379640</v>
      </c>
      <c r="L475" s="772"/>
      <c r="M475" s="772">
        <v>1450008.09</v>
      </c>
      <c r="N475" s="711">
        <v>0.6998712702702703</v>
      </c>
      <c r="O475" s="763">
        <v>0.85</v>
      </c>
      <c r="P475" s="679"/>
      <c r="Q475" s="679" t="s">
        <v>436</v>
      </c>
    </row>
    <row r="476" spans="1:17" ht="30">
      <c r="A476" s="618" t="s">
        <v>529</v>
      </c>
      <c r="B476" s="618" t="s">
        <v>294</v>
      </c>
      <c r="C476" s="626" t="s">
        <v>319</v>
      </c>
      <c r="D476" s="679" t="s">
        <v>2697</v>
      </c>
      <c r="E476" s="679"/>
      <c r="F476" s="679"/>
      <c r="G476" s="679"/>
      <c r="H476" s="679" t="s">
        <v>1229</v>
      </c>
      <c r="I476" s="840"/>
      <c r="J476" s="777"/>
      <c r="K476" s="772">
        <v>1600800</v>
      </c>
      <c r="L476" s="772"/>
      <c r="M476" s="772">
        <v>172605.2</v>
      </c>
      <c r="N476" s="711">
        <v>0.11624738888888889</v>
      </c>
      <c r="O476" s="779">
        <v>0.15</v>
      </c>
      <c r="P476" s="780"/>
      <c r="Q476" s="679" t="s">
        <v>720</v>
      </c>
    </row>
    <row r="477" spans="1:17" ht="30">
      <c r="A477" s="618" t="s">
        <v>529</v>
      </c>
      <c r="B477" s="618" t="s">
        <v>294</v>
      </c>
      <c r="C477" s="626" t="s">
        <v>319</v>
      </c>
      <c r="D477" s="679" t="s">
        <v>2697</v>
      </c>
      <c r="E477" s="679"/>
      <c r="F477" s="679"/>
      <c r="G477" s="679"/>
      <c r="H477" s="679" t="s">
        <v>1231</v>
      </c>
      <c r="I477" s="840"/>
      <c r="J477" s="777"/>
      <c r="K477" s="772">
        <v>1800000</v>
      </c>
      <c r="L477" s="772"/>
      <c r="M477" s="772">
        <v>0</v>
      </c>
      <c r="N477" s="711">
        <v>0.30111185193579248</v>
      </c>
      <c r="O477" s="711">
        <v>0</v>
      </c>
      <c r="P477" s="618"/>
      <c r="Q477" s="679" t="s">
        <v>720</v>
      </c>
    </row>
    <row r="478" spans="1:17" ht="15">
      <c r="A478" s="618" t="s">
        <v>529</v>
      </c>
      <c r="B478" s="618" t="s">
        <v>294</v>
      </c>
      <c r="C478" s="626" t="s">
        <v>480</v>
      </c>
      <c r="D478" s="679" t="s">
        <v>2716</v>
      </c>
      <c r="E478" s="679"/>
      <c r="F478" s="679"/>
      <c r="G478" s="679"/>
      <c r="H478" s="679" t="s">
        <v>1240</v>
      </c>
      <c r="I478" s="840"/>
      <c r="J478" s="777"/>
      <c r="K478" s="721"/>
      <c r="L478" s="749"/>
      <c r="M478" s="721" t="s">
        <v>474</v>
      </c>
      <c r="N478" s="711">
        <v>0.7</v>
      </c>
      <c r="O478" s="711">
        <v>0.95</v>
      </c>
      <c r="P478" s="618"/>
      <c r="Q478" s="618"/>
    </row>
    <row r="479" spans="1:17" ht="30">
      <c r="A479" s="618" t="s">
        <v>529</v>
      </c>
      <c r="B479" s="618" t="s">
        <v>294</v>
      </c>
      <c r="C479" s="626" t="s">
        <v>480</v>
      </c>
      <c r="D479" s="679" t="s">
        <v>2716</v>
      </c>
      <c r="E479" s="679"/>
      <c r="F479" s="679"/>
      <c r="G479" s="679"/>
      <c r="H479" s="679" t="s">
        <v>1242</v>
      </c>
      <c r="I479" s="840"/>
      <c r="J479" s="777"/>
      <c r="K479" s="749">
        <v>15778292</v>
      </c>
      <c r="L479" s="749"/>
      <c r="M479" s="721" t="s">
        <v>474</v>
      </c>
      <c r="N479" s="711">
        <v>0.75</v>
      </c>
      <c r="O479" s="711">
        <v>1</v>
      </c>
      <c r="P479" s="618"/>
      <c r="Q479" s="618"/>
    </row>
    <row r="480" spans="1:17" ht="30">
      <c r="A480" s="618" t="s">
        <v>529</v>
      </c>
      <c r="B480" s="618" t="s">
        <v>294</v>
      </c>
      <c r="C480" s="626" t="s">
        <v>480</v>
      </c>
      <c r="D480" s="679" t="s">
        <v>2716</v>
      </c>
      <c r="E480" s="679"/>
      <c r="F480" s="679"/>
      <c r="G480" s="679"/>
      <c r="H480" s="679" t="s">
        <v>1243</v>
      </c>
      <c r="I480" s="840"/>
      <c r="J480" s="777"/>
      <c r="K480" s="749">
        <v>12741089</v>
      </c>
      <c r="L480" s="749"/>
      <c r="M480" s="721" t="s">
        <v>474</v>
      </c>
      <c r="N480" s="711">
        <v>0.32400000000000001</v>
      </c>
      <c r="O480" s="711">
        <v>1</v>
      </c>
      <c r="P480" s="618"/>
      <c r="Q480" s="618"/>
    </row>
    <row r="481" spans="1:17" ht="45">
      <c r="A481" s="618" t="s">
        <v>529</v>
      </c>
      <c r="B481" s="618" t="s">
        <v>294</v>
      </c>
      <c r="C481" s="626" t="s">
        <v>480</v>
      </c>
      <c r="D481" s="679" t="s">
        <v>2716</v>
      </c>
      <c r="E481" s="679"/>
      <c r="F481" s="679"/>
      <c r="G481" s="679"/>
      <c r="H481" s="679" t="s">
        <v>1244</v>
      </c>
      <c r="I481" s="840"/>
      <c r="J481" s="777"/>
      <c r="K481" s="749">
        <v>4381982</v>
      </c>
      <c r="L481" s="749"/>
      <c r="M481" s="721" t="s">
        <v>474</v>
      </c>
      <c r="N481" s="711">
        <v>0.22</v>
      </c>
      <c r="O481" s="711">
        <v>0.43</v>
      </c>
      <c r="P481" s="618"/>
      <c r="Q481" s="618"/>
    </row>
    <row r="482" spans="1:17" ht="30">
      <c r="A482" s="618" t="s">
        <v>529</v>
      </c>
      <c r="B482" s="618" t="s">
        <v>294</v>
      </c>
      <c r="C482" s="626" t="s">
        <v>480</v>
      </c>
      <c r="D482" s="679" t="s">
        <v>2716</v>
      </c>
      <c r="E482" s="679"/>
      <c r="F482" s="679"/>
      <c r="G482" s="679"/>
      <c r="H482" s="679" t="s">
        <v>1245</v>
      </c>
      <c r="I482" s="840"/>
      <c r="J482" s="777"/>
      <c r="K482" s="749">
        <v>1260982</v>
      </c>
      <c r="L482" s="749"/>
      <c r="M482" s="721" t="s">
        <v>474</v>
      </c>
      <c r="N482" s="711">
        <v>0.06</v>
      </c>
      <c r="O482" s="711">
        <v>0.43</v>
      </c>
      <c r="P482" s="618"/>
      <c r="Q482" s="618"/>
    </row>
    <row r="483" spans="1:17" ht="30">
      <c r="A483" s="618" t="s">
        <v>529</v>
      </c>
      <c r="B483" s="618" t="s">
        <v>294</v>
      </c>
      <c r="C483" s="626" t="s">
        <v>480</v>
      </c>
      <c r="D483" s="679" t="s">
        <v>2716</v>
      </c>
      <c r="E483" s="679"/>
      <c r="F483" s="679"/>
      <c r="G483" s="679"/>
      <c r="H483" s="679" t="s">
        <v>1246</v>
      </c>
      <c r="I483" s="840"/>
      <c r="J483" s="777"/>
      <c r="K483" s="749">
        <v>5959786</v>
      </c>
      <c r="L483" s="749"/>
      <c r="M483" s="721" t="s">
        <v>474</v>
      </c>
      <c r="N483" s="711">
        <v>0</v>
      </c>
      <c r="O483" s="711">
        <v>0.3</v>
      </c>
      <c r="P483" s="618"/>
      <c r="Q483" s="618"/>
    </row>
    <row r="484" spans="1:17" ht="30">
      <c r="A484" s="618" t="s">
        <v>529</v>
      </c>
      <c r="B484" s="618" t="s">
        <v>294</v>
      </c>
      <c r="C484" s="626" t="s">
        <v>480</v>
      </c>
      <c r="D484" s="679" t="s">
        <v>2716</v>
      </c>
      <c r="E484" s="679"/>
      <c r="F484" s="679"/>
      <c r="G484" s="679"/>
      <c r="H484" s="679" t="s">
        <v>1247</v>
      </c>
      <c r="I484" s="840"/>
      <c r="J484" s="777"/>
      <c r="K484" s="749">
        <v>1693578</v>
      </c>
      <c r="L484" s="749"/>
      <c r="M484" s="721" t="s">
        <v>474</v>
      </c>
      <c r="N484" s="711">
        <v>0.73229999999999995</v>
      </c>
      <c r="O484" s="711">
        <v>0.13</v>
      </c>
      <c r="P484" s="607"/>
      <c r="Q484" s="618"/>
    </row>
    <row r="485" spans="1:17" ht="30">
      <c r="A485" s="618" t="s">
        <v>529</v>
      </c>
      <c r="B485" s="618" t="s">
        <v>294</v>
      </c>
      <c r="C485" s="626" t="s">
        <v>480</v>
      </c>
      <c r="D485" s="679" t="s">
        <v>2716</v>
      </c>
      <c r="E485" s="679"/>
      <c r="F485" s="679"/>
      <c r="G485" s="679"/>
      <c r="H485" s="679" t="s">
        <v>1248</v>
      </c>
      <c r="I485" s="840"/>
      <c r="J485" s="777"/>
      <c r="K485" s="721">
        <v>22077000</v>
      </c>
      <c r="L485" s="721"/>
      <c r="M485" s="721" t="s">
        <v>474</v>
      </c>
      <c r="N485" s="750"/>
      <c r="O485" s="711">
        <v>0.8</v>
      </c>
      <c r="P485" s="607"/>
      <c r="Q485" s="618"/>
    </row>
    <row r="486" spans="1:17" ht="30">
      <c r="A486" s="618" t="s">
        <v>529</v>
      </c>
      <c r="B486" s="618" t="s">
        <v>298</v>
      </c>
      <c r="C486" s="626" t="s">
        <v>319</v>
      </c>
      <c r="D486" s="618" t="s">
        <v>2704</v>
      </c>
      <c r="E486" s="618"/>
      <c r="F486" s="618"/>
      <c r="G486" s="618"/>
      <c r="H486" s="618" t="s">
        <v>1250</v>
      </c>
      <c r="I486" s="786"/>
      <c r="J486" s="777"/>
      <c r="K486" s="721">
        <v>1000000</v>
      </c>
      <c r="L486" s="721">
        <v>255687</v>
      </c>
      <c r="M486" s="721">
        <v>204549</v>
      </c>
      <c r="N486" s="750"/>
      <c r="O486" s="750">
        <v>0.8</v>
      </c>
      <c r="P486" s="618"/>
      <c r="Q486" s="618"/>
    </row>
    <row r="487" spans="1:17" ht="30">
      <c r="A487" s="618" t="s">
        <v>529</v>
      </c>
      <c r="B487" s="618" t="s">
        <v>298</v>
      </c>
      <c r="C487" s="626" t="s">
        <v>319</v>
      </c>
      <c r="D487" s="618" t="s">
        <v>2704</v>
      </c>
      <c r="E487" s="618"/>
      <c r="F487" s="618"/>
      <c r="G487" s="618"/>
      <c r="H487" s="618" t="s">
        <v>1250</v>
      </c>
      <c r="I487" s="786"/>
      <c r="J487" s="777"/>
      <c r="K487" s="721">
        <v>1500000</v>
      </c>
      <c r="L487" s="721">
        <v>936228</v>
      </c>
      <c r="M487" s="721">
        <v>638679</v>
      </c>
      <c r="N487" s="750"/>
      <c r="O487" s="750">
        <v>0.98</v>
      </c>
      <c r="P487" s="618"/>
      <c r="Q487" s="618"/>
    </row>
    <row r="488" spans="1:17" ht="30">
      <c r="A488" s="618" t="s">
        <v>529</v>
      </c>
      <c r="B488" s="618" t="s">
        <v>298</v>
      </c>
      <c r="C488" s="626" t="s">
        <v>319</v>
      </c>
      <c r="D488" s="618" t="s">
        <v>2704</v>
      </c>
      <c r="E488" s="618"/>
      <c r="F488" s="618"/>
      <c r="G488" s="618"/>
      <c r="H488" s="618" t="s">
        <v>1254</v>
      </c>
      <c r="I488" s="786"/>
      <c r="J488" s="777"/>
      <c r="K488" s="721">
        <v>1400000</v>
      </c>
      <c r="L488" s="721">
        <v>1210373</v>
      </c>
      <c r="M488" s="721">
        <v>513457</v>
      </c>
      <c r="N488" s="750"/>
      <c r="O488" s="750">
        <v>0.67</v>
      </c>
      <c r="P488" s="618"/>
      <c r="Q488" s="618"/>
    </row>
    <row r="489" spans="1:17" ht="30">
      <c r="A489" s="618" t="s">
        <v>529</v>
      </c>
      <c r="B489" s="618" t="s">
        <v>298</v>
      </c>
      <c r="C489" s="626" t="s">
        <v>319</v>
      </c>
      <c r="D489" s="618" t="s">
        <v>2704</v>
      </c>
      <c r="E489" s="618"/>
      <c r="F489" s="618"/>
      <c r="G489" s="618"/>
      <c r="H489" s="618" t="s">
        <v>1255</v>
      </c>
      <c r="I489" s="786"/>
      <c r="J489" s="777"/>
      <c r="K489" s="721">
        <v>1500000</v>
      </c>
      <c r="L489" s="721">
        <v>1331871</v>
      </c>
      <c r="M489" s="721">
        <v>1157747</v>
      </c>
      <c r="N489" s="750"/>
      <c r="O489" s="750">
        <v>0.98</v>
      </c>
      <c r="P489" s="618"/>
      <c r="Q489" s="618"/>
    </row>
    <row r="490" spans="1:17" ht="15">
      <c r="A490" s="618" t="s">
        <v>529</v>
      </c>
      <c r="B490" s="618" t="s">
        <v>298</v>
      </c>
      <c r="C490" s="626" t="s">
        <v>319</v>
      </c>
      <c r="D490" s="618" t="s">
        <v>2705</v>
      </c>
      <c r="E490" s="618"/>
      <c r="F490" s="618"/>
      <c r="G490" s="618"/>
      <c r="H490" s="618" t="s">
        <v>1256</v>
      </c>
      <c r="I490" s="786"/>
      <c r="J490" s="777"/>
      <c r="K490" s="721">
        <v>14610000</v>
      </c>
      <c r="L490" s="721">
        <v>13611907</v>
      </c>
      <c r="M490" s="721">
        <v>10529573</v>
      </c>
      <c r="N490" s="750"/>
      <c r="O490" s="750">
        <v>0.71</v>
      </c>
      <c r="P490" s="618"/>
      <c r="Q490" s="618"/>
    </row>
    <row r="491" spans="1:17" ht="30">
      <c r="A491" s="618" t="s">
        <v>529</v>
      </c>
      <c r="B491" s="618" t="s">
        <v>298</v>
      </c>
      <c r="C491" s="626" t="s">
        <v>319</v>
      </c>
      <c r="D491" s="618" t="s">
        <v>2716</v>
      </c>
      <c r="E491" s="618"/>
      <c r="F491" s="618"/>
      <c r="G491" s="618"/>
      <c r="H491" s="618" t="s">
        <v>1257</v>
      </c>
      <c r="I491" s="786"/>
      <c r="J491" s="777"/>
      <c r="K491" s="721">
        <v>2500000</v>
      </c>
      <c r="L491" s="721">
        <v>2142157</v>
      </c>
      <c r="M491" s="721">
        <v>826597</v>
      </c>
      <c r="N491" s="750"/>
      <c r="O491" s="750">
        <v>0.85</v>
      </c>
      <c r="P491" s="618"/>
      <c r="Q491" s="618"/>
    </row>
    <row r="492" spans="1:17" ht="30">
      <c r="A492" s="618" t="s">
        <v>529</v>
      </c>
      <c r="B492" s="618" t="s">
        <v>298</v>
      </c>
      <c r="C492" s="626" t="s">
        <v>319</v>
      </c>
      <c r="D492" s="618" t="s">
        <v>2716</v>
      </c>
      <c r="E492" s="618"/>
      <c r="F492" s="618"/>
      <c r="G492" s="618"/>
      <c r="H492" s="618" t="s">
        <v>1259</v>
      </c>
      <c r="I492" s="786"/>
      <c r="J492" s="777"/>
      <c r="K492" s="721">
        <v>2490000</v>
      </c>
      <c r="L492" s="721">
        <v>1999404</v>
      </c>
      <c r="M492" s="721">
        <v>412576</v>
      </c>
      <c r="N492" s="750"/>
      <c r="O492" s="750">
        <v>0.5</v>
      </c>
      <c r="P492" s="618"/>
      <c r="Q492" s="618"/>
    </row>
    <row r="493" spans="1:17" ht="30">
      <c r="A493" s="618" t="s">
        <v>529</v>
      </c>
      <c r="B493" s="618" t="s">
        <v>298</v>
      </c>
      <c r="C493" s="626" t="s">
        <v>319</v>
      </c>
      <c r="D493" s="618" t="s">
        <v>2708</v>
      </c>
      <c r="E493" s="618"/>
      <c r="F493" s="618"/>
      <c r="G493" s="618"/>
      <c r="H493" s="618" t="s">
        <v>1261</v>
      </c>
      <c r="I493" s="786"/>
      <c r="J493" s="777"/>
      <c r="K493" s="721">
        <v>2000000</v>
      </c>
      <c r="L493" s="721">
        <v>1517700</v>
      </c>
      <c r="M493" s="721">
        <v>1428287</v>
      </c>
      <c r="N493" s="750"/>
      <c r="O493" s="750">
        <v>0.9</v>
      </c>
      <c r="P493" s="618"/>
      <c r="Q493" s="618"/>
    </row>
    <row r="494" spans="1:17" ht="30">
      <c r="A494" s="618" t="s">
        <v>529</v>
      </c>
      <c r="B494" s="618" t="s">
        <v>298</v>
      </c>
      <c r="C494" s="626" t="s">
        <v>319</v>
      </c>
      <c r="D494" s="618" t="s">
        <v>2703</v>
      </c>
      <c r="E494" s="618"/>
      <c r="F494" s="618"/>
      <c r="G494" s="618"/>
      <c r="H494" s="618" t="s">
        <v>1262</v>
      </c>
      <c r="I494" s="786"/>
      <c r="J494" s="777"/>
      <c r="K494" s="721">
        <v>1700000</v>
      </c>
      <c r="L494" s="721">
        <v>1201064</v>
      </c>
      <c r="M494" s="721">
        <v>574074</v>
      </c>
      <c r="N494" s="750"/>
      <c r="O494" s="750">
        <v>0.65</v>
      </c>
      <c r="P494" s="618"/>
      <c r="Q494" s="618"/>
    </row>
    <row r="495" spans="1:17" ht="30">
      <c r="A495" s="618" t="s">
        <v>529</v>
      </c>
      <c r="B495" s="618" t="s">
        <v>298</v>
      </c>
      <c r="C495" s="626" t="s">
        <v>319</v>
      </c>
      <c r="D495" s="618" t="s">
        <v>2703</v>
      </c>
      <c r="E495" s="618"/>
      <c r="F495" s="618"/>
      <c r="G495" s="618"/>
      <c r="H495" s="618" t="s">
        <v>1265</v>
      </c>
      <c r="I495" s="786"/>
      <c r="J495" s="777"/>
      <c r="K495" s="721">
        <v>2000000</v>
      </c>
      <c r="L495" s="721">
        <v>1637616</v>
      </c>
      <c r="M495" s="721">
        <v>507012</v>
      </c>
      <c r="N495" s="750"/>
      <c r="O495" s="750">
        <v>0.45</v>
      </c>
      <c r="P495" s="618"/>
      <c r="Q495" s="618"/>
    </row>
    <row r="496" spans="1:17" ht="30">
      <c r="A496" s="618" t="s">
        <v>529</v>
      </c>
      <c r="B496" s="618" t="s">
        <v>298</v>
      </c>
      <c r="C496" s="626" t="s">
        <v>319</v>
      </c>
      <c r="D496" s="618" t="s">
        <v>2697</v>
      </c>
      <c r="E496" s="618"/>
      <c r="F496" s="618"/>
      <c r="G496" s="618"/>
      <c r="H496" s="618" t="s">
        <v>1268</v>
      </c>
      <c r="I496" s="786"/>
      <c r="J496" s="777"/>
      <c r="K496" s="721">
        <v>3110000</v>
      </c>
      <c r="L496" s="721">
        <v>2986303</v>
      </c>
      <c r="M496" s="721">
        <v>2285748</v>
      </c>
      <c r="N496" s="750"/>
      <c r="O496" s="750">
        <v>0.9</v>
      </c>
      <c r="P496" s="618"/>
      <c r="Q496" s="618"/>
    </row>
    <row r="497" spans="1:17" ht="30">
      <c r="A497" s="618" t="s">
        <v>529</v>
      </c>
      <c r="B497" s="618" t="s">
        <v>298</v>
      </c>
      <c r="C497" s="626" t="s">
        <v>319</v>
      </c>
      <c r="D497" s="618" t="s">
        <v>2697</v>
      </c>
      <c r="E497" s="618"/>
      <c r="F497" s="618"/>
      <c r="G497" s="618"/>
      <c r="H497" s="618" t="s">
        <v>1270</v>
      </c>
      <c r="I497" s="786"/>
      <c r="J497" s="777"/>
      <c r="K497" s="721">
        <v>2292000</v>
      </c>
      <c r="L497" s="721">
        <v>1997405</v>
      </c>
      <c r="M497" s="721">
        <v>1906385</v>
      </c>
      <c r="N497" s="750"/>
      <c r="O497" s="750">
        <v>0.85</v>
      </c>
      <c r="P497" s="618"/>
      <c r="Q497" s="618"/>
    </row>
    <row r="498" spans="1:17" ht="30">
      <c r="A498" s="618" t="s">
        <v>529</v>
      </c>
      <c r="B498" s="618" t="s">
        <v>298</v>
      </c>
      <c r="C498" s="626" t="s">
        <v>319</v>
      </c>
      <c r="D498" s="618" t="s">
        <v>2700</v>
      </c>
      <c r="E498" s="618"/>
      <c r="F498" s="618"/>
      <c r="G498" s="618"/>
      <c r="H498" s="618" t="s">
        <v>1276</v>
      </c>
      <c r="I498" s="786"/>
      <c r="J498" s="777"/>
      <c r="K498" s="721">
        <v>3693200</v>
      </c>
      <c r="L498" s="721">
        <v>3435134</v>
      </c>
      <c r="M498" s="721">
        <v>1549144</v>
      </c>
      <c r="N498" s="750"/>
      <c r="O498" s="750">
        <v>0.7</v>
      </c>
      <c r="P498" s="618"/>
      <c r="Q498" s="618"/>
    </row>
    <row r="499" spans="1:17" ht="30">
      <c r="A499" s="618" t="s">
        <v>529</v>
      </c>
      <c r="B499" s="618" t="s">
        <v>298</v>
      </c>
      <c r="C499" s="626" t="s">
        <v>480</v>
      </c>
      <c r="D499" s="618" t="s">
        <v>2693</v>
      </c>
      <c r="E499" s="618"/>
      <c r="F499" s="618"/>
      <c r="G499" s="618"/>
      <c r="H499" s="618" t="s">
        <v>1280</v>
      </c>
      <c r="I499" s="786"/>
      <c r="J499" s="777"/>
      <c r="K499" s="721">
        <v>82230000</v>
      </c>
      <c r="L499" s="721" t="s">
        <v>474</v>
      </c>
      <c r="M499" s="721" t="s">
        <v>474</v>
      </c>
      <c r="N499" s="750"/>
      <c r="O499" s="711">
        <v>0.92</v>
      </c>
      <c r="P499" s="618"/>
      <c r="Q499" s="618"/>
    </row>
    <row r="500" spans="1:17" ht="15">
      <c r="A500" s="618" t="s">
        <v>529</v>
      </c>
      <c r="B500" s="618" t="s">
        <v>298</v>
      </c>
      <c r="C500" s="626" t="s">
        <v>480</v>
      </c>
      <c r="D500" s="618" t="s">
        <v>2716</v>
      </c>
      <c r="E500" s="618"/>
      <c r="F500" s="618"/>
      <c r="G500" s="618"/>
      <c r="H500" s="618" t="s">
        <v>1282</v>
      </c>
      <c r="I500" s="786"/>
      <c r="J500" s="777"/>
      <c r="K500" s="721">
        <v>4000000</v>
      </c>
      <c r="L500" s="721">
        <v>2997084</v>
      </c>
      <c r="M500" s="721">
        <v>0</v>
      </c>
      <c r="N500" s="711">
        <v>0.59</v>
      </c>
      <c r="O500" s="711">
        <v>0.17</v>
      </c>
      <c r="P500" s="618"/>
      <c r="Q500" s="618"/>
    </row>
    <row r="501" spans="1:17" ht="30">
      <c r="A501" s="618" t="s">
        <v>529</v>
      </c>
      <c r="B501" s="618" t="s">
        <v>268</v>
      </c>
      <c r="C501" s="618" t="s">
        <v>480</v>
      </c>
      <c r="D501" s="631" t="s">
        <v>2716</v>
      </c>
      <c r="E501" s="631"/>
      <c r="F501" s="631"/>
      <c r="G501" s="631"/>
      <c r="H501" s="631" t="s">
        <v>1284</v>
      </c>
      <c r="I501" s="788"/>
      <c r="J501" s="777"/>
      <c r="K501" s="749">
        <v>1733000</v>
      </c>
      <c r="L501" s="721"/>
      <c r="M501" s="749">
        <v>0</v>
      </c>
      <c r="N501" s="711">
        <v>0.71640266241101958</v>
      </c>
      <c r="O501" s="711">
        <v>0.7</v>
      </c>
      <c r="P501" s="607"/>
      <c r="Q501" s="631" t="s">
        <v>97</v>
      </c>
    </row>
    <row r="502" spans="1:17" ht="30">
      <c r="A502" s="618" t="s">
        <v>529</v>
      </c>
      <c r="B502" s="618" t="s">
        <v>268</v>
      </c>
      <c r="C502" s="618" t="s">
        <v>480</v>
      </c>
      <c r="D502" s="618" t="s">
        <v>2704</v>
      </c>
      <c r="E502" s="618"/>
      <c r="F502" s="618"/>
      <c r="G502" s="618"/>
      <c r="H502" s="618" t="s">
        <v>1286</v>
      </c>
      <c r="I502" s="786"/>
      <c r="J502" s="777"/>
      <c r="K502" s="749">
        <v>1063998</v>
      </c>
      <c r="L502" s="721"/>
      <c r="M502" s="749">
        <v>762251</v>
      </c>
      <c r="N502" s="711">
        <v>0.680878431372549</v>
      </c>
      <c r="O502" s="711">
        <v>0.83</v>
      </c>
      <c r="P502" s="618"/>
      <c r="Q502" s="618" t="s">
        <v>1287</v>
      </c>
    </row>
    <row r="503" spans="1:17" ht="30">
      <c r="A503" s="618" t="s">
        <v>529</v>
      </c>
      <c r="B503" s="618" t="s">
        <v>268</v>
      </c>
      <c r="C503" s="618" t="s">
        <v>319</v>
      </c>
      <c r="D503" s="618" t="s">
        <v>2711</v>
      </c>
      <c r="E503" s="618"/>
      <c r="F503" s="618"/>
      <c r="G503" s="618"/>
      <c r="H503" s="618" t="s">
        <v>1292</v>
      </c>
      <c r="I503" s="786"/>
      <c r="J503" s="777"/>
      <c r="K503" s="749">
        <v>3118969</v>
      </c>
      <c r="L503" s="721"/>
      <c r="M503" s="749">
        <v>1135783</v>
      </c>
      <c r="N503" s="711">
        <v>0.90447326086956525</v>
      </c>
      <c r="O503" s="711">
        <v>0.8</v>
      </c>
      <c r="P503" s="607"/>
      <c r="Q503" s="626"/>
    </row>
    <row r="504" spans="1:17" ht="30">
      <c r="A504" s="618" t="s">
        <v>529</v>
      </c>
      <c r="B504" s="618" t="s">
        <v>268</v>
      </c>
      <c r="C504" s="618" t="s">
        <v>319</v>
      </c>
      <c r="D504" s="618" t="s">
        <v>2711</v>
      </c>
      <c r="E504" s="618"/>
      <c r="F504" s="618"/>
      <c r="G504" s="618"/>
      <c r="H504" s="618" t="s">
        <v>1293</v>
      </c>
      <c r="I504" s="786"/>
      <c r="J504" s="777"/>
      <c r="K504" s="749">
        <v>4600000</v>
      </c>
      <c r="L504" s="721"/>
      <c r="M504" s="749">
        <v>4160577</v>
      </c>
      <c r="N504" s="711">
        <v>0.213271875</v>
      </c>
      <c r="O504" s="711">
        <v>1</v>
      </c>
      <c r="P504" s="607"/>
      <c r="Q504" s="626"/>
    </row>
    <row r="505" spans="1:17" ht="15">
      <c r="A505" s="618" t="s">
        <v>529</v>
      </c>
      <c r="B505" s="618" t="s">
        <v>268</v>
      </c>
      <c r="C505" s="618" t="s">
        <v>319</v>
      </c>
      <c r="D505" s="618" t="s">
        <v>2711</v>
      </c>
      <c r="E505" s="618"/>
      <c r="F505" s="618"/>
      <c r="G505" s="618"/>
      <c r="H505" s="618" t="s">
        <v>1294</v>
      </c>
      <c r="I505" s="786"/>
      <c r="J505" s="777"/>
      <c r="K505" s="749">
        <v>1600000</v>
      </c>
      <c r="L505" s="721"/>
      <c r="M505" s="749">
        <v>341235</v>
      </c>
      <c r="N505" s="711">
        <v>1.2623999999999999E-3</v>
      </c>
      <c r="O505" s="711">
        <v>0.8</v>
      </c>
      <c r="P505" s="607"/>
      <c r="Q505" s="626"/>
    </row>
    <row r="506" spans="1:17" ht="45">
      <c r="A506" s="618" t="s">
        <v>529</v>
      </c>
      <c r="B506" s="618" t="s">
        <v>268</v>
      </c>
      <c r="C506" s="618" t="s">
        <v>319</v>
      </c>
      <c r="D506" s="618" t="s">
        <v>2716</v>
      </c>
      <c r="E506" s="618"/>
      <c r="F506" s="618"/>
      <c r="G506" s="618"/>
      <c r="H506" s="618" t="s">
        <v>1295</v>
      </c>
      <c r="I506" s="786"/>
      <c r="J506" s="777"/>
      <c r="K506" s="749">
        <v>2500000</v>
      </c>
      <c r="L506" s="721"/>
      <c r="M506" s="749">
        <v>3156</v>
      </c>
      <c r="N506" s="711">
        <v>0.9741546875</v>
      </c>
      <c r="O506" s="711">
        <v>0</v>
      </c>
      <c r="P506" s="607"/>
      <c r="Q506" s="626"/>
    </row>
    <row r="507" spans="1:17" ht="30">
      <c r="A507" s="618" t="s">
        <v>529</v>
      </c>
      <c r="B507" s="618" t="s">
        <v>268</v>
      </c>
      <c r="C507" s="618" t="s">
        <v>319</v>
      </c>
      <c r="D507" s="683" t="s">
        <v>2708</v>
      </c>
      <c r="E507" s="618"/>
      <c r="F507" s="618"/>
      <c r="G507" s="618"/>
      <c r="H507" s="618"/>
      <c r="I507" s="786"/>
      <c r="J507" s="777"/>
      <c r="K507" s="749"/>
      <c r="L507" s="721"/>
      <c r="M507" s="749"/>
      <c r="N507" s="711">
        <v>0.66282614196932399</v>
      </c>
      <c r="O507" s="711"/>
      <c r="P507" s="607"/>
      <c r="Q507" s="626"/>
    </row>
    <row r="508" spans="1:17" ht="45">
      <c r="A508" s="618" t="s">
        <v>529</v>
      </c>
      <c r="B508" s="618" t="s">
        <v>268</v>
      </c>
      <c r="C508" s="618" t="s">
        <v>319</v>
      </c>
      <c r="D508" s="683" t="s">
        <v>2703</v>
      </c>
      <c r="E508" s="618"/>
      <c r="F508" s="618"/>
      <c r="G508" s="618"/>
      <c r="H508" s="683" t="s">
        <v>1298</v>
      </c>
      <c r="I508" s="786"/>
      <c r="J508" s="777"/>
      <c r="K508" s="749"/>
      <c r="L508" s="721"/>
      <c r="M508" s="749"/>
      <c r="N508" s="711"/>
      <c r="O508" s="711">
        <v>0.75</v>
      </c>
      <c r="P508" s="607"/>
      <c r="Q508" s="626"/>
    </row>
    <row r="509" spans="1:17" ht="30">
      <c r="A509" s="618" t="s">
        <v>529</v>
      </c>
      <c r="B509" s="618" t="s">
        <v>268</v>
      </c>
      <c r="C509" s="618" t="s">
        <v>319</v>
      </c>
      <c r="D509" s="683" t="s">
        <v>2703</v>
      </c>
      <c r="E509" s="618"/>
      <c r="F509" s="618"/>
      <c r="G509" s="618"/>
      <c r="H509" s="683" t="s">
        <v>3091</v>
      </c>
      <c r="I509" s="786"/>
      <c r="J509" s="777"/>
      <c r="K509" s="749">
        <v>1217108</v>
      </c>
      <c r="L509" s="721"/>
      <c r="M509" s="749">
        <v>806731</v>
      </c>
      <c r="N509" s="711">
        <v>0.75</v>
      </c>
      <c r="O509" s="711">
        <v>0.66282614196932399</v>
      </c>
      <c r="P509" s="607"/>
      <c r="Q509" s="626"/>
    </row>
    <row r="510" spans="1:17" ht="45">
      <c r="A510" s="618" t="s">
        <v>529</v>
      </c>
      <c r="B510" s="618" t="s">
        <v>268</v>
      </c>
      <c r="C510" s="618" t="s">
        <v>319</v>
      </c>
      <c r="D510" s="618" t="s">
        <v>2700</v>
      </c>
      <c r="E510" s="618"/>
      <c r="F510" s="618"/>
      <c r="G510" s="618"/>
      <c r="H510" s="618" t="s">
        <v>1300</v>
      </c>
      <c r="I510" s="786"/>
      <c r="J510" s="777"/>
      <c r="K510" s="749">
        <v>2392145</v>
      </c>
      <c r="L510" s="721"/>
      <c r="M510" s="749">
        <v>851222</v>
      </c>
      <c r="N510" s="711">
        <v>0.26513975000000001</v>
      </c>
      <c r="O510" s="711">
        <v>0.7</v>
      </c>
      <c r="P510" s="607"/>
      <c r="Q510" s="626"/>
    </row>
    <row r="511" spans="1:17" ht="30">
      <c r="A511" s="618" t="s">
        <v>529</v>
      </c>
      <c r="B511" s="618" t="s">
        <v>268</v>
      </c>
      <c r="C511" s="618" t="s">
        <v>319</v>
      </c>
      <c r="D511" s="618" t="s">
        <v>2703</v>
      </c>
      <c r="E511" s="618"/>
      <c r="F511" s="618"/>
      <c r="G511" s="618"/>
      <c r="H511" s="618" t="s">
        <v>1301</v>
      </c>
      <c r="I511" s="786"/>
      <c r="J511" s="777"/>
      <c r="K511" s="749">
        <v>4000000</v>
      </c>
      <c r="L511" s="721"/>
      <c r="M511" s="749">
        <v>1106580</v>
      </c>
      <c r="N511" s="711">
        <v>0.33</v>
      </c>
      <c r="O511" s="711">
        <v>0.4</v>
      </c>
      <c r="P511" s="607"/>
      <c r="Q511" s="626"/>
    </row>
    <row r="512" spans="1:17" ht="15">
      <c r="A512" s="618" t="s">
        <v>529</v>
      </c>
      <c r="B512" s="618" t="s">
        <v>280</v>
      </c>
      <c r="C512" s="618" t="s">
        <v>319</v>
      </c>
      <c r="D512" s="618" t="s">
        <v>2711</v>
      </c>
      <c r="E512" s="618"/>
      <c r="F512" s="618"/>
      <c r="G512" s="618"/>
      <c r="H512" s="618" t="s">
        <v>1302</v>
      </c>
      <c r="I512" s="786"/>
      <c r="J512" s="777"/>
      <c r="K512" s="721">
        <v>3083000</v>
      </c>
      <c r="L512" s="721"/>
      <c r="M512" s="721">
        <v>1021151.31956</v>
      </c>
      <c r="N512" s="711">
        <v>0</v>
      </c>
      <c r="O512" s="711">
        <v>0.5</v>
      </c>
      <c r="P512" s="607"/>
      <c r="Q512" s="618" t="s">
        <v>1303</v>
      </c>
    </row>
    <row r="513" spans="1:17" ht="30">
      <c r="A513" s="618" t="s">
        <v>529</v>
      </c>
      <c r="B513" s="618" t="s">
        <v>280</v>
      </c>
      <c r="C513" s="618" t="s">
        <v>319</v>
      </c>
      <c r="D513" s="618" t="s">
        <v>2711</v>
      </c>
      <c r="E513" s="618"/>
      <c r="F513" s="618"/>
      <c r="G513" s="618"/>
      <c r="H513" s="618" t="s">
        <v>1304</v>
      </c>
      <c r="I513" s="786"/>
      <c r="J513" s="777"/>
      <c r="K513" s="721">
        <v>1400000</v>
      </c>
      <c r="L513" s="721"/>
      <c r="M513" s="721">
        <v>974.61</v>
      </c>
      <c r="N513" s="711">
        <v>0</v>
      </c>
      <c r="O513" s="711">
        <v>0</v>
      </c>
      <c r="P513" s="607"/>
      <c r="Q513" s="618" t="s">
        <v>1305</v>
      </c>
    </row>
    <row r="514" spans="1:17" ht="45">
      <c r="A514" s="618" t="s">
        <v>529</v>
      </c>
      <c r="B514" s="618" t="s">
        <v>280</v>
      </c>
      <c r="C514" s="618" t="s">
        <v>319</v>
      </c>
      <c r="D514" s="618" t="s">
        <v>2716</v>
      </c>
      <c r="E514" s="618"/>
      <c r="F514" s="618"/>
      <c r="G514" s="618"/>
      <c r="H514" s="618" t="s">
        <v>1309</v>
      </c>
      <c r="I514" s="786"/>
      <c r="J514" s="777"/>
      <c r="K514" s="721">
        <v>3005000</v>
      </c>
      <c r="L514" s="721"/>
      <c r="M514" s="721">
        <v>2649907.60348</v>
      </c>
      <c r="N514" s="711">
        <v>0.64730430840562814</v>
      </c>
      <c r="O514" s="711">
        <v>0.99</v>
      </c>
      <c r="P514" s="607"/>
      <c r="Q514" s="618" t="s">
        <v>1310</v>
      </c>
    </row>
    <row r="515" spans="1:17" ht="30">
      <c r="A515" s="618" t="s">
        <v>529</v>
      </c>
      <c r="B515" s="618" t="s">
        <v>299</v>
      </c>
      <c r="C515" s="626" t="s">
        <v>319</v>
      </c>
      <c r="D515" s="781" t="s">
        <v>2703</v>
      </c>
      <c r="E515" s="618"/>
      <c r="F515" s="618"/>
      <c r="G515" s="618"/>
      <c r="H515" s="618" t="s">
        <v>1311</v>
      </c>
      <c r="I515" s="786"/>
      <c r="J515" s="777"/>
      <c r="K515" s="782">
        <v>3000000</v>
      </c>
      <c r="L515" s="782"/>
      <c r="M515" s="783">
        <v>2341776</v>
      </c>
      <c r="N515" s="711">
        <v>0.82604246387180569</v>
      </c>
      <c r="O515" s="711">
        <v>0.8</v>
      </c>
      <c r="P515" s="613"/>
      <c r="Q515" s="613" t="s">
        <v>1312</v>
      </c>
    </row>
    <row r="516" spans="1:17" ht="45">
      <c r="A516" s="618" t="s">
        <v>529</v>
      </c>
      <c r="B516" s="618" t="s">
        <v>299</v>
      </c>
      <c r="C516" s="626" t="s">
        <v>319</v>
      </c>
      <c r="D516" s="618" t="s">
        <v>2690</v>
      </c>
      <c r="E516" s="618"/>
      <c r="F516" s="618"/>
      <c r="G516" s="618"/>
      <c r="H516" s="618" t="s">
        <v>1313</v>
      </c>
      <c r="I516" s="786"/>
      <c r="J516" s="777"/>
      <c r="K516" s="782">
        <v>1604564</v>
      </c>
      <c r="L516" s="782"/>
      <c r="M516" s="783">
        <v>1325438</v>
      </c>
      <c r="N516" s="711">
        <v>0.19094720000000001</v>
      </c>
      <c r="O516" s="711">
        <v>0.98</v>
      </c>
      <c r="P516" s="618"/>
      <c r="Q516" s="634" t="s">
        <v>20</v>
      </c>
    </row>
    <row r="517" spans="1:17" ht="30">
      <c r="A517" s="618" t="s">
        <v>529</v>
      </c>
      <c r="B517" s="618" t="s">
        <v>299</v>
      </c>
      <c r="C517" s="626" t="s">
        <v>319</v>
      </c>
      <c r="D517" s="618" t="s">
        <v>2690</v>
      </c>
      <c r="E517" s="618"/>
      <c r="F517" s="618"/>
      <c r="G517" s="618"/>
      <c r="H517" s="618" t="s">
        <v>1314</v>
      </c>
      <c r="I517" s="786"/>
      <c r="J517" s="777"/>
      <c r="K517" s="782">
        <v>1250000</v>
      </c>
      <c r="L517" s="782"/>
      <c r="M517" s="783">
        <v>238684</v>
      </c>
      <c r="N517" s="711">
        <v>0.614714255091104</v>
      </c>
      <c r="O517" s="711">
        <v>0.49</v>
      </c>
      <c r="P517" s="618"/>
      <c r="Q517" s="634" t="s">
        <v>1315</v>
      </c>
    </row>
    <row r="518" spans="1:17" ht="30">
      <c r="A518" s="618" t="s">
        <v>529</v>
      </c>
      <c r="B518" s="618" t="s">
        <v>299</v>
      </c>
      <c r="C518" s="626" t="s">
        <v>319</v>
      </c>
      <c r="D518" s="618" t="s">
        <v>2697</v>
      </c>
      <c r="E518" s="618"/>
      <c r="F518" s="618"/>
      <c r="G518" s="618"/>
      <c r="H518" s="618" t="s">
        <v>1316</v>
      </c>
      <c r="I518" s="786"/>
      <c r="J518" s="777"/>
      <c r="K518" s="782">
        <v>4665000</v>
      </c>
      <c r="L518" s="782"/>
      <c r="M518" s="783">
        <v>2867642</v>
      </c>
      <c r="N518" s="711">
        <v>0.23293885819521179</v>
      </c>
      <c r="O518" s="711">
        <v>0.98</v>
      </c>
      <c r="P518" s="618"/>
      <c r="Q518" s="634" t="s">
        <v>20</v>
      </c>
    </row>
    <row r="519" spans="1:17" ht="15">
      <c r="A519" s="618" t="s">
        <v>529</v>
      </c>
      <c r="B519" s="618" t="s">
        <v>299</v>
      </c>
      <c r="C519" s="626" t="s">
        <v>319</v>
      </c>
      <c r="D519" s="618" t="s">
        <v>2711</v>
      </c>
      <c r="E519" s="618"/>
      <c r="F519" s="618"/>
      <c r="G519" s="618"/>
      <c r="H519" s="618" t="s">
        <v>1317</v>
      </c>
      <c r="I519" s="786"/>
      <c r="J519" s="777"/>
      <c r="K519" s="782">
        <v>2715000</v>
      </c>
      <c r="L519" s="782"/>
      <c r="M519" s="783">
        <v>632429</v>
      </c>
      <c r="N519" s="711">
        <v>4.26875E-3</v>
      </c>
      <c r="O519" s="711">
        <v>0.72</v>
      </c>
      <c r="P519" s="618"/>
      <c r="Q519" s="634" t="s">
        <v>20</v>
      </c>
    </row>
    <row r="520" spans="1:17" ht="30">
      <c r="A520" s="618" t="s">
        <v>529</v>
      </c>
      <c r="B520" s="618" t="s">
        <v>299</v>
      </c>
      <c r="C520" s="626" t="s">
        <v>319</v>
      </c>
      <c r="D520" s="618" t="s">
        <v>2711</v>
      </c>
      <c r="E520" s="618"/>
      <c r="F520" s="618"/>
      <c r="G520" s="618"/>
      <c r="H520" s="618" t="s">
        <v>1318</v>
      </c>
      <c r="I520" s="786"/>
      <c r="J520" s="777"/>
      <c r="K520" s="782">
        <v>1600000</v>
      </c>
      <c r="L520" s="782"/>
      <c r="M520" s="783">
        <v>6830</v>
      </c>
      <c r="N520" s="711">
        <v>2.8623853211009174E-4</v>
      </c>
      <c r="O520" s="711">
        <v>0.15</v>
      </c>
      <c r="P520" s="618"/>
      <c r="Q520" s="634" t="s">
        <v>20</v>
      </c>
    </row>
    <row r="521" spans="1:17" ht="15">
      <c r="A521" s="618" t="s">
        <v>529</v>
      </c>
      <c r="B521" s="618" t="s">
        <v>299</v>
      </c>
      <c r="C521" s="626" t="s">
        <v>319</v>
      </c>
      <c r="D521" s="618" t="s">
        <v>2711</v>
      </c>
      <c r="E521" s="618"/>
      <c r="F521" s="618"/>
      <c r="G521" s="618"/>
      <c r="H521" s="618" t="s">
        <v>1319</v>
      </c>
      <c r="I521" s="786"/>
      <c r="J521" s="777"/>
      <c r="K521" s="782">
        <v>3815000</v>
      </c>
      <c r="L521" s="782"/>
      <c r="M521" s="783">
        <v>1092</v>
      </c>
      <c r="N521" s="711">
        <v>0.34866666666666668</v>
      </c>
      <c r="O521" s="711">
        <v>0.05</v>
      </c>
      <c r="P521" s="618"/>
      <c r="Q521" s="634" t="s">
        <v>20</v>
      </c>
    </row>
    <row r="522" spans="1:17" ht="45">
      <c r="A522" s="618" t="s">
        <v>529</v>
      </c>
      <c r="B522" s="618" t="s">
        <v>274</v>
      </c>
      <c r="C522" s="626" t="s">
        <v>319</v>
      </c>
      <c r="D522" s="618" t="s">
        <v>2704</v>
      </c>
      <c r="E522" s="618"/>
      <c r="F522" s="618"/>
      <c r="G522" s="618"/>
      <c r="H522" s="618" t="s">
        <v>1322</v>
      </c>
      <c r="I522" s="786"/>
      <c r="J522" s="777"/>
      <c r="K522" s="721">
        <v>2023771</v>
      </c>
      <c r="L522" s="721"/>
      <c r="M522" s="721">
        <v>5861</v>
      </c>
      <c r="N522" s="711">
        <v>0</v>
      </c>
      <c r="O522" s="711">
        <v>0.12</v>
      </c>
      <c r="P522" s="618"/>
      <c r="Q522" s="618" t="s">
        <v>1323</v>
      </c>
    </row>
    <row r="523" spans="1:17" ht="30">
      <c r="A523" s="618" t="s">
        <v>529</v>
      </c>
      <c r="B523" s="618" t="s">
        <v>274</v>
      </c>
      <c r="C523" s="626" t="s">
        <v>319</v>
      </c>
      <c r="D523" s="618" t="s">
        <v>2711</v>
      </c>
      <c r="E523" s="618"/>
      <c r="F523" s="618"/>
      <c r="G523" s="618"/>
      <c r="H523" s="618" t="s">
        <v>1324</v>
      </c>
      <c r="I523" s="786"/>
      <c r="J523" s="777"/>
      <c r="K523" s="721">
        <v>1500000</v>
      </c>
      <c r="L523" s="721"/>
      <c r="M523" s="721">
        <v>0</v>
      </c>
      <c r="N523" s="711">
        <v>0.73965333333333338</v>
      </c>
      <c r="O523" s="711">
        <v>0</v>
      </c>
      <c r="P523" s="618"/>
      <c r="Q523" s="618" t="s">
        <v>1325</v>
      </c>
    </row>
    <row r="524" spans="1:17" ht="30">
      <c r="A524" s="618" t="s">
        <v>529</v>
      </c>
      <c r="B524" s="618" t="s">
        <v>274</v>
      </c>
      <c r="C524" s="626" t="s">
        <v>319</v>
      </c>
      <c r="D524" s="618" t="s">
        <v>2708</v>
      </c>
      <c r="E524" s="618"/>
      <c r="F524" s="618"/>
      <c r="G524" s="618"/>
      <c r="H524" s="618" t="s">
        <v>1336</v>
      </c>
      <c r="I524" s="786"/>
      <c r="J524" s="777"/>
      <c r="K524" s="721">
        <v>1200000</v>
      </c>
      <c r="L524" s="721"/>
      <c r="M524" s="721">
        <v>302251</v>
      </c>
      <c r="N524" s="711">
        <v>0.21543100000000001</v>
      </c>
      <c r="O524" s="711">
        <v>0.8</v>
      </c>
      <c r="P524" s="618"/>
      <c r="Q524" s="618" t="s">
        <v>1337</v>
      </c>
    </row>
    <row r="525" spans="1:17" ht="30">
      <c r="A525" s="618" t="s">
        <v>529</v>
      </c>
      <c r="B525" s="618" t="s">
        <v>274</v>
      </c>
      <c r="C525" s="626" t="s">
        <v>319</v>
      </c>
      <c r="D525" s="618" t="s">
        <v>2705</v>
      </c>
      <c r="E525" s="618"/>
      <c r="F525" s="618"/>
      <c r="G525" s="618"/>
      <c r="H525" s="618" t="s">
        <v>1339</v>
      </c>
      <c r="I525" s="786"/>
      <c r="J525" s="777"/>
      <c r="K525" s="721">
        <v>1000000</v>
      </c>
      <c r="L525" s="721"/>
      <c r="M525" s="721">
        <v>215431</v>
      </c>
      <c r="N525" s="711">
        <v>0.3456745</v>
      </c>
      <c r="O525" s="711">
        <v>0.35</v>
      </c>
      <c r="P525" s="618"/>
      <c r="Q525" s="618" t="s">
        <v>1340</v>
      </c>
    </row>
    <row r="526" spans="1:17" ht="60">
      <c r="A526" s="618" t="s">
        <v>529</v>
      </c>
      <c r="B526" s="618" t="s">
        <v>274</v>
      </c>
      <c r="C526" s="626" t="s">
        <v>319</v>
      </c>
      <c r="D526" s="618" t="s">
        <v>2705</v>
      </c>
      <c r="E526" s="618"/>
      <c r="F526" s="618"/>
      <c r="G526" s="618"/>
      <c r="H526" s="618" t="s">
        <v>1341</v>
      </c>
      <c r="I526" s="786"/>
      <c r="J526" s="777"/>
      <c r="K526" s="721">
        <v>2000000</v>
      </c>
      <c r="L526" s="721"/>
      <c r="M526" s="721">
        <v>691349</v>
      </c>
      <c r="N526" s="711">
        <v>0.90645728000000003</v>
      </c>
      <c r="O526" s="711">
        <v>0.5</v>
      </c>
      <c r="P526" s="618"/>
      <c r="Q526" s="618" t="s">
        <v>1342</v>
      </c>
    </row>
    <row r="527" spans="1:17" ht="45">
      <c r="A527" s="618" t="s">
        <v>529</v>
      </c>
      <c r="B527" s="618" t="s">
        <v>274</v>
      </c>
      <c r="C527" s="626" t="s">
        <v>319</v>
      </c>
      <c r="D527" s="618" t="s">
        <v>2705</v>
      </c>
      <c r="E527" s="618"/>
      <c r="F527" s="618"/>
      <c r="G527" s="618"/>
      <c r="H527" s="618" t="s">
        <v>1343</v>
      </c>
      <c r="I527" s="786"/>
      <c r="J527" s="777"/>
      <c r="K527" s="721">
        <v>6250000</v>
      </c>
      <c r="L527" s="721"/>
      <c r="M527" s="721">
        <v>5665358</v>
      </c>
      <c r="N527" s="711">
        <v>0.83016253968253972</v>
      </c>
      <c r="O527" s="711">
        <v>0.95</v>
      </c>
      <c r="P527" s="618"/>
      <c r="Q527" s="618" t="s">
        <v>1344</v>
      </c>
    </row>
    <row r="528" spans="1:17" ht="30">
      <c r="A528" s="618" t="s">
        <v>529</v>
      </c>
      <c r="B528" s="618" t="s">
        <v>274</v>
      </c>
      <c r="C528" s="626" t="s">
        <v>319</v>
      </c>
      <c r="D528" s="618" t="s">
        <v>2705</v>
      </c>
      <c r="E528" s="618"/>
      <c r="F528" s="618"/>
      <c r="G528" s="618"/>
      <c r="H528" s="618" t="s">
        <v>1346</v>
      </c>
      <c r="I528" s="786"/>
      <c r="J528" s="777"/>
      <c r="K528" s="721">
        <v>3150000</v>
      </c>
      <c r="L528" s="721"/>
      <c r="M528" s="721">
        <v>2615012</v>
      </c>
      <c r="N528" s="711">
        <v>0.85799333333333339</v>
      </c>
      <c r="O528" s="711">
        <v>0.95</v>
      </c>
      <c r="P528" s="618"/>
      <c r="Q528" s="618" t="s">
        <v>1347</v>
      </c>
    </row>
    <row r="529" spans="1:17" ht="30">
      <c r="A529" s="618" t="s">
        <v>529</v>
      </c>
      <c r="B529" s="618" t="s">
        <v>274</v>
      </c>
      <c r="C529" s="626" t="s">
        <v>480</v>
      </c>
      <c r="D529" s="618" t="s">
        <v>2693</v>
      </c>
      <c r="E529" s="618"/>
      <c r="F529" s="618"/>
      <c r="G529" s="618"/>
      <c r="H529" s="618" t="s">
        <v>1353</v>
      </c>
      <c r="I529" s="786"/>
      <c r="J529" s="777"/>
      <c r="K529" s="721">
        <v>5866667</v>
      </c>
      <c r="L529" s="721"/>
      <c r="M529" s="721"/>
      <c r="N529" s="711"/>
      <c r="O529" s="711">
        <v>0.98</v>
      </c>
      <c r="P529" s="618"/>
      <c r="Q529" s="618" t="s">
        <v>1354</v>
      </c>
    </row>
    <row r="530" spans="1:17" ht="30">
      <c r="A530" s="618" t="s">
        <v>529</v>
      </c>
      <c r="B530" s="618" t="s">
        <v>274</v>
      </c>
      <c r="C530" s="626" t="s">
        <v>480</v>
      </c>
      <c r="D530" s="618" t="s">
        <v>2693</v>
      </c>
      <c r="E530" s="618"/>
      <c r="F530" s="618"/>
      <c r="G530" s="618"/>
      <c r="H530" s="618" t="s">
        <v>1355</v>
      </c>
      <c r="I530" s="786"/>
      <c r="J530" s="777"/>
      <c r="K530" s="721">
        <v>4933333</v>
      </c>
      <c r="L530" s="721"/>
      <c r="M530" s="721"/>
      <c r="N530" s="711"/>
      <c r="O530" s="711">
        <v>0.98</v>
      </c>
      <c r="P530" s="618"/>
      <c r="Q530" s="618" t="s">
        <v>1354</v>
      </c>
    </row>
    <row r="531" spans="1:17" ht="30">
      <c r="A531" s="618" t="s">
        <v>529</v>
      </c>
      <c r="B531" s="618" t="s">
        <v>274</v>
      </c>
      <c r="C531" s="626" t="s">
        <v>480</v>
      </c>
      <c r="D531" s="618" t="s">
        <v>2693</v>
      </c>
      <c r="E531" s="618"/>
      <c r="F531" s="618"/>
      <c r="G531" s="618"/>
      <c r="H531" s="618" t="s">
        <v>1356</v>
      </c>
      <c r="I531" s="786"/>
      <c r="J531" s="777"/>
      <c r="K531" s="721">
        <v>2500000</v>
      </c>
      <c r="L531" s="721"/>
      <c r="M531" s="721"/>
      <c r="N531" s="711"/>
      <c r="O531" s="711">
        <v>0.82</v>
      </c>
      <c r="P531" s="618"/>
      <c r="Q531" s="618" t="s">
        <v>1354</v>
      </c>
    </row>
    <row r="532" spans="1:17" ht="30">
      <c r="A532" s="618" t="s">
        <v>529</v>
      </c>
      <c r="B532" s="618" t="s">
        <v>274</v>
      </c>
      <c r="C532" s="626" t="s">
        <v>480</v>
      </c>
      <c r="D532" s="618" t="s">
        <v>2693</v>
      </c>
      <c r="E532" s="618"/>
      <c r="F532" s="618"/>
      <c r="G532" s="618"/>
      <c r="H532" s="618" t="s">
        <v>1357</v>
      </c>
      <c r="I532" s="786"/>
      <c r="J532" s="777"/>
      <c r="K532" s="721">
        <v>1500000</v>
      </c>
      <c r="L532" s="721"/>
      <c r="M532" s="721"/>
      <c r="N532" s="711"/>
      <c r="O532" s="711">
        <v>0.96</v>
      </c>
      <c r="P532" s="618"/>
      <c r="Q532" s="618" t="s">
        <v>1354</v>
      </c>
    </row>
    <row r="533" spans="1:17" ht="45">
      <c r="A533" s="618" t="s">
        <v>528</v>
      </c>
      <c r="B533" s="618" t="s">
        <v>286</v>
      </c>
      <c r="C533" s="618" t="s">
        <v>319</v>
      </c>
      <c r="D533" s="642" t="s">
        <v>2708</v>
      </c>
      <c r="E533" s="605"/>
      <c r="F533" s="605"/>
      <c r="G533" s="642" t="s">
        <v>2210</v>
      </c>
      <c r="H533" s="642" t="s">
        <v>2211</v>
      </c>
      <c r="I533" s="823"/>
      <c r="J533" s="760"/>
      <c r="K533" s="760">
        <v>2866246.0245790002</v>
      </c>
      <c r="L533" s="760"/>
      <c r="M533" s="760"/>
      <c r="N533" s="711"/>
      <c r="O533" s="711"/>
      <c r="P533" s="642"/>
      <c r="Q533" s="611"/>
    </row>
    <row r="534" spans="1:17" ht="15">
      <c r="A534" s="618" t="s">
        <v>528</v>
      </c>
      <c r="B534" s="618" t="s">
        <v>288</v>
      </c>
      <c r="C534" s="618" t="s">
        <v>319</v>
      </c>
      <c r="D534" s="618" t="s">
        <v>2695</v>
      </c>
      <c r="E534" s="642"/>
      <c r="F534" s="642"/>
      <c r="G534" s="642"/>
      <c r="H534" s="642" t="s">
        <v>2213</v>
      </c>
      <c r="I534" s="824"/>
      <c r="J534" s="760"/>
      <c r="K534" s="760">
        <v>2504000</v>
      </c>
      <c r="L534" s="760"/>
      <c r="M534" s="760"/>
      <c r="N534" s="711"/>
      <c r="O534" s="711"/>
      <c r="P534" s="642"/>
      <c r="Q534" s="645"/>
    </row>
    <row r="535" spans="1:17" ht="45">
      <c r="A535" s="618" t="s">
        <v>528</v>
      </c>
      <c r="B535" s="618" t="s">
        <v>288</v>
      </c>
      <c r="C535" s="618" t="s">
        <v>319</v>
      </c>
      <c r="D535" s="618" t="s">
        <v>2697</v>
      </c>
      <c r="E535" s="626"/>
      <c r="F535" s="626"/>
      <c r="G535" s="626"/>
      <c r="H535" s="618" t="s">
        <v>2215</v>
      </c>
      <c r="I535" s="841"/>
      <c r="J535" s="721"/>
      <c r="K535" s="721">
        <v>4642710</v>
      </c>
      <c r="L535" s="721"/>
      <c r="M535" s="721"/>
      <c r="N535" s="750"/>
      <c r="O535" s="750"/>
      <c r="P535" s="626"/>
      <c r="Q535" s="626"/>
    </row>
    <row r="536" spans="1:17" ht="15">
      <c r="A536" s="618" t="s">
        <v>528</v>
      </c>
      <c r="B536" s="618" t="s">
        <v>288</v>
      </c>
      <c r="C536" s="618" t="s">
        <v>319</v>
      </c>
      <c r="D536" s="618" t="s">
        <v>2700</v>
      </c>
      <c r="E536" s="626"/>
      <c r="F536" s="626"/>
      <c r="G536" s="626"/>
      <c r="H536" s="618" t="s">
        <v>2217</v>
      </c>
      <c r="I536" s="841"/>
      <c r="J536" s="777"/>
      <c r="K536" s="721">
        <v>2577000</v>
      </c>
      <c r="L536" s="721"/>
      <c r="M536" s="721"/>
      <c r="N536" s="750"/>
      <c r="O536" s="750"/>
      <c r="P536" s="626"/>
      <c r="Q536" s="626"/>
    </row>
    <row r="537" spans="1:17" ht="30">
      <c r="A537" s="618" t="s">
        <v>528</v>
      </c>
      <c r="B537" s="618" t="s">
        <v>288</v>
      </c>
      <c r="C537" s="618" t="s">
        <v>319</v>
      </c>
      <c r="D537" s="618" t="s">
        <v>2703</v>
      </c>
      <c r="E537" s="626"/>
      <c r="F537" s="626"/>
      <c r="G537" s="626"/>
      <c r="H537" s="618" t="s">
        <v>2219</v>
      </c>
      <c r="I537" s="841"/>
      <c r="J537" s="777"/>
      <c r="K537" s="721">
        <v>1000000</v>
      </c>
      <c r="L537" s="721"/>
      <c r="M537" s="721"/>
      <c r="N537" s="750"/>
      <c r="O537" s="750"/>
      <c r="P537" s="626"/>
      <c r="Q537" s="626"/>
    </row>
    <row r="538" spans="1:17" ht="60">
      <c r="A538" s="618" t="s">
        <v>528</v>
      </c>
      <c r="B538" s="618" t="s">
        <v>288</v>
      </c>
      <c r="C538" s="618" t="s">
        <v>2220</v>
      </c>
      <c r="D538" s="618" t="s">
        <v>2704</v>
      </c>
      <c r="E538" s="626"/>
      <c r="F538" s="626"/>
      <c r="G538" s="626"/>
      <c r="H538" s="618" t="s">
        <v>2221</v>
      </c>
      <c r="I538" s="841"/>
      <c r="J538" s="777"/>
      <c r="K538" s="721">
        <v>2276743</v>
      </c>
      <c r="L538" s="721"/>
      <c r="M538" s="721"/>
      <c r="N538" s="750"/>
      <c r="O538" s="750"/>
      <c r="P538" s="626"/>
      <c r="Q538" s="626"/>
    </row>
    <row r="539" spans="1:17" ht="30">
      <c r="A539" s="618" t="s">
        <v>528</v>
      </c>
      <c r="B539" s="618" t="s">
        <v>288</v>
      </c>
      <c r="C539" s="618" t="s">
        <v>319</v>
      </c>
      <c r="D539" s="618" t="s">
        <v>2708</v>
      </c>
      <c r="E539" s="626"/>
      <c r="F539" s="626"/>
      <c r="G539" s="626"/>
      <c r="H539" s="618" t="s">
        <v>2222</v>
      </c>
      <c r="I539" s="841"/>
      <c r="J539" s="777"/>
      <c r="K539" s="721">
        <v>59000000</v>
      </c>
      <c r="L539" s="721"/>
      <c r="M539" s="721"/>
      <c r="N539" s="750"/>
      <c r="O539" s="750"/>
      <c r="P539" s="626"/>
      <c r="Q539" s="626"/>
    </row>
    <row r="540" spans="1:17" ht="30">
      <c r="A540" s="618" t="s">
        <v>528</v>
      </c>
      <c r="B540" s="618" t="s">
        <v>288</v>
      </c>
      <c r="C540" s="618" t="s">
        <v>319</v>
      </c>
      <c r="D540" s="618" t="s">
        <v>2708</v>
      </c>
      <c r="E540" s="626"/>
      <c r="F540" s="626"/>
      <c r="G540" s="626"/>
      <c r="H540" s="618" t="s">
        <v>2224</v>
      </c>
      <c r="I540" s="841"/>
      <c r="J540" s="777"/>
      <c r="K540" s="721">
        <v>1500000</v>
      </c>
      <c r="L540" s="721"/>
      <c r="M540" s="721"/>
      <c r="N540" s="750"/>
      <c r="O540" s="750"/>
      <c r="P540" s="626"/>
      <c r="Q540" s="626"/>
    </row>
    <row r="541" spans="1:17" ht="30">
      <c r="A541" s="618" t="s">
        <v>528</v>
      </c>
      <c r="B541" s="618" t="s">
        <v>288</v>
      </c>
      <c r="C541" s="618" t="s">
        <v>319</v>
      </c>
      <c r="D541" s="618" t="s">
        <v>2711</v>
      </c>
      <c r="E541" s="626"/>
      <c r="F541" s="626"/>
      <c r="G541" s="626"/>
      <c r="H541" s="618" t="s">
        <v>2226</v>
      </c>
      <c r="I541" s="841"/>
      <c r="J541" s="777"/>
      <c r="K541" s="721">
        <v>2623237</v>
      </c>
      <c r="L541" s="721"/>
      <c r="M541" s="721"/>
      <c r="N541" s="750"/>
      <c r="O541" s="750"/>
      <c r="P541" s="626"/>
      <c r="Q541" s="626"/>
    </row>
    <row r="542" spans="1:17" ht="15">
      <c r="A542" s="618" t="s">
        <v>528</v>
      </c>
      <c r="B542" s="618" t="s">
        <v>288</v>
      </c>
      <c r="C542" s="618" t="s">
        <v>319</v>
      </c>
      <c r="D542" s="618" t="s">
        <v>2711</v>
      </c>
      <c r="E542" s="626"/>
      <c r="F542" s="626"/>
      <c r="G542" s="626"/>
      <c r="H542" s="618" t="s">
        <v>2227</v>
      </c>
      <c r="I542" s="841"/>
      <c r="J542" s="777"/>
      <c r="K542" s="721">
        <v>3940000</v>
      </c>
      <c r="L542" s="721"/>
      <c r="M542" s="721"/>
      <c r="N542" s="750"/>
      <c r="O542" s="750"/>
      <c r="P542" s="626"/>
      <c r="Q542" s="626"/>
    </row>
    <row r="543" spans="1:17" ht="30">
      <c r="A543" s="618" t="s">
        <v>528</v>
      </c>
      <c r="B543" s="618" t="s">
        <v>288</v>
      </c>
      <c r="C543" s="618"/>
      <c r="D543" s="618" t="s">
        <v>2716</v>
      </c>
      <c r="E543" s="626"/>
      <c r="F543" s="626"/>
      <c r="G543" s="626"/>
      <c r="H543" s="618" t="s">
        <v>2228</v>
      </c>
      <c r="I543" s="841"/>
      <c r="J543" s="777"/>
      <c r="K543" s="721">
        <v>2170000</v>
      </c>
      <c r="L543" s="721"/>
      <c r="M543" s="721"/>
      <c r="N543" s="750"/>
      <c r="O543" s="750"/>
      <c r="P543" s="626"/>
      <c r="Q543" s="626"/>
    </row>
    <row r="544" spans="1:17" ht="60">
      <c r="A544" s="618" t="s">
        <v>528</v>
      </c>
      <c r="B544" s="618" t="s">
        <v>288</v>
      </c>
      <c r="C544" s="618"/>
      <c r="D544" s="618" t="s">
        <v>2716</v>
      </c>
      <c r="E544" s="626"/>
      <c r="F544" s="626"/>
      <c r="G544" s="626"/>
      <c r="H544" s="618" t="s">
        <v>2229</v>
      </c>
      <c r="I544" s="841"/>
      <c r="J544" s="777"/>
      <c r="K544" s="721">
        <v>1250000</v>
      </c>
      <c r="L544" s="721"/>
      <c r="M544" s="721"/>
      <c r="N544" s="750"/>
      <c r="O544" s="750"/>
      <c r="P544" s="626"/>
      <c r="Q544" s="626"/>
    </row>
    <row r="545" spans="1:17" ht="30">
      <c r="A545" s="618" t="s">
        <v>528</v>
      </c>
      <c r="B545" s="618" t="s">
        <v>288</v>
      </c>
      <c r="C545" s="618" t="s">
        <v>480</v>
      </c>
      <c r="D545" s="618" t="s">
        <v>2716</v>
      </c>
      <c r="E545" s="626"/>
      <c r="F545" s="626"/>
      <c r="G545" s="626"/>
      <c r="H545" s="618" t="s">
        <v>2230</v>
      </c>
      <c r="I545" s="841"/>
      <c r="J545" s="777"/>
      <c r="K545" s="721">
        <v>14500000</v>
      </c>
      <c r="L545" s="721"/>
      <c r="M545" s="721"/>
      <c r="N545" s="750"/>
      <c r="O545" s="750"/>
      <c r="P545" s="626"/>
      <c r="Q545" s="626"/>
    </row>
    <row r="546" spans="1:17" ht="15">
      <c r="A546" s="618" t="s">
        <v>528</v>
      </c>
      <c r="B546" s="618" t="s">
        <v>288</v>
      </c>
      <c r="C546" s="618" t="s">
        <v>480</v>
      </c>
      <c r="D546" s="618" t="s">
        <v>2716</v>
      </c>
      <c r="E546" s="626"/>
      <c r="F546" s="626"/>
      <c r="G546" s="626"/>
      <c r="H546" s="618" t="s">
        <v>2231</v>
      </c>
      <c r="I546" s="841"/>
      <c r="J546" s="777"/>
      <c r="K546" s="721">
        <v>5830000</v>
      </c>
      <c r="L546" s="721"/>
      <c r="M546" s="721"/>
      <c r="N546" s="750"/>
      <c r="O546" s="750"/>
      <c r="P546" s="626"/>
      <c r="Q546" s="626"/>
    </row>
    <row r="547" spans="1:17" ht="30">
      <c r="A547" s="618" t="s">
        <v>528</v>
      </c>
      <c r="B547" s="618" t="s">
        <v>288</v>
      </c>
      <c r="C547" s="618" t="s">
        <v>480</v>
      </c>
      <c r="D547" s="618" t="s">
        <v>2716</v>
      </c>
      <c r="E547" s="626"/>
      <c r="F547" s="626"/>
      <c r="G547" s="626"/>
      <c r="H547" s="618" t="s">
        <v>2232</v>
      </c>
      <c r="I547" s="841"/>
      <c r="J547" s="777"/>
      <c r="K547" s="721">
        <v>10000000</v>
      </c>
      <c r="L547" s="721"/>
      <c r="M547" s="721"/>
      <c r="N547" s="750"/>
      <c r="O547" s="750"/>
      <c r="P547" s="626"/>
      <c r="Q547" s="626"/>
    </row>
    <row r="548" spans="1:17" ht="30">
      <c r="A548" s="618" t="s">
        <v>528</v>
      </c>
      <c r="B548" s="618" t="s">
        <v>279</v>
      </c>
      <c r="C548" s="618"/>
      <c r="D548" s="626" t="s">
        <v>2708</v>
      </c>
      <c r="E548" s="618" t="s">
        <v>2233</v>
      </c>
      <c r="F548" s="626" t="s">
        <v>2234</v>
      </c>
      <c r="G548" s="626"/>
      <c r="H548" s="618" t="s">
        <v>2235</v>
      </c>
      <c r="I548" s="841"/>
      <c r="J548" s="777"/>
      <c r="K548" s="721">
        <v>1200000</v>
      </c>
      <c r="L548" s="721"/>
      <c r="M548" s="721"/>
      <c r="N548" s="750"/>
      <c r="O548" s="750"/>
      <c r="P548" s="626"/>
      <c r="Q548" s="626"/>
    </row>
    <row r="549" spans="1:17" ht="15">
      <c r="A549" s="618" t="s">
        <v>528</v>
      </c>
      <c r="B549" s="618" t="s">
        <v>288</v>
      </c>
      <c r="C549" s="618"/>
      <c r="D549" s="626" t="s">
        <v>2696</v>
      </c>
      <c r="E549" s="626"/>
      <c r="F549" s="626"/>
      <c r="G549" s="626"/>
      <c r="H549" s="618" t="s">
        <v>2237</v>
      </c>
      <c r="I549" s="841"/>
      <c r="J549" s="777"/>
      <c r="K549" s="721">
        <v>1511104</v>
      </c>
      <c r="L549" s="721"/>
      <c r="M549" s="721"/>
      <c r="N549" s="750"/>
      <c r="O549" s="750"/>
      <c r="P549" s="626"/>
      <c r="Q549" s="626"/>
    </row>
    <row r="550" spans="1:17" ht="30">
      <c r="A550" s="618" t="s">
        <v>528</v>
      </c>
      <c r="B550" s="618" t="s">
        <v>288</v>
      </c>
      <c r="C550" s="618"/>
      <c r="D550" s="626" t="s">
        <v>2696</v>
      </c>
      <c r="E550" s="626"/>
      <c r="F550" s="626"/>
      <c r="G550" s="626"/>
      <c r="H550" s="618" t="s">
        <v>2238</v>
      </c>
      <c r="I550" s="841"/>
      <c r="J550" s="777"/>
      <c r="K550" s="721">
        <v>1642759</v>
      </c>
      <c r="L550" s="721"/>
      <c r="M550" s="721"/>
      <c r="N550" s="750"/>
      <c r="O550" s="750"/>
      <c r="P550" s="626"/>
      <c r="Q550" s="626"/>
    </row>
    <row r="551" spans="1:17" ht="15">
      <c r="A551" s="618" t="s">
        <v>528</v>
      </c>
      <c r="B551" s="618" t="s">
        <v>288</v>
      </c>
      <c r="C551" s="618"/>
      <c r="D551" s="626" t="s">
        <v>2696</v>
      </c>
      <c r="E551" s="626"/>
      <c r="F551" s="626"/>
      <c r="G551" s="626"/>
      <c r="H551" s="618" t="s">
        <v>2240</v>
      </c>
      <c r="I551" s="841"/>
      <c r="J551" s="777"/>
      <c r="K551" s="721">
        <v>2037000</v>
      </c>
      <c r="L551" s="721"/>
      <c r="M551" s="721"/>
      <c r="N551" s="750"/>
      <c r="O551" s="750"/>
      <c r="P551" s="626"/>
      <c r="Q551" s="626"/>
    </row>
    <row r="552" spans="1:17" ht="30">
      <c r="A552" s="618" t="s">
        <v>528</v>
      </c>
      <c r="B552" s="618" t="s">
        <v>288</v>
      </c>
      <c r="C552" s="618"/>
      <c r="D552" s="626" t="s">
        <v>2696</v>
      </c>
      <c r="E552" s="626"/>
      <c r="F552" s="626"/>
      <c r="G552" s="626"/>
      <c r="H552" s="618" t="s">
        <v>2241</v>
      </c>
      <c r="I552" s="841"/>
      <c r="J552" s="777"/>
      <c r="K552" s="721">
        <v>1190611</v>
      </c>
      <c r="L552" s="721"/>
      <c r="M552" s="721"/>
      <c r="N552" s="750"/>
      <c r="O552" s="750"/>
      <c r="P552" s="626"/>
      <c r="Q552" s="626"/>
    </row>
    <row r="553" spans="1:17" ht="30">
      <c r="A553" s="618" t="s">
        <v>528</v>
      </c>
      <c r="B553" s="618" t="s">
        <v>288</v>
      </c>
      <c r="C553" s="618"/>
      <c r="D553" s="626" t="s">
        <v>2704</v>
      </c>
      <c r="E553" s="626"/>
      <c r="F553" s="626"/>
      <c r="G553" s="626"/>
      <c r="H553" s="618" t="s">
        <v>2244</v>
      </c>
      <c r="I553" s="841"/>
      <c r="J553" s="777"/>
      <c r="K553" s="721">
        <v>1000000</v>
      </c>
      <c r="L553" s="721"/>
      <c r="M553" s="721"/>
      <c r="N553" s="750"/>
      <c r="O553" s="750"/>
      <c r="P553" s="626"/>
      <c r="Q553" s="626"/>
    </row>
    <row r="554" spans="1:17" ht="30">
      <c r="A554" s="618" t="s">
        <v>528</v>
      </c>
      <c r="B554" s="618" t="s">
        <v>290</v>
      </c>
      <c r="C554" s="618"/>
      <c r="D554" s="626" t="s">
        <v>2697</v>
      </c>
      <c r="E554" s="626"/>
      <c r="F554" s="626"/>
      <c r="G554" s="626"/>
      <c r="H554" s="618" t="s">
        <v>2246</v>
      </c>
      <c r="I554" s="841"/>
      <c r="J554" s="777"/>
      <c r="K554" s="721">
        <v>19966463</v>
      </c>
      <c r="L554" s="721">
        <v>18827752.600000001</v>
      </c>
      <c r="M554" s="721">
        <v>18700276</v>
      </c>
      <c r="N554" s="750"/>
      <c r="O554" s="750"/>
      <c r="P554" s="626"/>
      <c r="Q554" s="626"/>
    </row>
    <row r="555" spans="1:17" ht="30">
      <c r="A555" s="618" t="s">
        <v>528</v>
      </c>
      <c r="B555" s="618" t="s">
        <v>290</v>
      </c>
      <c r="C555" s="618"/>
      <c r="D555" s="626" t="s">
        <v>2700</v>
      </c>
      <c r="E555" s="626"/>
      <c r="F555" s="626"/>
      <c r="G555" s="626"/>
      <c r="H555" s="618" t="s">
        <v>2248</v>
      </c>
      <c r="I555" s="841"/>
      <c r="J555" s="777"/>
      <c r="K555" s="721">
        <v>11980255</v>
      </c>
      <c r="L555" s="721" t="s">
        <v>2249</v>
      </c>
      <c r="M555" s="721">
        <v>11980255</v>
      </c>
      <c r="N555" s="750"/>
      <c r="O555" s="750"/>
      <c r="P555" s="626"/>
      <c r="Q555" s="626"/>
    </row>
    <row r="556" spans="1:17" ht="30">
      <c r="A556" s="618" t="s">
        <v>528</v>
      </c>
      <c r="B556" s="618" t="s">
        <v>290</v>
      </c>
      <c r="C556" s="618"/>
      <c r="D556" s="626" t="s">
        <v>2708</v>
      </c>
      <c r="E556" s="626"/>
      <c r="F556" s="626"/>
      <c r="G556" s="626"/>
      <c r="H556" s="618" t="s">
        <v>2251</v>
      </c>
      <c r="I556" s="841"/>
      <c r="J556" s="777"/>
      <c r="K556" s="721">
        <v>12839500</v>
      </c>
      <c r="L556" s="721">
        <v>12817395.17</v>
      </c>
      <c r="M556" s="721">
        <v>12759454</v>
      </c>
      <c r="N556" s="750"/>
      <c r="O556" s="750"/>
      <c r="P556" s="626"/>
      <c r="Q556" s="626"/>
    </row>
    <row r="557" spans="1:17" ht="30">
      <c r="A557" s="618" t="s">
        <v>528</v>
      </c>
      <c r="B557" s="618" t="s">
        <v>290</v>
      </c>
      <c r="C557" s="618"/>
      <c r="D557" s="626" t="s">
        <v>2708</v>
      </c>
      <c r="E557" s="626"/>
      <c r="F557" s="626"/>
      <c r="G557" s="626"/>
      <c r="H557" s="618" t="s">
        <v>2252</v>
      </c>
      <c r="I557" s="841"/>
      <c r="J557" s="777"/>
      <c r="K557" s="721">
        <v>12370909</v>
      </c>
      <c r="L557" s="721">
        <v>12230047.15</v>
      </c>
      <c r="M557" s="721">
        <v>12219052</v>
      </c>
      <c r="N557" s="750"/>
      <c r="O557" s="750"/>
      <c r="P557" s="626"/>
      <c r="Q557" s="626"/>
    </row>
    <row r="558" spans="1:17" ht="30">
      <c r="A558" s="618" t="s">
        <v>528</v>
      </c>
      <c r="B558" s="618" t="s">
        <v>281</v>
      </c>
      <c r="C558" s="618"/>
      <c r="D558" s="626" t="s">
        <v>2691</v>
      </c>
      <c r="E558" s="626"/>
      <c r="F558" s="626"/>
      <c r="G558" s="626"/>
      <c r="H558" s="618" t="s">
        <v>2253</v>
      </c>
      <c r="I558" s="841"/>
      <c r="J558" s="777"/>
      <c r="K558" s="721"/>
      <c r="L558" s="721"/>
      <c r="M558" s="721"/>
      <c r="N558" s="750"/>
      <c r="O558" s="750"/>
      <c r="P558" s="626"/>
      <c r="Q558" s="626"/>
    </row>
    <row r="559" spans="1:17" ht="30">
      <c r="A559" s="618" t="s">
        <v>528</v>
      </c>
      <c r="B559" s="618" t="s">
        <v>281</v>
      </c>
      <c r="C559" s="618"/>
      <c r="D559" s="626" t="s">
        <v>2700</v>
      </c>
      <c r="E559" s="626"/>
      <c r="F559" s="626"/>
      <c r="G559" s="626"/>
      <c r="H559" s="618" t="s">
        <v>2255</v>
      </c>
      <c r="I559" s="841"/>
      <c r="J559" s="777"/>
      <c r="K559" s="721"/>
      <c r="L559" s="721"/>
      <c r="M559" s="721"/>
      <c r="N559" s="750"/>
      <c r="O559" s="750"/>
      <c r="P559" s="626"/>
      <c r="Q559" s="626"/>
    </row>
    <row r="560" spans="1:17" ht="30">
      <c r="A560" s="618" t="s">
        <v>528</v>
      </c>
      <c r="B560" s="618" t="s">
        <v>281</v>
      </c>
      <c r="C560" s="618"/>
      <c r="D560" s="626" t="s">
        <v>2703</v>
      </c>
      <c r="E560" s="626"/>
      <c r="F560" s="626"/>
      <c r="G560" s="626"/>
      <c r="H560" s="618" t="s">
        <v>2257</v>
      </c>
      <c r="I560" s="841"/>
      <c r="J560" s="777"/>
      <c r="K560" s="721"/>
      <c r="L560" s="721"/>
      <c r="M560" s="721"/>
      <c r="N560" s="750"/>
      <c r="O560" s="750"/>
      <c r="P560" s="626"/>
      <c r="Q560" s="626"/>
    </row>
    <row r="561" spans="1:17" ht="30">
      <c r="A561" s="618" t="s">
        <v>528</v>
      </c>
      <c r="B561" s="618" t="s">
        <v>281</v>
      </c>
      <c r="C561" s="618"/>
      <c r="D561" s="626" t="s">
        <v>2704</v>
      </c>
      <c r="E561" s="626"/>
      <c r="F561" s="626"/>
      <c r="G561" s="626"/>
      <c r="H561" s="618" t="s">
        <v>2259</v>
      </c>
      <c r="I561" s="841"/>
      <c r="J561" s="777"/>
      <c r="K561" s="721"/>
      <c r="L561" s="721"/>
      <c r="M561" s="721"/>
      <c r="N561" s="750"/>
      <c r="O561" s="750"/>
      <c r="P561" s="626"/>
      <c r="Q561" s="626"/>
    </row>
    <row r="562" spans="1:17" ht="45">
      <c r="A562" s="618" t="s">
        <v>528</v>
      </c>
      <c r="B562" s="618" t="s">
        <v>281</v>
      </c>
      <c r="C562" s="618"/>
      <c r="D562" s="626" t="s">
        <v>2708</v>
      </c>
      <c r="E562" s="626"/>
      <c r="F562" s="626"/>
      <c r="G562" s="626"/>
      <c r="H562" s="618" t="s">
        <v>2261</v>
      </c>
      <c r="I562" s="841"/>
      <c r="J562" s="777"/>
      <c r="K562" s="721"/>
      <c r="L562" s="721"/>
      <c r="M562" s="721"/>
      <c r="N562" s="750"/>
      <c r="O562" s="750"/>
      <c r="P562" s="626"/>
      <c r="Q562" s="626"/>
    </row>
    <row r="563" spans="1:17" ht="15">
      <c r="A563" s="618" t="s">
        <v>528</v>
      </c>
      <c r="B563" s="618" t="s">
        <v>281</v>
      </c>
      <c r="C563" s="618"/>
      <c r="D563" s="626" t="s">
        <v>2711</v>
      </c>
      <c r="E563" s="626"/>
      <c r="F563" s="626"/>
      <c r="G563" s="626"/>
      <c r="H563" s="618" t="s">
        <v>2262</v>
      </c>
      <c r="I563" s="841"/>
      <c r="J563" s="777"/>
      <c r="K563" s="721"/>
      <c r="L563" s="721"/>
      <c r="M563" s="721"/>
      <c r="N563" s="750"/>
      <c r="O563" s="750"/>
      <c r="P563" s="626"/>
      <c r="Q563" s="626"/>
    </row>
    <row r="564" spans="1:17" ht="30">
      <c r="A564" s="618" t="s">
        <v>528</v>
      </c>
      <c r="B564" s="618" t="s">
        <v>281</v>
      </c>
      <c r="C564" s="618"/>
      <c r="D564" s="626" t="s">
        <v>2716</v>
      </c>
      <c r="E564" s="626"/>
      <c r="F564" s="626"/>
      <c r="G564" s="626"/>
      <c r="H564" s="618" t="s">
        <v>2264</v>
      </c>
      <c r="I564" s="841"/>
      <c r="J564" s="777"/>
      <c r="K564" s="721"/>
      <c r="L564" s="721"/>
      <c r="M564" s="721"/>
      <c r="N564" s="750"/>
      <c r="O564" s="750"/>
      <c r="P564" s="626"/>
      <c r="Q564" s="626"/>
    </row>
    <row r="565" spans="1:17" ht="45">
      <c r="A565" s="618" t="s">
        <v>528</v>
      </c>
      <c r="B565" s="618" t="s">
        <v>281</v>
      </c>
      <c r="C565" s="618"/>
      <c r="D565" s="626" t="s">
        <v>2716</v>
      </c>
      <c r="E565" s="626"/>
      <c r="F565" s="626"/>
      <c r="G565" s="626"/>
      <c r="H565" s="618" t="s">
        <v>2265</v>
      </c>
      <c r="I565" s="841"/>
      <c r="J565" s="777"/>
      <c r="K565" s="721"/>
      <c r="L565" s="721"/>
      <c r="M565" s="721"/>
      <c r="N565" s="750"/>
      <c r="O565" s="750"/>
      <c r="P565" s="626"/>
      <c r="Q565" s="626"/>
    </row>
    <row r="566" spans="1:17" ht="30">
      <c r="A566" s="618" t="s">
        <v>528</v>
      </c>
      <c r="B566" s="618" t="s">
        <v>281</v>
      </c>
      <c r="C566" s="618"/>
      <c r="D566" s="626" t="s">
        <v>2716</v>
      </c>
      <c r="E566" s="626"/>
      <c r="F566" s="626"/>
      <c r="G566" s="626"/>
      <c r="H566" s="618" t="s">
        <v>2266</v>
      </c>
      <c r="I566" s="841"/>
      <c r="J566" s="777"/>
      <c r="K566" s="721"/>
      <c r="L566" s="721"/>
      <c r="M566" s="721"/>
      <c r="N566" s="750"/>
      <c r="O566" s="750"/>
      <c r="P566" s="626"/>
      <c r="Q566" s="626"/>
    </row>
    <row r="567" spans="1:17" ht="30">
      <c r="A567" s="618" t="s">
        <v>528</v>
      </c>
      <c r="B567" s="618" t="s">
        <v>281</v>
      </c>
      <c r="C567" s="618"/>
      <c r="D567" s="626" t="s">
        <v>2716</v>
      </c>
      <c r="E567" s="626"/>
      <c r="F567" s="626"/>
      <c r="G567" s="626"/>
      <c r="H567" s="618" t="s">
        <v>2267</v>
      </c>
      <c r="I567" s="841"/>
      <c r="J567" s="777"/>
      <c r="K567" s="721"/>
      <c r="L567" s="721"/>
      <c r="M567" s="721"/>
      <c r="N567" s="750"/>
      <c r="O567" s="750"/>
      <c r="P567" s="626"/>
      <c r="Q567" s="626"/>
    </row>
    <row r="568" spans="1:17" ht="30">
      <c r="A568" s="618" t="s">
        <v>528</v>
      </c>
      <c r="B568" s="618" t="s">
        <v>281</v>
      </c>
      <c r="C568" s="618"/>
      <c r="D568" s="626" t="s">
        <v>2716</v>
      </c>
      <c r="E568" s="626"/>
      <c r="F568" s="626"/>
      <c r="G568" s="626"/>
      <c r="H568" s="618" t="s">
        <v>2268</v>
      </c>
      <c r="I568" s="841"/>
      <c r="J568" s="777"/>
      <c r="K568" s="721"/>
      <c r="L568" s="721"/>
      <c r="M568" s="721"/>
      <c r="N568" s="750"/>
      <c r="O568" s="750"/>
      <c r="P568" s="626"/>
      <c r="Q568" s="626"/>
    </row>
    <row r="569" spans="1:17" ht="45">
      <c r="A569" s="618" t="s">
        <v>528</v>
      </c>
      <c r="B569" s="618" t="s">
        <v>281</v>
      </c>
      <c r="C569" s="618"/>
      <c r="D569" s="626" t="s">
        <v>2716</v>
      </c>
      <c r="E569" s="626"/>
      <c r="F569" s="626"/>
      <c r="G569" s="626"/>
      <c r="H569" s="618" t="s">
        <v>2269</v>
      </c>
      <c r="I569" s="841"/>
      <c r="J569" s="777"/>
      <c r="K569" s="721"/>
      <c r="L569" s="721"/>
      <c r="M569" s="721"/>
      <c r="N569" s="750"/>
      <c r="O569" s="750"/>
      <c r="P569" s="626"/>
      <c r="Q569" s="626"/>
    </row>
    <row r="570" spans="1:17" ht="30">
      <c r="A570" s="618" t="s">
        <v>528</v>
      </c>
      <c r="B570" s="618" t="s">
        <v>275</v>
      </c>
      <c r="C570" s="618"/>
      <c r="D570" s="626" t="s">
        <v>2708</v>
      </c>
      <c r="E570" s="626"/>
      <c r="F570" s="626"/>
      <c r="G570" s="626"/>
      <c r="H570" s="618" t="s">
        <v>2270</v>
      </c>
      <c r="I570" s="841"/>
      <c r="J570" s="777"/>
      <c r="K570" s="721"/>
      <c r="L570" s="721"/>
      <c r="M570" s="721"/>
      <c r="N570" s="750"/>
      <c r="O570" s="750"/>
      <c r="P570" s="626"/>
      <c r="Q570" s="626"/>
    </row>
    <row r="571" spans="1:17" ht="60">
      <c r="A571" s="784" t="s">
        <v>2286</v>
      </c>
      <c r="B571" s="784" t="s">
        <v>267</v>
      </c>
      <c r="C571" s="784" t="s">
        <v>2287</v>
      </c>
      <c r="D571" s="618" t="s">
        <v>2696</v>
      </c>
      <c r="E571" s="618" t="s">
        <v>2289</v>
      </c>
      <c r="F571" s="618" t="s">
        <v>2290</v>
      </c>
      <c r="G571" s="705" t="s">
        <v>2292</v>
      </c>
      <c r="H571" s="618" t="s">
        <v>2291</v>
      </c>
      <c r="I571" s="786"/>
      <c r="J571" s="721">
        <v>1652810</v>
      </c>
      <c r="K571" s="721">
        <v>2592705</v>
      </c>
      <c r="L571" s="721">
        <v>2563875.0188000002</v>
      </c>
      <c r="M571" s="721">
        <v>2546429.9740000004</v>
      </c>
      <c r="N571" s="711">
        <v>0.98215183524542915</v>
      </c>
      <c r="O571" s="711">
        <v>1</v>
      </c>
      <c r="P571" s="785"/>
      <c r="Q571" s="618" t="s">
        <v>2293</v>
      </c>
    </row>
    <row r="572" spans="1:17" ht="60">
      <c r="A572" s="784" t="s">
        <v>2286</v>
      </c>
      <c r="B572" s="784" t="s">
        <v>267</v>
      </c>
      <c r="C572" s="784" t="s">
        <v>2287</v>
      </c>
      <c r="D572" s="618" t="s">
        <v>2696</v>
      </c>
      <c r="E572" s="618" t="s">
        <v>2289</v>
      </c>
      <c r="F572" s="618" t="s">
        <v>2294</v>
      </c>
      <c r="G572" s="705" t="s">
        <v>2296</v>
      </c>
      <c r="H572" s="618" t="s">
        <v>2295</v>
      </c>
      <c r="I572" s="786"/>
      <c r="J572" s="721">
        <v>760000</v>
      </c>
      <c r="K572" s="721">
        <v>1404648</v>
      </c>
      <c r="L572" s="721">
        <v>1370803.49483</v>
      </c>
      <c r="M572" s="721">
        <v>1369168.7043299999</v>
      </c>
      <c r="N572" s="711">
        <v>0.97474150415620131</v>
      </c>
      <c r="O572" s="711">
        <v>1</v>
      </c>
      <c r="P572" s="785"/>
      <c r="Q572" s="618" t="s">
        <v>2297</v>
      </c>
    </row>
    <row r="573" spans="1:17" ht="60">
      <c r="A573" s="784" t="s">
        <v>2286</v>
      </c>
      <c r="B573" s="784" t="s">
        <v>267</v>
      </c>
      <c r="C573" s="784" t="s">
        <v>2287</v>
      </c>
      <c r="D573" s="618" t="s">
        <v>2696</v>
      </c>
      <c r="E573" s="618" t="s">
        <v>2289</v>
      </c>
      <c r="F573" s="618" t="s">
        <v>2294</v>
      </c>
      <c r="G573" s="618" t="s">
        <v>2298</v>
      </c>
      <c r="H573" s="618" t="s">
        <v>2299</v>
      </c>
      <c r="I573" s="786"/>
      <c r="J573" s="721">
        <v>720000</v>
      </c>
      <c r="K573" s="721">
        <v>1031538</v>
      </c>
      <c r="L573" s="721">
        <v>1024877.48948</v>
      </c>
      <c r="M573" s="721">
        <v>1013137.7976100001</v>
      </c>
      <c r="N573" s="711">
        <v>0.9821623610666792</v>
      </c>
      <c r="O573" s="711">
        <v>1</v>
      </c>
      <c r="P573" s="785"/>
      <c r="Q573" s="618" t="s">
        <v>2300</v>
      </c>
    </row>
    <row r="574" spans="1:17" ht="60">
      <c r="A574" s="784" t="s">
        <v>2286</v>
      </c>
      <c r="B574" s="784" t="s">
        <v>267</v>
      </c>
      <c r="C574" s="784" t="s">
        <v>2287</v>
      </c>
      <c r="D574" s="618" t="s">
        <v>2696</v>
      </c>
      <c r="E574" s="618" t="s">
        <v>2289</v>
      </c>
      <c r="F574" s="618" t="s">
        <v>2301</v>
      </c>
      <c r="G574" s="705" t="s">
        <v>2303</v>
      </c>
      <c r="H574" s="618" t="s">
        <v>2302</v>
      </c>
      <c r="I574" s="786"/>
      <c r="J574" s="721">
        <v>632000</v>
      </c>
      <c r="K574" s="721">
        <v>1240427</v>
      </c>
      <c r="L574" s="721">
        <v>1210415.11619</v>
      </c>
      <c r="M574" s="721">
        <v>1218811.3813499999</v>
      </c>
      <c r="N574" s="711">
        <v>0.98257405018594401</v>
      </c>
      <c r="O574" s="711">
        <v>1</v>
      </c>
      <c r="P574" s="785"/>
      <c r="Q574" s="618" t="s">
        <v>2297</v>
      </c>
    </row>
    <row r="575" spans="1:17" ht="60">
      <c r="A575" s="784" t="s">
        <v>2286</v>
      </c>
      <c r="B575" s="784" t="s">
        <v>267</v>
      </c>
      <c r="C575" s="784" t="s">
        <v>2287</v>
      </c>
      <c r="D575" s="618" t="s">
        <v>2696</v>
      </c>
      <c r="E575" s="618" t="s">
        <v>2289</v>
      </c>
      <c r="F575" s="618" t="s">
        <v>2301</v>
      </c>
      <c r="G575" s="705" t="s">
        <v>2305</v>
      </c>
      <c r="H575" s="618" t="s">
        <v>2304</v>
      </c>
      <c r="I575" s="786"/>
      <c r="J575" s="721">
        <v>960000</v>
      </c>
      <c r="K575" s="721">
        <v>1700471</v>
      </c>
      <c r="L575" s="721">
        <v>1671317.4227199999</v>
      </c>
      <c r="M575" s="721">
        <v>1665969.47226</v>
      </c>
      <c r="N575" s="711">
        <v>0.97971060503825114</v>
      </c>
      <c r="O575" s="711">
        <v>1</v>
      </c>
      <c r="P575" s="785"/>
      <c r="Q575" s="618" t="s">
        <v>2306</v>
      </c>
    </row>
    <row r="576" spans="1:17" ht="45">
      <c r="A576" s="784" t="s">
        <v>2286</v>
      </c>
      <c r="B576" s="784" t="s">
        <v>267</v>
      </c>
      <c r="C576" s="631" t="s">
        <v>2287</v>
      </c>
      <c r="D576" s="618" t="s">
        <v>2697</v>
      </c>
      <c r="E576" s="618" t="s">
        <v>2308</v>
      </c>
      <c r="F576" s="618" t="s">
        <v>2309</v>
      </c>
      <c r="G576" s="618" t="s">
        <v>601</v>
      </c>
      <c r="H576" s="618" t="s">
        <v>2310</v>
      </c>
      <c r="I576" s="786"/>
      <c r="J576" s="721">
        <v>2310000</v>
      </c>
      <c r="K576" s="721">
        <v>4123615</v>
      </c>
      <c r="L576" s="721">
        <v>4004797.16909</v>
      </c>
      <c r="M576" s="721">
        <v>3845759.4258499998</v>
      </c>
      <c r="N576" s="711">
        <v>0.93261844906714131</v>
      </c>
      <c r="O576" s="711">
        <v>1</v>
      </c>
      <c r="P576" s="785"/>
      <c r="Q576" s="618" t="s">
        <v>2312</v>
      </c>
    </row>
    <row r="577" spans="1:17" ht="30">
      <c r="A577" s="784" t="s">
        <v>2286</v>
      </c>
      <c r="B577" s="784" t="s">
        <v>267</v>
      </c>
      <c r="C577" s="631" t="s">
        <v>2287</v>
      </c>
      <c r="D577" s="618" t="s">
        <v>2697</v>
      </c>
      <c r="E577" s="618" t="s">
        <v>2313</v>
      </c>
      <c r="F577" s="618" t="s">
        <v>2314</v>
      </c>
      <c r="G577" s="618" t="s">
        <v>2299</v>
      </c>
      <c r="H577" s="618" t="s">
        <v>2315</v>
      </c>
      <c r="I577" s="786"/>
      <c r="J577" s="721">
        <v>948000</v>
      </c>
      <c r="K577" s="721">
        <v>2446718</v>
      </c>
      <c r="L577" s="721">
        <v>2439269.8956900002</v>
      </c>
      <c r="M577" s="721">
        <v>2289960.9657799997</v>
      </c>
      <c r="N577" s="711">
        <v>0.93593171169705691</v>
      </c>
      <c r="O577" s="711">
        <v>1</v>
      </c>
      <c r="P577" s="785"/>
      <c r="Q577" s="618" t="s">
        <v>2312</v>
      </c>
    </row>
    <row r="578" spans="1:17" ht="60">
      <c r="A578" s="784" t="s">
        <v>2286</v>
      </c>
      <c r="B578" s="784" t="s">
        <v>267</v>
      </c>
      <c r="C578" s="631" t="s">
        <v>2287</v>
      </c>
      <c r="D578" s="618" t="s">
        <v>2697</v>
      </c>
      <c r="E578" s="618" t="s">
        <v>2308</v>
      </c>
      <c r="F578" s="618" t="s">
        <v>2309</v>
      </c>
      <c r="G578" s="618" t="s">
        <v>2311</v>
      </c>
      <c r="H578" s="618" t="s">
        <v>2317</v>
      </c>
      <c r="I578" s="786"/>
      <c r="J578" s="721">
        <v>920000</v>
      </c>
      <c r="K578" s="721">
        <v>1476000</v>
      </c>
      <c r="L578" s="721">
        <v>0</v>
      </c>
      <c r="M578" s="721">
        <v>0</v>
      </c>
      <c r="N578" s="711">
        <v>0</v>
      </c>
      <c r="O578" s="711">
        <v>0</v>
      </c>
      <c r="P578" s="785"/>
      <c r="Q578" s="618" t="s">
        <v>2319</v>
      </c>
    </row>
    <row r="579" spans="1:17" ht="45">
      <c r="A579" s="784" t="s">
        <v>2286</v>
      </c>
      <c r="B579" s="784" t="s">
        <v>267</v>
      </c>
      <c r="C579" s="631" t="s">
        <v>2287</v>
      </c>
      <c r="D579" s="618" t="s">
        <v>2697</v>
      </c>
      <c r="E579" s="618" t="s">
        <v>2308</v>
      </c>
      <c r="F579" s="618" t="s">
        <v>2309</v>
      </c>
      <c r="G579" s="618" t="s">
        <v>2316</v>
      </c>
      <c r="H579" s="618" t="s">
        <v>2320</v>
      </c>
      <c r="I579" s="786"/>
      <c r="J579" s="721">
        <v>1200000</v>
      </c>
      <c r="K579" s="721">
        <v>1328000</v>
      </c>
      <c r="L579" s="721">
        <v>1218085.1101299999</v>
      </c>
      <c r="M579" s="721">
        <v>1140436.6429100002</v>
      </c>
      <c r="N579" s="711">
        <v>0.85876253231174715</v>
      </c>
      <c r="O579" s="711">
        <v>1</v>
      </c>
      <c r="P579" s="785"/>
      <c r="Q579" s="618" t="s">
        <v>2322</v>
      </c>
    </row>
    <row r="580" spans="1:17" ht="210">
      <c r="A580" s="784" t="s">
        <v>2286</v>
      </c>
      <c r="B580" s="784" t="s">
        <v>267</v>
      </c>
      <c r="C580" s="631" t="s">
        <v>2287</v>
      </c>
      <c r="D580" s="618" t="s">
        <v>2703</v>
      </c>
      <c r="E580" s="618" t="s">
        <v>2324</v>
      </c>
      <c r="F580" s="618" t="s">
        <v>2325</v>
      </c>
      <c r="G580" s="618" t="s">
        <v>2326</v>
      </c>
      <c r="H580" s="618" t="s">
        <v>2327</v>
      </c>
      <c r="I580" s="786"/>
      <c r="J580" s="721">
        <v>2500000</v>
      </c>
      <c r="K580" s="721">
        <v>2500000</v>
      </c>
      <c r="L580" s="721">
        <v>1799061.075</v>
      </c>
      <c r="M580" s="721">
        <v>1793977.94998</v>
      </c>
      <c r="N580" s="711">
        <v>0.71759117999200006</v>
      </c>
      <c r="O580" s="711">
        <v>0.72</v>
      </c>
      <c r="P580" s="785"/>
      <c r="Q580" s="618" t="s">
        <v>2328</v>
      </c>
    </row>
    <row r="581" spans="1:17" ht="120">
      <c r="A581" s="784" t="s">
        <v>2286</v>
      </c>
      <c r="B581" s="784" t="s">
        <v>267</v>
      </c>
      <c r="C581" s="631" t="s">
        <v>2287</v>
      </c>
      <c r="D581" s="618" t="s">
        <v>2703</v>
      </c>
      <c r="E581" s="618" t="s">
        <v>2324</v>
      </c>
      <c r="F581" s="618" t="s">
        <v>2325</v>
      </c>
      <c r="G581" s="618" t="s">
        <v>2329</v>
      </c>
      <c r="H581" s="618" t="s">
        <v>2330</v>
      </c>
      <c r="I581" s="786"/>
      <c r="J581" s="721">
        <v>1000000</v>
      </c>
      <c r="K581" s="721">
        <v>1000000</v>
      </c>
      <c r="L581" s="721">
        <v>811406.72415999998</v>
      </c>
      <c r="M581" s="721">
        <v>328279.75623</v>
      </c>
      <c r="N581" s="711">
        <v>0.32827975623</v>
      </c>
      <c r="O581" s="711">
        <v>0.5</v>
      </c>
      <c r="P581" s="785"/>
      <c r="Q581" s="618" t="s">
        <v>2331</v>
      </c>
    </row>
    <row r="582" spans="1:17" ht="45">
      <c r="A582" s="784" t="s">
        <v>2286</v>
      </c>
      <c r="B582" s="784" t="s">
        <v>267</v>
      </c>
      <c r="C582" s="631" t="s">
        <v>2287</v>
      </c>
      <c r="D582" s="618" t="s">
        <v>2703</v>
      </c>
      <c r="E582" s="618" t="s">
        <v>2324</v>
      </c>
      <c r="F582" s="618" t="s">
        <v>2325</v>
      </c>
      <c r="G582" s="618" t="s">
        <v>2318</v>
      </c>
      <c r="H582" s="618" t="s">
        <v>2332</v>
      </c>
      <c r="I582" s="786"/>
      <c r="J582" s="721">
        <v>1000000</v>
      </c>
      <c r="K582" s="721">
        <v>1000000</v>
      </c>
      <c r="L582" s="721">
        <v>220391.7</v>
      </c>
      <c r="M582" s="721">
        <v>220391.7</v>
      </c>
      <c r="N582" s="711">
        <v>0.22039170000000002</v>
      </c>
      <c r="O582" s="711">
        <v>0.22</v>
      </c>
      <c r="P582" s="785"/>
      <c r="Q582" s="618" t="s">
        <v>2334</v>
      </c>
    </row>
    <row r="583" spans="1:17" ht="30">
      <c r="A583" s="784" t="s">
        <v>2286</v>
      </c>
      <c r="B583" s="784" t="s">
        <v>267</v>
      </c>
      <c r="C583" s="631" t="s">
        <v>2287</v>
      </c>
      <c r="D583" s="618" t="s">
        <v>2705</v>
      </c>
      <c r="E583" s="618" t="s">
        <v>2336</v>
      </c>
      <c r="F583" s="618" t="s">
        <v>2337</v>
      </c>
      <c r="G583" s="618" t="s">
        <v>2338</v>
      </c>
      <c r="H583" s="618" t="s">
        <v>2339</v>
      </c>
      <c r="I583" s="786"/>
      <c r="J583" s="721">
        <v>2050000</v>
      </c>
      <c r="K583" s="721">
        <v>2050000</v>
      </c>
      <c r="L583" s="721">
        <v>2048441.40769</v>
      </c>
      <c r="M583" s="721">
        <v>2047233.2906200001</v>
      </c>
      <c r="N583" s="711">
        <v>0.99865038566829278</v>
      </c>
      <c r="O583" s="711">
        <v>1</v>
      </c>
      <c r="P583" s="785"/>
      <c r="Q583" s="618" t="s">
        <v>2340</v>
      </c>
    </row>
    <row r="584" spans="1:17" ht="45">
      <c r="A584" s="784" t="s">
        <v>2286</v>
      </c>
      <c r="B584" s="784" t="s">
        <v>267</v>
      </c>
      <c r="C584" s="631" t="s">
        <v>2287</v>
      </c>
      <c r="D584" s="618" t="s">
        <v>2708</v>
      </c>
      <c r="E584" s="618" t="s">
        <v>2342</v>
      </c>
      <c r="F584" s="618" t="s">
        <v>2343</v>
      </c>
      <c r="G584" s="705" t="s">
        <v>2345</v>
      </c>
      <c r="H584" s="618" t="s">
        <v>2344</v>
      </c>
      <c r="I584" s="786"/>
      <c r="J584" s="721">
        <v>1800000</v>
      </c>
      <c r="K584" s="721">
        <v>2950000</v>
      </c>
      <c r="L584" s="721">
        <v>2929818.7784899999</v>
      </c>
      <c r="M584" s="721">
        <v>2774456.7618700005</v>
      </c>
      <c r="N584" s="711">
        <v>0.94049381758305106</v>
      </c>
      <c r="O584" s="711">
        <v>0.95</v>
      </c>
      <c r="P584" s="785"/>
      <c r="Q584" s="618" t="s">
        <v>2346</v>
      </c>
    </row>
    <row r="585" spans="1:17" ht="45">
      <c r="A585" s="784" t="s">
        <v>2286</v>
      </c>
      <c r="B585" s="784" t="s">
        <v>267</v>
      </c>
      <c r="C585" s="631" t="s">
        <v>2287</v>
      </c>
      <c r="D585" s="618" t="s">
        <v>2708</v>
      </c>
      <c r="E585" s="618" t="s">
        <v>2347</v>
      </c>
      <c r="F585" s="618" t="s">
        <v>2348</v>
      </c>
      <c r="G585" s="618" t="s">
        <v>2321</v>
      </c>
      <c r="H585" s="618" t="s">
        <v>1200</v>
      </c>
      <c r="I585" s="786"/>
      <c r="J585" s="721">
        <v>1600000</v>
      </c>
      <c r="K585" s="721">
        <v>1812725</v>
      </c>
      <c r="L585" s="721">
        <v>1812047.6340900001</v>
      </c>
      <c r="M585" s="721">
        <v>1778089.9096400002</v>
      </c>
      <c r="N585" s="711">
        <v>0.98089335648816023</v>
      </c>
      <c r="O585" s="711">
        <v>1</v>
      </c>
      <c r="P585" s="785"/>
      <c r="Q585" s="618" t="s">
        <v>2350</v>
      </c>
    </row>
    <row r="586" spans="1:17" ht="45">
      <c r="A586" s="784" t="s">
        <v>2286</v>
      </c>
      <c r="B586" s="784" t="s">
        <v>267</v>
      </c>
      <c r="C586" s="631" t="s">
        <v>2287</v>
      </c>
      <c r="D586" s="618" t="s">
        <v>2711</v>
      </c>
      <c r="E586" s="618" t="s">
        <v>2352</v>
      </c>
      <c r="F586" s="618" t="s">
        <v>2353</v>
      </c>
      <c r="G586" s="705" t="s">
        <v>2355</v>
      </c>
      <c r="H586" s="618" t="s">
        <v>2354</v>
      </c>
      <c r="I586" s="786"/>
      <c r="J586" s="721">
        <v>1500000</v>
      </c>
      <c r="K586" s="721">
        <v>7210000</v>
      </c>
      <c r="L586" s="721">
        <v>7097576.1451399997</v>
      </c>
      <c r="M586" s="721">
        <v>5313053.4713200005</v>
      </c>
      <c r="N586" s="711">
        <v>0.73690062015533986</v>
      </c>
      <c r="O586" s="711">
        <v>0.92</v>
      </c>
      <c r="P586" s="785"/>
      <c r="Q586" s="618" t="s">
        <v>2356</v>
      </c>
    </row>
    <row r="587" spans="1:17" ht="45">
      <c r="A587" s="784" t="s">
        <v>2286</v>
      </c>
      <c r="B587" s="784" t="s">
        <v>267</v>
      </c>
      <c r="C587" s="631" t="s">
        <v>2287</v>
      </c>
      <c r="D587" s="618" t="s">
        <v>2711</v>
      </c>
      <c r="E587" s="618" t="s">
        <v>2352</v>
      </c>
      <c r="F587" s="618" t="s">
        <v>2353</v>
      </c>
      <c r="G587" s="618" t="s">
        <v>2333</v>
      </c>
      <c r="H587" s="618" t="s">
        <v>2357</v>
      </c>
      <c r="I587" s="786"/>
      <c r="J587" s="721">
        <v>3000000</v>
      </c>
      <c r="K587" s="721">
        <v>4000000</v>
      </c>
      <c r="L587" s="721">
        <v>3566368.03308</v>
      </c>
      <c r="M587" s="721">
        <v>2951954.2807999998</v>
      </c>
      <c r="N587" s="711">
        <v>0.73798857019999997</v>
      </c>
      <c r="O587" s="711">
        <v>0.95</v>
      </c>
      <c r="P587" s="785"/>
      <c r="Q587" s="618" t="s">
        <v>2359</v>
      </c>
    </row>
    <row r="588" spans="1:17" ht="105">
      <c r="A588" s="784" t="s">
        <v>2286</v>
      </c>
      <c r="B588" s="784" t="s">
        <v>267</v>
      </c>
      <c r="C588" s="631" t="s">
        <v>2287</v>
      </c>
      <c r="D588" s="618" t="s">
        <v>2711</v>
      </c>
      <c r="E588" s="618" t="s">
        <v>2352</v>
      </c>
      <c r="F588" s="618" t="s">
        <v>2353</v>
      </c>
      <c r="G588" s="705" t="s">
        <v>2361</v>
      </c>
      <c r="H588" s="618" t="s">
        <v>2360</v>
      </c>
      <c r="I588" s="786"/>
      <c r="J588" s="721">
        <v>1100000</v>
      </c>
      <c r="K588" s="721">
        <v>2924200</v>
      </c>
      <c r="L588" s="721">
        <v>2314831.2743500001</v>
      </c>
      <c r="M588" s="721">
        <v>602.57434999999998</v>
      </c>
      <c r="N588" s="711">
        <v>2.0606468435811504E-4</v>
      </c>
      <c r="O588" s="711">
        <v>0</v>
      </c>
      <c r="P588" s="785"/>
      <c r="Q588" s="618" t="s">
        <v>2362</v>
      </c>
    </row>
    <row r="589" spans="1:17" ht="30">
      <c r="A589" s="784" t="s">
        <v>2286</v>
      </c>
      <c r="B589" s="784" t="s">
        <v>267</v>
      </c>
      <c r="C589" s="631" t="s">
        <v>2287</v>
      </c>
      <c r="D589" s="618" t="s">
        <v>2711</v>
      </c>
      <c r="E589" s="618" t="s">
        <v>2352</v>
      </c>
      <c r="F589" s="618" t="s">
        <v>2353</v>
      </c>
      <c r="G589" s="705" t="s">
        <v>2364</v>
      </c>
      <c r="H589" s="618" t="s">
        <v>2363</v>
      </c>
      <c r="I589" s="786"/>
      <c r="J589" s="721">
        <v>600000</v>
      </c>
      <c r="K589" s="721">
        <v>2456000</v>
      </c>
      <c r="L589" s="721">
        <v>2453892.7447700002</v>
      </c>
      <c r="M589" s="721">
        <v>2436150.4811200001</v>
      </c>
      <c r="N589" s="711">
        <v>0.99191794833876223</v>
      </c>
      <c r="O589" s="711">
        <v>1</v>
      </c>
      <c r="P589" s="785"/>
      <c r="Q589" s="618" t="s">
        <v>14</v>
      </c>
    </row>
    <row r="590" spans="1:17" ht="45">
      <c r="A590" s="784" t="s">
        <v>2286</v>
      </c>
      <c r="B590" s="784" t="s">
        <v>267</v>
      </c>
      <c r="C590" s="631" t="s">
        <v>2287</v>
      </c>
      <c r="D590" s="618" t="s">
        <v>2716</v>
      </c>
      <c r="E590" s="618" t="s">
        <v>2366</v>
      </c>
      <c r="F590" s="618" t="s">
        <v>2367</v>
      </c>
      <c r="G590" s="618" t="s">
        <v>2349</v>
      </c>
      <c r="H590" s="618" t="s">
        <v>2368</v>
      </c>
      <c r="I590" s="786"/>
      <c r="J590" s="721">
        <v>2500000</v>
      </c>
      <c r="K590" s="721">
        <v>3600000</v>
      </c>
      <c r="L590" s="721">
        <v>2310097.7072800002</v>
      </c>
      <c r="M590" s="721">
        <v>678621.86604999995</v>
      </c>
      <c r="N590" s="711">
        <v>0.18850607390277777</v>
      </c>
      <c r="O590" s="711">
        <v>0.22</v>
      </c>
      <c r="P590" s="785"/>
      <c r="Q590" s="618" t="s">
        <v>2370</v>
      </c>
    </row>
    <row r="591" spans="1:17" ht="60">
      <c r="A591" s="784" t="s">
        <v>2286</v>
      </c>
      <c r="B591" s="784" t="s">
        <v>267</v>
      </c>
      <c r="C591" s="631" t="s">
        <v>2287</v>
      </c>
      <c r="D591" s="618" t="s">
        <v>2716</v>
      </c>
      <c r="E591" s="618" t="s">
        <v>2371</v>
      </c>
      <c r="F591" s="618" t="s">
        <v>2372</v>
      </c>
      <c r="G591" s="618" t="s">
        <v>2373</v>
      </c>
      <c r="H591" s="618" t="s">
        <v>2374</v>
      </c>
      <c r="I591" s="786"/>
      <c r="J591" s="721">
        <v>1000000</v>
      </c>
      <c r="K591" s="721">
        <v>1000000</v>
      </c>
      <c r="L591" s="721">
        <v>998952.52396000002</v>
      </c>
      <c r="M591" s="721">
        <v>920328.82253</v>
      </c>
      <c r="N591" s="711">
        <v>0.92032882253000003</v>
      </c>
      <c r="O591" s="711">
        <v>1</v>
      </c>
      <c r="P591" s="785"/>
      <c r="Q591" s="618" t="s">
        <v>2375</v>
      </c>
    </row>
    <row r="592" spans="1:17" ht="60">
      <c r="A592" s="784" t="s">
        <v>2286</v>
      </c>
      <c r="B592" s="784" t="s">
        <v>267</v>
      </c>
      <c r="C592" s="631" t="s">
        <v>2287</v>
      </c>
      <c r="D592" s="618" t="s">
        <v>2716</v>
      </c>
      <c r="E592" s="618" t="s">
        <v>2371</v>
      </c>
      <c r="F592" s="618" t="s">
        <v>2372</v>
      </c>
      <c r="G592" s="618" t="s">
        <v>2376</v>
      </c>
      <c r="H592" s="618" t="s">
        <v>2377</v>
      </c>
      <c r="I592" s="786"/>
      <c r="J592" s="721">
        <v>1000000</v>
      </c>
      <c r="K592" s="721">
        <v>1000000</v>
      </c>
      <c r="L592" s="721">
        <v>830171.32715999999</v>
      </c>
      <c r="M592" s="721">
        <v>160062.69978</v>
      </c>
      <c r="N592" s="711">
        <v>0.16006269977999998</v>
      </c>
      <c r="O592" s="711">
        <v>0.09</v>
      </c>
      <c r="P592" s="785"/>
      <c r="Q592" s="618" t="s">
        <v>2378</v>
      </c>
    </row>
    <row r="593" spans="1:17" ht="45">
      <c r="A593" s="784" t="s">
        <v>2286</v>
      </c>
      <c r="B593" s="784" t="s">
        <v>267</v>
      </c>
      <c r="C593" s="618" t="s">
        <v>2379</v>
      </c>
      <c r="D593" s="618" t="s">
        <v>2704</v>
      </c>
      <c r="E593" s="618" t="s">
        <v>2381</v>
      </c>
      <c r="F593" s="618" t="s">
        <v>2382</v>
      </c>
      <c r="G593" s="618" t="s">
        <v>2383</v>
      </c>
      <c r="H593" s="618" t="s">
        <v>2384</v>
      </c>
      <c r="I593" s="786"/>
      <c r="J593" s="721">
        <v>2529714.2799999998</v>
      </c>
      <c r="K593" s="721">
        <v>2529714.2799999998</v>
      </c>
      <c r="L593" s="721">
        <v>1739554.16756</v>
      </c>
      <c r="M593" s="721">
        <v>129620.63336000001</v>
      </c>
      <c r="N593" s="711">
        <v>5.1239238511947685E-2</v>
      </c>
      <c r="O593" s="711">
        <v>0.3</v>
      </c>
      <c r="P593" s="785"/>
      <c r="Q593" s="618" t="s">
        <v>2385</v>
      </c>
    </row>
    <row r="594" spans="1:17" ht="30">
      <c r="A594" s="784" t="s">
        <v>2286</v>
      </c>
      <c r="B594" s="784" t="s">
        <v>267</v>
      </c>
      <c r="C594" s="631" t="s">
        <v>1337</v>
      </c>
      <c r="D594" s="618" t="s">
        <v>2705</v>
      </c>
      <c r="E594" s="618" t="s">
        <v>2336</v>
      </c>
      <c r="F594" s="618" t="s">
        <v>2337</v>
      </c>
      <c r="G594" s="705" t="s">
        <v>2388</v>
      </c>
      <c r="H594" s="618" t="s">
        <v>2387</v>
      </c>
      <c r="I594" s="786"/>
      <c r="J594" s="721">
        <v>1000000</v>
      </c>
      <c r="K594" s="721">
        <v>1000000</v>
      </c>
      <c r="L594" s="721">
        <v>974284.27527999994</v>
      </c>
      <c r="M594" s="721">
        <v>493952.57659000001</v>
      </c>
      <c r="N594" s="711">
        <v>0.49395257659000003</v>
      </c>
      <c r="O594" s="711">
        <v>0.45</v>
      </c>
      <c r="P594" s="785"/>
      <c r="Q594" s="618" t="s">
        <v>67</v>
      </c>
    </row>
    <row r="595" spans="1:17" ht="45">
      <c r="A595" s="784" t="s">
        <v>2286</v>
      </c>
      <c r="B595" s="784" t="s">
        <v>267</v>
      </c>
      <c r="C595" s="631" t="s">
        <v>1337</v>
      </c>
      <c r="D595" s="618" t="s">
        <v>2708</v>
      </c>
      <c r="E595" s="618" t="s">
        <v>2347</v>
      </c>
      <c r="F595" s="618" t="s">
        <v>2390</v>
      </c>
      <c r="G595" s="705" t="s">
        <v>2392</v>
      </c>
      <c r="H595" s="618" t="s">
        <v>2391</v>
      </c>
      <c r="I595" s="786"/>
      <c r="J595" s="721">
        <v>2800000</v>
      </c>
      <c r="K595" s="721">
        <v>2800000</v>
      </c>
      <c r="L595" s="721">
        <v>2593239.9988299999</v>
      </c>
      <c r="M595" s="721">
        <v>508990.81206999999</v>
      </c>
      <c r="N595" s="711">
        <v>0.18178243288214285</v>
      </c>
      <c r="O595" s="711">
        <v>0.12</v>
      </c>
      <c r="P595" s="785"/>
      <c r="Q595" s="618" t="s">
        <v>67</v>
      </c>
    </row>
    <row r="596" spans="1:17" ht="60">
      <c r="A596" s="784" t="s">
        <v>2286</v>
      </c>
      <c r="B596" s="784" t="s">
        <v>267</v>
      </c>
      <c r="C596" s="631" t="s">
        <v>1337</v>
      </c>
      <c r="D596" s="618" t="s">
        <v>2716</v>
      </c>
      <c r="E596" s="618" t="s">
        <v>2366</v>
      </c>
      <c r="F596" s="618" t="s">
        <v>2394</v>
      </c>
      <c r="G596" s="618" t="s">
        <v>2395</v>
      </c>
      <c r="H596" s="618" t="s">
        <v>365</v>
      </c>
      <c r="I596" s="786"/>
      <c r="J596" s="721">
        <v>2000000</v>
      </c>
      <c r="K596" s="721">
        <v>2000000</v>
      </c>
      <c r="L596" s="721">
        <v>0</v>
      </c>
      <c r="M596" s="721">
        <v>0</v>
      </c>
      <c r="N596" s="711">
        <v>0</v>
      </c>
      <c r="O596" s="711">
        <v>0</v>
      </c>
      <c r="P596" s="785"/>
      <c r="Q596" s="618" t="s">
        <v>2396</v>
      </c>
    </row>
    <row r="597" spans="1:17" ht="60">
      <c r="A597" s="784" t="s">
        <v>2286</v>
      </c>
      <c r="B597" s="784" t="s">
        <v>302</v>
      </c>
      <c r="C597" s="631"/>
      <c r="D597" s="618" t="s">
        <v>2705</v>
      </c>
      <c r="E597" s="694"/>
      <c r="F597" s="694"/>
      <c r="G597" s="618" t="s">
        <v>2358</v>
      </c>
      <c r="H597" s="618" t="s">
        <v>2398</v>
      </c>
      <c r="I597" s="786"/>
      <c r="J597" s="721">
        <v>2000000</v>
      </c>
      <c r="K597" s="721">
        <v>2000000</v>
      </c>
      <c r="L597" s="753"/>
      <c r="M597" s="721">
        <v>1976513</v>
      </c>
      <c r="N597" s="711">
        <v>0.98825649999999998</v>
      </c>
      <c r="O597" s="711">
        <v>90</v>
      </c>
      <c r="P597" s="786"/>
      <c r="Q597" s="618" t="s">
        <v>20</v>
      </c>
    </row>
    <row r="598" spans="1:17" ht="60">
      <c r="A598" s="784" t="s">
        <v>2286</v>
      </c>
      <c r="B598" s="784" t="s">
        <v>302</v>
      </c>
      <c r="C598" s="631"/>
      <c r="D598" s="618" t="s">
        <v>2700</v>
      </c>
      <c r="E598" s="694"/>
      <c r="F598" s="694"/>
      <c r="G598" s="618" t="s">
        <v>2369</v>
      </c>
      <c r="H598" s="618" t="s">
        <v>2400</v>
      </c>
      <c r="I598" s="786"/>
      <c r="J598" s="721">
        <v>1200000</v>
      </c>
      <c r="K598" s="721">
        <v>1200000</v>
      </c>
      <c r="L598" s="753"/>
      <c r="M598" s="721">
        <v>23809</v>
      </c>
      <c r="N598" s="711">
        <v>1.9840833333333332E-2</v>
      </c>
      <c r="O598" s="711">
        <v>0</v>
      </c>
      <c r="P598" s="786"/>
      <c r="Q598" s="689" t="s">
        <v>2401</v>
      </c>
    </row>
    <row r="599" spans="1:17" ht="60">
      <c r="A599" s="784" t="s">
        <v>2286</v>
      </c>
      <c r="B599" s="784" t="s">
        <v>302</v>
      </c>
      <c r="C599" s="631"/>
      <c r="D599" s="618" t="s">
        <v>2708</v>
      </c>
      <c r="E599" s="694"/>
      <c r="F599" s="694"/>
      <c r="G599" s="694"/>
      <c r="H599" s="618" t="s">
        <v>2403</v>
      </c>
      <c r="I599" s="786"/>
      <c r="J599" s="721">
        <v>500000</v>
      </c>
      <c r="K599" s="721">
        <v>1100000</v>
      </c>
      <c r="L599" s="753"/>
      <c r="M599" s="721">
        <v>1058042</v>
      </c>
      <c r="N599" s="711">
        <v>0.96185636363636362</v>
      </c>
      <c r="O599" s="711">
        <v>98</v>
      </c>
      <c r="P599" s="786"/>
      <c r="Q599" s="689" t="s">
        <v>2404</v>
      </c>
    </row>
    <row r="600" spans="1:17" ht="45">
      <c r="A600" s="784" t="s">
        <v>2286</v>
      </c>
      <c r="B600" s="784" t="s">
        <v>302</v>
      </c>
      <c r="C600" s="631"/>
      <c r="D600" s="618" t="s">
        <v>2690</v>
      </c>
      <c r="E600" s="694"/>
      <c r="F600" s="694"/>
      <c r="G600" s="694"/>
      <c r="H600" s="618" t="s">
        <v>2408</v>
      </c>
      <c r="I600" s="786"/>
      <c r="J600" s="721">
        <v>1800000</v>
      </c>
      <c r="K600" s="721">
        <v>1800000</v>
      </c>
      <c r="L600" s="753"/>
      <c r="M600" s="721">
        <v>139</v>
      </c>
      <c r="N600" s="711">
        <v>7.7222222222222215E-3</v>
      </c>
      <c r="O600" s="711">
        <v>0</v>
      </c>
      <c r="P600" s="786"/>
      <c r="Q600" s="689" t="s">
        <v>984</v>
      </c>
    </row>
    <row r="601" spans="1:17" ht="45">
      <c r="A601" s="784" t="s">
        <v>2286</v>
      </c>
      <c r="B601" s="784" t="s">
        <v>302</v>
      </c>
      <c r="C601" s="631"/>
      <c r="D601" s="618" t="s">
        <v>2711</v>
      </c>
      <c r="E601" s="694"/>
      <c r="F601" s="694"/>
      <c r="G601" s="694"/>
      <c r="H601" s="618" t="s">
        <v>2410</v>
      </c>
      <c r="I601" s="786"/>
      <c r="J601" s="721">
        <v>2400000</v>
      </c>
      <c r="K601" s="721">
        <v>7490000</v>
      </c>
      <c r="L601" s="753"/>
      <c r="M601" s="721">
        <v>7118021</v>
      </c>
      <c r="N601" s="711">
        <v>0.95033658210947936</v>
      </c>
      <c r="O601" s="711">
        <v>98</v>
      </c>
      <c r="P601" s="786"/>
      <c r="Q601" s="689" t="s">
        <v>2411</v>
      </c>
    </row>
    <row r="602" spans="1:17" ht="60">
      <c r="A602" s="784" t="s">
        <v>2286</v>
      </c>
      <c r="B602" s="784" t="s">
        <v>302</v>
      </c>
      <c r="C602" s="631"/>
      <c r="D602" s="618" t="s">
        <v>2704</v>
      </c>
      <c r="E602" s="694"/>
      <c r="F602" s="694"/>
      <c r="G602" s="694"/>
      <c r="H602" s="690" t="s">
        <v>2415</v>
      </c>
      <c r="I602" s="842"/>
      <c r="J602" s="787">
        <v>2782686</v>
      </c>
      <c r="K602" s="787">
        <v>2782686</v>
      </c>
      <c r="L602" s="753"/>
      <c r="M602" s="721">
        <v>441488</v>
      </c>
      <c r="N602" s="711">
        <v>0.15865534235627016</v>
      </c>
      <c r="O602" s="711">
        <v>40</v>
      </c>
      <c r="P602" s="786"/>
      <c r="Q602" s="689" t="s">
        <v>20</v>
      </c>
    </row>
    <row r="603" spans="1:17" ht="45">
      <c r="A603" s="784" t="s">
        <v>2286</v>
      </c>
      <c r="B603" s="784" t="s">
        <v>302</v>
      </c>
      <c r="C603" s="631"/>
      <c r="D603" s="618" t="s">
        <v>2691</v>
      </c>
      <c r="E603" s="694"/>
      <c r="F603" s="694"/>
      <c r="G603" s="694"/>
      <c r="H603" s="618" t="s">
        <v>2418</v>
      </c>
      <c r="I603" s="786"/>
      <c r="J603" s="721">
        <v>500000</v>
      </c>
      <c r="K603" s="721">
        <v>3330000</v>
      </c>
      <c r="L603" s="753"/>
      <c r="M603" s="721">
        <v>1038424</v>
      </c>
      <c r="N603" s="711">
        <v>0.31183903903903903</v>
      </c>
      <c r="O603" s="711">
        <v>20</v>
      </c>
      <c r="P603" s="786"/>
      <c r="Q603" s="689" t="s">
        <v>20</v>
      </c>
    </row>
    <row r="604" spans="1:17" ht="45">
      <c r="A604" s="784" t="s">
        <v>2286</v>
      </c>
      <c r="B604" s="784" t="s">
        <v>302</v>
      </c>
      <c r="C604" s="631"/>
      <c r="D604" s="618" t="s">
        <v>2697</v>
      </c>
      <c r="E604" s="694"/>
      <c r="F604" s="694"/>
      <c r="G604" s="694"/>
      <c r="H604" s="618" t="s">
        <v>2421</v>
      </c>
      <c r="I604" s="786"/>
      <c r="J604" s="721">
        <v>1422000</v>
      </c>
      <c r="K604" s="721">
        <v>3582000</v>
      </c>
      <c r="L604" s="753"/>
      <c r="M604" s="721">
        <v>972</v>
      </c>
      <c r="N604" s="711">
        <v>2.7135678391959801E-2</v>
      </c>
      <c r="O604" s="711">
        <v>20</v>
      </c>
      <c r="P604" s="786"/>
      <c r="Q604" s="689" t="s">
        <v>20</v>
      </c>
    </row>
    <row r="605" spans="1:17" ht="45">
      <c r="A605" s="784" t="s">
        <v>2286</v>
      </c>
      <c r="B605" s="784" t="s">
        <v>302</v>
      </c>
      <c r="C605" s="631"/>
      <c r="D605" s="618" t="s">
        <v>2697</v>
      </c>
      <c r="E605" s="694"/>
      <c r="F605" s="694"/>
      <c r="G605" s="694"/>
      <c r="H605" s="618" t="s">
        <v>2424</v>
      </c>
      <c r="I605" s="786"/>
      <c r="J605" s="721">
        <v>770000</v>
      </c>
      <c r="K605" s="721">
        <v>1759000</v>
      </c>
      <c r="L605" s="753"/>
      <c r="M605" s="721">
        <v>417174</v>
      </c>
      <c r="N605" s="711">
        <v>0.23716543490619671</v>
      </c>
      <c r="O605" s="711">
        <v>50</v>
      </c>
      <c r="P605" s="786"/>
      <c r="Q605" s="689" t="s">
        <v>20</v>
      </c>
    </row>
    <row r="606" spans="1:17" ht="45">
      <c r="A606" s="784" t="s">
        <v>2286</v>
      </c>
      <c r="B606" s="784" t="s">
        <v>302</v>
      </c>
      <c r="C606" s="631"/>
      <c r="D606" s="618" t="s">
        <v>2697</v>
      </c>
      <c r="E606" s="694"/>
      <c r="F606" s="694"/>
      <c r="G606" s="694"/>
      <c r="H606" s="618" t="s">
        <v>2427</v>
      </c>
      <c r="I606" s="786"/>
      <c r="J606" s="721">
        <v>474000</v>
      </c>
      <c r="K606" s="721">
        <v>1525200</v>
      </c>
      <c r="L606" s="753"/>
      <c r="M606" s="721">
        <v>1417812</v>
      </c>
      <c r="N606" s="711">
        <v>0.9295908733280881</v>
      </c>
      <c r="O606" s="711">
        <v>100</v>
      </c>
      <c r="P606" s="786"/>
      <c r="Q606" s="689" t="s">
        <v>13</v>
      </c>
    </row>
    <row r="607" spans="1:17" ht="15">
      <c r="A607" s="784" t="s">
        <v>2286</v>
      </c>
      <c r="B607" s="784" t="s">
        <v>306</v>
      </c>
      <c r="C607" s="631" t="s">
        <v>319</v>
      </c>
      <c r="D607" s="631" t="s">
        <v>2716</v>
      </c>
      <c r="E607" s="631"/>
      <c r="F607" s="631"/>
      <c r="G607" s="631" t="s">
        <v>2428</v>
      </c>
      <c r="H607" s="631" t="s">
        <v>2429</v>
      </c>
      <c r="I607" s="788"/>
      <c r="J607" s="753">
        <v>1250000</v>
      </c>
      <c r="K607" s="753">
        <v>2450000</v>
      </c>
      <c r="L607" s="753">
        <v>2294676</v>
      </c>
      <c r="M607" s="753">
        <v>2183628</v>
      </c>
      <c r="N607" s="750"/>
      <c r="O607" s="711">
        <v>1</v>
      </c>
      <c r="P607" s="788"/>
      <c r="Q607" s="631" t="s">
        <v>2430</v>
      </c>
    </row>
    <row r="608" spans="1:17" ht="15">
      <c r="A608" s="784" t="s">
        <v>2286</v>
      </c>
      <c r="B608" s="784" t="s">
        <v>306</v>
      </c>
      <c r="C608" s="631" t="s">
        <v>319</v>
      </c>
      <c r="D608" s="631" t="s">
        <v>2716</v>
      </c>
      <c r="E608" s="631"/>
      <c r="F608" s="631"/>
      <c r="G608" s="705" t="s">
        <v>2432</v>
      </c>
      <c r="H608" s="631" t="s">
        <v>2431</v>
      </c>
      <c r="I608" s="788"/>
      <c r="J608" s="753">
        <v>2500000</v>
      </c>
      <c r="K608" s="753">
        <v>2500000</v>
      </c>
      <c r="L608" s="753">
        <v>2076273</v>
      </c>
      <c r="M608" s="753">
        <v>1819116</v>
      </c>
      <c r="N608" s="750"/>
      <c r="O608" s="711">
        <v>0.9</v>
      </c>
      <c r="P608" s="788"/>
      <c r="Q608" s="631" t="s">
        <v>2430</v>
      </c>
    </row>
    <row r="609" spans="1:17" ht="45">
      <c r="A609" s="784" t="s">
        <v>2286</v>
      </c>
      <c r="B609" s="784" t="s">
        <v>306</v>
      </c>
      <c r="C609" s="631" t="s">
        <v>319</v>
      </c>
      <c r="D609" s="631" t="s">
        <v>2716</v>
      </c>
      <c r="E609" s="631"/>
      <c r="F609" s="631"/>
      <c r="G609" s="705" t="s">
        <v>2434</v>
      </c>
      <c r="H609" s="631" t="s">
        <v>2433</v>
      </c>
      <c r="I609" s="788"/>
      <c r="J609" s="753">
        <v>10000000</v>
      </c>
      <c r="K609" s="753">
        <v>13704000</v>
      </c>
      <c r="L609" s="753">
        <v>13565515</v>
      </c>
      <c r="M609" s="753">
        <v>13328981</v>
      </c>
      <c r="N609" s="750"/>
      <c r="O609" s="711">
        <v>0.99</v>
      </c>
      <c r="P609" s="788"/>
      <c r="Q609" s="631" t="s">
        <v>2430</v>
      </c>
    </row>
    <row r="610" spans="1:17" ht="15">
      <c r="A610" s="784" t="s">
        <v>2286</v>
      </c>
      <c r="B610" s="784" t="s">
        <v>306</v>
      </c>
      <c r="C610" s="631" t="s">
        <v>319</v>
      </c>
      <c r="D610" s="631" t="s">
        <v>2695</v>
      </c>
      <c r="E610" s="631"/>
      <c r="F610" s="631"/>
      <c r="G610" s="631" t="s">
        <v>2439</v>
      </c>
      <c r="H610" s="631" t="s">
        <v>2438</v>
      </c>
      <c r="I610" s="788"/>
      <c r="J610" s="753">
        <v>973000</v>
      </c>
      <c r="K610" s="753">
        <v>1823000</v>
      </c>
      <c r="L610" s="753">
        <v>1681332</v>
      </c>
      <c r="M610" s="753">
        <v>1114743</v>
      </c>
      <c r="N610" s="750"/>
      <c r="O610" s="711">
        <v>0.88</v>
      </c>
      <c r="P610" s="788"/>
      <c r="Q610" s="631" t="s">
        <v>2440</v>
      </c>
    </row>
    <row r="611" spans="1:17" ht="75">
      <c r="A611" s="784" t="s">
        <v>2286</v>
      </c>
      <c r="B611" s="784" t="s">
        <v>300</v>
      </c>
      <c r="C611" s="631" t="s">
        <v>319</v>
      </c>
      <c r="D611" s="631" t="s">
        <v>2691</v>
      </c>
      <c r="E611" s="694"/>
      <c r="F611" s="694"/>
      <c r="G611" s="631" t="s">
        <v>2442</v>
      </c>
      <c r="H611" s="631" t="s">
        <v>2443</v>
      </c>
      <c r="I611" s="788"/>
      <c r="J611" s="753">
        <v>196654</v>
      </c>
      <c r="K611" s="753">
        <v>2727853</v>
      </c>
      <c r="L611" s="753">
        <v>2649815.3555899998</v>
      </c>
      <c r="M611" s="753">
        <v>2432897.1112299999</v>
      </c>
      <c r="N611" s="711"/>
      <c r="O611" s="711">
        <v>95</v>
      </c>
      <c r="P611" s="788"/>
      <c r="Q611" s="695" t="s">
        <v>2444</v>
      </c>
    </row>
    <row r="612" spans="1:17" ht="45">
      <c r="A612" s="784" t="s">
        <v>2286</v>
      </c>
      <c r="B612" s="784" t="s">
        <v>300</v>
      </c>
      <c r="C612" s="631" t="s">
        <v>319</v>
      </c>
      <c r="D612" s="631" t="s">
        <v>2692</v>
      </c>
      <c r="E612" s="694"/>
      <c r="F612" s="694"/>
      <c r="G612" s="705" t="s">
        <v>2447</v>
      </c>
      <c r="H612" s="631" t="s">
        <v>2446</v>
      </c>
      <c r="I612" s="788"/>
      <c r="J612" s="753">
        <v>38800</v>
      </c>
      <c r="K612" s="753">
        <v>2354700</v>
      </c>
      <c r="L612" s="753">
        <v>2333195.7896500002</v>
      </c>
      <c r="M612" s="753">
        <v>1802547.4883899998</v>
      </c>
      <c r="N612" s="711"/>
      <c r="O612" s="711">
        <v>0.99</v>
      </c>
      <c r="P612" s="788"/>
      <c r="Q612" s="695"/>
    </row>
    <row r="613" spans="1:17" ht="30">
      <c r="A613" s="784" t="s">
        <v>2286</v>
      </c>
      <c r="B613" s="784" t="s">
        <v>300</v>
      </c>
      <c r="C613" s="631" t="s">
        <v>319</v>
      </c>
      <c r="D613" s="631" t="s">
        <v>2695</v>
      </c>
      <c r="E613" s="694"/>
      <c r="F613" s="694"/>
      <c r="G613" s="631" t="s">
        <v>2448</v>
      </c>
      <c r="H613" s="631" t="s">
        <v>2449</v>
      </c>
      <c r="I613" s="788"/>
      <c r="J613" s="753">
        <v>973000</v>
      </c>
      <c r="K613" s="753">
        <v>1437000</v>
      </c>
      <c r="L613" s="753">
        <v>1133694.39983</v>
      </c>
      <c r="M613" s="753">
        <v>951546.89040000003</v>
      </c>
      <c r="N613" s="711"/>
      <c r="O613" s="711">
        <v>95</v>
      </c>
      <c r="P613" s="788"/>
      <c r="Q613" s="695"/>
    </row>
    <row r="614" spans="1:17" ht="30">
      <c r="A614" s="784" t="s">
        <v>2286</v>
      </c>
      <c r="B614" s="784" t="s">
        <v>300</v>
      </c>
      <c r="C614" s="631" t="s">
        <v>319</v>
      </c>
      <c r="D614" s="631" t="s">
        <v>2700</v>
      </c>
      <c r="E614" s="694"/>
      <c r="F614" s="694"/>
      <c r="G614" s="705" t="s">
        <v>2452</v>
      </c>
      <c r="H614" s="631" t="s">
        <v>2451</v>
      </c>
      <c r="I614" s="788"/>
      <c r="J614" s="753">
        <v>900000</v>
      </c>
      <c r="K614" s="753">
        <v>1916700</v>
      </c>
      <c r="L614" s="753">
        <v>1704707.09506</v>
      </c>
      <c r="M614" s="753">
        <v>1161733.83516</v>
      </c>
      <c r="N614" s="711"/>
      <c r="O614" s="711">
        <v>90</v>
      </c>
      <c r="P614" s="788"/>
      <c r="Q614" s="618">
        <v>1</v>
      </c>
    </row>
    <row r="615" spans="1:17" ht="30">
      <c r="A615" s="784" t="s">
        <v>2286</v>
      </c>
      <c r="B615" s="784" t="s">
        <v>300</v>
      </c>
      <c r="C615" s="631" t="s">
        <v>319</v>
      </c>
      <c r="D615" s="631" t="s">
        <v>2700</v>
      </c>
      <c r="E615" s="694"/>
      <c r="F615" s="694"/>
      <c r="G615" s="631" t="s">
        <v>2453</v>
      </c>
      <c r="H615" s="631" t="s">
        <v>2454</v>
      </c>
      <c r="I615" s="788"/>
      <c r="J615" s="753">
        <v>1000000</v>
      </c>
      <c r="K615" s="753">
        <v>2502000</v>
      </c>
      <c r="L615" s="753">
        <v>2456514.5337899998</v>
      </c>
      <c r="M615" s="753">
        <v>2380647.0141499997</v>
      </c>
      <c r="N615" s="711"/>
      <c r="O615" s="711">
        <v>95</v>
      </c>
      <c r="P615" s="788"/>
      <c r="Q615" s="626"/>
    </row>
    <row r="616" spans="1:17" ht="45">
      <c r="A616" s="784" t="s">
        <v>2286</v>
      </c>
      <c r="B616" s="784" t="s">
        <v>300</v>
      </c>
      <c r="C616" s="631" t="s">
        <v>319</v>
      </c>
      <c r="D616" s="631" t="s">
        <v>2700</v>
      </c>
      <c r="E616" s="694"/>
      <c r="F616" s="694"/>
      <c r="G616" s="631" t="s">
        <v>2455</v>
      </c>
      <c r="H616" s="631" t="s">
        <v>2456</v>
      </c>
      <c r="I616" s="788"/>
      <c r="J616" s="753">
        <v>672000</v>
      </c>
      <c r="K616" s="753">
        <v>1019400</v>
      </c>
      <c r="L616" s="753">
        <v>993395.81232000003</v>
      </c>
      <c r="M616" s="753">
        <v>547169.94929999998</v>
      </c>
      <c r="N616" s="711"/>
      <c r="O616" s="711">
        <v>85</v>
      </c>
      <c r="P616" s="788"/>
      <c r="Q616" s="618">
        <v>1</v>
      </c>
    </row>
    <row r="617" spans="1:17" ht="30">
      <c r="A617" s="784" t="s">
        <v>2286</v>
      </c>
      <c r="B617" s="784" t="s">
        <v>300</v>
      </c>
      <c r="C617" s="631" t="s">
        <v>319</v>
      </c>
      <c r="D617" s="631" t="s">
        <v>2705</v>
      </c>
      <c r="E617" s="694"/>
      <c r="F617" s="694"/>
      <c r="G617" s="705" t="s">
        <v>2459</v>
      </c>
      <c r="H617" s="631" t="s">
        <v>2458</v>
      </c>
      <c r="I617" s="788"/>
      <c r="J617" s="753">
        <v>1000000</v>
      </c>
      <c r="K617" s="753">
        <v>1000000</v>
      </c>
      <c r="L617" s="753">
        <v>913764.62757999997</v>
      </c>
      <c r="M617" s="753">
        <v>714307.89893000002</v>
      </c>
      <c r="N617" s="711"/>
      <c r="O617" s="711">
        <v>99</v>
      </c>
      <c r="P617" s="788"/>
      <c r="Q617" s="695"/>
    </row>
    <row r="618" spans="1:17" ht="30">
      <c r="A618" s="784" t="s">
        <v>2286</v>
      </c>
      <c r="B618" s="784" t="s">
        <v>300</v>
      </c>
      <c r="C618" s="631" t="s">
        <v>319</v>
      </c>
      <c r="D618" s="631" t="s">
        <v>2705</v>
      </c>
      <c r="E618" s="694"/>
      <c r="F618" s="694"/>
      <c r="G618" s="631" t="s">
        <v>2460</v>
      </c>
      <c r="H618" s="631" t="s">
        <v>2461</v>
      </c>
      <c r="I618" s="788"/>
      <c r="J618" s="753">
        <v>1500000</v>
      </c>
      <c r="K618" s="753">
        <v>1500000</v>
      </c>
      <c r="L618" s="753">
        <v>891114.49126000004</v>
      </c>
      <c r="M618" s="753">
        <v>473319.82117000001</v>
      </c>
      <c r="N618" s="711"/>
      <c r="O618" s="711">
        <v>70</v>
      </c>
      <c r="P618" s="788"/>
      <c r="Q618" s="618"/>
    </row>
    <row r="619" spans="1:17" ht="60">
      <c r="A619" s="784" t="s">
        <v>2286</v>
      </c>
      <c r="B619" s="784" t="s">
        <v>300</v>
      </c>
      <c r="C619" s="631" t="s">
        <v>319</v>
      </c>
      <c r="D619" s="631" t="s">
        <v>2716</v>
      </c>
      <c r="E619" s="694"/>
      <c r="F619" s="694"/>
      <c r="G619" s="631" t="s">
        <v>2463</v>
      </c>
      <c r="H619" s="631" t="s">
        <v>2464</v>
      </c>
      <c r="I619" s="788"/>
      <c r="J619" s="753">
        <v>2000000</v>
      </c>
      <c r="K619" s="753">
        <v>2000000</v>
      </c>
      <c r="L619" s="753">
        <v>1982123.3700300001</v>
      </c>
      <c r="M619" s="753">
        <v>1354022.4776899999</v>
      </c>
      <c r="N619" s="711"/>
      <c r="O619" s="711">
        <v>98</v>
      </c>
      <c r="P619" s="788"/>
      <c r="Q619" s="695" t="s">
        <v>2465</v>
      </c>
    </row>
    <row r="620" spans="1:17" ht="90">
      <c r="A620" s="784" t="s">
        <v>2286</v>
      </c>
      <c r="B620" s="784" t="s">
        <v>300</v>
      </c>
      <c r="C620" s="631" t="s">
        <v>319</v>
      </c>
      <c r="D620" s="631" t="s">
        <v>2716</v>
      </c>
      <c r="E620" s="694"/>
      <c r="F620" s="694"/>
      <c r="G620" s="631" t="s">
        <v>2466</v>
      </c>
      <c r="H620" s="631" t="s">
        <v>2467</v>
      </c>
      <c r="I620" s="788"/>
      <c r="J620" s="753">
        <v>2000000</v>
      </c>
      <c r="K620" s="753">
        <v>2500000</v>
      </c>
      <c r="L620" s="753">
        <v>1960121.95141</v>
      </c>
      <c r="M620" s="753">
        <v>603838.06296000001</v>
      </c>
      <c r="N620" s="711"/>
      <c r="O620" s="711">
        <v>0.6</v>
      </c>
      <c r="P620" s="785"/>
      <c r="Q620" s="695" t="s">
        <v>2468</v>
      </c>
    </row>
    <row r="621" spans="1:17" ht="30">
      <c r="A621" s="784" t="s">
        <v>2286</v>
      </c>
      <c r="B621" s="784" t="s">
        <v>300</v>
      </c>
      <c r="C621" s="631" t="s">
        <v>319</v>
      </c>
      <c r="D621" s="631" t="s">
        <v>2708</v>
      </c>
      <c r="E621" s="694"/>
      <c r="F621" s="694"/>
      <c r="G621" s="705" t="s">
        <v>2474</v>
      </c>
      <c r="H621" s="631" t="s">
        <v>2473</v>
      </c>
      <c r="I621" s="788"/>
      <c r="J621" s="753">
        <v>600000</v>
      </c>
      <c r="K621" s="753">
        <v>1520000</v>
      </c>
      <c r="L621" s="753">
        <v>1414111.1751600001</v>
      </c>
      <c r="M621" s="753">
        <v>649614.33151000005</v>
      </c>
      <c r="N621" s="711"/>
      <c r="O621" s="711">
        <v>0.75</v>
      </c>
      <c r="P621" s="785"/>
      <c r="Q621" s="631"/>
    </row>
    <row r="622" spans="1:17" ht="30">
      <c r="A622" s="784" t="s">
        <v>2286</v>
      </c>
      <c r="B622" s="784" t="s">
        <v>300</v>
      </c>
      <c r="C622" s="631" t="s">
        <v>319</v>
      </c>
      <c r="D622" s="631" t="s">
        <v>2708</v>
      </c>
      <c r="E622" s="694"/>
      <c r="F622" s="694"/>
      <c r="G622" s="631" t="s">
        <v>2475</v>
      </c>
      <c r="H622" s="631" t="s">
        <v>2476</v>
      </c>
      <c r="I622" s="788"/>
      <c r="J622" s="753">
        <v>800000</v>
      </c>
      <c r="K622" s="753">
        <v>1200000</v>
      </c>
      <c r="L622" s="753">
        <v>1162649.3286299999</v>
      </c>
      <c r="M622" s="753">
        <v>1057618.42903</v>
      </c>
      <c r="N622" s="711"/>
      <c r="O622" s="711">
        <v>0.98</v>
      </c>
      <c r="P622" s="785"/>
      <c r="Q622" s="631"/>
    </row>
    <row r="623" spans="1:17" ht="60">
      <c r="A623" s="784" t="s">
        <v>2286</v>
      </c>
      <c r="B623" s="784" t="s">
        <v>296</v>
      </c>
      <c r="C623" s="631" t="s">
        <v>510</v>
      </c>
      <c r="D623" s="631" t="s">
        <v>2704</v>
      </c>
      <c r="E623" s="631"/>
      <c r="F623" s="631"/>
      <c r="G623" s="631" t="s">
        <v>2477</v>
      </c>
      <c r="H623" s="694"/>
      <c r="I623" s="790"/>
      <c r="J623" s="753"/>
      <c r="K623" s="753">
        <v>2276742.852</v>
      </c>
      <c r="L623" s="753">
        <v>1592565.12</v>
      </c>
      <c r="M623" s="753">
        <v>0</v>
      </c>
      <c r="N623" s="750"/>
      <c r="O623" s="711" t="s">
        <v>2478</v>
      </c>
      <c r="P623" s="789"/>
      <c r="Q623" s="717" t="s">
        <v>2479</v>
      </c>
    </row>
    <row r="624" spans="1:17" ht="45">
      <c r="A624" s="784" t="s">
        <v>2286</v>
      </c>
      <c r="B624" s="784" t="s">
        <v>296</v>
      </c>
      <c r="C624" s="631" t="s">
        <v>510</v>
      </c>
      <c r="D624" s="694" t="s">
        <v>2705</v>
      </c>
      <c r="E624" s="631"/>
      <c r="F624" s="631"/>
      <c r="G624" s="631" t="s">
        <v>2480</v>
      </c>
      <c r="H624" s="694"/>
      <c r="I624" s="790"/>
      <c r="J624" s="753"/>
      <c r="K624" s="753">
        <v>2481000</v>
      </c>
      <c r="L624" s="753">
        <v>1583111.1120499999</v>
      </c>
      <c r="M624" s="753">
        <v>238915.62823</v>
      </c>
      <c r="N624" s="750"/>
      <c r="O624" s="750"/>
      <c r="P624" s="790"/>
      <c r="Q624" s="694"/>
    </row>
    <row r="625" spans="1:17" ht="30">
      <c r="A625" s="784" t="s">
        <v>2286</v>
      </c>
      <c r="B625" s="784" t="s">
        <v>296</v>
      </c>
      <c r="C625" s="631" t="s">
        <v>510</v>
      </c>
      <c r="D625" s="631" t="s">
        <v>2711</v>
      </c>
      <c r="E625" s="631"/>
      <c r="F625" s="631"/>
      <c r="G625" s="631" t="s">
        <v>2481</v>
      </c>
      <c r="H625" s="694"/>
      <c r="I625" s="790"/>
      <c r="J625" s="753"/>
      <c r="K625" s="753">
        <v>2000000</v>
      </c>
      <c r="L625" s="753">
        <v>0</v>
      </c>
      <c r="M625" s="753">
        <v>0</v>
      </c>
      <c r="N625" s="750"/>
      <c r="O625" s="711">
        <v>0</v>
      </c>
      <c r="P625" s="785"/>
      <c r="Q625" s="694"/>
    </row>
    <row r="626" spans="1:17" ht="30">
      <c r="A626" s="784" t="s">
        <v>2286</v>
      </c>
      <c r="B626" s="784" t="s">
        <v>296</v>
      </c>
      <c r="C626" s="631" t="s">
        <v>2285</v>
      </c>
      <c r="D626" s="618" t="s">
        <v>2716</v>
      </c>
      <c r="E626" s="631"/>
      <c r="F626" s="631"/>
      <c r="G626" s="631" t="s">
        <v>2483</v>
      </c>
      <c r="H626" s="694"/>
      <c r="I626" s="790"/>
      <c r="J626" s="753">
        <v>600000</v>
      </c>
      <c r="K626" s="721">
        <v>1100000</v>
      </c>
      <c r="L626" s="753"/>
      <c r="M626" s="721">
        <v>973995.75054000004</v>
      </c>
      <c r="N626" s="750"/>
      <c r="O626" s="711">
        <v>0.98</v>
      </c>
      <c r="P626" s="788"/>
      <c r="Q626" s="631"/>
    </row>
    <row r="627" spans="1:17" ht="30">
      <c r="A627" s="784" t="s">
        <v>2286</v>
      </c>
      <c r="B627" s="784" t="s">
        <v>296</v>
      </c>
      <c r="C627" s="631" t="s">
        <v>2285</v>
      </c>
      <c r="D627" s="618" t="s">
        <v>2716</v>
      </c>
      <c r="E627" s="631"/>
      <c r="F627" s="631"/>
      <c r="G627" s="631" t="s">
        <v>2485</v>
      </c>
      <c r="H627" s="694"/>
      <c r="I627" s="790"/>
      <c r="J627" s="753">
        <v>500000</v>
      </c>
      <c r="K627" s="721">
        <v>1124200</v>
      </c>
      <c r="L627" s="753"/>
      <c r="M627" s="721">
        <v>750847.00805000006</v>
      </c>
      <c r="N627" s="750"/>
      <c r="O627" s="711">
        <v>0.75</v>
      </c>
      <c r="P627" s="786"/>
      <c r="Q627" s="618"/>
    </row>
    <row r="628" spans="1:17" ht="30">
      <c r="A628" s="784" t="s">
        <v>2286</v>
      </c>
      <c r="B628" s="784" t="s">
        <v>296</v>
      </c>
      <c r="C628" s="631" t="s">
        <v>2285</v>
      </c>
      <c r="D628" s="618" t="s">
        <v>2708</v>
      </c>
      <c r="E628" s="631"/>
      <c r="F628" s="631"/>
      <c r="G628" s="631" t="s">
        <v>2488</v>
      </c>
      <c r="H628" s="694"/>
      <c r="I628" s="790"/>
      <c r="J628" s="753">
        <v>450000</v>
      </c>
      <c r="K628" s="721">
        <v>2408068</v>
      </c>
      <c r="L628" s="753"/>
      <c r="M628" s="721">
        <v>2388340.2190300003</v>
      </c>
      <c r="N628" s="750"/>
      <c r="O628" s="711">
        <v>1</v>
      </c>
      <c r="P628" s="786"/>
      <c r="Q628" s="618"/>
    </row>
    <row r="629" spans="1:17" ht="30">
      <c r="A629" s="784" t="s">
        <v>2286</v>
      </c>
      <c r="B629" s="784" t="s">
        <v>296</v>
      </c>
      <c r="C629" s="631" t="s">
        <v>2285</v>
      </c>
      <c r="D629" s="618" t="s">
        <v>2708</v>
      </c>
      <c r="E629" s="631"/>
      <c r="F629" s="631"/>
      <c r="G629" s="631" t="s">
        <v>2490</v>
      </c>
      <c r="H629" s="694"/>
      <c r="I629" s="790"/>
      <c r="J629" s="753">
        <v>180000</v>
      </c>
      <c r="K629" s="721">
        <v>1315000</v>
      </c>
      <c r="L629" s="753"/>
      <c r="M629" s="721">
        <v>1222682.3444000001</v>
      </c>
      <c r="N629" s="750"/>
      <c r="O629" s="711">
        <v>0.96</v>
      </c>
      <c r="P629" s="786"/>
      <c r="Q629" s="618"/>
    </row>
    <row r="630" spans="1:17" ht="30">
      <c r="A630" s="784" t="s">
        <v>2286</v>
      </c>
      <c r="B630" s="784" t="s">
        <v>296</v>
      </c>
      <c r="C630" s="631" t="s">
        <v>2285</v>
      </c>
      <c r="D630" s="618" t="s">
        <v>2708</v>
      </c>
      <c r="E630" s="631"/>
      <c r="F630" s="631"/>
      <c r="G630" s="631" t="s">
        <v>2492</v>
      </c>
      <c r="H630" s="694"/>
      <c r="I630" s="790"/>
      <c r="J630" s="753">
        <v>400000</v>
      </c>
      <c r="K630" s="721">
        <v>1300000</v>
      </c>
      <c r="L630" s="753"/>
      <c r="M630" s="721">
        <v>1183693.3957499999</v>
      </c>
      <c r="N630" s="750"/>
      <c r="O630" s="711">
        <v>0.9</v>
      </c>
      <c r="P630" s="786"/>
      <c r="Q630" s="618"/>
    </row>
    <row r="631" spans="1:17" ht="75">
      <c r="A631" s="784" t="s">
        <v>2286</v>
      </c>
      <c r="B631" s="784" t="s">
        <v>296</v>
      </c>
      <c r="C631" s="631" t="s">
        <v>2285</v>
      </c>
      <c r="D631" s="618" t="s">
        <v>2708</v>
      </c>
      <c r="E631" s="631"/>
      <c r="F631" s="631"/>
      <c r="G631" s="631" t="s">
        <v>2494</v>
      </c>
      <c r="H631" s="694"/>
      <c r="I631" s="790"/>
      <c r="J631" s="753">
        <v>1500000</v>
      </c>
      <c r="K631" s="721">
        <v>1900000</v>
      </c>
      <c r="L631" s="753"/>
      <c r="M631" s="721">
        <v>1728020.83372</v>
      </c>
      <c r="N631" s="750"/>
      <c r="O631" s="711">
        <v>1</v>
      </c>
      <c r="P631" s="786"/>
      <c r="Q631" s="618"/>
    </row>
    <row r="632" spans="1:17" ht="30">
      <c r="A632" s="784" t="s">
        <v>2286</v>
      </c>
      <c r="B632" s="784" t="s">
        <v>296</v>
      </c>
      <c r="C632" s="631" t="s">
        <v>2285</v>
      </c>
      <c r="D632" s="618" t="s">
        <v>2708</v>
      </c>
      <c r="E632" s="631"/>
      <c r="F632" s="631"/>
      <c r="G632" s="631" t="s">
        <v>2496</v>
      </c>
      <c r="H632" s="694"/>
      <c r="I632" s="790"/>
      <c r="J632" s="753">
        <v>1400000</v>
      </c>
      <c r="K632" s="721">
        <v>2750000</v>
      </c>
      <c r="L632" s="753"/>
      <c r="M632" s="721">
        <v>1092327.44881</v>
      </c>
      <c r="N632" s="750"/>
      <c r="O632" s="711">
        <v>0.5</v>
      </c>
      <c r="P632" s="786"/>
      <c r="Q632" s="618"/>
    </row>
    <row r="633" spans="1:17" ht="30">
      <c r="A633" s="784" t="s">
        <v>2286</v>
      </c>
      <c r="B633" s="784" t="s">
        <v>296</v>
      </c>
      <c r="C633" s="631" t="s">
        <v>2285</v>
      </c>
      <c r="D633" s="618" t="s">
        <v>2708</v>
      </c>
      <c r="E633" s="631"/>
      <c r="F633" s="631"/>
      <c r="G633" s="631" t="s">
        <v>2498</v>
      </c>
      <c r="H633" s="694"/>
      <c r="I633" s="790"/>
      <c r="J633" s="753">
        <v>1000000</v>
      </c>
      <c r="K633" s="721">
        <v>1000000</v>
      </c>
      <c r="L633" s="753"/>
      <c r="M633" s="721">
        <v>783191.57597000001</v>
      </c>
      <c r="N633" s="750"/>
      <c r="O633" s="711">
        <v>0.8</v>
      </c>
      <c r="P633" s="786"/>
      <c r="Q633" s="618" t="s">
        <v>2499</v>
      </c>
    </row>
    <row r="634" spans="1:17" ht="30">
      <c r="A634" s="784" t="s">
        <v>2286</v>
      </c>
      <c r="B634" s="784" t="s">
        <v>296</v>
      </c>
      <c r="C634" s="631" t="s">
        <v>2285</v>
      </c>
      <c r="D634" s="618" t="s">
        <v>2708</v>
      </c>
      <c r="E634" s="631"/>
      <c r="F634" s="631"/>
      <c r="G634" s="631" t="s">
        <v>2501</v>
      </c>
      <c r="H634" s="694"/>
      <c r="I634" s="790"/>
      <c r="J634" s="753">
        <v>1000000</v>
      </c>
      <c r="K634" s="721">
        <v>1000000</v>
      </c>
      <c r="L634" s="753"/>
      <c r="M634" s="721">
        <v>780812.71394000005</v>
      </c>
      <c r="N634" s="750"/>
      <c r="O634" s="711">
        <v>0.9</v>
      </c>
      <c r="P634" s="786"/>
      <c r="Q634" s="618" t="s">
        <v>2499</v>
      </c>
    </row>
    <row r="635" spans="1:17" ht="30">
      <c r="A635" s="784" t="s">
        <v>2286</v>
      </c>
      <c r="B635" s="784" t="s">
        <v>296</v>
      </c>
      <c r="C635" s="631" t="s">
        <v>2285</v>
      </c>
      <c r="D635" s="618" t="s">
        <v>2708</v>
      </c>
      <c r="E635" s="631"/>
      <c r="F635" s="631"/>
      <c r="G635" s="631" t="s">
        <v>2502</v>
      </c>
      <c r="H635" s="694"/>
      <c r="I635" s="790"/>
      <c r="J635" s="753">
        <v>1500000</v>
      </c>
      <c r="K635" s="721">
        <v>1500000</v>
      </c>
      <c r="L635" s="753"/>
      <c r="M635" s="721">
        <v>1334245.1762899999</v>
      </c>
      <c r="N635" s="750"/>
      <c r="O635" s="711">
        <v>0.97</v>
      </c>
      <c r="P635" s="786"/>
      <c r="Q635" s="618" t="s">
        <v>2499</v>
      </c>
    </row>
    <row r="636" spans="1:17" ht="30">
      <c r="A636" s="784" t="s">
        <v>2286</v>
      </c>
      <c r="B636" s="784" t="s">
        <v>296</v>
      </c>
      <c r="C636" s="631" t="s">
        <v>2285</v>
      </c>
      <c r="D636" s="618" t="s">
        <v>2708</v>
      </c>
      <c r="E636" s="631"/>
      <c r="F636" s="631"/>
      <c r="G636" s="631" t="s">
        <v>2504</v>
      </c>
      <c r="H636" s="694"/>
      <c r="I636" s="790"/>
      <c r="J636" s="753">
        <v>2000000</v>
      </c>
      <c r="K636" s="721">
        <v>2000000</v>
      </c>
      <c r="L636" s="753"/>
      <c r="M636" s="721">
        <v>1782050.3262199999</v>
      </c>
      <c r="N636" s="750"/>
      <c r="O636" s="711">
        <v>1</v>
      </c>
      <c r="P636" s="786"/>
      <c r="Q636" s="618" t="s">
        <v>2499</v>
      </c>
    </row>
    <row r="637" spans="1:17" ht="30">
      <c r="A637" s="784" t="s">
        <v>2286</v>
      </c>
      <c r="B637" s="784" t="s">
        <v>296</v>
      </c>
      <c r="C637" s="631" t="s">
        <v>2285</v>
      </c>
      <c r="D637" s="618" t="s">
        <v>2690</v>
      </c>
      <c r="E637" s="631"/>
      <c r="F637" s="631"/>
      <c r="G637" s="631" t="s">
        <v>2507</v>
      </c>
      <c r="H637" s="694"/>
      <c r="I637" s="790"/>
      <c r="J637" s="753">
        <v>300000</v>
      </c>
      <c r="K637" s="721">
        <v>2489000</v>
      </c>
      <c r="L637" s="753"/>
      <c r="M637" s="721">
        <v>2349654</v>
      </c>
      <c r="N637" s="750"/>
      <c r="O637" s="711">
        <v>1</v>
      </c>
      <c r="P637" s="786"/>
      <c r="Q637" s="618"/>
    </row>
    <row r="638" spans="1:17" ht="30">
      <c r="A638" s="784" t="s">
        <v>2286</v>
      </c>
      <c r="B638" s="784" t="s">
        <v>296</v>
      </c>
      <c r="C638" s="631" t="s">
        <v>2285</v>
      </c>
      <c r="D638" s="618" t="s">
        <v>2691</v>
      </c>
      <c r="E638" s="631"/>
      <c r="F638" s="631"/>
      <c r="G638" s="631" t="s">
        <v>2508</v>
      </c>
      <c r="H638" s="694"/>
      <c r="I638" s="790"/>
      <c r="J638" s="753">
        <v>500000</v>
      </c>
      <c r="K638" s="721">
        <v>3289000</v>
      </c>
      <c r="L638" s="753"/>
      <c r="M638" s="721">
        <v>2082320.1385299999</v>
      </c>
      <c r="N638" s="750"/>
      <c r="O638" s="711">
        <v>0.9</v>
      </c>
      <c r="P638" s="786"/>
      <c r="Q638" s="618"/>
    </row>
    <row r="639" spans="1:17" ht="30">
      <c r="A639" s="784" t="s">
        <v>2286</v>
      </c>
      <c r="B639" s="784" t="s">
        <v>296</v>
      </c>
      <c r="C639" s="631" t="s">
        <v>2285</v>
      </c>
      <c r="D639" s="618" t="s">
        <v>2691</v>
      </c>
      <c r="E639" s="631"/>
      <c r="F639" s="631"/>
      <c r="G639" s="631" t="s">
        <v>2510</v>
      </c>
      <c r="H639" s="694"/>
      <c r="I639" s="790"/>
      <c r="J639" s="753">
        <v>376000</v>
      </c>
      <c r="K639" s="721">
        <v>1261000</v>
      </c>
      <c r="L639" s="753"/>
      <c r="M639" s="721">
        <v>757342.47857000004</v>
      </c>
      <c r="N639" s="750"/>
      <c r="O639" s="711">
        <v>0.7</v>
      </c>
      <c r="P639" s="786"/>
      <c r="Q639" s="618"/>
    </row>
    <row r="640" spans="1:17" ht="30">
      <c r="A640" s="784" t="s">
        <v>2286</v>
      </c>
      <c r="B640" s="784" t="s">
        <v>296</v>
      </c>
      <c r="C640" s="631" t="s">
        <v>2285</v>
      </c>
      <c r="D640" s="618" t="s">
        <v>2690</v>
      </c>
      <c r="E640" s="631"/>
      <c r="F640" s="631"/>
      <c r="G640" s="631" t="s">
        <v>2511</v>
      </c>
      <c r="H640" s="694"/>
      <c r="I640" s="790"/>
      <c r="J640" s="753">
        <v>2000000</v>
      </c>
      <c r="K640" s="721">
        <v>2000000</v>
      </c>
      <c r="L640" s="753"/>
      <c r="M640" s="721">
        <v>39985.077499999999</v>
      </c>
      <c r="N640" s="750"/>
      <c r="O640" s="711" t="s">
        <v>2512</v>
      </c>
      <c r="P640" s="786"/>
      <c r="Q640" s="618" t="s">
        <v>2499</v>
      </c>
    </row>
    <row r="641" spans="1:17" ht="30">
      <c r="A641" s="784" t="s">
        <v>2286</v>
      </c>
      <c r="B641" s="784" t="s">
        <v>296</v>
      </c>
      <c r="C641" s="631" t="s">
        <v>2285</v>
      </c>
      <c r="D641" s="618" t="s">
        <v>2697</v>
      </c>
      <c r="E641" s="631"/>
      <c r="F641" s="631"/>
      <c r="G641" s="631" t="s">
        <v>2514</v>
      </c>
      <c r="H641" s="694"/>
      <c r="I641" s="790"/>
      <c r="J641" s="753">
        <v>948000</v>
      </c>
      <c r="K641" s="721">
        <v>1934000</v>
      </c>
      <c r="L641" s="753"/>
      <c r="M641" s="721">
        <v>1454015.7386400001</v>
      </c>
      <c r="N641" s="750"/>
      <c r="O641" s="711">
        <v>1</v>
      </c>
      <c r="P641" s="786"/>
      <c r="Q641" s="618"/>
    </row>
    <row r="642" spans="1:17" ht="30">
      <c r="A642" s="784" t="s">
        <v>2286</v>
      </c>
      <c r="B642" s="784" t="s">
        <v>296</v>
      </c>
      <c r="C642" s="631" t="s">
        <v>2285</v>
      </c>
      <c r="D642" s="618" t="s">
        <v>2697</v>
      </c>
      <c r="E642" s="631"/>
      <c r="F642" s="631"/>
      <c r="G642" s="631" t="s">
        <v>2516</v>
      </c>
      <c r="H642" s="694"/>
      <c r="I642" s="790"/>
      <c r="J642" s="753">
        <v>1540000</v>
      </c>
      <c r="K642" s="721">
        <v>2830000</v>
      </c>
      <c r="L642" s="753"/>
      <c r="M642" s="721">
        <v>2120057.23007</v>
      </c>
      <c r="N642" s="750"/>
      <c r="O642" s="711">
        <v>0.98</v>
      </c>
      <c r="P642" s="786"/>
      <c r="Q642" s="618"/>
    </row>
    <row r="643" spans="1:17" ht="30">
      <c r="A643" s="784" t="s">
        <v>2286</v>
      </c>
      <c r="B643" s="784" t="s">
        <v>296</v>
      </c>
      <c r="C643" s="631" t="s">
        <v>2285</v>
      </c>
      <c r="D643" s="618" t="s">
        <v>2697</v>
      </c>
      <c r="E643" s="631"/>
      <c r="F643" s="631"/>
      <c r="G643" s="631" t="s">
        <v>2518</v>
      </c>
      <c r="H643" s="694"/>
      <c r="I643" s="790"/>
      <c r="J643" s="753">
        <v>474000</v>
      </c>
      <c r="K643" s="721">
        <v>1446000</v>
      </c>
      <c r="L643" s="753"/>
      <c r="M643" s="721">
        <v>4811.9384</v>
      </c>
      <c r="N643" s="750"/>
      <c r="O643" s="711">
        <v>0</v>
      </c>
      <c r="P643" s="786"/>
      <c r="Q643" s="618" t="s">
        <v>2519</v>
      </c>
    </row>
    <row r="644" spans="1:17" ht="15">
      <c r="A644" s="784" t="s">
        <v>2286</v>
      </c>
      <c r="B644" s="784" t="s">
        <v>296</v>
      </c>
      <c r="C644" s="631" t="s">
        <v>2285</v>
      </c>
      <c r="D644" s="618" t="s">
        <v>2711</v>
      </c>
      <c r="E644" s="631"/>
      <c r="F644" s="631"/>
      <c r="G644" s="631" t="s">
        <v>2521</v>
      </c>
      <c r="H644" s="694"/>
      <c r="I644" s="790"/>
      <c r="J644" s="753">
        <v>610000</v>
      </c>
      <c r="K644" s="721">
        <v>2040000</v>
      </c>
      <c r="L644" s="753"/>
      <c r="M644" s="721">
        <v>873268.89612000005</v>
      </c>
      <c r="N644" s="750"/>
      <c r="O644" s="711">
        <v>0.78</v>
      </c>
      <c r="P644" s="786"/>
      <c r="Q644" s="618"/>
    </row>
    <row r="645" spans="1:17" ht="15">
      <c r="A645" s="784" t="s">
        <v>2286</v>
      </c>
      <c r="B645" s="784" t="s">
        <v>296</v>
      </c>
      <c r="C645" s="631" t="s">
        <v>2285</v>
      </c>
      <c r="D645" s="618" t="s">
        <v>2711</v>
      </c>
      <c r="E645" s="631"/>
      <c r="F645" s="631"/>
      <c r="G645" s="631" t="s">
        <v>2523</v>
      </c>
      <c r="H645" s="694"/>
      <c r="I645" s="790"/>
      <c r="J645" s="753">
        <v>4000000</v>
      </c>
      <c r="K645" s="721">
        <v>8200000</v>
      </c>
      <c r="L645" s="753"/>
      <c r="M645" s="721">
        <v>17070.256699999998</v>
      </c>
      <c r="N645" s="750"/>
      <c r="O645" s="711">
        <v>0</v>
      </c>
      <c r="P645" s="786"/>
      <c r="Q645" s="618"/>
    </row>
    <row r="646" spans="1:17" ht="15">
      <c r="A646" s="784" t="s">
        <v>2286</v>
      </c>
      <c r="B646" s="784" t="s">
        <v>296</v>
      </c>
      <c r="C646" s="631" t="s">
        <v>2285</v>
      </c>
      <c r="D646" s="626" t="s">
        <v>2700</v>
      </c>
      <c r="E646" s="631"/>
      <c r="F646" s="631"/>
      <c r="G646" s="631" t="s">
        <v>2524</v>
      </c>
      <c r="H646" s="694"/>
      <c r="I646" s="790"/>
      <c r="J646" s="753">
        <v>1200000</v>
      </c>
      <c r="K646" s="721">
        <v>1200000</v>
      </c>
      <c r="L646" s="753"/>
      <c r="M646" s="721">
        <v>19718.09</v>
      </c>
      <c r="N646" s="750"/>
      <c r="O646" s="711">
        <v>0.02</v>
      </c>
      <c r="P646" s="786"/>
      <c r="Q646" s="618" t="s">
        <v>2499</v>
      </c>
    </row>
    <row r="647" spans="1:17" ht="15">
      <c r="A647" s="784" t="s">
        <v>2286</v>
      </c>
      <c r="B647" s="784" t="s">
        <v>296</v>
      </c>
      <c r="C647" s="631" t="s">
        <v>2285</v>
      </c>
      <c r="D647" s="626" t="s">
        <v>2705</v>
      </c>
      <c r="E647" s="631"/>
      <c r="F647" s="631"/>
      <c r="G647" s="631" t="s">
        <v>2526</v>
      </c>
      <c r="H647" s="694"/>
      <c r="I647" s="790"/>
      <c r="J647" s="753">
        <v>2700000</v>
      </c>
      <c r="K647" s="721">
        <v>2700000</v>
      </c>
      <c r="L647" s="753"/>
      <c r="M647" s="721">
        <v>1032465.73999</v>
      </c>
      <c r="N647" s="750"/>
      <c r="O647" s="711">
        <v>0.9</v>
      </c>
      <c r="P647" s="786"/>
      <c r="Q647" s="618"/>
    </row>
    <row r="648" spans="1:17" ht="30">
      <c r="A648" s="784" t="s">
        <v>2286</v>
      </c>
      <c r="B648" s="784" t="s">
        <v>296</v>
      </c>
      <c r="C648" s="631" t="s">
        <v>2285</v>
      </c>
      <c r="D648" s="626" t="s">
        <v>2705</v>
      </c>
      <c r="E648" s="631"/>
      <c r="F648" s="631"/>
      <c r="G648" s="631" t="s">
        <v>2528</v>
      </c>
      <c r="H648" s="694"/>
      <c r="I648" s="790"/>
      <c r="J648" s="753">
        <v>1000000</v>
      </c>
      <c r="K648" s="721">
        <v>1000000</v>
      </c>
      <c r="L648" s="753"/>
      <c r="M648" s="721">
        <v>176073.98230999999</v>
      </c>
      <c r="N648" s="750"/>
      <c r="O648" s="711">
        <v>0</v>
      </c>
      <c r="P648" s="786"/>
      <c r="Q648" s="618"/>
    </row>
    <row r="649" spans="1:17" ht="30">
      <c r="A649" s="784" t="s">
        <v>2286</v>
      </c>
      <c r="B649" s="784" t="s">
        <v>276</v>
      </c>
      <c r="C649" s="631"/>
      <c r="D649" s="694" t="s">
        <v>2690</v>
      </c>
      <c r="E649" s="631"/>
      <c r="F649" s="631"/>
      <c r="G649" s="697" t="s">
        <v>2530</v>
      </c>
      <c r="H649" s="697" t="s">
        <v>2529</v>
      </c>
      <c r="I649" s="843"/>
      <c r="J649" s="721"/>
      <c r="K649" s="721">
        <v>4990300</v>
      </c>
      <c r="L649" s="721">
        <v>4476759.3845899999</v>
      </c>
      <c r="M649" s="791"/>
      <c r="N649" s="711"/>
      <c r="O649" s="711">
        <v>1</v>
      </c>
      <c r="P649" s="746"/>
      <c r="Q649" s="698" t="s">
        <v>2531</v>
      </c>
    </row>
    <row r="650" spans="1:17" ht="30">
      <c r="A650" s="784" t="s">
        <v>2286</v>
      </c>
      <c r="B650" s="784" t="s">
        <v>276</v>
      </c>
      <c r="C650" s="631"/>
      <c r="D650" s="694" t="s">
        <v>2690</v>
      </c>
      <c r="E650" s="631"/>
      <c r="F650" s="631"/>
      <c r="G650" s="697" t="s">
        <v>2533</v>
      </c>
      <c r="H650" s="697" t="s">
        <v>2532</v>
      </c>
      <c r="I650" s="843"/>
      <c r="J650" s="721"/>
      <c r="K650" s="721">
        <v>1800000</v>
      </c>
      <c r="L650" s="721">
        <v>0</v>
      </c>
      <c r="M650" s="791"/>
      <c r="N650" s="711"/>
      <c r="O650" s="711">
        <v>0</v>
      </c>
      <c r="P650" s="746"/>
      <c r="Q650" s="698" t="s">
        <v>2534</v>
      </c>
    </row>
    <row r="651" spans="1:17" ht="30">
      <c r="A651" s="784" t="s">
        <v>2286</v>
      </c>
      <c r="B651" s="784" t="s">
        <v>276</v>
      </c>
      <c r="C651" s="631"/>
      <c r="D651" s="694" t="s">
        <v>2691</v>
      </c>
      <c r="E651" s="631"/>
      <c r="F651" s="631"/>
      <c r="G651" s="697" t="s">
        <v>2536</v>
      </c>
      <c r="H651" s="697" t="s">
        <v>2535</v>
      </c>
      <c r="I651" s="843"/>
      <c r="J651" s="721"/>
      <c r="K651" s="721">
        <v>1033000</v>
      </c>
      <c r="L651" s="721">
        <v>1011847.5645</v>
      </c>
      <c r="M651" s="791"/>
      <c r="N651" s="711"/>
      <c r="O651" s="711">
        <v>1</v>
      </c>
      <c r="P651" s="746"/>
      <c r="Q651" s="698" t="s">
        <v>2537</v>
      </c>
    </row>
    <row r="652" spans="1:17" ht="30">
      <c r="A652" s="784" t="s">
        <v>2286</v>
      </c>
      <c r="B652" s="784" t="s">
        <v>276</v>
      </c>
      <c r="C652" s="631"/>
      <c r="D652" s="694" t="s">
        <v>2691</v>
      </c>
      <c r="E652" s="631"/>
      <c r="F652" s="631"/>
      <c r="G652" s="697" t="s">
        <v>2539</v>
      </c>
      <c r="H652" s="697" t="s">
        <v>2538</v>
      </c>
      <c r="I652" s="843"/>
      <c r="J652" s="721"/>
      <c r="K652" s="721">
        <v>2277000</v>
      </c>
      <c r="L652" s="721">
        <v>2253103.6016899999</v>
      </c>
      <c r="M652" s="791"/>
      <c r="N652" s="711"/>
      <c r="O652" s="711">
        <v>0.99</v>
      </c>
      <c r="P652" s="746"/>
      <c r="Q652" s="698" t="s">
        <v>2540</v>
      </c>
    </row>
    <row r="653" spans="1:17" ht="30">
      <c r="A653" s="784" t="s">
        <v>2286</v>
      </c>
      <c r="B653" s="784" t="s">
        <v>276</v>
      </c>
      <c r="C653" s="631"/>
      <c r="D653" s="694" t="s">
        <v>2691</v>
      </c>
      <c r="E653" s="631"/>
      <c r="F653" s="631"/>
      <c r="G653" s="697" t="s">
        <v>2542</v>
      </c>
      <c r="H653" s="697" t="s">
        <v>2541</v>
      </c>
      <c r="I653" s="843"/>
      <c r="J653" s="721"/>
      <c r="K653" s="721">
        <v>2173500</v>
      </c>
      <c r="L653" s="721">
        <v>2083570.31831</v>
      </c>
      <c r="M653" s="791"/>
      <c r="N653" s="711"/>
      <c r="O653" s="711">
        <v>0.99</v>
      </c>
      <c r="P653" s="746"/>
      <c r="Q653" s="698" t="s">
        <v>2543</v>
      </c>
    </row>
    <row r="654" spans="1:17" ht="30">
      <c r="A654" s="784" t="s">
        <v>2286</v>
      </c>
      <c r="B654" s="784" t="s">
        <v>276</v>
      </c>
      <c r="C654" s="631"/>
      <c r="D654" s="694" t="s">
        <v>2697</v>
      </c>
      <c r="E654" s="631"/>
      <c r="F654" s="631"/>
      <c r="G654" s="697" t="s">
        <v>2544</v>
      </c>
      <c r="H654" s="697" t="s">
        <v>1316</v>
      </c>
      <c r="I654" s="843"/>
      <c r="J654" s="721"/>
      <c r="K654" s="721">
        <v>3146000</v>
      </c>
      <c r="L654" s="721">
        <v>3144413.0645400002</v>
      </c>
      <c r="M654" s="791"/>
      <c r="N654" s="711"/>
      <c r="O654" s="711">
        <v>1</v>
      </c>
      <c r="P654" s="746"/>
      <c r="Q654" s="698" t="s">
        <v>2545</v>
      </c>
    </row>
    <row r="655" spans="1:17" ht="30">
      <c r="A655" s="784" t="s">
        <v>2286</v>
      </c>
      <c r="B655" s="784" t="s">
        <v>276</v>
      </c>
      <c r="C655" s="631"/>
      <c r="D655" s="694" t="s">
        <v>2697</v>
      </c>
      <c r="E655" s="631"/>
      <c r="F655" s="631"/>
      <c r="G655" s="697" t="s">
        <v>2547</v>
      </c>
      <c r="H655" s="697" t="s">
        <v>2546</v>
      </c>
      <c r="I655" s="843"/>
      <c r="J655" s="721"/>
      <c r="K655" s="721">
        <v>2590000</v>
      </c>
      <c r="L655" s="721">
        <v>2438150.5450300002</v>
      </c>
      <c r="M655" s="791"/>
      <c r="N655" s="711"/>
      <c r="O655" s="711">
        <v>1</v>
      </c>
      <c r="P655" s="746"/>
      <c r="Q655" s="698" t="s">
        <v>2548</v>
      </c>
    </row>
    <row r="656" spans="1:17" ht="30">
      <c r="A656" s="784" t="s">
        <v>2286</v>
      </c>
      <c r="B656" s="784" t="s">
        <v>276</v>
      </c>
      <c r="C656" s="631"/>
      <c r="D656" s="694" t="s">
        <v>2703</v>
      </c>
      <c r="E656" s="631"/>
      <c r="F656" s="631"/>
      <c r="G656" s="697" t="s">
        <v>2550</v>
      </c>
      <c r="H656" s="697" t="s">
        <v>2549</v>
      </c>
      <c r="I656" s="843"/>
      <c r="J656" s="721"/>
      <c r="K656" s="721">
        <v>1000000</v>
      </c>
      <c r="L656" s="721">
        <v>992364.01607000001</v>
      </c>
      <c r="M656" s="791"/>
      <c r="N656" s="711"/>
      <c r="O656" s="711">
        <v>0.94</v>
      </c>
      <c r="P656" s="746"/>
      <c r="Q656" s="698" t="s">
        <v>2551</v>
      </c>
    </row>
    <row r="657" spans="1:17" ht="30">
      <c r="A657" s="784" t="s">
        <v>2286</v>
      </c>
      <c r="B657" s="784" t="s">
        <v>276</v>
      </c>
      <c r="C657" s="631"/>
      <c r="D657" s="694" t="s">
        <v>2703</v>
      </c>
      <c r="E657" s="631"/>
      <c r="F657" s="631"/>
      <c r="G657" s="697" t="s">
        <v>2553</v>
      </c>
      <c r="H657" s="697" t="s">
        <v>2552</v>
      </c>
      <c r="I657" s="843"/>
      <c r="J657" s="721"/>
      <c r="K657" s="721">
        <v>1500000</v>
      </c>
      <c r="L657" s="721">
        <v>1488112.1122000001</v>
      </c>
      <c r="M657" s="791"/>
      <c r="N657" s="711"/>
      <c r="O657" s="711">
        <v>0.95</v>
      </c>
      <c r="P657" s="746"/>
      <c r="Q657" s="698" t="s">
        <v>20</v>
      </c>
    </row>
    <row r="658" spans="1:17" ht="30">
      <c r="A658" s="784" t="s">
        <v>2286</v>
      </c>
      <c r="B658" s="784" t="s">
        <v>276</v>
      </c>
      <c r="C658" s="631"/>
      <c r="D658" s="694" t="s">
        <v>2703</v>
      </c>
      <c r="E658" s="631"/>
      <c r="F658" s="631"/>
      <c r="G658" s="697" t="s">
        <v>2555</v>
      </c>
      <c r="H658" s="697" t="s">
        <v>2554</v>
      </c>
      <c r="I658" s="843"/>
      <c r="J658" s="721"/>
      <c r="K658" s="721">
        <v>1500000</v>
      </c>
      <c r="L658" s="721">
        <v>1292520.0528299999</v>
      </c>
      <c r="M658" s="791"/>
      <c r="N658" s="711"/>
      <c r="O658" s="711">
        <v>0.99</v>
      </c>
      <c r="P658" s="746"/>
      <c r="Q658" s="698" t="s">
        <v>20</v>
      </c>
    </row>
    <row r="659" spans="1:17" ht="30">
      <c r="A659" s="784" t="s">
        <v>2286</v>
      </c>
      <c r="B659" s="784" t="s">
        <v>276</v>
      </c>
      <c r="C659" s="631"/>
      <c r="D659" s="694" t="s">
        <v>2703</v>
      </c>
      <c r="E659" s="631"/>
      <c r="F659" s="631"/>
      <c r="G659" s="697" t="s">
        <v>2557</v>
      </c>
      <c r="H659" s="697" t="s">
        <v>2556</v>
      </c>
      <c r="I659" s="843"/>
      <c r="J659" s="721"/>
      <c r="K659" s="721">
        <v>2500000</v>
      </c>
      <c r="L659" s="721">
        <v>2453224.10562</v>
      </c>
      <c r="M659" s="791"/>
      <c r="N659" s="711"/>
      <c r="O659" s="711">
        <v>0.96</v>
      </c>
      <c r="P659" s="746"/>
      <c r="Q659" s="698" t="s">
        <v>20</v>
      </c>
    </row>
    <row r="660" spans="1:17" ht="30">
      <c r="A660" s="784" t="s">
        <v>2286</v>
      </c>
      <c r="B660" s="784" t="s">
        <v>276</v>
      </c>
      <c r="C660" s="631"/>
      <c r="D660" s="694" t="s">
        <v>2703</v>
      </c>
      <c r="E660" s="631"/>
      <c r="F660" s="631"/>
      <c r="G660" s="697" t="s">
        <v>2559</v>
      </c>
      <c r="H660" s="697" t="s">
        <v>2558</v>
      </c>
      <c r="I660" s="843"/>
      <c r="J660" s="721"/>
      <c r="K660" s="721">
        <v>2300000</v>
      </c>
      <c r="L660" s="721">
        <v>2253529.6055199997</v>
      </c>
      <c r="M660" s="791"/>
      <c r="N660" s="711"/>
      <c r="O660" s="711">
        <v>0.99</v>
      </c>
      <c r="P660" s="746"/>
      <c r="Q660" s="698" t="s">
        <v>20</v>
      </c>
    </row>
    <row r="661" spans="1:17" ht="30">
      <c r="A661" s="784" t="s">
        <v>2286</v>
      </c>
      <c r="B661" s="784" t="s">
        <v>276</v>
      </c>
      <c r="C661" s="631"/>
      <c r="D661" s="694" t="s">
        <v>2705</v>
      </c>
      <c r="E661" s="631"/>
      <c r="F661" s="631"/>
      <c r="G661" s="697" t="s">
        <v>2561</v>
      </c>
      <c r="H661" s="697" t="s">
        <v>2560</v>
      </c>
      <c r="I661" s="843"/>
      <c r="J661" s="721"/>
      <c r="K661" s="721">
        <v>2200000</v>
      </c>
      <c r="L661" s="721">
        <v>2172548.1244099997</v>
      </c>
      <c r="M661" s="791"/>
      <c r="N661" s="711"/>
      <c r="O661" s="711">
        <v>1</v>
      </c>
      <c r="P661" s="746"/>
      <c r="Q661" s="698" t="s">
        <v>2562</v>
      </c>
    </row>
    <row r="662" spans="1:17" ht="30">
      <c r="A662" s="784" t="s">
        <v>2286</v>
      </c>
      <c r="B662" s="784" t="s">
        <v>276</v>
      </c>
      <c r="C662" s="631"/>
      <c r="D662" s="694" t="s">
        <v>2705</v>
      </c>
      <c r="E662" s="631"/>
      <c r="F662" s="631"/>
      <c r="G662" s="697" t="s">
        <v>2564</v>
      </c>
      <c r="H662" s="697" t="s">
        <v>2563</v>
      </c>
      <c r="I662" s="843"/>
      <c r="J662" s="721"/>
      <c r="K662" s="721">
        <v>2086589</v>
      </c>
      <c r="L662" s="721">
        <v>1825032.1356600001</v>
      </c>
      <c r="M662" s="791"/>
      <c r="N662" s="711"/>
      <c r="O662" s="711">
        <v>0.95</v>
      </c>
      <c r="P662" s="746"/>
      <c r="Q662" s="698" t="s">
        <v>2565</v>
      </c>
    </row>
    <row r="663" spans="1:17" ht="30">
      <c r="A663" s="784" t="s">
        <v>2286</v>
      </c>
      <c r="B663" s="784" t="s">
        <v>276</v>
      </c>
      <c r="C663" s="631"/>
      <c r="D663" s="694" t="s">
        <v>2705</v>
      </c>
      <c r="E663" s="631"/>
      <c r="F663" s="631"/>
      <c r="G663" s="697" t="s">
        <v>2567</v>
      </c>
      <c r="H663" s="697" t="s">
        <v>2566</v>
      </c>
      <c r="I663" s="843"/>
      <c r="J663" s="721"/>
      <c r="K663" s="721">
        <v>1000000</v>
      </c>
      <c r="L663" s="721">
        <v>987515.72262999997</v>
      </c>
      <c r="M663" s="791"/>
      <c r="N663" s="711"/>
      <c r="O663" s="711">
        <v>0.85</v>
      </c>
      <c r="P663" s="746"/>
      <c r="Q663" s="698" t="s">
        <v>1103</v>
      </c>
    </row>
    <row r="664" spans="1:17" ht="30">
      <c r="A664" s="784" t="s">
        <v>2286</v>
      </c>
      <c r="B664" s="784" t="s">
        <v>276</v>
      </c>
      <c r="C664" s="631"/>
      <c r="D664" s="694" t="s">
        <v>2706</v>
      </c>
      <c r="E664" s="631"/>
      <c r="F664" s="631"/>
      <c r="G664" s="697" t="s">
        <v>2569</v>
      </c>
      <c r="H664" s="697" t="s">
        <v>2568</v>
      </c>
      <c r="I664" s="843"/>
      <c r="J664" s="721"/>
      <c r="K664" s="721">
        <v>1745300</v>
      </c>
      <c r="L664" s="721">
        <v>1744367.02226</v>
      </c>
      <c r="M664" s="791"/>
      <c r="N664" s="711"/>
      <c r="O664" s="711">
        <v>1</v>
      </c>
      <c r="P664" s="746"/>
      <c r="Q664" s="698" t="s">
        <v>2570</v>
      </c>
    </row>
    <row r="665" spans="1:17" ht="30">
      <c r="A665" s="784" t="s">
        <v>2286</v>
      </c>
      <c r="B665" s="784" t="s">
        <v>276</v>
      </c>
      <c r="C665" s="631"/>
      <c r="D665" s="694" t="s">
        <v>2708</v>
      </c>
      <c r="E665" s="631"/>
      <c r="F665" s="631"/>
      <c r="G665" s="697" t="s">
        <v>2572</v>
      </c>
      <c r="H665" s="697" t="s">
        <v>2571</v>
      </c>
      <c r="I665" s="843"/>
      <c r="J665" s="721"/>
      <c r="K665" s="721">
        <v>1330000</v>
      </c>
      <c r="L665" s="721">
        <v>1283623.7279700001</v>
      </c>
      <c r="M665" s="791"/>
      <c r="N665" s="711"/>
      <c r="O665" s="711">
        <v>1</v>
      </c>
      <c r="P665" s="746"/>
      <c r="Q665" s="698" t="s">
        <v>2573</v>
      </c>
    </row>
    <row r="666" spans="1:17" ht="30">
      <c r="A666" s="784" t="s">
        <v>2286</v>
      </c>
      <c r="B666" s="784" t="s">
        <v>276</v>
      </c>
      <c r="C666" s="631"/>
      <c r="D666" s="694" t="s">
        <v>2708</v>
      </c>
      <c r="E666" s="631"/>
      <c r="F666" s="631"/>
      <c r="G666" s="697" t="s">
        <v>2575</v>
      </c>
      <c r="H666" s="697" t="s">
        <v>2574</v>
      </c>
      <c r="I666" s="843"/>
      <c r="J666" s="721"/>
      <c r="K666" s="721">
        <v>1400000</v>
      </c>
      <c r="L666" s="721">
        <v>1381353.47826</v>
      </c>
      <c r="M666" s="791"/>
      <c r="N666" s="711"/>
      <c r="O666" s="711">
        <v>1</v>
      </c>
      <c r="P666" s="746"/>
      <c r="Q666" s="698" t="s">
        <v>2573</v>
      </c>
    </row>
    <row r="667" spans="1:17" ht="30">
      <c r="A667" s="784" t="s">
        <v>2286</v>
      </c>
      <c r="B667" s="784" t="s">
        <v>276</v>
      </c>
      <c r="C667" s="631"/>
      <c r="D667" s="694" t="s">
        <v>2708</v>
      </c>
      <c r="E667" s="631"/>
      <c r="F667" s="631"/>
      <c r="G667" s="697" t="s">
        <v>2577</v>
      </c>
      <c r="H667" s="697" t="s">
        <v>2576</v>
      </c>
      <c r="I667" s="843"/>
      <c r="J667" s="721"/>
      <c r="K667" s="721">
        <v>1566000</v>
      </c>
      <c r="L667" s="721">
        <v>1557124.19196</v>
      </c>
      <c r="M667" s="791"/>
      <c r="N667" s="711"/>
      <c r="O667" s="711">
        <v>1</v>
      </c>
      <c r="P667" s="746"/>
      <c r="Q667" s="698" t="s">
        <v>2578</v>
      </c>
    </row>
    <row r="668" spans="1:17" ht="45">
      <c r="A668" s="784" t="s">
        <v>2286</v>
      </c>
      <c r="B668" s="784" t="s">
        <v>276</v>
      </c>
      <c r="C668" s="631"/>
      <c r="D668" s="694" t="s">
        <v>2708</v>
      </c>
      <c r="E668" s="631"/>
      <c r="F668" s="631"/>
      <c r="G668" s="697" t="s">
        <v>2533</v>
      </c>
      <c r="H668" s="697" t="s">
        <v>2579</v>
      </c>
      <c r="I668" s="843"/>
      <c r="J668" s="721"/>
      <c r="K668" s="721">
        <v>1500000</v>
      </c>
      <c r="L668" s="721">
        <v>0</v>
      </c>
      <c r="M668" s="791"/>
      <c r="N668" s="711"/>
      <c r="O668" s="711">
        <v>0</v>
      </c>
      <c r="P668" s="746"/>
      <c r="Q668" s="698" t="s">
        <v>2580</v>
      </c>
    </row>
    <row r="669" spans="1:17" ht="30">
      <c r="A669" s="784" t="s">
        <v>2286</v>
      </c>
      <c r="B669" s="784" t="s">
        <v>276</v>
      </c>
      <c r="C669" s="631"/>
      <c r="D669" s="694" t="s">
        <v>2708</v>
      </c>
      <c r="E669" s="631"/>
      <c r="F669" s="631"/>
      <c r="G669" s="697" t="s">
        <v>2582</v>
      </c>
      <c r="H669" s="697" t="s">
        <v>2581</v>
      </c>
      <c r="I669" s="843"/>
      <c r="J669" s="721"/>
      <c r="K669" s="721">
        <v>1500000</v>
      </c>
      <c r="L669" s="721">
        <v>1431469.3974000001</v>
      </c>
      <c r="M669" s="791"/>
      <c r="N669" s="711"/>
      <c r="O669" s="711">
        <v>0.8</v>
      </c>
      <c r="P669" s="746"/>
      <c r="Q669" s="698" t="s">
        <v>20</v>
      </c>
    </row>
    <row r="670" spans="1:17" ht="30">
      <c r="A670" s="784" t="s">
        <v>2286</v>
      </c>
      <c r="B670" s="784" t="s">
        <v>276</v>
      </c>
      <c r="C670" s="631"/>
      <c r="D670" s="694" t="s">
        <v>2711</v>
      </c>
      <c r="E670" s="631"/>
      <c r="F670" s="631"/>
      <c r="G670" s="697" t="s">
        <v>2584</v>
      </c>
      <c r="H670" s="697" t="s">
        <v>2583</v>
      </c>
      <c r="I670" s="843"/>
      <c r="J670" s="721"/>
      <c r="K670" s="721">
        <v>8400000</v>
      </c>
      <c r="L670" s="721">
        <v>7372013.6901599998</v>
      </c>
      <c r="M670" s="791"/>
      <c r="N670" s="711"/>
      <c r="O670" s="711">
        <v>0.95</v>
      </c>
      <c r="P670" s="746"/>
      <c r="Q670" s="698" t="s">
        <v>2585</v>
      </c>
    </row>
    <row r="671" spans="1:17" ht="30">
      <c r="A671" s="784" t="s">
        <v>2286</v>
      </c>
      <c r="B671" s="784" t="s">
        <v>276</v>
      </c>
      <c r="C671" s="631"/>
      <c r="D671" s="694" t="s">
        <v>2711</v>
      </c>
      <c r="E671" s="631"/>
      <c r="F671" s="631"/>
      <c r="G671" s="697" t="s">
        <v>2587</v>
      </c>
      <c r="H671" s="697" t="s">
        <v>2586</v>
      </c>
      <c r="I671" s="843"/>
      <c r="J671" s="721"/>
      <c r="K671" s="721">
        <v>1810000</v>
      </c>
      <c r="L671" s="721">
        <v>1739813.8306</v>
      </c>
      <c r="M671" s="791"/>
      <c r="N671" s="711"/>
      <c r="O671" s="711">
        <v>1</v>
      </c>
      <c r="P671" s="746"/>
      <c r="Q671" s="698" t="s">
        <v>2588</v>
      </c>
    </row>
    <row r="672" spans="1:17" ht="30">
      <c r="A672" s="784" t="s">
        <v>2286</v>
      </c>
      <c r="B672" s="784" t="s">
        <v>276</v>
      </c>
      <c r="C672" s="631"/>
      <c r="D672" s="694" t="s">
        <v>2711</v>
      </c>
      <c r="E672" s="631"/>
      <c r="F672" s="631"/>
      <c r="G672" s="697" t="s">
        <v>2590</v>
      </c>
      <c r="H672" s="697" t="s">
        <v>2589</v>
      </c>
      <c r="I672" s="843"/>
      <c r="J672" s="721"/>
      <c r="K672" s="721">
        <v>2340000</v>
      </c>
      <c r="L672" s="721">
        <v>2338476.6952600004</v>
      </c>
      <c r="M672" s="791"/>
      <c r="N672" s="711"/>
      <c r="O672" s="711">
        <v>1</v>
      </c>
      <c r="P672" s="746"/>
      <c r="Q672" s="698" t="s">
        <v>2562</v>
      </c>
    </row>
    <row r="673" spans="1:17" ht="30">
      <c r="A673" s="784" t="s">
        <v>2286</v>
      </c>
      <c r="B673" s="784" t="s">
        <v>276</v>
      </c>
      <c r="C673" s="631"/>
      <c r="D673" s="694" t="s">
        <v>2711</v>
      </c>
      <c r="E673" s="631"/>
      <c r="F673" s="631"/>
      <c r="G673" s="697" t="s">
        <v>2592</v>
      </c>
      <c r="H673" s="697" t="s">
        <v>2591</v>
      </c>
      <c r="I673" s="843"/>
      <c r="J673" s="721"/>
      <c r="K673" s="721">
        <v>1190000</v>
      </c>
      <c r="L673" s="721">
        <v>1100458.4836500001</v>
      </c>
      <c r="M673" s="791"/>
      <c r="N673" s="711"/>
      <c r="O673" s="711">
        <v>0.01</v>
      </c>
      <c r="P673" s="746"/>
      <c r="Q673" s="698" t="s">
        <v>20</v>
      </c>
    </row>
    <row r="674" spans="1:17" ht="30">
      <c r="A674" s="784" t="s">
        <v>2286</v>
      </c>
      <c r="B674" s="784" t="s">
        <v>276</v>
      </c>
      <c r="C674" s="631"/>
      <c r="D674" s="694" t="s">
        <v>2711</v>
      </c>
      <c r="E674" s="631"/>
      <c r="F674" s="631"/>
      <c r="G674" s="697" t="s">
        <v>2594</v>
      </c>
      <c r="H674" s="697" t="s">
        <v>2593</v>
      </c>
      <c r="I674" s="843"/>
      <c r="J674" s="721"/>
      <c r="K674" s="721">
        <v>2360000</v>
      </c>
      <c r="L674" s="721">
        <v>2281036.4750999999</v>
      </c>
      <c r="M674" s="791"/>
      <c r="N674" s="711"/>
      <c r="O674" s="711">
        <v>0.55000000000000004</v>
      </c>
      <c r="P674" s="746"/>
      <c r="Q674" s="698" t="s">
        <v>2595</v>
      </c>
    </row>
    <row r="675" spans="1:17" ht="30">
      <c r="A675" s="784" t="s">
        <v>2286</v>
      </c>
      <c r="B675" s="784" t="s">
        <v>276</v>
      </c>
      <c r="C675" s="631"/>
      <c r="D675" s="694" t="s">
        <v>2711</v>
      </c>
      <c r="E675" s="631"/>
      <c r="F675" s="631"/>
      <c r="G675" s="697" t="s">
        <v>2597</v>
      </c>
      <c r="H675" s="697" t="s">
        <v>2596</v>
      </c>
      <c r="I675" s="843"/>
      <c r="J675" s="721"/>
      <c r="K675" s="721">
        <v>2574994</v>
      </c>
      <c r="L675" s="721">
        <v>2568456.49119</v>
      </c>
      <c r="M675" s="791"/>
      <c r="N675" s="711"/>
      <c r="O675" s="711">
        <v>0.5</v>
      </c>
      <c r="P675" s="746"/>
      <c r="Q675" s="698" t="s">
        <v>2598</v>
      </c>
    </row>
    <row r="676" spans="1:17" ht="30">
      <c r="A676" s="784" t="s">
        <v>2286</v>
      </c>
      <c r="B676" s="784" t="s">
        <v>276</v>
      </c>
      <c r="C676" s="631"/>
      <c r="D676" s="694" t="s">
        <v>2716</v>
      </c>
      <c r="E676" s="631"/>
      <c r="F676" s="631"/>
      <c r="G676" s="697" t="s">
        <v>2600</v>
      </c>
      <c r="H676" s="697" t="s">
        <v>2599</v>
      </c>
      <c r="I676" s="843"/>
      <c r="J676" s="721"/>
      <c r="K676" s="721">
        <v>1000000</v>
      </c>
      <c r="L676" s="721">
        <v>995113.28980999999</v>
      </c>
      <c r="M676" s="791"/>
      <c r="N676" s="711"/>
      <c r="O676" s="711">
        <v>0.95</v>
      </c>
      <c r="P676" s="746"/>
      <c r="Q676" s="698" t="s">
        <v>436</v>
      </c>
    </row>
    <row r="677" spans="1:17" ht="45">
      <c r="A677" s="784" t="s">
        <v>2286</v>
      </c>
      <c r="B677" s="784" t="s">
        <v>276</v>
      </c>
      <c r="C677" s="631"/>
      <c r="D677" s="694" t="s">
        <v>2716</v>
      </c>
      <c r="E677" s="631"/>
      <c r="F677" s="631"/>
      <c r="G677" s="697" t="s">
        <v>2602</v>
      </c>
      <c r="H677" s="697" t="s">
        <v>2601</v>
      </c>
      <c r="I677" s="843"/>
      <c r="J677" s="721"/>
      <c r="K677" s="721">
        <v>1710000</v>
      </c>
      <c r="L677" s="721">
        <v>1709715.8386900001</v>
      </c>
      <c r="M677" s="791"/>
      <c r="N677" s="711"/>
      <c r="O677" s="711">
        <v>1</v>
      </c>
      <c r="P677" s="746"/>
      <c r="Q677" s="698" t="s">
        <v>67</v>
      </c>
    </row>
    <row r="678" spans="1:17" ht="30">
      <c r="A678" s="784" t="s">
        <v>2286</v>
      </c>
      <c r="B678" s="784" t="s">
        <v>276</v>
      </c>
      <c r="C678" s="631"/>
      <c r="D678" s="694" t="s">
        <v>2716</v>
      </c>
      <c r="E678" s="631"/>
      <c r="F678" s="631"/>
      <c r="G678" s="697" t="s">
        <v>2604</v>
      </c>
      <c r="H678" s="697" t="s">
        <v>2603</v>
      </c>
      <c r="I678" s="843"/>
      <c r="J678" s="721"/>
      <c r="K678" s="721">
        <v>2450000</v>
      </c>
      <c r="L678" s="721">
        <v>2091384.57124</v>
      </c>
      <c r="M678" s="791"/>
      <c r="N678" s="711"/>
      <c r="O678" s="711">
        <v>0.8</v>
      </c>
      <c r="P678" s="746"/>
      <c r="Q678" s="698" t="s">
        <v>20</v>
      </c>
    </row>
    <row r="679" spans="1:17" ht="45">
      <c r="A679" s="683" t="s">
        <v>526</v>
      </c>
      <c r="B679" s="683" t="s">
        <v>277</v>
      </c>
      <c r="C679" s="683"/>
      <c r="D679" s="618" t="s">
        <v>2690</v>
      </c>
      <c r="E679" s="618" t="s">
        <v>2610</v>
      </c>
      <c r="F679" s="618" t="s">
        <v>2611</v>
      </c>
      <c r="G679" s="618"/>
      <c r="H679" s="618" t="s">
        <v>2612</v>
      </c>
      <c r="I679" s="786"/>
      <c r="J679" s="721"/>
      <c r="K679" s="791">
        <v>3015000</v>
      </c>
      <c r="L679" s="791">
        <v>2553546.2043099999</v>
      </c>
      <c r="M679" s="791">
        <v>1638927.1828299998</v>
      </c>
      <c r="N679" s="711">
        <v>0.543591105416252</v>
      </c>
      <c r="O679" s="711">
        <v>0.8</v>
      </c>
      <c r="P679" s="792"/>
      <c r="Q679" s="683" t="s">
        <v>2613</v>
      </c>
    </row>
    <row r="680" spans="1:17" ht="45">
      <c r="A680" s="683" t="s">
        <v>526</v>
      </c>
      <c r="B680" s="683" t="s">
        <v>277</v>
      </c>
      <c r="C680" s="683"/>
      <c r="D680" s="618" t="s">
        <v>2691</v>
      </c>
      <c r="E680" s="618" t="s">
        <v>2614</v>
      </c>
      <c r="F680" s="618" t="s">
        <v>2615</v>
      </c>
      <c r="G680" s="618"/>
      <c r="H680" s="618" t="s">
        <v>2616</v>
      </c>
      <c r="I680" s="786"/>
      <c r="J680" s="721"/>
      <c r="K680" s="791">
        <v>2822000</v>
      </c>
      <c r="L680" s="791">
        <v>2304558.9831599998</v>
      </c>
      <c r="M680" s="791">
        <v>1744236.3091799999</v>
      </c>
      <c r="N680" s="711">
        <v>0.61808515562721467</v>
      </c>
      <c r="O680" s="711">
        <v>0.99</v>
      </c>
      <c r="P680" s="792"/>
      <c r="Q680" s="683" t="s">
        <v>2617</v>
      </c>
    </row>
    <row r="681" spans="1:17" ht="45">
      <c r="A681" s="683" t="s">
        <v>526</v>
      </c>
      <c r="B681" s="683" t="s">
        <v>277</v>
      </c>
      <c r="C681" s="683"/>
      <c r="D681" s="618" t="s">
        <v>2697</v>
      </c>
      <c r="E681" s="618" t="s">
        <v>2618</v>
      </c>
      <c r="F681" s="618" t="s">
        <v>2619</v>
      </c>
      <c r="G681" s="618"/>
      <c r="H681" s="618" t="s">
        <v>2623</v>
      </c>
      <c r="I681" s="786"/>
      <c r="J681" s="721"/>
      <c r="K681" s="791">
        <v>3308000</v>
      </c>
      <c r="L681" s="791">
        <v>2155467.2876399998</v>
      </c>
      <c r="M681" s="791">
        <v>1326626.5234699999</v>
      </c>
      <c r="N681" s="711">
        <v>0.40103582934401449</v>
      </c>
      <c r="O681" s="711">
        <v>0.8</v>
      </c>
      <c r="P681" s="792"/>
      <c r="Q681" s="683" t="s">
        <v>2624</v>
      </c>
    </row>
    <row r="682" spans="1:17" ht="45">
      <c r="A682" s="683" t="s">
        <v>526</v>
      </c>
      <c r="B682" s="683" t="s">
        <v>277</v>
      </c>
      <c r="C682" s="683"/>
      <c r="D682" s="618" t="s">
        <v>2700</v>
      </c>
      <c r="E682" s="618" t="s">
        <v>2635</v>
      </c>
      <c r="F682" s="618" t="s">
        <v>2636</v>
      </c>
      <c r="G682" s="618"/>
      <c r="H682" s="618" t="s">
        <v>2637</v>
      </c>
      <c r="I682" s="786"/>
      <c r="J682" s="721"/>
      <c r="K682" s="791">
        <v>1255000</v>
      </c>
      <c r="L682" s="791">
        <v>1231141.07922</v>
      </c>
      <c r="M682" s="791">
        <v>1100567.0077</v>
      </c>
      <c r="N682" s="711">
        <v>0.87694582286852585</v>
      </c>
      <c r="O682" s="711">
        <v>0.99</v>
      </c>
      <c r="P682" s="792"/>
      <c r="Q682" s="683" t="s">
        <v>20</v>
      </c>
    </row>
    <row r="683" spans="1:17" ht="30">
      <c r="A683" s="683" t="s">
        <v>526</v>
      </c>
      <c r="B683" s="683" t="s">
        <v>277</v>
      </c>
      <c r="C683" s="683"/>
      <c r="D683" s="618" t="s">
        <v>2703</v>
      </c>
      <c r="E683" s="618" t="s">
        <v>2640</v>
      </c>
      <c r="F683" s="618" t="s">
        <v>2641</v>
      </c>
      <c r="G683" s="618"/>
      <c r="H683" s="618" t="s">
        <v>2642</v>
      </c>
      <c r="I683" s="786"/>
      <c r="J683" s="721"/>
      <c r="K683" s="791">
        <v>1836300</v>
      </c>
      <c r="L683" s="791">
        <v>1705170.3603800002</v>
      </c>
      <c r="M683" s="791">
        <v>1022651.28995</v>
      </c>
      <c r="N683" s="711">
        <v>0.55690861512280132</v>
      </c>
      <c r="O683" s="711">
        <v>0.92</v>
      </c>
      <c r="P683" s="792"/>
      <c r="Q683" s="683" t="s">
        <v>2643</v>
      </c>
    </row>
    <row r="684" spans="1:17" ht="30">
      <c r="A684" s="683" t="s">
        <v>526</v>
      </c>
      <c r="B684" s="683" t="s">
        <v>277</v>
      </c>
      <c r="C684" s="683"/>
      <c r="D684" s="618" t="s">
        <v>2703</v>
      </c>
      <c r="E684" s="618" t="s">
        <v>2640</v>
      </c>
      <c r="F684" s="618" t="s">
        <v>2641</v>
      </c>
      <c r="G684" s="618"/>
      <c r="H684" s="618" t="s">
        <v>2644</v>
      </c>
      <c r="I684" s="786"/>
      <c r="J684" s="721"/>
      <c r="K684" s="791">
        <v>2000000</v>
      </c>
      <c r="L684" s="791">
        <v>1913199.1604300002</v>
      </c>
      <c r="M684" s="791">
        <v>1688644.7007599999</v>
      </c>
      <c r="N684" s="711">
        <v>0.84432235037999992</v>
      </c>
      <c r="O684" s="711">
        <v>0.9</v>
      </c>
      <c r="P684" s="792"/>
      <c r="Q684" s="683" t="s">
        <v>2645</v>
      </c>
    </row>
    <row r="685" spans="1:17" ht="45">
      <c r="A685" s="683" t="s">
        <v>526</v>
      </c>
      <c r="B685" s="683" t="s">
        <v>277</v>
      </c>
      <c r="C685" s="683"/>
      <c r="D685" s="618" t="s">
        <v>2708</v>
      </c>
      <c r="E685" s="618" t="s">
        <v>2646</v>
      </c>
      <c r="F685" s="618" t="s">
        <v>2647</v>
      </c>
      <c r="G685" s="618"/>
      <c r="H685" s="618" t="s">
        <v>2648</v>
      </c>
      <c r="I685" s="786"/>
      <c r="J685" s="721"/>
      <c r="K685" s="791">
        <v>8250000</v>
      </c>
      <c r="L685" s="791">
        <v>8212935.7136499994</v>
      </c>
      <c r="M685" s="791">
        <v>8086901.1487800004</v>
      </c>
      <c r="N685" s="711">
        <v>0.98023044227636369</v>
      </c>
      <c r="O685" s="711">
        <v>0.98</v>
      </c>
      <c r="P685" s="792"/>
      <c r="Q685" s="683" t="s">
        <v>2649</v>
      </c>
    </row>
    <row r="686" spans="1:17" ht="60">
      <c r="A686" s="683" t="s">
        <v>526</v>
      </c>
      <c r="B686" s="683" t="s">
        <v>277</v>
      </c>
      <c r="C686" s="683"/>
      <c r="D686" s="618" t="s">
        <v>2708</v>
      </c>
      <c r="E686" s="618" t="s">
        <v>2646</v>
      </c>
      <c r="F686" s="618" t="s">
        <v>2647</v>
      </c>
      <c r="G686" s="618"/>
      <c r="H686" s="618" t="s">
        <v>2650</v>
      </c>
      <c r="I686" s="786"/>
      <c r="J686" s="721"/>
      <c r="K686" s="791">
        <v>1300000</v>
      </c>
      <c r="L686" s="791">
        <v>1290325.3204400002</v>
      </c>
      <c r="M686" s="791">
        <v>1227702.8240199999</v>
      </c>
      <c r="N686" s="711">
        <v>0.94438678770769224</v>
      </c>
      <c r="O686" s="711">
        <v>0.95</v>
      </c>
      <c r="P686" s="792"/>
      <c r="Q686" s="683" t="s">
        <v>2651</v>
      </c>
    </row>
    <row r="687" spans="1:17" ht="45">
      <c r="A687" s="683" t="s">
        <v>526</v>
      </c>
      <c r="B687" s="683" t="s">
        <v>277</v>
      </c>
      <c r="C687" s="683"/>
      <c r="D687" s="618" t="s">
        <v>2708</v>
      </c>
      <c r="E687" s="618" t="s">
        <v>2652</v>
      </c>
      <c r="F687" s="618" t="s">
        <v>2653</v>
      </c>
      <c r="G687" s="618"/>
      <c r="H687" s="618" t="s">
        <v>2654</v>
      </c>
      <c r="I687" s="786"/>
      <c r="J687" s="721"/>
      <c r="K687" s="791">
        <v>6200000</v>
      </c>
      <c r="L687" s="791">
        <v>6199873.12488</v>
      </c>
      <c r="M687" s="791">
        <v>5756611.7146599991</v>
      </c>
      <c r="N687" s="711">
        <v>0.92848576042903208</v>
      </c>
      <c r="O687" s="711">
        <v>1</v>
      </c>
      <c r="P687" s="792"/>
      <c r="Q687" s="683" t="s">
        <v>560</v>
      </c>
    </row>
    <row r="688" spans="1:17" ht="45">
      <c r="A688" s="683" t="s">
        <v>526</v>
      </c>
      <c r="B688" s="683" t="s">
        <v>277</v>
      </c>
      <c r="C688" s="683"/>
      <c r="D688" s="618" t="s">
        <v>2708</v>
      </c>
      <c r="E688" s="618" t="s">
        <v>2652</v>
      </c>
      <c r="F688" s="618" t="s">
        <v>2653</v>
      </c>
      <c r="G688" s="618"/>
      <c r="H688" s="618" t="s">
        <v>2655</v>
      </c>
      <c r="I688" s="786"/>
      <c r="J688" s="721"/>
      <c r="K688" s="791">
        <v>1100000</v>
      </c>
      <c r="L688" s="791">
        <v>1013324.56629</v>
      </c>
      <c r="M688" s="791">
        <v>1005204.13462</v>
      </c>
      <c r="N688" s="711">
        <v>0.91382194056363641</v>
      </c>
      <c r="O688" s="711">
        <v>0.9</v>
      </c>
      <c r="P688" s="792"/>
      <c r="Q688" s="683" t="s">
        <v>2656</v>
      </c>
    </row>
    <row r="689" spans="1:17" ht="30">
      <c r="A689" s="683" t="s">
        <v>526</v>
      </c>
      <c r="B689" s="683" t="s">
        <v>277</v>
      </c>
      <c r="C689" s="683"/>
      <c r="D689" s="618" t="s">
        <v>2711</v>
      </c>
      <c r="E689" s="618" t="s">
        <v>2668</v>
      </c>
      <c r="F689" s="618" t="s">
        <v>2669</v>
      </c>
      <c r="G689" s="618"/>
      <c r="H689" s="618" t="s">
        <v>2670</v>
      </c>
      <c r="I689" s="786"/>
      <c r="J689" s="721"/>
      <c r="K689" s="791">
        <v>1950000</v>
      </c>
      <c r="L689" s="791">
        <v>1784009.80816</v>
      </c>
      <c r="M689" s="791">
        <v>706919.85073000006</v>
      </c>
      <c r="N689" s="711">
        <v>0.36252300037435903</v>
      </c>
      <c r="O689" s="711">
        <v>0.89</v>
      </c>
      <c r="P689" s="792"/>
      <c r="Q689" s="683" t="s">
        <v>2671</v>
      </c>
    </row>
    <row r="690" spans="1:17" ht="30">
      <c r="A690" s="683" t="s">
        <v>526</v>
      </c>
      <c r="B690" s="683" t="s">
        <v>277</v>
      </c>
      <c r="C690" s="683"/>
      <c r="D690" s="618" t="s">
        <v>2711</v>
      </c>
      <c r="E690" s="618" t="s">
        <v>2668</v>
      </c>
      <c r="F690" s="618" t="s">
        <v>2669</v>
      </c>
      <c r="G690" s="618"/>
      <c r="H690" s="618" t="s">
        <v>2672</v>
      </c>
      <c r="I690" s="786"/>
      <c r="J690" s="721"/>
      <c r="K690" s="791">
        <v>5328882</v>
      </c>
      <c r="L690" s="791">
        <v>4625482.0333000002</v>
      </c>
      <c r="M690" s="791">
        <v>442520.45386999997</v>
      </c>
      <c r="N690" s="711">
        <v>8.3041893941355804E-2</v>
      </c>
      <c r="O690" s="711">
        <v>0.15</v>
      </c>
      <c r="P690" s="792"/>
      <c r="Q690" s="683" t="s">
        <v>2673</v>
      </c>
    </row>
    <row r="691" spans="1:17" ht="45">
      <c r="A691" s="683" t="s">
        <v>526</v>
      </c>
      <c r="B691" s="683" t="s">
        <v>277</v>
      </c>
      <c r="C691" s="683"/>
      <c r="D691" s="618" t="s">
        <v>2711</v>
      </c>
      <c r="E691" s="618" t="s">
        <v>2668</v>
      </c>
      <c r="F691" s="618" t="s">
        <v>2669</v>
      </c>
      <c r="G691" s="618"/>
      <c r="H691" s="618" t="s">
        <v>2676</v>
      </c>
      <c r="I691" s="786"/>
      <c r="J691" s="721"/>
      <c r="K691" s="791">
        <v>1600000</v>
      </c>
      <c r="L691" s="791">
        <v>1461.36988</v>
      </c>
      <c r="M691" s="791">
        <v>0</v>
      </c>
      <c r="N691" s="711">
        <v>0</v>
      </c>
      <c r="O691" s="711">
        <v>0.05</v>
      </c>
      <c r="P691" s="792"/>
      <c r="Q691" s="683" t="s">
        <v>2677</v>
      </c>
    </row>
    <row r="692" spans="1:17" ht="45">
      <c r="A692" s="683" t="s">
        <v>526</v>
      </c>
      <c r="B692" s="683" t="s">
        <v>277</v>
      </c>
      <c r="C692" s="683"/>
      <c r="D692" s="618" t="s">
        <v>2716</v>
      </c>
      <c r="E692" s="618" t="s">
        <v>2678</v>
      </c>
      <c r="F692" s="618" t="s">
        <v>2679</v>
      </c>
      <c r="G692" s="618"/>
      <c r="H692" s="618" t="s">
        <v>2680</v>
      </c>
      <c r="I692" s="786"/>
      <c r="J692" s="721"/>
      <c r="K692" s="791">
        <v>1150000</v>
      </c>
      <c r="L692" s="791">
        <v>1119274.99199</v>
      </c>
      <c r="M692" s="791">
        <v>1070462.1537299999</v>
      </c>
      <c r="N692" s="711">
        <v>0.93083665541739125</v>
      </c>
      <c r="O692" s="711">
        <v>0.95</v>
      </c>
      <c r="P692" s="792"/>
      <c r="Q692" s="683" t="s">
        <v>2681</v>
      </c>
    </row>
    <row r="693" spans="1:17" ht="60">
      <c r="A693" s="683" t="s">
        <v>526</v>
      </c>
      <c r="B693" s="683" t="s">
        <v>269</v>
      </c>
      <c r="C693" s="793" t="s">
        <v>319</v>
      </c>
      <c r="D693" s="703" t="s">
        <v>2716</v>
      </c>
      <c r="E693" s="703"/>
      <c r="F693" s="702"/>
      <c r="G693" s="703"/>
      <c r="H693" s="702" t="s">
        <v>3102</v>
      </c>
      <c r="I693" s="793"/>
      <c r="J693" s="721">
        <v>4000000</v>
      </c>
      <c r="K693" s="721">
        <v>5000000</v>
      </c>
      <c r="L693" s="721">
        <v>1758</v>
      </c>
      <c r="M693" s="721">
        <v>1965.6569999999999</v>
      </c>
      <c r="N693" s="711">
        <v>3.9313139999999996E-2</v>
      </c>
      <c r="O693" s="711">
        <v>0</v>
      </c>
      <c r="P693" s="703"/>
      <c r="Q693" s="715" t="s">
        <v>474</v>
      </c>
    </row>
    <row r="694" spans="1:17" ht="75">
      <c r="A694" s="683" t="s">
        <v>526</v>
      </c>
      <c r="B694" s="683" t="s">
        <v>269</v>
      </c>
      <c r="C694" s="793" t="s">
        <v>319</v>
      </c>
      <c r="D694" s="703" t="s">
        <v>2716</v>
      </c>
      <c r="E694" s="703"/>
      <c r="F694" s="702"/>
      <c r="G694" s="703"/>
      <c r="H694" s="702" t="s">
        <v>3104</v>
      </c>
      <c r="I694" s="793"/>
      <c r="J694" s="721">
        <v>8270000</v>
      </c>
      <c r="K694" s="721">
        <v>8270000</v>
      </c>
      <c r="L694" s="721">
        <v>5160242</v>
      </c>
      <c r="M694" s="721">
        <v>2921132.53</v>
      </c>
      <c r="N694" s="711">
        <v>0.35322037847642079</v>
      </c>
      <c r="O694" s="711">
        <v>55</v>
      </c>
      <c r="P694" s="703"/>
      <c r="Q694" s="715" t="s">
        <v>474</v>
      </c>
    </row>
    <row r="695" spans="1:17" ht="45">
      <c r="A695" s="683" t="s">
        <v>526</v>
      </c>
      <c r="B695" s="683" t="s">
        <v>269</v>
      </c>
      <c r="C695" s="793" t="s">
        <v>480</v>
      </c>
      <c r="D695" s="703" t="s">
        <v>2716</v>
      </c>
      <c r="E695" s="703"/>
      <c r="F695" s="702"/>
      <c r="G695" s="703"/>
      <c r="H695" s="703" t="s">
        <v>3105</v>
      </c>
      <c r="I695" s="793"/>
      <c r="J695" s="721">
        <v>13747227</v>
      </c>
      <c r="K695" s="721">
        <v>13747227</v>
      </c>
      <c r="L695" s="721">
        <v>13472282</v>
      </c>
      <c r="M695" s="721">
        <v>10566119</v>
      </c>
      <c r="N695" s="711">
        <v>0.76860002384480886</v>
      </c>
      <c r="O695" s="711">
        <v>99</v>
      </c>
      <c r="P695" s="703"/>
      <c r="Q695" s="715" t="s">
        <v>474</v>
      </c>
    </row>
    <row r="696" spans="1:17" ht="60">
      <c r="A696" s="683" t="s">
        <v>526</v>
      </c>
      <c r="B696" s="683" t="s">
        <v>269</v>
      </c>
      <c r="C696" s="793" t="s">
        <v>319</v>
      </c>
      <c r="D696" s="703" t="s">
        <v>2708</v>
      </c>
      <c r="E696" s="703"/>
      <c r="F696" s="702"/>
      <c r="G696" s="703"/>
      <c r="H696" s="702" t="s">
        <v>3106</v>
      </c>
      <c r="I696" s="793"/>
      <c r="J696" s="721">
        <v>800000</v>
      </c>
      <c r="K696" s="721">
        <v>1650000</v>
      </c>
      <c r="L696" s="721">
        <v>1646222</v>
      </c>
      <c r="M696" s="721">
        <v>1642831.8870000001</v>
      </c>
      <c r="N696" s="711">
        <v>0.99565568909090918</v>
      </c>
      <c r="O696" s="711">
        <v>100</v>
      </c>
      <c r="P696" s="703"/>
      <c r="Q696" s="715" t="s">
        <v>474</v>
      </c>
    </row>
    <row r="697" spans="1:17" ht="30">
      <c r="A697" s="683" t="s">
        <v>526</v>
      </c>
      <c r="B697" s="683" t="s">
        <v>269</v>
      </c>
      <c r="C697" s="793" t="s">
        <v>480</v>
      </c>
      <c r="D697" s="703" t="s">
        <v>2708</v>
      </c>
      <c r="E697" s="703"/>
      <c r="F697" s="702"/>
      <c r="G697" s="703"/>
      <c r="H697" s="702" t="s">
        <v>3107</v>
      </c>
      <c r="I697" s="793"/>
      <c r="J697" s="721">
        <v>45000000</v>
      </c>
      <c r="K697" s="721">
        <v>45000000</v>
      </c>
      <c r="L697" s="721">
        <v>31000000</v>
      </c>
      <c r="M697" s="721">
        <v>16400000</v>
      </c>
      <c r="N697" s="711">
        <v>0.36444444444444446</v>
      </c>
      <c r="O697" s="711">
        <v>64</v>
      </c>
      <c r="P697" s="703"/>
      <c r="Q697" s="715" t="s">
        <v>474</v>
      </c>
    </row>
    <row r="698" spans="1:17" ht="45">
      <c r="A698" s="683" t="s">
        <v>526</v>
      </c>
      <c r="B698" s="683" t="s">
        <v>269</v>
      </c>
      <c r="C698" s="793" t="s">
        <v>319</v>
      </c>
      <c r="D698" s="703" t="s">
        <v>2708</v>
      </c>
      <c r="E698" s="703"/>
      <c r="F698" s="702"/>
      <c r="G698" s="703"/>
      <c r="H698" s="702" t="s">
        <v>3108</v>
      </c>
      <c r="I698" s="793"/>
      <c r="J698" s="721">
        <v>2000000</v>
      </c>
      <c r="K698" s="721">
        <v>2520000</v>
      </c>
      <c r="L698" s="721">
        <v>2438208.1329999999</v>
      </c>
      <c r="M698" s="721">
        <v>2392870.4889999996</v>
      </c>
      <c r="N698" s="711">
        <v>0.94955178134920615</v>
      </c>
      <c r="O698" s="711">
        <v>95</v>
      </c>
      <c r="P698" s="703"/>
      <c r="Q698" s="715" t="s">
        <v>474</v>
      </c>
    </row>
    <row r="699" spans="1:17" ht="45">
      <c r="A699" s="683" t="s">
        <v>526</v>
      </c>
      <c r="B699" s="683" t="s">
        <v>269</v>
      </c>
      <c r="C699" s="793" t="s">
        <v>319</v>
      </c>
      <c r="D699" s="703" t="s">
        <v>2708</v>
      </c>
      <c r="E699" s="703"/>
      <c r="F699" s="702"/>
      <c r="G699" s="703"/>
      <c r="H699" s="702" t="s">
        <v>3109</v>
      </c>
      <c r="I699" s="793"/>
      <c r="J699" s="721">
        <v>2000000</v>
      </c>
      <c r="K699" s="721">
        <v>2682000</v>
      </c>
      <c r="L699" s="721">
        <v>2361729.2820000001</v>
      </c>
      <c r="M699" s="721">
        <v>1946488.9979999999</v>
      </c>
      <c r="N699" s="711">
        <v>0.72576025279642054</v>
      </c>
      <c r="O699" s="711">
        <v>80</v>
      </c>
      <c r="P699" s="703"/>
      <c r="Q699" s="715" t="s">
        <v>3110</v>
      </c>
    </row>
    <row r="700" spans="1:17" ht="45">
      <c r="A700" s="683" t="s">
        <v>526</v>
      </c>
      <c r="B700" s="683" t="s">
        <v>269</v>
      </c>
      <c r="C700" s="793" t="s">
        <v>319</v>
      </c>
      <c r="D700" s="703" t="s">
        <v>2708</v>
      </c>
      <c r="E700" s="703"/>
      <c r="F700" s="702"/>
      <c r="G700" s="703"/>
      <c r="H700" s="702" t="s">
        <v>3111</v>
      </c>
      <c r="I700" s="793"/>
      <c r="J700" s="721">
        <v>600000</v>
      </c>
      <c r="K700" s="721">
        <v>1716000</v>
      </c>
      <c r="L700" s="721">
        <v>1641677.8829999999</v>
      </c>
      <c r="M700" s="721">
        <v>1562253.2959999999</v>
      </c>
      <c r="N700" s="711">
        <v>0.91040401864801856</v>
      </c>
      <c r="O700" s="711">
        <v>98</v>
      </c>
      <c r="P700" s="703"/>
      <c r="Q700" s="715" t="s">
        <v>474</v>
      </c>
    </row>
    <row r="701" spans="1:17" ht="45">
      <c r="A701" s="683" t="s">
        <v>526</v>
      </c>
      <c r="B701" s="683" t="s">
        <v>269</v>
      </c>
      <c r="C701" s="793" t="s">
        <v>319</v>
      </c>
      <c r="D701" s="703" t="s">
        <v>2708</v>
      </c>
      <c r="E701" s="703"/>
      <c r="F701" s="702"/>
      <c r="G701" s="703"/>
      <c r="H701" s="702" t="s">
        <v>3112</v>
      </c>
      <c r="I701" s="793"/>
      <c r="J701" s="721">
        <v>1500000</v>
      </c>
      <c r="K701" s="721">
        <v>3423827</v>
      </c>
      <c r="L701" s="721">
        <v>2994535.2710000002</v>
      </c>
      <c r="M701" s="721">
        <v>2993964.37</v>
      </c>
      <c r="N701" s="711">
        <v>0.87444966407473279</v>
      </c>
      <c r="O701" s="711">
        <v>100</v>
      </c>
      <c r="P701" s="703"/>
      <c r="Q701" s="715" t="s">
        <v>474</v>
      </c>
    </row>
    <row r="702" spans="1:17" ht="60">
      <c r="A702" s="683" t="s">
        <v>526</v>
      </c>
      <c r="B702" s="683" t="s">
        <v>269</v>
      </c>
      <c r="C702" s="793" t="s">
        <v>319</v>
      </c>
      <c r="D702" s="703" t="s">
        <v>2708</v>
      </c>
      <c r="E702" s="703"/>
      <c r="F702" s="702"/>
      <c r="G702" s="703"/>
      <c r="H702" s="702" t="s">
        <v>3113</v>
      </c>
      <c r="I702" s="793"/>
      <c r="J702" s="721">
        <v>1500000</v>
      </c>
      <c r="K702" s="721">
        <v>3000000</v>
      </c>
      <c r="L702" s="721">
        <v>2561711.1869999999</v>
      </c>
      <c r="M702" s="721">
        <v>2538915.0839999998</v>
      </c>
      <c r="N702" s="711">
        <v>0.84630502799999996</v>
      </c>
      <c r="O702" s="711">
        <v>85</v>
      </c>
      <c r="P702" s="703"/>
      <c r="Q702" s="715" t="s">
        <v>474</v>
      </c>
    </row>
    <row r="703" spans="1:17" ht="60">
      <c r="A703" s="683" t="s">
        <v>526</v>
      </c>
      <c r="B703" s="683" t="s">
        <v>269</v>
      </c>
      <c r="C703" s="793" t="s">
        <v>319</v>
      </c>
      <c r="D703" s="703" t="s">
        <v>2708</v>
      </c>
      <c r="E703" s="703"/>
      <c r="F703" s="702"/>
      <c r="G703" s="703"/>
      <c r="H703" s="702" t="s">
        <v>3114</v>
      </c>
      <c r="I703" s="793"/>
      <c r="J703" s="721">
        <v>820000</v>
      </c>
      <c r="K703" s="721">
        <v>1175800</v>
      </c>
      <c r="L703" s="721">
        <v>1131729.7320000001</v>
      </c>
      <c r="M703" s="721">
        <v>1131345.132</v>
      </c>
      <c r="N703" s="711">
        <v>0.9621918115325736</v>
      </c>
      <c r="O703" s="711">
        <v>95</v>
      </c>
      <c r="P703" s="703"/>
      <c r="Q703" s="715" t="s">
        <v>474</v>
      </c>
    </row>
    <row r="704" spans="1:17" ht="42">
      <c r="A704" s="683" t="s">
        <v>526</v>
      </c>
      <c r="B704" s="683" t="s">
        <v>269</v>
      </c>
      <c r="C704" s="793" t="s">
        <v>480</v>
      </c>
      <c r="D704" s="703" t="s">
        <v>2716</v>
      </c>
      <c r="E704" s="703"/>
      <c r="F704" s="702"/>
      <c r="G704" s="703"/>
      <c r="H704" s="702" t="s">
        <v>3240</v>
      </c>
      <c r="I704" s="793">
        <v>13747227</v>
      </c>
      <c r="J704" s="721">
        <v>13747227</v>
      </c>
      <c r="K704" s="721">
        <v>13472282</v>
      </c>
      <c r="L704" s="721">
        <v>10566119</v>
      </c>
      <c r="M704" s="721">
        <v>3181108</v>
      </c>
      <c r="N704" s="711"/>
      <c r="O704" s="711">
        <v>99</v>
      </c>
      <c r="P704" s="703"/>
      <c r="Q704" s="715"/>
    </row>
    <row r="705" spans="1:17" ht="45">
      <c r="A705" s="683" t="s">
        <v>526</v>
      </c>
      <c r="B705" s="683" t="s">
        <v>269</v>
      </c>
      <c r="C705" s="793" t="s">
        <v>480</v>
      </c>
      <c r="D705" s="703" t="s">
        <v>2708</v>
      </c>
      <c r="E705" s="703"/>
      <c r="F705" s="702"/>
      <c r="G705" s="703"/>
      <c r="H705" s="702" t="s">
        <v>3116</v>
      </c>
      <c r="I705" s="793"/>
      <c r="J705" s="721"/>
      <c r="K705" s="721"/>
      <c r="L705" s="721"/>
      <c r="M705" s="721"/>
      <c r="N705" s="711"/>
      <c r="O705" s="711"/>
      <c r="P705" s="703"/>
      <c r="Q705" s="715"/>
    </row>
    <row r="706" spans="1:17" ht="30">
      <c r="A706" s="683" t="s">
        <v>526</v>
      </c>
      <c r="B706" s="683" t="s">
        <v>270</v>
      </c>
      <c r="C706" s="705"/>
      <c r="D706" s="703" t="s">
        <v>2703</v>
      </c>
      <c r="E706" s="705"/>
      <c r="F706" s="705"/>
      <c r="G706" s="705"/>
      <c r="H706" s="705" t="s">
        <v>3117</v>
      </c>
      <c r="I706" s="794">
        <v>2011</v>
      </c>
      <c r="J706" s="777"/>
      <c r="K706" s="721">
        <v>4396774.5</v>
      </c>
      <c r="L706" s="721"/>
      <c r="M706" s="721"/>
      <c r="N706" s="750">
        <v>0.83</v>
      </c>
      <c r="O706" s="750">
        <v>0.99</v>
      </c>
      <c r="P706" s="794"/>
      <c r="Q706" s="705" t="s">
        <v>3118</v>
      </c>
    </row>
    <row r="707" spans="1:17" ht="30">
      <c r="A707" s="683" t="s">
        <v>526</v>
      </c>
      <c r="B707" s="683" t="s">
        <v>270</v>
      </c>
      <c r="C707" s="705"/>
      <c r="D707" s="703" t="s">
        <v>2703</v>
      </c>
      <c r="E707" s="705"/>
      <c r="F707" s="705"/>
      <c r="G707" s="705"/>
      <c r="H707" s="705" t="s">
        <v>3119</v>
      </c>
      <c r="I707" s="794">
        <v>2019</v>
      </c>
      <c r="J707" s="777"/>
      <c r="K707" s="721">
        <v>2500000</v>
      </c>
      <c r="L707" s="721"/>
      <c r="M707" s="721"/>
      <c r="N707" s="750">
        <v>0</v>
      </c>
      <c r="O707" s="750">
        <v>0</v>
      </c>
      <c r="P707" s="794"/>
      <c r="Q707" s="705" t="s">
        <v>3120</v>
      </c>
    </row>
    <row r="708" spans="1:17" ht="30">
      <c r="A708" s="683" t="s">
        <v>526</v>
      </c>
      <c r="B708" s="683" t="s">
        <v>270</v>
      </c>
      <c r="C708" s="705"/>
      <c r="D708" s="703" t="s">
        <v>2708</v>
      </c>
      <c r="E708" s="705"/>
      <c r="F708" s="705"/>
      <c r="G708" s="705"/>
      <c r="H708" s="705" t="s">
        <v>3121</v>
      </c>
      <c r="I708" s="794">
        <v>2012</v>
      </c>
      <c r="J708" s="777"/>
      <c r="K708" s="721">
        <v>18760000</v>
      </c>
      <c r="L708" s="721"/>
      <c r="M708" s="721"/>
      <c r="N708" s="750">
        <v>0.95</v>
      </c>
      <c r="O708" s="750">
        <v>0.85</v>
      </c>
      <c r="P708" s="794"/>
      <c r="Q708" s="705" t="s">
        <v>71</v>
      </c>
    </row>
    <row r="709" spans="1:17" ht="30">
      <c r="A709" s="683" t="s">
        <v>526</v>
      </c>
      <c r="B709" s="683" t="s">
        <v>270</v>
      </c>
      <c r="C709" s="705"/>
      <c r="D709" s="703" t="s">
        <v>2708</v>
      </c>
      <c r="E709" s="705"/>
      <c r="F709" s="705"/>
      <c r="G709" s="705"/>
      <c r="H709" s="705" t="s">
        <v>3122</v>
      </c>
      <c r="I709" s="794">
        <v>2021</v>
      </c>
      <c r="J709" s="777"/>
      <c r="K709" s="721">
        <v>4500000</v>
      </c>
      <c r="L709" s="721"/>
      <c r="M709" s="721"/>
      <c r="N709" s="750">
        <v>0.05</v>
      </c>
      <c r="O709" s="750">
        <v>0.05</v>
      </c>
      <c r="P709" s="794"/>
      <c r="Q709" s="705" t="s">
        <v>71</v>
      </c>
    </row>
    <row r="710" spans="1:17" ht="30">
      <c r="A710" s="683" t="s">
        <v>526</v>
      </c>
      <c r="B710" s="683" t="s">
        <v>270</v>
      </c>
      <c r="C710" s="705"/>
      <c r="D710" s="703" t="s">
        <v>2708</v>
      </c>
      <c r="E710" s="705"/>
      <c r="F710" s="705"/>
      <c r="G710" s="705"/>
      <c r="H710" s="705" t="s">
        <v>3123</v>
      </c>
      <c r="I710" s="794">
        <v>2021</v>
      </c>
      <c r="J710" s="777"/>
      <c r="K710" s="721">
        <v>2000000</v>
      </c>
      <c r="L710" s="721"/>
      <c r="M710" s="721"/>
      <c r="N710" s="750">
        <v>0.6</v>
      </c>
      <c r="O710" s="750">
        <v>0.6</v>
      </c>
      <c r="P710" s="794"/>
      <c r="Q710" s="705" t="s">
        <v>71</v>
      </c>
    </row>
    <row r="711" spans="1:17" ht="30">
      <c r="A711" s="683" t="s">
        <v>526</v>
      </c>
      <c r="B711" s="683" t="s">
        <v>270</v>
      </c>
      <c r="C711" s="705"/>
      <c r="D711" s="703" t="s">
        <v>2708</v>
      </c>
      <c r="E711" s="705"/>
      <c r="F711" s="705"/>
      <c r="G711" s="705"/>
      <c r="H711" s="705" t="s">
        <v>3124</v>
      </c>
      <c r="I711" s="794">
        <v>2021</v>
      </c>
      <c r="J711" s="777"/>
      <c r="K711" s="721">
        <v>2750000</v>
      </c>
      <c r="L711" s="721"/>
      <c r="M711" s="721"/>
      <c r="N711" s="750">
        <v>0.6</v>
      </c>
      <c r="O711" s="750">
        <v>0.85</v>
      </c>
      <c r="P711" s="794"/>
      <c r="Q711" s="705" t="s">
        <v>3125</v>
      </c>
    </row>
    <row r="712" spans="1:17" ht="45">
      <c r="A712" s="683" t="s">
        <v>526</v>
      </c>
      <c r="B712" s="683" t="s">
        <v>270</v>
      </c>
      <c r="C712" s="705"/>
      <c r="D712" s="703" t="s">
        <v>2708</v>
      </c>
      <c r="E712" s="705"/>
      <c r="F712" s="705"/>
      <c r="G712" s="705"/>
      <c r="H712" s="705" t="s">
        <v>3126</v>
      </c>
      <c r="I712" s="794"/>
      <c r="J712" s="777"/>
      <c r="K712" s="721">
        <v>10000000</v>
      </c>
      <c r="L712" s="721"/>
      <c r="M712" s="721"/>
      <c r="N712" s="750">
        <v>0.8</v>
      </c>
      <c r="O712" s="750">
        <v>0.86</v>
      </c>
      <c r="P712" s="794"/>
      <c r="Q712" s="705" t="s">
        <v>67</v>
      </c>
    </row>
    <row r="713" spans="1:17" ht="30">
      <c r="A713" s="683" t="s">
        <v>526</v>
      </c>
      <c r="B713" s="683" t="s">
        <v>270</v>
      </c>
      <c r="C713" s="705"/>
      <c r="D713" s="703" t="s">
        <v>2708</v>
      </c>
      <c r="E713" s="705"/>
      <c r="F713" s="705"/>
      <c r="G713" s="705"/>
      <c r="H713" s="705" t="s">
        <v>3127</v>
      </c>
      <c r="I713" s="794"/>
      <c r="J713" s="777"/>
      <c r="K713" s="721">
        <v>169100000</v>
      </c>
      <c r="L713" s="721"/>
      <c r="M713" s="721"/>
      <c r="N713" s="750">
        <v>0.87</v>
      </c>
      <c r="O713" s="750">
        <v>0.88</v>
      </c>
      <c r="P713" s="794"/>
      <c r="Q713" s="705" t="s">
        <v>71</v>
      </c>
    </row>
    <row r="714" spans="1:17" ht="30">
      <c r="A714" s="683" t="s">
        <v>526</v>
      </c>
      <c r="B714" s="683" t="s">
        <v>270</v>
      </c>
      <c r="C714" s="705"/>
      <c r="D714" s="703" t="s">
        <v>2708</v>
      </c>
      <c r="E714" s="705"/>
      <c r="F714" s="705"/>
      <c r="G714" s="705"/>
      <c r="H714" s="705" t="s">
        <v>3128</v>
      </c>
      <c r="I714" s="794">
        <v>2023</v>
      </c>
      <c r="J714" s="777"/>
      <c r="K714" s="721">
        <v>1700000</v>
      </c>
      <c r="L714" s="721"/>
      <c r="M714" s="721"/>
      <c r="N714" s="750">
        <v>0.31</v>
      </c>
      <c r="O714" s="750">
        <v>0.75</v>
      </c>
      <c r="P714" s="794"/>
      <c r="Q714" s="705" t="s">
        <v>67</v>
      </c>
    </row>
    <row r="715" spans="1:17" ht="30">
      <c r="A715" s="683" t="s">
        <v>526</v>
      </c>
      <c r="B715" s="683" t="s">
        <v>270</v>
      </c>
      <c r="C715" s="705"/>
      <c r="D715" s="703" t="s">
        <v>2708</v>
      </c>
      <c r="E715" s="705"/>
      <c r="F715" s="705"/>
      <c r="G715" s="705"/>
      <c r="H715" s="705" t="s">
        <v>3129</v>
      </c>
      <c r="I715" s="794">
        <v>2024</v>
      </c>
      <c r="J715" s="777"/>
      <c r="K715" s="721">
        <v>2500000</v>
      </c>
      <c r="L715" s="721"/>
      <c r="M715" s="721"/>
      <c r="N715" s="750">
        <v>0</v>
      </c>
      <c r="O715" s="750">
        <v>0.15</v>
      </c>
      <c r="P715" s="794"/>
      <c r="Q715" s="705" t="s">
        <v>71</v>
      </c>
    </row>
    <row r="716" spans="1:17" ht="30">
      <c r="A716" s="683" t="s">
        <v>526</v>
      </c>
      <c r="B716" s="683" t="s">
        <v>270</v>
      </c>
      <c r="C716" s="705"/>
      <c r="D716" s="703" t="s">
        <v>2708</v>
      </c>
      <c r="E716" s="705"/>
      <c r="F716" s="705"/>
      <c r="G716" s="705"/>
      <c r="H716" s="705" t="s">
        <v>3130</v>
      </c>
      <c r="I716" s="794">
        <v>2011</v>
      </c>
      <c r="J716" s="777"/>
      <c r="K716" s="721">
        <v>3830000</v>
      </c>
      <c r="L716" s="721"/>
      <c r="M716" s="721"/>
      <c r="N716" s="750">
        <v>0.98</v>
      </c>
      <c r="O716" s="750">
        <v>0.98</v>
      </c>
      <c r="P716" s="794"/>
      <c r="Q716" s="705" t="s">
        <v>3131</v>
      </c>
    </row>
    <row r="717" spans="1:17" ht="30">
      <c r="A717" s="683" t="s">
        <v>526</v>
      </c>
      <c r="B717" s="683" t="s">
        <v>270</v>
      </c>
      <c r="C717" s="705"/>
      <c r="D717" s="703" t="s">
        <v>2708</v>
      </c>
      <c r="E717" s="705"/>
      <c r="F717" s="705"/>
      <c r="G717" s="705"/>
      <c r="H717" s="705" t="s">
        <v>3132</v>
      </c>
      <c r="I717" s="794">
        <v>2006</v>
      </c>
      <c r="J717" s="777"/>
      <c r="K717" s="721">
        <v>5300000</v>
      </c>
      <c r="L717" s="721"/>
      <c r="M717" s="721"/>
      <c r="N717" s="750">
        <v>0.5</v>
      </c>
      <c r="O717" s="750">
        <v>0.96250000000000002</v>
      </c>
      <c r="P717" s="794"/>
      <c r="Q717" s="705" t="s">
        <v>67</v>
      </c>
    </row>
    <row r="718" spans="1:17" ht="30">
      <c r="A718" s="683" t="s">
        <v>526</v>
      </c>
      <c r="B718" s="683" t="s">
        <v>270</v>
      </c>
      <c r="C718" s="705"/>
      <c r="D718" s="703" t="s">
        <v>2693</v>
      </c>
      <c r="E718" s="705"/>
      <c r="F718" s="705"/>
      <c r="G718" s="705"/>
      <c r="H718" s="705" t="s">
        <v>3133</v>
      </c>
      <c r="I718" s="794">
        <v>2021</v>
      </c>
      <c r="J718" s="777"/>
      <c r="K718" s="721">
        <v>5333000</v>
      </c>
      <c r="L718" s="721"/>
      <c r="M718" s="721"/>
      <c r="N718" s="750">
        <v>0.95</v>
      </c>
      <c r="O718" s="750">
        <v>0.65</v>
      </c>
      <c r="P718" s="794"/>
      <c r="Q718" s="705" t="s">
        <v>71</v>
      </c>
    </row>
    <row r="719" spans="1:17" ht="30">
      <c r="A719" s="683" t="s">
        <v>526</v>
      </c>
      <c r="B719" s="683" t="s">
        <v>270</v>
      </c>
      <c r="C719" s="705"/>
      <c r="D719" s="703" t="s">
        <v>2716</v>
      </c>
      <c r="E719" s="705"/>
      <c r="F719" s="705"/>
      <c r="G719" s="705"/>
      <c r="H719" s="705" t="s">
        <v>3136</v>
      </c>
      <c r="I719" s="794">
        <v>2019</v>
      </c>
      <c r="J719" s="777"/>
      <c r="K719" s="721">
        <v>90620343.253000006</v>
      </c>
      <c r="L719" s="721"/>
      <c r="M719" s="721"/>
      <c r="N719" s="750">
        <v>0.5</v>
      </c>
      <c r="O719" s="750">
        <v>0.85</v>
      </c>
      <c r="P719" s="794"/>
      <c r="Q719" s="705" t="s">
        <v>71</v>
      </c>
    </row>
    <row r="720" spans="1:17" ht="30">
      <c r="A720" s="683" t="s">
        <v>526</v>
      </c>
      <c r="B720" s="683" t="s">
        <v>270</v>
      </c>
      <c r="C720" s="705"/>
      <c r="D720" s="703" t="s">
        <v>2716</v>
      </c>
      <c r="E720" s="705"/>
      <c r="F720" s="705"/>
      <c r="G720" s="705"/>
      <c r="H720" s="705" t="s">
        <v>3137</v>
      </c>
      <c r="I720" s="794">
        <v>2021</v>
      </c>
      <c r="J720" s="777"/>
      <c r="K720" s="721">
        <v>5000000</v>
      </c>
      <c r="L720" s="721"/>
      <c r="M720" s="721"/>
      <c r="N720" s="750">
        <v>0</v>
      </c>
      <c r="O720" s="750">
        <v>0.05</v>
      </c>
      <c r="P720" s="794"/>
      <c r="Q720" s="705" t="s">
        <v>3138</v>
      </c>
    </row>
    <row r="721" spans="1:17" ht="30">
      <c r="A721" s="683" t="s">
        <v>526</v>
      </c>
      <c r="B721" s="683" t="s">
        <v>270</v>
      </c>
      <c r="C721" s="705"/>
      <c r="D721" s="703" t="s">
        <v>2716</v>
      </c>
      <c r="E721" s="705"/>
      <c r="F721" s="705"/>
      <c r="G721" s="705"/>
      <c r="H721" s="705" t="s">
        <v>3139</v>
      </c>
      <c r="I721" s="794">
        <v>2011</v>
      </c>
      <c r="J721" s="777"/>
      <c r="K721" s="721">
        <v>1977000</v>
      </c>
      <c r="L721" s="721"/>
      <c r="M721" s="721"/>
      <c r="N721" s="750">
        <v>0.7</v>
      </c>
      <c r="O721" s="750">
        <v>0.99</v>
      </c>
      <c r="P721" s="794"/>
      <c r="Q721" s="705" t="s">
        <v>3140</v>
      </c>
    </row>
    <row r="722" spans="1:17" ht="30">
      <c r="A722" s="683" t="s">
        <v>526</v>
      </c>
      <c r="B722" s="683" t="s">
        <v>270</v>
      </c>
      <c r="C722" s="705"/>
      <c r="D722" s="703" t="s">
        <v>2716</v>
      </c>
      <c r="E722" s="705"/>
      <c r="F722" s="705"/>
      <c r="G722" s="705"/>
      <c r="H722" s="705" t="s">
        <v>3141</v>
      </c>
      <c r="I722" s="794">
        <v>2010</v>
      </c>
      <c r="J722" s="777"/>
      <c r="K722" s="721">
        <v>2800000</v>
      </c>
      <c r="L722" s="721"/>
      <c r="M722" s="721"/>
      <c r="N722" s="750" t="s">
        <v>3142</v>
      </c>
      <c r="O722" s="750" t="s">
        <v>3143</v>
      </c>
      <c r="P722" s="794"/>
      <c r="Q722" s="705" t="s">
        <v>71</v>
      </c>
    </row>
    <row r="723" spans="1:17" ht="45">
      <c r="A723" s="683" t="s">
        <v>526</v>
      </c>
      <c r="B723" s="683" t="s">
        <v>270</v>
      </c>
      <c r="C723" s="705"/>
      <c r="D723" s="703" t="s">
        <v>2716</v>
      </c>
      <c r="E723" s="705"/>
      <c r="F723" s="705"/>
      <c r="G723" s="705"/>
      <c r="H723" s="705" t="s">
        <v>3144</v>
      </c>
      <c r="I723" s="794">
        <v>2023</v>
      </c>
      <c r="J723" s="777"/>
      <c r="K723" s="721">
        <v>1650000</v>
      </c>
      <c r="L723" s="721"/>
      <c r="M723" s="721"/>
      <c r="N723" s="750">
        <v>0</v>
      </c>
      <c r="O723" s="750">
        <v>0</v>
      </c>
      <c r="P723" s="794"/>
      <c r="Q723" s="705" t="s">
        <v>3145</v>
      </c>
    </row>
    <row r="724" spans="1:17" ht="45">
      <c r="A724" s="683" t="s">
        <v>526</v>
      </c>
      <c r="B724" s="683" t="s">
        <v>270</v>
      </c>
      <c r="C724" s="705"/>
      <c r="D724" s="703" t="s">
        <v>2716</v>
      </c>
      <c r="E724" s="705"/>
      <c r="F724" s="705"/>
      <c r="G724" s="705"/>
      <c r="H724" s="705" t="s">
        <v>3146</v>
      </c>
      <c r="I724" s="794">
        <v>2013</v>
      </c>
      <c r="J724" s="777"/>
      <c r="K724" s="721">
        <v>8337000</v>
      </c>
      <c r="L724" s="721"/>
      <c r="M724" s="721"/>
      <c r="N724" s="750">
        <v>0.8</v>
      </c>
      <c r="O724" s="750">
        <v>0.9</v>
      </c>
      <c r="P724" s="794"/>
      <c r="Q724" s="705" t="s">
        <v>3147</v>
      </c>
    </row>
    <row r="725" spans="1:17" ht="75">
      <c r="A725" s="683" t="s">
        <v>526</v>
      </c>
      <c r="B725" s="683" t="s">
        <v>270</v>
      </c>
      <c r="C725" s="705"/>
      <c r="D725" s="703" t="s">
        <v>2716</v>
      </c>
      <c r="E725" s="705"/>
      <c r="F725" s="705"/>
      <c r="G725" s="705"/>
      <c r="H725" s="705" t="s">
        <v>3148</v>
      </c>
      <c r="I725" s="794">
        <v>2014</v>
      </c>
      <c r="J725" s="777"/>
      <c r="K725" s="721">
        <v>9000000</v>
      </c>
      <c r="L725" s="721"/>
      <c r="M725" s="721"/>
      <c r="N725" s="750">
        <v>0.64</v>
      </c>
      <c r="O725" s="750" t="s">
        <v>3149</v>
      </c>
      <c r="P725" s="794"/>
      <c r="Q725" s="705" t="s">
        <v>3150</v>
      </c>
    </row>
    <row r="726" spans="1:17" ht="30">
      <c r="A726" s="683" t="s">
        <v>526</v>
      </c>
      <c r="B726" s="683" t="s">
        <v>270</v>
      </c>
      <c r="C726" s="705"/>
      <c r="D726" s="703" t="s">
        <v>2716</v>
      </c>
      <c r="E726" s="705"/>
      <c r="F726" s="705"/>
      <c r="G726" s="705"/>
      <c r="H726" s="705" t="s">
        <v>3151</v>
      </c>
      <c r="I726" s="794">
        <v>2021</v>
      </c>
      <c r="J726" s="777"/>
      <c r="K726" s="721">
        <v>5000000</v>
      </c>
      <c r="L726" s="721"/>
      <c r="M726" s="721"/>
      <c r="N726" s="750">
        <v>0.05</v>
      </c>
      <c r="O726" s="750">
        <v>0.25</v>
      </c>
      <c r="P726" s="794"/>
      <c r="Q726" s="705" t="s">
        <v>3152</v>
      </c>
    </row>
    <row r="727" spans="1:17" ht="60">
      <c r="A727" s="683" t="s">
        <v>526</v>
      </c>
      <c r="B727" s="683" t="s">
        <v>270</v>
      </c>
      <c r="C727" s="705"/>
      <c r="D727" s="703" t="s">
        <v>2709</v>
      </c>
      <c r="E727" s="705"/>
      <c r="F727" s="705"/>
      <c r="G727" s="705"/>
      <c r="H727" s="705" t="s">
        <v>3153</v>
      </c>
      <c r="I727" s="794"/>
      <c r="J727" s="777"/>
      <c r="K727" s="721">
        <v>1555000</v>
      </c>
      <c r="L727" s="721"/>
      <c r="M727" s="721"/>
      <c r="N727" s="750">
        <v>0</v>
      </c>
      <c r="O727" s="750">
        <v>0</v>
      </c>
      <c r="P727" s="794"/>
      <c r="Q727" s="705" t="s">
        <v>3154</v>
      </c>
    </row>
    <row r="728" spans="1:17" ht="45">
      <c r="A728" s="683" t="s">
        <v>526</v>
      </c>
      <c r="B728" s="683" t="s">
        <v>270</v>
      </c>
      <c r="C728" s="705"/>
      <c r="D728" s="703" t="s">
        <v>2709</v>
      </c>
      <c r="E728" s="705"/>
      <c r="F728" s="705"/>
      <c r="G728" s="705"/>
      <c r="H728" s="705" t="s">
        <v>3155</v>
      </c>
      <c r="I728" s="794">
        <v>2012</v>
      </c>
      <c r="J728" s="777"/>
      <c r="K728" s="721">
        <v>106000000</v>
      </c>
      <c r="L728" s="721"/>
      <c r="M728" s="721"/>
      <c r="N728" s="750"/>
      <c r="O728" s="750">
        <v>0.25</v>
      </c>
      <c r="P728" s="794"/>
      <c r="Q728" s="705" t="s">
        <v>3156</v>
      </c>
    </row>
    <row r="729" spans="1:17" ht="30">
      <c r="A729" s="683" t="s">
        <v>526</v>
      </c>
      <c r="B729" s="683" t="s">
        <v>270</v>
      </c>
      <c r="C729" s="705"/>
      <c r="D729" s="703" t="s">
        <v>2691</v>
      </c>
      <c r="E729" s="705"/>
      <c r="F729" s="705"/>
      <c r="G729" s="705"/>
      <c r="H729" s="705" t="s">
        <v>3157</v>
      </c>
      <c r="I729" s="794">
        <v>2014</v>
      </c>
      <c r="J729" s="777"/>
      <c r="K729" s="721">
        <v>4500000</v>
      </c>
      <c r="L729" s="721"/>
      <c r="M729" s="721"/>
      <c r="N729" s="750">
        <v>0</v>
      </c>
      <c r="O729" s="750">
        <v>0</v>
      </c>
      <c r="P729" s="794"/>
      <c r="Q729" s="705" t="s">
        <v>3158</v>
      </c>
    </row>
    <row r="730" spans="1:17" ht="15">
      <c r="A730" s="683" t="s">
        <v>526</v>
      </c>
      <c r="B730" s="683" t="s">
        <v>270</v>
      </c>
      <c r="C730" s="705"/>
      <c r="D730" s="703" t="s">
        <v>2711</v>
      </c>
      <c r="E730" s="705"/>
      <c r="F730" s="705"/>
      <c r="G730" s="705"/>
      <c r="H730" s="705" t="s">
        <v>3159</v>
      </c>
      <c r="I730" s="794">
        <v>2008</v>
      </c>
      <c r="J730" s="777"/>
      <c r="K730" s="721">
        <v>1525000</v>
      </c>
      <c r="L730" s="721"/>
      <c r="M730" s="721"/>
      <c r="N730" s="750">
        <v>0.83</v>
      </c>
      <c r="O730" s="750">
        <v>1</v>
      </c>
      <c r="P730" s="794"/>
      <c r="Q730" s="705" t="s">
        <v>3160</v>
      </c>
    </row>
    <row r="731" spans="1:17" ht="45">
      <c r="A731" s="683" t="s">
        <v>526</v>
      </c>
      <c r="B731" s="683" t="s">
        <v>270</v>
      </c>
      <c r="C731" s="705"/>
      <c r="D731" s="703" t="s">
        <v>2711</v>
      </c>
      <c r="E731" s="705"/>
      <c r="F731" s="705"/>
      <c r="G731" s="705"/>
      <c r="H731" s="705" t="s">
        <v>3161</v>
      </c>
      <c r="I731" s="794">
        <v>2008</v>
      </c>
      <c r="J731" s="777"/>
      <c r="K731" s="721">
        <v>7282000</v>
      </c>
      <c r="L731" s="721"/>
      <c r="M731" s="721"/>
      <c r="N731" s="750">
        <v>0.38</v>
      </c>
      <c r="O731" s="750">
        <v>0.73</v>
      </c>
      <c r="P731" s="794"/>
      <c r="Q731" s="705" t="s">
        <v>3162</v>
      </c>
    </row>
    <row r="732" spans="1:17" ht="30">
      <c r="A732" s="683" t="s">
        <v>526</v>
      </c>
      <c r="B732" s="683" t="s">
        <v>270</v>
      </c>
      <c r="C732" s="705"/>
      <c r="D732" s="703" t="s">
        <v>2711</v>
      </c>
      <c r="E732" s="705"/>
      <c r="F732" s="705"/>
      <c r="G732" s="705"/>
      <c r="H732" s="705" t="s">
        <v>3163</v>
      </c>
      <c r="I732" s="794">
        <v>2014</v>
      </c>
      <c r="J732" s="777"/>
      <c r="K732" s="721">
        <v>1000000</v>
      </c>
      <c r="L732" s="721"/>
      <c r="M732" s="721"/>
      <c r="N732" s="750">
        <v>0</v>
      </c>
      <c r="O732" s="750">
        <v>0</v>
      </c>
      <c r="P732" s="794"/>
      <c r="Q732" s="705"/>
    </row>
    <row r="733" spans="1:17" ht="30">
      <c r="A733" s="683" t="s">
        <v>526</v>
      </c>
      <c r="B733" s="683" t="s">
        <v>270</v>
      </c>
      <c r="C733" s="705"/>
      <c r="D733" s="703" t="s">
        <v>2711</v>
      </c>
      <c r="E733" s="705"/>
      <c r="F733" s="705"/>
      <c r="G733" s="705"/>
      <c r="H733" s="705" t="s">
        <v>3164</v>
      </c>
      <c r="I733" s="794">
        <v>2014</v>
      </c>
      <c r="J733" s="777"/>
      <c r="K733" s="721">
        <v>9000000</v>
      </c>
      <c r="L733" s="721"/>
      <c r="M733" s="721"/>
      <c r="N733" s="750">
        <v>0</v>
      </c>
      <c r="O733" s="750">
        <v>0</v>
      </c>
      <c r="P733" s="794"/>
      <c r="Q733" s="705" t="s">
        <v>3165</v>
      </c>
    </row>
    <row r="734" spans="1:17" ht="30">
      <c r="A734" s="683" t="s">
        <v>526</v>
      </c>
      <c r="B734" s="683" t="s">
        <v>270</v>
      </c>
      <c r="C734" s="705"/>
      <c r="D734" s="703" t="s">
        <v>2711</v>
      </c>
      <c r="E734" s="705"/>
      <c r="F734" s="705"/>
      <c r="G734" s="705"/>
      <c r="H734" s="705" t="s">
        <v>3166</v>
      </c>
      <c r="I734" s="794">
        <v>2014</v>
      </c>
      <c r="J734" s="777"/>
      <c r="K734" s="721">
        <v>1649846</v>
      </c>
      <c r="L734" s="721"/>
      <c r="M734" s="721"/>
      <c r="N734" s="750">
        <v>0</v>
      </c>
      <c r="O734" s="750">
        <v>0</v>
      </c>
      <c r="P734" s="794"/>
      <c r="Q734" s="705" t="s">
        <v>3167</v>
      </c>
    </row>
    <row r="735" spans="1:17" ht="30">
      <c r="A735" s="683" t="s">
        <v>526</v>
      </c>
      <c r="B735" s="683" t="s">
        <v>270</v>
      </c>
      <c r="C735" s="705"/>
      <c r="D735" s="703" t="s">
        <v>2695</v>
      </c>
      <c r="E735" s="705"/>
      <c r="F735" s="705"/>
      <c r="G735" s="705"/>
      <c r="H735" s="705" t="s">
        <v>3172</v>
      </c>
      <c r="I735" s="794">
        <v>2014</v>
      </c>
      <c r="J735" s="777"/>
      <c r="K735" s="721">
        <v>1000000</v>
      </c>
      <c r="L735" s="721"/>
      <c r="M735" s="721"/>
      <c r="N735" s="750">
        <v>0</v>
      </c>
      <c r="O735" s="750">
        <v>0</v>
      </c>
      <c r="P735" s="794"/>
      <c r="Q735" s="705" t="s">
        <v>3173</v>
      </c>
    </row>
    <row r="736" spans="1:17" ht="45">
      <c r="A736" s="683" t="s">
        <v>526</v>
      </c>
      <c r="B736" s="683" t="s">
        <v>284</v>
      </c>
      <c r="C736" s="705"/>
      <c r="D736" s="705" t="s">
        <v>2716</v>
      </c>
      <c r="E736" s="705"/>
      <c r="F736" s="705"/>
      <c r="G736" s="705" t="s">
        <v>3174</v>
      </c>
      <c r="H736" s="705" t="s">
        <v>3175</v>
      </c>
      <c r="I736" s="794">
        <v>1</v>
      </c>
      <c r="J736" s="777">
        <v>9500000</v>
      </c>
      <c r="K736" s="721">
        <v>14040000</v>
      </c>
      <c r="L736" s="721">
        <v>13750790.88806</v>
      </c>
      <c r="M736" s="721">
        <v>12645874.657339999</v>
      </c>
      <c r="N736" s="750"/>
      <c r="O736" s="750">
        <v>0.98</v>
      </c>
      <c r="P736" s="794" t="s">
        <v>20</v>
      </c>
      <c r="Q736" s="705"/>
    </row>
    <row r="737" spans="1:17" ht="45">
      <c r="A737" s="683" t="s">
        <v>526</v>
      </c>
      <c r="B737" s="683" t="s">
        <v>284</v>
      </c>
      <c r="C737" s="705"/>
      <c r="D737" s="705" t="s">
        <v>2716</v>
      </c>
      <c r="E737" s="705"/>
      <c r="F737" s="705"/>
      <c r="G737" s="705" t="s">
        <v>3176</v>
      </c>
      <c r="H737" s="705" t="s">
        <v>3177</v>
      </c>
      <c r="I737" s="794">
        <v>1</v>
      </c>
      <c r="J737" s="777">
        <v>15000000</v>
      </c>
      <c r="K737" s="721">
        <v>17400000</v>
      </c>
      <c r="L737" s="721">
        <v>16294681.566500001</v>
      </c>
      <c r="M737" s="721">
        <v>13863330.45283</v>
      </c>
      <c r="N737" s="750"/>
      <c r="O737" s="750">
        <v>0.75</v>
      </c>
      <c r="P737" s="794" t="s">
        <v>20</v>
      </c>
      <c r="Q737" s="705"/>
    </row>
    <row r="738" spans="1:17" ht="45">
      <c r="A738" s="683" t="s">
        <v>526</v>
      </c>
      <c r="B738" s="705" t="s">
        <v>287</v>
      </c>
      <c r="C738" s="795" t="s">
        <v>319</v>
      </c>
      <c r="D738" s="796" t="s">
        <v>2691</v>
      </c>
      <c r="E738" s="796" t="s">
        <v>3178</v>
      </c>
      <c r="F738" s="796" t="s">
        <v>3179</v>
      </c>
      <c r="G738" s="796"/>
      <c r="H738" s="709" t="s">
        <v>3180</v>
      </c>
      <c r="I738" s="795" t="s">
        <v>614</v>
      </c>
      <c r="J738" s="797"/>
      <c r="K738" s="798">
        <v>2675000</v>
      </c>
      <c r="L738" s="798">
        <v>2666533</v>
      </c>
      <c r="M738" s="798">
        <v>2675000</v>
      </c>
      <c r="N738" s="711"/>
      <c r="O738" s="711">
        <v>0.95</v>
      </c>
      <c r="P738" s="795" t="s">
        <v>20</v>
      </c>
      <c r="Q738" s="711"/>
    </row>
    <row r="739" spans="1:17" ht="45">
      <c r="A739" s="683" t="s">
        <v>526</v>
      </c>
      <c r="B739" s="705" t="s">
        <v>287</v>
      </c>
      <c r="C739" s="795" t="s">
        <v>319</v>
      </c>
      <c r="D739" s="796" t="s">
        <v>2697</v>
      </c>
      <c r="E739" s="796" t="s">
        <v>3181</v>
      </c>
      <c r="F739" s="796" t="s">
        <v>3182</v>
      </c>
      <c r="G739" s="796"/>
      <c r="H739" s="709" t="s">
        <v>3183</v>
      </c>
      <c r="I739" s="795" t="s">
        <v>3184</v>
      </c>
      <c r="J739" s="797"/>
      <c r="K739" s="798">
        <v>2310000</v>
      </c>
      <c r="L739" s="798">
        <v>4147</v>
      </c>
      <c r="M739" s="798">
        <v>2310000</v>
      </c>
      <c r="N739" s="711"/>
      <c r="O739" s="711">
        <v>0</v>
      </c>
      <c r="P739" s="795" t="s">
        <v>107</v>
      </c>
      <c r="Q739" s="711"/>
    </row>
    <row r="740" spans="1:17" ht="45">
      <c r="A740" s="683" t="s">
        <v>526</v>
      </c>
      <c r="B740" s="705" t="s">
        <v>287</v>
      </c>
      <c r="C740" s="795" t="s">
        <v>3185</v>
      </c>
      <c r="D740" s="796" t="s">
        <v>2697</v>
      </c>
      <c r="E740" s="796" t="s">
        <v>3181</v>
      </c>
      <c r="F740" s="796" t="s">
        <v>3182</v>
      </c>
      <c r="G740" s="796"/>
      <c r="H740" s="709" t="s">
        <v>3186</v>
      </c>
      <c r="I740" s="795">
        <v>2024</v>
      </c>
      <c r="J740" s="797"/>
      <c r="K740" s="798">
        <v>1700000</v>
      </c>
      <c r="L740" s="798">
        <v>9373.2928400000001</v>
      </c>
      <c r="M740" s="798">
        <v>1700000</v>
      </c>
      <c r="N740" s="711"/>
      <c r="O740" s="711">
        <v>0</v>
      </c>
      <c r="P740" s="795" t="s">
        <v>3187</v>
      </c>
      <c r="Q740" s="711"/>
    </row>
    <row r="741" spans="1:17" ht="75">
      <c r="A741" s="683" t="s">
        <v>526</v>
      </c>
      <c r="B741" s="705" t="s">
        <v>287</v>
      </c>
      <c r="C741" s="795" t="s">
        <v>319</v>
      </c>
      <c r="D741" s="799" t="s">
        <v>2700</v>
      </c>
      <c r="E741" s="799" t="s">
        <v>3188</v>
      </c>
      <c r="F741" s="799" t="s">
        <v>3189</v>
      </c>
      <c r="G741" s="799"/>
      <c r="H741" s="709" t="s">
        <v>3190</v>
      </c>
      <c r="I741" s="795" t="s">
        <v>661</v>
      </c>
      <c r="J741" s="797"/>
      <c r="K741" s="798">
        <v>1173000</v>
      </c>
      <c r="L741" s="798">
        <v>504307</v>
      </c>
      <c r="M741" s="798">
        <v>1173000</v>
      </c>
      <c r="N741" s="711"/>
      <c r="O741" s="711">
        <v>0.8</v>
      </c>
      <c r="P741" s="795" t="s">
        <v>20</v>
      </c>
      <c r="Q741" s="711"/>
    </row>
    <row r="742" spans="1:17" ht="45">
      <c r="A742" s="683" t="s">
        <v>526</v>
      </c>
      <c r="B742" s="705" t="s">
        <v>287</v>
      </c>
      <c r="C742" s="795" t="s">
        <v>319</v>
      </c>
      <c r="D742" s="799" t="s">
        <v>2703</v>
      </c>
      <c r="E742" s="799" t="s">
        <v>3191</v>
      </c>
      <c r="F742" s="799" t="s">
        <v>3192</v>
      </c>
      <c r="G742" s="799"/>
      <c r="H742" s="709" t="s">
        <v>3193</v>
      </c>
      <c r="I742" s="795" t="s">
        <v>3184</v>
      </c>
      <c r="J742" s="797"/>
      <c r="K742" s="798">
        <v>1650000</v>
      </c>
      <c r="L742" s="798">
        <v>779027</v>
      </c>
      <c r="M742" s="798">
        <v>1650000</v>
      </c>
      <c r="N742" s="711"/>
      <c r="O742" s="711">
        <v>0.55000000000000004</v>
      </c>
      <c r="P742" s="795" t="s">
        <v>20</v>
      </c>
      <c r="Q742" s="711"/>
    </row>
    <row r="743" spans="1:17" ht="45">
      <c r="A743" s="683" t="s">
        <v>526</v>
      </c>
      <c r="B743" s="705" t="s">
        <v>287</v>
      </c>
      <c r="C743" s="795" t="s">
        <v>319</v>
      </c>
      <c r="D743" s="799" t="s">
        <v>2703</v>
      </c>
      <c r="E743" s="799" t="s">
        <v>3191</v>
      </c>
      <c r="F743" s="799" t="s">
        <v>3192</v>
      </c>
      <c r="G743" s="799"/>
      <c r="H743" s="709" t="s">
        <v>3194</v>
      </c>
      <c r="I743" s="795" t="s">
        <v>661</v>
      </c>
      <c r="J743" s="797"/>
      <c r="K743" s="798">
        <v>1500000</v>
      </c>
      <c r="L743" s="798">
        <v>1376675</v>
      </c>
      <c r="M743" s="798">
        <v>1500000</v>
      </c>
      <c r="N743" s="711"/>
      <c r="O743" s="711">
        <v>0.9</v>
      </c>
      <c r="P743" s="795" t="s">
        <v>20</v>
      </c>
      <c r="Q743" s="711"/>
    </row>
    <row r="744" spans="1:17" ht="60">
      <c r="A744" s="683" t="s">
        <v>526</v>
      </c>
      <c r="B744" s="705" t="s">
        <v>287</v>
      </c>
      <c r="C744" s="795" t="s">
        <v>3195</v>
      </c>
      <c r="D744" s="799" t="s">
        <v>2704</v>
      </c>
      <c r="E744" s="709" t="s">
        <v>3196</v>
      </c>
      <c r="F744" s="799" t="s">
        <v>3197</v>
      </c>
      <c r="G744" s="799"/>
      <c r="H744" s="709" t="s">
        <v>3198</v>
      </c>
      <c r="I744" s="795">
        <v>2023</v>
      </c>
      <c r="J744" s="797"/>
      <c r="K744" s="798">
        <v>1770799.996</v>
      </c>
      <c r="L744" s="798">
        <v>1664584.09852</v>
      </c>
      <c r="M744" s="798">
        <v>1770799.996</v>
      </c>
      <c r="N744" s="711"/>
      <c r="O744" s="711">
        <v>2E-3</v>
      </c>
      <c r="P744" s="795" t="s">
        <v>20</v>
      </c>
      <c r="Q744" s="711"/>
    </row>
    <row r="745" spans="1:17" ht="60">
      <c r="A745" s="683" t="s">
        <v>526</v>
      </c>
      <c r="B745" s="705" t="s">
        <v>287</v>
      </c>
      <c r="C745" s="795" t="s">
        <v>3199</v>
      </c>
      <c r="D745" s="799" t="s">
        <v>2704</v>
      </c>
      <c r="E745" s="800" t="s">
        <v>3200</v>
      </c>
      <c r="F745" s="800" t="s">
        <v>3201</v>
      </c>
      <c r="G745" s="800"/>
      <c r="H745" s="709" t="s">
        <v>3202</v>
      </c>
      <c r="I745" s="795">
        <v>2025</v>
      </c>
      <c r="J745" s="797"/>
      <c r="K745" s="798">
        <v>1187350</v>
      </c>
      <c r="L745" s="798">
        <v>0</v>
      </c>
      <c r="M745" s="798">
        <v>1187350</v>
      </c>
      <c r="N745" s="711"/>
      <c r="O745" s="711">
        <v>0</v>
      </c>
      <c r="P745" s="795" t="s">
        <v>3203</v>
      </c>
      <c r="Q745" s="711"/>
    </row>
    <row r="746" spans="1:17" ht="60">
      <c r="A746" s="683" t="s">
        <v>526</v>
      </c>
      <c r="B746" s="705" t="s">
        <v>287</v>
      </c>
      <c r="C746" s="795" t="s">
        <v>319</v>
      </c>
      <c r="D746" s="799" t="s">
        <v>2705</v>
      </c>
      <c r="E746" s="799" t="s">
        <v>3204</v>
      </c>
      <c r="F746" s="799" t="s">
        <v>3205</v>
      </c>
      <c r="G746" s="799"/>
      <c r="H746" s="709" t="s">
        <v>3206</v>
      </c>
      <c r="I746" s="795" t="s">
        <v>799</v>
      </c>
      <c r="J746" s="797"/>
      <c r="K746" s="798">
        <v>2000000</v>
      </c>
      <c r="L746" s="798">
        <v>1970245</v>
      </c>
      <c r="M746" s="798">
        <v>2000000</v>
      </c>
      <c r="N746" s="711"/>
      <c r="O746" s="711">
        <v>0.5</v>
      </c>
      <c r="P746" s="795" t="s">
        <v>20</v>
      </c>
      <c r="Q746" s="711"/>
    </row>
    <row r="747" spans="1:17" ht="60">
      <c r="A747" s="683" t="s">
        <v>526</v>
      </c>
      <c r="B747" s="705" t="s">
        <v>287</v>
      </c>
      <c r="C747" s="795" t="s">
        <v>3185</v>
      </c>
      <c r="D747" s="799" t="s">
        <v>2708</v>
      </c>
      <c r="E747" s="799" t="s">
        <v>3207</v>
      </c>
      <c r="F747" s="709" t="s">
        <v>3208</v>
      </c>
      <c r="G747" s="709"/>
      <c r="H747" s="709" t="s">
        <v>3209</v>
      </c>
      <c r="I747" s="795">
        <v>2024</v>
      </c>
      <c r="J747" s="797"/>
      <c r="K747" s="798">
        <v>2100000</v>
      </c>
      <c r="L747" s="798">
        <v>1717281.1355000001</v>
      </c>
      <c r="M747" s="798">
        <v>2100000</v>
      </c>
      <c r="N747" s="711"/>
      <c r="O747" s="711">
        <v>1.8E-3</v>
      </c>
      <c r="P747" s="795" t="s">
        <v>20</v>
      </c>
      <c r="Q747" s="711"/>
    </row>
    <row r="748" spans="1:17" ht="60">
      <c r="A748" s="683" t="s">
        <v>526</v>
      </c>
      <c r="B748" s="705" t="s">
        <v>287</v>
      </c>
      <c r="C748" s="795" t="s">
        <v>3195</v>
      </c>
      <c r="D748" s="799" t="s">
        <v>2708</v>
      </c>
      <c r="E748" s="799" t="s">
        <v>3207</v>
      </c>
      <c r="F748" s="709" t="s">
        <v>3208</v>
      </c>
      <c r="G748" s="709"/>
      <c r="H748" s="709" t="s">
        <v>3210</v>
      </c>
      <c r="I748" s="795">
        <v>2023</v>
      </c>
      <c r="J748" s="797"/>
      <c r="K748" s="798">
        <v>1620000</v>
      </c>
      <c r="L748" s="798">
        <v>1477399.06806</v>
      </c>
      <c r="M748" s="798">
        <v>1620000</v>
      </c>
      <c r="N748" s="711"/>
      <c r="O748" s="711">
        <v>7.4999999999999997E-3</v>
      </c>
      <c r="P748" s="795" t="s">
        <v>20</v>
      </c>
      <c r="Q748" s="711"/>
    </row>
    <row r="749" spans="1:17" ht="60">
      <c r="A749" s="683" t="s">
        <v>526</v>
      </c>
      <c r="B749" s="705" t="s">
        <v>287</v>
      </c>
      <c r="C749" s="795" t="s">
        <v>319</v>
      </c>
      <c r="D749" s="799" t="s">
        <v>2708</v>
      </c>
      <c r="E749" s="799" t="s">
        <v>3207</v>
      </c>
      <c r="F749" s="800"/>
      <c r="G749" s="800"/>
      <c r="H749" s="709" t="s">
        <v>3211</v>
      </c>
      <c r="I749" s="795" t="s">
        <v>799</v>
      </c>
      <c r="J749" s="797"/>
      <c r="K749" s="798">
        <v>3591000</v>
      </c>
      <c r="L749" s="798">
        <v>2392072</v>
      </c>
      <c r="M749" s="798">
        <v>3591000</v>
      </c>
      <c r="N749" s="711"/>
      <c r="O749" s="711">
        <v>0.85</v>
      </c>
      <c r="P749" s="795" t="s">
        <v>13</v>
      </c>
      <c r="Q749" s="711"/>
    </row>
    <row r="750" spans="1:17" ht="45">
      <c r="A750" s="683" t="s">
        <v>526</v>
      </c>
      <c r="B750" s="705" t="s">
        <v>287</v>
      </c>
      <c r="C750" s="795" t="s">
        <v>319</v>
      </c>
      <c r="D750" s="799" t="s">
        <v>2708</v>
      </c>
      <c r="E750" s="799" t="s">
        <v>3207</v>
      </c>
      <c r="F750" s="800"/>
      <c r="G750" s="800"/>
      <c r="H750" s="709" t="s">
        <v>3212</v>
      </c>
      <c r="I750" s="795" t="s">
        <v>777</v>
      </c>
      <c r="J750" s="797"/>
      <c r="K750" s="798">
        <v>1335814</v>
      </c>
      <c r="L750" s="798">
        <v>1281251</v>
      </c>
      <c r="M750" s="798">
        <v>1335814</v>
      </c>
      <c r="N750" s="711"/>
      <c r="O750" s="711">
        <v>0.98</v>
      </c>
      <c r="P750" s="795" t="s">
        <v>20</v>
      </c>
      <c r="Q750" s="711"/>
    </row>
    <row r="751" spans="1:17" ht="45">
      <c r="A751" s="683" t="s">
        <v>526</v>
      </c>
      <c r="B751" s="705" t="s">
        <v>287</v>
      </c>
      <c r="C751" s="795" t="s">
        <v>319</v>
      </c>
      <c r="D751" s="799" t="s">
        <v>2708</v>
      </c>
      <c r="E751" s="799" t="s">
        <v>3207</v>
      </c>
      <c r="F751" s="800"/>
      <c r="G751" s="800"/>
      <c r="H751" s="709" t="s">
        <v>3213</v>
      </c>
      <c r="I751" s="795" t="s">
        <v>799</v>
      </c>
      <c r="J751" s="797"/>
      <c r="K751" s="798">
        <v>1100000</v>
      </c>
      <c r="L751" s="798">
        <v>1098422</v>
      </c>
      <c r="M751" s="798">
        <v>1100000</v>
      </c>
      <c r="N751" s="711"/>
      <c r="O751" s="711">
        <v>1</v>
      </c>
      <c r="P751" s="795" t="s">
        <v>13</v>
      </c>
      <c r="Q751" s="711"/>
    </row>
    <row r="752" spans="1:17" ht="45">
      <c r="A752" s="683" t="s">
        <v>526</v>
      </c>
      <c r="B752" s="705" t="s">
        <v>287</v>
      </c>
      <c r="C752" s="795" t="s">
        <v>319</v>
      </c>
      <c r="D752" s="799" t="s">
        <v>2708</v>
      </c>
      <c r="E752" s="800"/>
      <c r="F752" s="800"/>
      <c r="G752" s="800"/>
      <c r="H752" s="709" t="s">
        <v>3214</v>
      </c>
      <c r="I752" s="795" t="s">
        <v>3215</v>
      </c>
      <c r="J752" s="797"/>
      <c r="K752" s="798">
        <v>5434000</v>
      </c>
      <c r="L752" s="798">
        <v>5380656</v>
      </c>
      <c r="M752" s="798">
        <v>5434000</v>
      </c>
      <c r="N752" s="711"/>
      <c r="O752" s="711">
        <v>0.86</v>
      </c>
      <c r="P752" s="795" t="s">
        <v>20</v>
      </c>
      <c r="Q752" s="711"/>
    </row>
    <row r="753" spans="1:17" ht="45">
      <c r="A753" s="683" t="s">
        <v>526</v>
      </c>
      <c r="B753" s="705" t="s">
        <v>287</v>
      </c>
      <c r="C753" s="795" t="s">
        <v>319</v>
      </c>
      <c r="D753" s="799" t="s">
        <v>2711</v>
      </c>
      <c r="E753" s="800"/>
      <c r="F753" s="800"/>
      <c r="G753" s="800"/>
      <c r="H753" s="709" t="s">
        <v>3216</v>
      </c>
      <c r="I753" s="795" t="s">
        <v>661</v>
      </c>
      <c r="J753" s="797"/>
      <c r="K753" s="798">
        <v>7681000</v>
      </c>
      <c r="L753" s="798">
        <v>5017204</v>
      </c>
      <c r="M753" s="798">
        <v>7681000</v>
      </c>
      <c r="N753" s="711"/>
      <c r="O753" s="711">
        <v>0.9</v>
      </c>
      <c r="P753" s="795" t="s">
        <v>20</v>
      </c>
      <c r="Q753" s="711"/>
    </row>
    <row r="754" spans="1:17" ht="30">
      <c r="A754" s="683" t="s">
        <v>526</v>
      </c>
      <c r="B754" s="705" t="s">
        <v>287</v>
      </c>
      <c r="C754" s="795" t="s">
        <v>319</v>
      </c>
      <c r="D754" s="799" t="s">
        <v>2711</v>
      </c>
      <c r="E754" s="800"/>
      <c r="F754" s="800"/>
      <c r="G754" s="800"/>
      <c r="H754" s="709" t="s">
        <v>3217</v>
      </c>
      <c r="I754" s="795" t="s">
        <v>3218</v>
      </c>
      <c r="J754" s="797"/>
      <c r="K754" s="798">
        <v>6775000</v>
      </c>
      <c r="L754" s="798">
        <v>6279844</v>
      </c>
      <c r="M754" s="798">
        <v>6775000</v>
      </c>
      <c r="N754" s="711"/>
      <c r="O754" s="711">
        <v>0.95</v>
      </c>
      <c r="P754" s="795" t="s">
        <v>20</v>
      </c>
      <c r="Q754" s="711"/>
    </row>
    <row r="755" spans="1:17" ht="45">
      <c r="A755" s="683" t="s">
        <v>526</v>
      </c>
      <c r="B755" s="705" t="s">
        <v>287</v>
      </c>
      <c r="C755" s="795" t="s">
        <v>319</v>
      </c>
      <c r="D755" s="799" t="s">
        <v>2711</v>
      </c>
      <c r="E755" s="800"/>
      <c r="F755" s="800"/>
      <c r="G755" s="800"/>
      <c r="H755" s="709" t="s">
        <v>3219</v>
      </c>
      <c r="I755" s="795" t="s">
        <v>661</v>
      </c>
      <c r="J755" s="797"/>
      <c r="K755" s="798">
        <v>3392000</v>
      </c>
      <c r="L755" s="798">
        <v>3168642</v>
      </c>
      <c r="M755" s="798">
        <v>3392000</v>
      </c>
      <c r="N755" s="711"/>
      <c r="O755" s="711">
        <v>0.96</v>
      </c>
      <c r="P755" s="795" t="s">
        <v>20</v>
      </c>
      <c r="Q755" s="711"/>
    </row>
    <row r="756" spans="1:17" ht="30">
      <c r="A756" s="683" t="s">
        <v>526</v>
      </c>
      <c r="B756" s="705" t="s">
        <v>287</v>
      </c>
      <c r="C756" s="795" t="s">
        <v>319</v>
      </c>
      <c r="D756" s="799" t="s">
        <v>2711</v>
      </c>
      <c r="E756" s="800"/>
      <c r="F756" s="800"/>
      <c r="G756" s="800"/>
      <c r="H756" s="709" t="s">
        <v>3220</v>
      </c>
      <c r="I756" s="795" t="s">
        <v>788</v>
      </c>
      <c r="J756" s="797"/>
      <c r="K756" s="798">
        <v>1779000</v>
      </c>
      <c r="L756" s="798">
        <v>1537215</v>
      </c>
      <c r="M756" s="798">
        <v>1779000</v>
      </c>
      <c r="N756" s="711"/>
      <c r="O756" s="711">
        <v>0.95</v>
      </c>
      <c r="P756" s="795" t="s">
        <v>20</v>
      </c>
      <c r="Q756" s="711"/>
    </row>
    <row r="757" spans="1:17" ht="30">
      <c r="A757" s="683" t="s">
        <v>526</v>
      </c>
      <c r="B757" s="705" t="s">
        <v>287</v>
      </c>
      <c r="C757" s="795" t="s">
        <v>3199</v>
      </c>
      <c r="D757" s="799" t="s">
        <v>2711</v>
      </c>
      <c r="E757" s="800"/>
      <c r="F757" s="800"/>
      <c r="G757" s="800"/>
      <c r="H757" s="709" t="s">
        <v>3221</v>
      </c>
      <c r="I757" s="795">
        <v>2025</v>
      </c>
      <c r="J757" s="797"/>
      <c r="K757" s="798">
        <v>1640000</v>
      </c>
      <c r="L757" s="798">
        <v>0</v>
      </c>
      <c r="M757" s="798">
        <v>1640000</v>
      </c>
      <c r="N757" s="711"/>
      <c r="O757" s="711">
        <v>0</v>
      </c>
      <c r="P757" s="795" t="s">
        <v>3203</v>
      </c>
      <c r="Q757" s="711"/>
    </row>
    <row r="758" spans="1:17" ht="45">
      <c r="A758" s="683" t="s">
        <v>526</v>
      </c>
      <c r="B758" s="705" t="s">
        <v>287</v>
      </c>
      <c r="C758" s="795" t="s">
        <v>3185</v>
      </c>
      <c r="D758" s="799" t="s">
        <v>2711</v>
      </c>
      <c r="E758" s="800"/>
      <c r="F758" s="800"/>
      <c r="G758" s="800"/>
      <c r="H758" s="709" t="s">
        <v>3222</v>
      </c>
      <c r="I758" s="795">
        <v>2024</v>
      </c>
      <c r="J758" s="797"/>
      <c r="K758" s="798">
        <v>1200000</v>
      </c>
      <c r="L758" s="798">
        <v>5818.7330000000002</v>
      </c>
      <c r="M758" s="798">
        <v>1200000</v>
      </c>
      <c r="N758" s="711"/>
      <c r="O758" s="711">
        <v>0</v>
      </c>
      <c r="P758" s="795" t="s">
        <v>3187</v>
      </c>
      <c r="Q758" s="711"/>
    </row>
    <row r="759" spans="1:17" ht="45">
      <c r="A759" s="683" t="s">
        <v>526</v>
      </c>
      <c r="B759" s="705" t="s">
        <v>287</v>
      </c>
      <c r="C759" s="795" t="s">
        <v>3185</v>
      </c>
      <c r="D759" s="709" t="s">
        <v>2716</v>
      </c>
      <c r="E759" s="800"/>
      <c r="F759" s="800"/>
      <c r="G759" s="800"/>
      <c r="H759" s="709" t="s">
        <v>3223</v>
      </c>
      <c r="I759" s="795">
        <v>2024</v>
      </c>
      <c r="J759" s="797"/>
      <c r="K759" s="798">
        <v>1000000</v>
      </c>
      <c r="L759" s="798">
        <v>599824.10398000001</v>
      </c>
      <c r="M759" s="798">
        <v>1000000</v>
      </c>
      <c r="N759" s="711"/>
      <c r="O759" s="711">
        <v>1E-3</v>
      </c>
      <c r="P759" s="795" t="s">
        <v>20</v>
      </c>
      <c r="Q759" s="711"/>
    </row>
    <row r="760" spans="1:17" ht="75">
      <c r="A760" s="683" t="s">
        <v>526</v>
      </c>
      <c r="B760" s="705" t="s">
        <v>287</v>
      </c>
      <c r="C760" s="795" t="s">
        <v>319</v>
      </c>
      <c r="D760" s="709" t="s">
        <v>2716</v>
      </c>
      <c r="E760" s="800"/>
      <c r="F760" s="800"/>
      <c r="G760" s="800"/>
      <c r="H760" s="709" t="s">
        <v>3224</v>
      </c>
      <c r="I760" s="795" t="s">
        <v>661</v>
      </c>
      <c r="J760" s="797"/>
      <c r="K760" s="798">
        <v>2900000</v>
      </c>
      <c r="L760" s="798">
        <v>2796283</v>
      </c>
      <c r="M760" s="798">
        <v>2900000</v>
      </c>
      <c r="N760" s="711"/>
      <c r="O760" s="711">
        <v>1</v>
      </c>
      <c r="P760" s="795" t="s">
        <v>20</v>
      </c>
      <c r="Q760" s="711"/>
    </row>
    <row r="761" spans="1:17" ht="60">
      <c r="A761" s="683" t="s">
        <v>526</v>
      </c>
      <c r="B761" s="705" t="s">
        <v>287</v>
      </c>
      <c r="C761" s="795" t="s">
        <v>319</v>
      </c>
      <c r="D761" s="709" t="s">
        <v>2716</v>
      </c>
      <c r="E761" s="800"/>
      <c r="F761" s="800"/>
      <c r="G761" s="800"/>
      <c r="H761" s="709" t="s">
        <v>3225</v>
      </c>
      <c r="I761" s="795" t="s">
        <v>3218</v>
      </c>
      <c r="J761" s="797"/>
      <c r="K761" s="798">
        <v>1880000</v>
      </c>
      <c r="L761" s="798">
        <v>1566968</v>
      </c>
      <c r="M761" s="798">
        <v>1880000</v>
      </c>
      <c r="N761" s="711"/>
      <c r="O761" s="711">
        <v>1</v>
      </c>
      <c r="P761" s="795" t="s">
        <v>20</v>
      </c>
      <c r="Q761" s="711"/>
    </row>
    <row r="762" spans="1:17" ht="30">
      <c r="A762" s="683" t="s">
        <v>526</v>
      </c>
      <c r="B762" s="705" t="s">
        <v>287</v>
      </c>
      <c r="C762" s="795" t="s">
        <v>319</v>
      </c>
      <c r="D762" s="709" t="s">
        <v>2716</v>
      </c>
      <c r="E762" s="800"/>
      <c r="F762" s="800"/>
      <c r="G762" s="800"/>
      <c r="H762" s="709" t="s">
        <v>3226</v>
      </c>
      <c r="I762" s="795" t="s">
        <v>788</v>
      </c>
      <c r="J762" s="797"/>
      <c r="K762" s="798">
        <v>1700000</v>
      </c>
      <c r="L762" s="798">
        <v>1675348</v>
      </c>
      <c r="M762" s="798">
        <v>1700000</v>
      </c>
      <c r="N762" s="711"/>
      <c r="O762" s="711">
        <v>1</v>
      </c>
      <c r="P762" s="795" t="s">
        <v>20</v>
      </c>
      <c r="Q762" s="711"/>
    </row>
    <row r="763" spans="1:17" ht="45">
      <c r="A763" s="683" t="s">
        <v>526</v>
      </c>
      <c r="B763" s="705" t="s">
        <v>287</v>
      </c>
      <c r="C763" s="795" t="s">
        <v>319</v>
      </c>
      <c r="D763" s="709" t="s">
        <v>2716</v>
      </c>
      <c r="E763" s="800"/>
      <c r="F763" s="800"/>
      <c r="G763" s="800"/>
      <c r="H763" s="709" t="s">
        <v>3227</v>
      </c>
      <c r="I763" s="795" t="s">
        <v>661</v>
      </c>
      <c r="J763" s="797"/>
      <c r="K763" s="798">
        <v>1000000</v>
      </c>
      <c r="L763" s="798">
        <v>999011</v>
      </c>
      <c r="M763" s="798">
        <v>1000000</v>
      </c>
      <c r="N763" s="711"/>
      <c r="O763" s="711">
        <v>0.96</v>
      </c>
      <c r="P763" s="795" t="s">
        <v>20</v>
      </c>
      <c r="Q763" s="711"/>
    </row>
    <row r="764" spans="1:17" ht="30">
      <c r="A764" s="683" t="s">
        <v>526</v>
      </c>
      <c r="B764" s="705" t="s">
        <v>287</v>
      </c>
      <c r="C764" s="795" t="s">
        <v>3185</v>
      </c>
      <c r="D764" s="709" t="s">
        <v>2716</v>
      </c>
      <c r="E764" s="800"/>
      <c r="F764" s="800"/>
      <c r="G764" s="800"/>
      <c r="H764" s="709" t="s">
        <v>3228</v>
      </c>
      <c r="I764" s="795">
        <v>2024</v>
      </c>
      <c r="J764" s="797"/>
      <c r="K764" s="798">
        <v>3500000</v>
      </c>
      <c r="L764" s="798">
        <v>0</v>
      </c>
      <c r="M764" s="798">
        <v>3500000</v>
      </c>
      <c r="N764" s="711"/>
      <c r="O764" s="711">
        <v>0</v>
      </c>
      <c r="P764" s="795" t="s">
        <v>3203</v>
      </c>
      <c r="Q764" s="711"/>
    </row>
    <row r="765" spans="1:17" s="572" customFormat="1">
      <c r="A765" s="571"/>
      <c r="B765" s="571"/>
      <c r="C765" s="571"/>
      <c r="D765" s="571"/>
      <c r="E765" s="571"/>
      <c r="F765" s="571"/>
      <c r="G765" s="571"/>
      <c r="H765" s="571"/>
      <c r="I765" s="571"/>
      <c r="J765" s="571"/>
      <c r="K765" s="803">
        <f t="shared" ref="K765:M765" si="0">SUM(K4:K764)</f>
        <v>3748394281.1945791</v>
      </c>
      <c r="L765" s="803">
        <f t="shared" si="0"/>
        <v>1492086457.3393199</v>
      </c>
      <c r="M765" s="803">
        <f t="shared" si="0"/>
        <v>1251547810.7109609</v>
      </c>
      <c r="N765" s="804">
        <f>+M765/K765</f>
        <v>0.33388905137057884</v>
      </c>
      <c r="O765" s="571"/>
      <c r="P765" s="571"/>
      <c r="Q765" s="571"/>
    </row>
  </sheetData>
  <autoFilter ref="A3:Q765" xr:uid="{00000000-0009-0000-0000-000008000000}"/>
  <mergeCells count="23">
    <mergeCell ref="K470:K471"/>
    <mergeCell ref="O470:O471"/>
    <mergeCell ref="Q470:Q471"/>
    <mergeCell ref="Q196:Q197"/>
    <mergeCell ref="H466:H467"/>
    <mergeCell ref="K466:K467"/>
    <mergeCell ref="O466:O467"/>
    <mergeCell ref="Q466:Q467"/>
    <mergeCell ref="H468:H469"/>
    <mergeCell ref="K468:K469"/>
    <mergeCell ref="Q468:Q469"/>
    <mergeCell ref="H20:H21"/>
    <mergeCell ref="K20:K21"/>
    <mergeCell ref="P20:P21"/>
    <mergeCell ref="Q20:Q21"/>
    <mergeCell ref="Q122:Q123"/>
    <mergeCell ref="A1:Q1"/>
    <mergeCell ref="H15:H16"/>
    <mergeCell ref="K15:K16"/>
    <mergeCell ref="N15:N16"/>
    <mergeCell ref="O15:O16"/>
    <mergeCell ref="P15:P16"/>
    <mergeCell ref="Q15:Q16"/>
  </mergeCells>
  <dataValidations count="3">
    <dataValidation allowBlank="1" showInputMessage="1" showErrorMessage="1" prompt="تغيير عنوان العملية في سنة 2025_x000a_" sqref="G305:H310" xr:uid="{00000000-0002-0000-0800-000000000000}"/>
    <dataValidation allowBlank="1" showInputMessage="1" showErrorMessage="1" prompt="تغيير عنوان العملية في سنة 2025" sqref="G292:H292" xr:uid="{00000000-0002-0000-0800-000001000000}"/>
    <dataValidation type="list" allowBlank="1" showInputMessage="1" showErrorMessage="1" sqref="C679:C680 G679:XFD680" xr:uid="{00000000-0002-0000-0800-000002000000}">
      <formula1>$B$4:$B$452+$A$6:$A$64</formula1>
    </dataValidation>
  </dataValidations>
  <pageMargins left="0" right="0" top="0" bottom="0.39370078740157483" header="0" footer="0"/>
  <pageSetup paperSize="9" scale="51" orientation="landscape" r:id="rId1"/>
  <headerFooter>
    <oddFooter>Page &amp;P de &amp;N</oddFooter>
  </headerFooter>
  <rowBreaks count="1" manualBreakCount="1">
    <brk id="744" max="16" man="1"/>
  </rowBreaks>
  <legacyDrawing r:id="rId2"/>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800-000003000000}">
          <x14:formula1>
            <xm:f>liste!$M$4:$M$292</xm:f>
          </x14:formula1>
          <xm:sqref>G649:G678 F679:F692 F4:F648</xm:sqref>
        </x14:dataValidation>
        <x14:dataValidation type="list" allowBlank="1" showInputMessage="1" showErrorMessage="1" xr:uid="{00000000-0002-0000-0800-000004000000}">
          <x14:formula1>
            <xm:f>liste!$I$3:$I$56</xm:f>
          </x14:formula1>
          <xm:sqref>D738:D781 D729:D735 D693:D705</xm:sqref>
        </x14:dataValidation>
        <x14:dataValidation type="list" allowBlank="1" showInputMessage="1" showErrorMessage="1" xr:uid="{00000000-0002-0000-0800-000005000000}">
          <x14:formula1>
            <xm:f>liste!$I$3:$I$55</xm:f>
          </x14:formula1>
          <xm:sqref>D82 D649 D168:D169</xm:sqref>
        </x14:dataValidation>
        <x14:dataValidation type="list" allowBlank="1" showInputMessage="1" showErrorMessage="1" xr:uid="{00000000-0002-0000-0800-000006000000}">
          <x14:formula1>
            <xm:f>liste!$I$4:$I$55</xm:f>
          </x14:formula1>
          <xm:sqref>D83:D167 D650:D692 D170:D648 D4:D81</xm:sqref>
        </x14:dataValidation>
        <x14:dataValidation type="list" allowBlank="1" showInputMessage="1" showErrorMessage="1" xr:uid="{00000000-0002-0000-0800-000007000000}">
          <x14:formula1>
            <xm:f>$B$4:$B$452+liste!$A$4:$A$62</xm:f>
          </x14:formula1>
          <xm:sqref>A679:A764</xm:sqref>
        </x14:dataValidation>
        <x14:dataValidation type="list" allowBlank="1" showInputMessage="1" showErrorMessage="1" xr:uid="{00000000-0002-0000-0800-000008000000}">
          <x14:formula1>
            <xm:f>liste!$K$4:$K$143</xm:f>
          </x14:formula1>
          <xm:sqref>E4:E692</xm:sqref>
        </x14:dataValidation>
        <x14:dataValidation type="list" allowBlank="1" showInputMessage="1" showErrorMessage="1" xr:uid="{00000000-0002-0000-0800-000009000000}">
          <x14:formula1>
            <xm:f>liste!$A$4:$A$62</xm:f>
          </x14:formula1>
          <xm:sqref>B4:B764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sheetPr>
  <dimension ref="A1:CR7981"/>
  <sheetViews>
    <sheetView topLeftCell="A35" zoomScaleNormal="100" workbookViewId="0">
      <selection activeCell="B17" sqref="B17"/>
    </sheetView>
  </sheetViews>
  <sheetFormatPr baseColWidth="10" defaultRowHeight="15"/>
  <cols>
    <col min="1" max="1" width="82.5" customWidth="1"/>
    <col min="2" max="2" width="15.33203125" style="97" customWidth="1"/>
    <col min="3" max="3" width="13.33203125" bestFit="1" customWidth="1"/>
    <col min="4" max="4" width="12.33203125" bestFit="1" customWidth="1"/>
    <col min="5" max="5" width="19.5" style="738" customWidth="1"/>
    <col min="6" max="6" width="18.6640625" customWidth="1"/>
  </cols>
  <sheetData>
    <row r="1" spans="1:96">
      <c r="A1" s="871" t="s">
        <v>3245</v>
      </c>
      <c r="B1" s="871"/>
      <c r="C1" s="871"/>
      <c r="D1" s="871"/>
      <c r="E1" s="871"/>
    </row>
    <row r="2" spans="1:96">
      <c r="B2"/>
      <c r="D2" s="872" t="s">
        <v>223</v>
      </c>
      <c r="E2" s="872"/>
    </row>
    <row r="3" spans="1:96" s="376" customFormat="1" ht="16">
      <c r="A3" s="723" t="s">
        <v>2605</v>
      </c>
      <c r="B3" s="739" t="s">
        <v>3256</v>
      </c>
      <c r="C3" s="727" t="s">
        <v>2606</v>
      </c>
      <c r="D3" s="725" t="s">
        <v>2609</v>
      </c>
      <c r="E3" s="725" t="s">
        <v>2608</v>
      </c>
      <c r="F3" s="739" t="s">
        <v>3246</v>
      </c>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row>
    <row r="4" spans="1:96">
      <c r="A4" s="886" t="s">
        <v>886</v>
      </c>
      <c r="B4" s="567">
        <v>900000</v>
      </c>
      <c r="C4" s="567">
        <v>1</v>
      </c>
      <c r="D4" s="567">
        <v>1100000</v>
      </c>
      <c r="E4" s="567">
        <v>1099098</v>
      </c>
      <c r="F4" s="567">
        <v>1083386</v>
      </c>
    </row>
    <row r="5" spans="1:96">
      <c r="A5" s="726" t="s">
        <v>2690</v>
      </c>
      <c r="B5" s="567">
        <v>900000</v>
      </c>
      <c r="C5" s="567">
        <v>1</v>
      </c>
      <c r="D5" s="567">
        <v>1100000</v>
      </c>
      <c r="E5" s="567">
        <v>1099098</v>
      </c>
      <c r="F5" s="567">
        <v>1083386</v>
      </c>
    </row>
    <row r="6" spans="1:96">
      <c r="A6" s="887" t="s">
        <v>889</v>
      </c>
      <c r="B6" s="567">
        <v>900000</v>
      </c>
      <c r="C6" s="567">
        <v>1</v>
      </c>
      <c r="D6" s="567">
        <v>1100000</v>
      </c>
      <c r="E6" s="567">
        <v>1099098</v>
      </c>
      <c r="F6" s="567">
        <v>1083386</v>
      </c>
    </row>
    <row r="7" spans="1:96">
      <c r="A7" s="888" t="s">
        <v>3251</v>
      </c>
      <c r="B7" s="567">
        <v>900000</v>
      </c>
      <c r="C7" s="567">
        <v>1</v>
      </c>
      <c r="D7" s="567">
        <v>1100000</v>
      </c>
      <c r="E7" s="567">
        <v>1099098</v>
      </c>
      <c r="F7" s="567">
        <v>1083386</v>
      </c>
    </row>
    <row r="8" spans="1:96">
      <c r="A8" s="889">
        <v>0.98</v>
      </c>
      <c r="B8" s="567">
        <v>900000</v>
      </c>
      <c r="C8" s="567">
        <v>1</v>
      </c>
      <c r="D8" s="567">
        <v>1100000</v>
      </c>
      <c r="E8" s="567">
        <v>1099098</v>
      </c>
      <c r="F8" s="567">
        <v>1083386</v>
      </c>
    </row>
    <row r="9" spans="1:96">
      <c r="A9" s="890" t="s">
        <v>3251</v>
      </c>
      <c r="B9" s="567">
        <v>900000</v>
      </c>
      <c r="C9" s="567">
        <v>1</v>
      </c>
      <c r="D9" s="567">
        <v>1100000</v>
      </c>
      <c r="E9" s="567">
        <v>1099098</v>
      </c>
      <c r="F9" s="567">
        <v>1083386</v>
      </c>
    </row>
    <row r="10" spans="1:96">
      <c r="A10" s="891">
        <v>2011</v>
      </c>
      <c r="B10" s="567">
        <v>900000</v>
      </c>
      <c r="C10" s="567">
        <v>1</v>
      </c>
      <c r="D10" s="567">
        <v>1100000</v>
      </c>
      <c r="E10" s="567">
        <v>1099098</v>
      </c>
      <c r="F10" s="567">
        <v>1083386</v>
      </c>
    </row>
    <row r="11" spans="1:96">
      <c r="A11" s="892" t="s">
        <v>888</v>
      </c>
      <c r="B11" s="567">
        <v>900000</v>
      </c>
      <c r="C11" s="567">
        <v>1</v>
      </c>
      <c r="D11" s="567">
        <v>1100000</v>
      </c>
      <c r="E11" s="567">
        <v>1099098</v>
      </c>
      <c r="F11" s="567">
        <v>1083386</v>
      </c>
    </row>
    <row r="12" spans="1:96">
      <c r="A12" s="893" t="s">
        <v>887</v>
      </c>
      <c r="B12" s="567">
        <v>900000</v>
      </c>
      <c r="C12" s="567">
        <v>1</v>
      </c>
      <c r="D12" s="567">
        <v>1100000</v>
      </c>
      <c r="E12" s="567">
        <v>1099098</v>
      </c>
      <c r="F12" s="567">
        <v>1083386</v>
      </c>
    </row>
    <row r="13" spans="1:96">
      <c r="A13" s="894" t="s">
        <v>885</v>
      </c>
      <c r="B13" s="567">
        <v>900000</v>
      </c>
      <c r="C13" s="567">
        <v>1</v>
      </c>
      <c r="D13" s="567">
        <v>1100000</v>
      </c>
      <c r="E13" s="567">
        <v>1099098</v>
      </c>
      <c r="F13" s="567">
        <v>1083386</v>
      </c>
    </row>
    <row r="14" spans="1:96">
      <c r="A14" s="896" t="s">
        <v>527</v>
      </c>
      <c r="B14" s="567">
        <v>900000</v>
      </c>
      <c r="C14" s="567">
        <v>1</v>
      </c>
      <c r="D14" s="567">
        <v>1100000</v>
      </c>
      <c r="E14" s="567">
        <v>1099098</v>
      </c>
      <c r="F14" s="567">
        <v>1083386</v>
      </c>
    </row>
    <row r="15" spans="1:96">
      <c r="A15" s="895" t="s">
        <v>273</v>
      </c>
      <c r="B15" s="567">
        <v>900000</v>
      </c>
      <c r="C15" s="567">
        <v>1</v>
      </c>
      <c r="D15" s="567">
        <v>1100000</v>
      </c>
      <c r="E15" s="567">
        <v>1099098</v>
      </c>
      <c r="F15" s="567">
        <v>1083386</v>
      </c>
    </row>
    <row r="16" spans="1:96">
      <c r="A16" s="897" t="s">
        <v>883</v>
      </c>
      <c r="B16" s="567">
        <v>900000</v>
      </c>
      <c r="C16" s="567">
        <v>1</v>
      </c>
      <c r="D16" s="567">
        <v>1100000</v>
      </c>
      <c r="E16" s="567">
        <v>1099098</v>
      </c>
      <c r="F16" s="567">
        <v>1083386</v>
      </c>
    </row>
    <row r="17" spans="1:6">
      <c r="A17" s="886" t="s">
        <v>2390</v>
      </c>
      <c r="B17" s="567">
        <v>2800000</v>
      </c>
      <c r="C17" s="567">
        <v>1</v>
      </c>
      <c r="D17" s="567">
        <v>2800000</v>
      </c>
      <c r="E17" s="567">
        <v>2593239.9988299999</v>
      </c>
      <c r="F17" s="567">
        <v>508990.81206999999</v>
      </c>
    </row>
    <row r="18" spans="1:6">
      <c r="A18" s="726" t="s">
        <v>2708</v>
      </c>
      <c r="B18" s="567">
        <v>2800000</v>
      </c>
      <c r="C18" s="567">
        <v>1</v>
      </c>
      <c r="D18" s="567">
        <v>2800000</v>
      </c>
      <c r="E18" s="567">
        <v>2593239.9988299999</v>
      </c>
      <c r="F18" s="567">
        <v>508990.81206999999</v>
      </c>
    </row>
    <row r="19" spans="1:6">
      <c r="A19" s="887" t="s">
        <v>67</v>
      </c>
      <c r="B19" s="567">
        <v>2800000</v>
      </c>
      <c r="C19" s="567">
        <v>1</v>
      </c>
      <c r="D19" s="567">
        <v>2800000</v>
      </c>
      <c r="E19" s="567">
        <v>2593239.9988299999</v>
      </c>
      <c r="F19" s="567">
        <v>508990.81206999999</v>
      </c>
    </row>
    <row r="20" spans="1:6">
      <c r="A20" s="888" t="s">
        <v>3251</v>
      </c>
      <c r="B20" s="567">
        <v>2800000</v>
      </c>
      <c r="C20" s="567">
        <v>1</v>
      </c>
      <c r="D20" s="567">
        <v>2800000</v>
      </c>
      <c r="E20" s="567">
        <v>2593239.9988299999</v>
      </c>
      <c r="F20" s="567">
        <v>508990.81206999999</v>
      </c>
    </row>
    <row r="21" spans="1:6">
      <c r="A21" s="889">
        <v>0.12</v>
      </c>
      <c r="B21" s="567">
        <v>2800000</v>
      </c>
      <c r="C21" s="567">
        <v>1</v>
      </c>
      <c r="D21" s="567">
        <v>2800000</v>
      </c>
      <c r="E21" s="567">
        <v>2593239.9988299999</v>
      </c>
      <c r="F21" s="567">
        <v>508990.81206999999</v>
      </c>
    </row>
    <row r="22" spans="1:6">
      <c r="A22" s="890">
        <v>0.18178243288214285</v>
      </c>
      <c r="B22" s="567">
        <v>2800000</v>
      </c>
      <c r="C22" s="567">
        <v>1</v>
      </c>
      <c r="D22" s="567">
        <v>2800000</v>
      </c>
      <c r="E22" s="567">
        <v>2593239.9988299999</v>
      </c>
      <c r="F22" s="567">
        <v>508990.81206999999</v>
      </c>
    </row>
    <row r="23" spans="1:6">
      <c r="A23" s="891" t="s">
        <v>3251</v>
      </c>
      <c r="B23" s="567">
        <v>2800000</v>
      </c>
      <c r="C23" s="567">
        <v>1</v>
      </c>
      <c r="D23" s="567">
        <v>2800000</v>
      </c>
      <c r="E23" s="567">
        <v>2593239.9988299999</v>
      </c>
      <c r="F23" s="567">
        <v>508990.81206999999</v>
      </c>
    </row>
    <row r="24" spans="1:6">
      <c r="A24" s="892" t="s">
        <v>2391</v>
      </c>
      <c r="B24" s="567">
        <v>2800000</v>
      </c>
      <c r="C24" s="567">
        <v>1</v>
      </c>
      <c r="D24" s="567">
        <v>2800000</v>
      </c>
      <c r="E24" s="567">
        <v>2593239.9988299999</v>
      </c>
      <c r="F24" s="567">
        <v>508990.81206999999</v>
      </c>
    </row>
    <row r="25" spans="1:6">
      <c r="A25" s="893" t="s">
        <v>2392</v>
      </c>
      <c r="B25" s="567">
        <v>2800000</v>
      </c>
      <c r="C25" s="567">
        <v>1</v>
      </c>
      <c r="D25" s="567">
        <v>2800000</v>
      </c>
      <c r="E25" s="567">
        <v>2593239.9988299999</v>
      </c>
      <c r="F25" s="567">
        <v>508990.81206999999</v>
      </c>
    </row>
    <row r="26" spans="1:6">
      <c r="A26" s="894" t="s">
        <v>2347</v>
      </c>
      <c r="B26" s="567">
        <v>2800000</v>
      </c>
      <c r="C26" s="567">
        <v>1</v>
      </c>
      <c r="D26" s="567">
        <v>2800000</v>
      </c>
      <c r="E26" s="567">
        <v>2593239.9988299999</v>
      </c>
      <c r="F26" s="567">
        <v>508990.81206999999</v>
      </c>
    </row>
    <row r="27" spans="1:6">
      <c r="A27" s="896" t="s">
        <v>2286</v>
      </c>
      <c r="B27" s="567">
        <v>2800000</v>
      </c>
      <c r="C27" s="567">
        <v>1</v>
      </c>
      <c r="D27" s="567">
        <v>2800000</v>
      </c>
      <c r="E27" s="567">
        <v>2593239.9988299999</v>
      </c>
      <c r="F27" s="567">
        <v>508990.81206999999</v>
      </c>
    </row>
    <row r="28" spans="1:6">
      <c r="A28" s="895" t="s">
        <v>267</v>
      </c>
      <c r="B28" s="567">
        <v>2800000</v>
      </c>
      <c r="C28" s="567">
        <v>1</v>
      </c>
      <c r="D28" s="567">
        <v>2800000</v>
      </c>
      <c r="E28" s="567">
        <v>2593239.9988299999</v>
      </c>
      <c r="F28" s="567">
        <v>508990.81206999999</v>
      </c>
    </row>
    <row r="29" spans="1:6">
      <c r="A29" s="897" t="s">
        <v>1337</v>
      </c>
      <c r="B29" s="567">
        <v>2800000</v>
      </c>
      <c r="C29" s="567">
        <v>1</v>
      </c>
      <c r="D29" s="567">
        <v>2800000</v>
      </c>
      <c r="E29" s="567">
        <v>2593239.9988299999</v>
      </c>
      <c r="F29" s="567">
        <v>508990.81206999999</v>
      </c>
    </row>
    <row r="30" spans="1:6">
      <c r="A30" s="886" t="s">
        <v>1128</v>
      </c>
      <c r="B30" s="567">
        <v>2145000</v>
      </c>
      <c r="C30" s="567">
        <v>2</v>
      </c>
      <c r="D30" s="567">
        <v>2145000</v>
      </c>
      <c r="E30" s="567">
        <v>2130041.0354900002</v>
      </c>
      <c r="F30" s="567">
        <v>1767675.9607500001</v>
      </c>
    </row>
    <row r="31" spans="1:6">
      <c r="A31" s="726" t="s">
        <v>2705</v>
      </c>
      <c r="B31" s="567">
        <v>2145000</v>
      </c>
      <c r="C31" s="567">
        <v>2</v>
      </c>
      <c r="D31" s="567">
        <v>2145000</v>
      </c>
      <c r="E31" s="567">
        <v>2130041.0354900002</v>
      </c>
      <c r="F31" s="567">
        <v>1767675.9607500001</v>
      </c>
    </row>
    <row r="32" spans="1:6">
      <c r="A32" s="887" t="s">
        <v>3251</v>
      </c>
      <c r="B32" s="567">
        <v>2145000</v>
      </c>
      <c r="C32" s="567">
        <v>2</v>
      </c>
      <c r="D32" s="567">
        <v>2145000</v>
      </c>
      <c r="E32" s="567">
        <v>2130041.0354900002</v>
      </c>
      <c r="F32" s="567">
        <v>1767675.9607500001</v>
      </c>
    </row>
    <row r="33" spans="1:6">
      <c r="A33" s="888" t="s">
        <v>3251</v>
      </c>
      <c r="B33" s="567">
        <v>2145000</v>
      </c>
      <c r="C33" s="567">
        <v>2</v>
      </c>
      <c r="D33" s="567">
        <v>2145000</v>
      </c>
      <c r="E33" s="567">
        <v>2130041.0354900002</v>
      </c>
      <c r="F33" s="567">
        <v>1767675.9607500001</v>
      </c>
    </row>
    <row r="34" spans="1:6">
      <c r="A34" s="889" t="s">
        <v>3251</v>
      </c>
      <c r="B34" s="567">
        <v>2145000</v>
      </c>
      <c r="C34" s="567">
        <v>2</v>
      </c>
      <c r="D34" s="567">
        <v>2145000</v>
      </c>
      <c r="E34" s="567">
        <v>2130041.0354900002</v>
      </c>
      <c r="F34" s="567">
        <v>1767675.9607500001</v>
      </c>
    </row>
    <row r="35" spans="1:6">
      <c r="A35" s="890" t="s">
        <v>3251</v>
      </c>
      <c r="B35" s="567">
        <v>2145000</v>
      </c>
      <c r="C35" s="567">
        <v>2</v>
      </c>
      <c r="D35" s="567">
        <v>2145000</v>
      </c>
      <c r="E35" s="567">
        <v>2130041.0354900002</v>
      </c>
      <c r="F35" s="567">
        <v>1767675.9607500001</v>
      </c>
    </row>
    <row r="36" spans="1:6">
      <c r="A36" s="891" t="s">
        <v>3251</v>
      </c>
      <c r="B36" s="567">
        <v>2145000</v>
      </c>
      <c r="C36" s="567">
        <v>2</v>
      </c>
      <c r="D36" s="567">
        <v>2145000</v>
      </c>
      <c r="E36" s="567">
        <v>2130041.0354900002</v>
      </c>
      <c r="F36" s="567">
        <v>1767675.9607500001</v>
      </c>
    </row>
    <row r="37" spans="1:6">
      <c r="A37" s="892" t="s">
        <v>1130</v>
      </c>
      <c r="B37" s="567">
        <v>1145000</v>
      </c>
      <c r="C37" s="567">
        <v>1</v>
      </c>
      <c r="D37" s="567">
        <v>1145000</v>
      </c>
      <c r="E37" s="567">
        <v>1144119.2536900002</v>
      </c>
      <c r="F37" s="567">
        <v>1141799.797</v>
      </c>
    </row>
    <row r="38" spans="1:6">
      <c r="A38" s="893" t="s">
        <v>1129</v>
      </c>
      <c r="B38" s="567">
        <v>1145000</v>
      </c>
      <c r="C38" s="567">
        <v>1</v>
      </c>
      <c r="D38" s="567">
        <v>1145000</v>
      </c>
      <c r="E38" s="567">
        <v>1144119.2536900002</v>
      </c>
      <c r="F38" s="567">
        <v>1141799.797</v>
      </c>
    </row>
    <row r="39" spans="1:6">
      <c r="A39" s="894" t="s">
        <v>1127</v>
      </c>
      <c r="B39" s="567">
        <v>1145000</v>
      </c>
      <c r="C39" s="567">
        <v>1</v>
      </c>
      <c r="D39" s="567">
        <v>1145000</v>
      </c>
      <c r="E39" s="567">
        <v>1144119.2536900002</v>
      </c>
      <c r="F39" s="567">
        <v>1141799.797</v>
      </c>
    </row>
    <row r="40" spans="1:6">
      <c r="A40" s="896" t="s">
        <v>527</v>
      </c>
      <c r="B40" s="567">
        <v>1145000</v>
      </c>
      <c r="C40" s="567">
        <v>1</v>
      </c>
      <c r="D40" s="567">
        <v>1145000</v>
      </c>
      <c r="E40" s="567">
        <v>1144119.2536900002</v>
      </c>
      <c r="F40" s="567">
        <v>1141799.797</v>
      </c>
    </row>
    <row r="41" spans="1:6">
      <c r="A41" s="895" t="s">
        <v>273</v>
      </c>
      <c r="B41" s="567">
        <v>1145000</v>
      </c>
      <c r="C41" s="567">
        <v>1</v>
      </c>
      <c r="D41" s="567">
        <v>1145000</v>
      </c>
      <c r="E41" s="567">
        <v>1144119.2536900002</v>
      </c>
      <c r="F41" s="567">
        <v>1141799.797</v>
      </c>
    </row>
    <row r="42" spans="1:6">
      <c r="A42" s="897" t="s">
        <v>480</v>
      </c>
      <c r="B42" s="567">
        <v>1145000</v>
      </c>
      <c r="C42" s="567">
        <v>1</v>
      </c>
      <c r="D42" s="567">
        <v>1145000</v>
      </c>
      <c r="E42" s="567">
        <v>1144119.2536900002</v>
      </c>
      <c r="F42" s="567">
        <v>1141799.797</v>
      </c>
    </row>
    <row r="43" spans="1:6">
      <c r="A43" s="892" t="s">
        <v>1132</v>
      </c>
      <c r="B43" s="567">
        <v>1000000</v>
      </c>
      <c r="C43" s="567">
        <v>1</v>
      </c>
      <c r="D43" s="567">
        <v>1000000</v>
      </c>
      <c r="E43" s="567">
        <v>985921.7818</v>
      </c>
      <c r="F43" s="567">
        <v>625876.16374999995</v>
      </c>
    </row>
    <row r="44" spans="1:6">
      <c r="A44" s="893" t="s">
        <v>1131</v>
      </c>
      <c r="B44" s="567">
        <v>1000000</v>
      </c>
      <c r="C44" s="567">
        <v>1</v>
      </c>
      <c r="D44" s="567">
        <v>1000000</v>
      </c>
      <c r="E44" s="567">
        <v>985921.7818</v>
      </c>
      <c r="F44" s="567">
        <v>625876.16374999995</v>
      </c>
    </row>
    <row r="45" spans="1:6">
      <c r="A45" s="894" t="s">
        <v>1127</v>
      </c>
      <c r="B45" s="567">
        <v>1000000</v>
      </c>
      <c r="C45" s="567">
        <v>1</v>
      </c>
      <c r="D45" s="567">
        <v>1000000</v>
      </c>
      <c r="E45" s="567">
        <v>985921.7818</v>
      </c>
      <c r="F45" s="567">
        <v>625876.16374999995</v>
      </c>
    </row>
    <row r="46" spans="1:6">
      <c r="A46" s="896" t="s">
        <v>527</v>
      </c>
      <c r="B46" s="567">
        <v>1000000</v>
      </c>
      <c r="C46" s="567">
        <v>1</v>
      </c>
      <c r="D46" s="567">
        <v>1000000</v>
      </c>
      <c r="E46" s="567">
        <v>985921.7818</v>
      </c>
      <c r="F46" s="567">
        <v>625876.16374999995</v>
      </c>
    </row>
    <row r="47" spans="1:6">
      <c r="A47" s="895" t="s">
        <v>273</v>
      </c>
      <c r="B47" s="567">
        <v>1000000</v>
      </c>
      <c r="C47" s="567">
        <v>1</v>
      </c>
      <c r="D47" s="567">
        <v>1000000</v>
      </c>
      <c r="E47" s="567">
        <v>985921.7818</v>
      </c>
      <c r="F47" s="567">
        <v>625876.16374999995</v>
      </c>
    </row>
    <row r="48" spans="1:6">
      <c r="A48" s="897" t="s">
        <v>480</v>
      </c>
      <c r="B48" s="567">
        <v>1000000</v>
      </c>
      <c r="C48" s="567">
        <v>1</v>
      </c>
      <c r="D48" s="567">
        <v>1000000</v>
      </c>
      <c r="E48" s="567">
        <v>985921.7818</v>
      </c>
      <c r="F48" s="567">
        <v>625876.16374999995</v>
      </c>
    </row>
    <row r="49" spans="1:6">
      <c r="A49" s="886" t="s">
        <v>1107</v>
      </c>
      <c r="B49" s="567">
        <v>1000000</v>
      </c>
      <c r="C49" s="567">
        <v>1</v>
      </c>
      <c r="D49" s="567">
        <v>1000000</v>
      </c>
      <c r="E49" s="567">
        <v>956529</v>
      </c>
      <c r="F49" s="567">
        <v>561892</v>
      </c>
    </row>
    <row r="50" spans="1:6">
      <c r="A50" s="726" t="s">
        <v>2705</v>
      </c>
      <c r="B50" s="567">
        <v>1000000</v>
      </c>
      <c r="C50" s="567">
        <v>1</v>
      </c>
      <c r="D50" s="567">
        <v>1000000</v>
      </c>
      <c r="E50" s="567">
        <v>956529</v>
      </c>
      <c r="F50" s="567">
        <v>561892</v>
      </c>
    </row>
    <row r="51" spans="1:6">
      <c r="A51" s="887" t="s">
        <v>67</v>
      </c>
      <c r="B51" s="567">
        <v>1000000</v>
      </c>
      <c r="C51" s="567">
        <v>1</v>
      </c>
      <c r="D51" s="567">
        <v>1000000</v>
      </c>
      <c r="E51" s="567">
        <v>956529</v>
      </c>
      <c r="F51" s="567">
        <v>561892</v>
      </c>
    </row>
    <row r="52" spans="1:6">
      <c r="A52" s="888" t="s">
        <v>3251</v>
      </c>
      <c r="B52" s="567">
        <v>1000000</v>
      </c>
      <c r="C52" s="567">
        <v>1</v>
      </c>
      <c r="D52" s="567">
        <v>1000000</v>
      </c>
      <c r="E52" s="567">
        <v>956529</v>
      </c>
      <c r="F52" s="567">
        <v>561892</v>
      </c>
    </row>
    <row r="53" spans="1:6">
      <c r="A53" s="889">
        <v>0.9</v>
      </c>
      <c r="B53" s="567">
        <v>1000000</v>
      </c>
      <c r="C53" s="567">
        <v>1</v>
      </c>
      <c r="D53" s="567">
        <v>1000000</v>
      </c>
      <c r="E53" s="567">
        <v>956529</v>
      </c>
      <c r="F53" s="567">
        <v>561892</v>
      </c>
    </row>
    <row r="54" spans="1:6">
      <c r="A54" s="890" t="s">
        <v>3251</v>
      </c>
      <c r="B54" s="567">
        <v>1000000</v>
      </c>
      <c r="C54" s="567">
        <v>1</v>
      </c>
      <c r="D54" s="567">
        <v>1000000</v>
      </c>
      <c r="E54" s="567">
        <v>956529</v>
      </c>
      <c r="F54" s="567">
        <v>561892</v>
      </c>
    </row>
    <row r="55" spans="1:6">
      <c r="A55" s="891">
        <v>2023</v>
      </c>
      <c r="B55" s="567">
        <v>1000000</v>
      </c>
      <c r="C55" s="567">
        <v>1</v>
      </c>
      <c r="D55" s="567">
        <v>1000000</v>
      </c>
      <c r="E55" s="567">
        <v>956529</v>
      </c>
      <c r="F55" s="567">
        <v>561892</v>
      </c>
    </row>
    <row r="56" spans="1:6">
      <c r="A56" s="892" t="s">
        <v>1107</v>
      </c>
      <c r="B56" s="567">
        <v>1000000</v>
      </c>
      <c r="C56" s="567">
        <v>1</v>
      </c>
      <c r="D56" s="567">
        <v>1000000</v>
      </c>
      <c r="E56" s="567">
        <v>956529</v>
      </c>
      <c r="F56" s="567">
        <v>561892</v>
      </c>
    </row>
    <row r="57" spans="1:6">
      <c r="A57" s="893" t="s">
        <v>1107</v>
      </c>
      <c r="B57" s="567">
        <v>1000000</v>
      </c>
      <c r="C57" s="567">
        <v>1</v>
      </c>
      <c r="D57" s="567">
        <v>1000000</v>
      </c>
      <c r="E57" s="567">
        <v>956529</v>
      </c>
      <c r="F57" s="567">
        <v>561892</v>
      </c>
    </row>
    <row r="58" spans="1:6">
      <c r="A58" s="894" t="s">
        <v>1107</v>
      </c>
      <c r="B58" s="567">
        <v>1000000</v>
      </c>
      <c r="C58" s="567">
        <v>1</v>
      </c>
      <c r="D58" s="567">
        <v>1000000</v>
      </c>
      <c r="E58" s="567">
        <v>956529</v>
      </c>
      <c r="F58" s="567">
        <v>561892</v>
      </c>
    </row>
    <row r="59" spans="1:6">
      <c r="A59" s="896" t="s">
        <v>527</v>
      </c>
      <c r="B59" s="567">
        <v>1000000</v>
      </c>
      <c r="C59" s="567">
        <v>1</v>
      </c>
      <c r="D59" s="567">
        <v>1000000</v>
      </c>
      <c r="E59" s="567">
        <v>956529</v>
      </c>
      <c r="F59" s="567">
        <v>561892</v>
      </c>
    </row>
    <row r="60" spans="1:6">
      <c r="A60" s="895" t="s">
        <v>312</v>
      </c>
      <c r="B60" s="567">
        <v>1000000</v>
      </c>
      <c r="C60" s="567">
        <v>1</v>
      </c>
      <c r="D60" s="567">
        <v>1000000</v>
      </c>
      <c r="E60" s="567">
        <v>956529</v>
      </c>
      <c r="F60" s="567">
        <v>561892</v>
      </c>
    </row>
    <row r="61" spans="1:6">
      <c r="A61" s="897" t="s">
        <v>999</v>
      </c>
      <c r="B61" s="567">
        <v>1000000</v>
      </c>
      <c r="C61" s="567">
        <v>1</v>
      </c>
      <c r="D61" s="567">
        <v>1000000</v>
      </c>
      <c r="E61" s="567">
        <v>956529</v>
      </c>
      <c r="F61" s="567">
        <v>561892</v>
      </c>
    </row>
    <row r="62" spans="1:6">
      <c r="A62" s="886" t="s">
        <v>1027</v>
      </c>
      <c r="B62" s="567">
        <v>3040000</v>
      </c>
      <c r="C62" s="567">
        <v>1</v>
      </c>
      <c r="D62" s="567">
        <v>3040000</v>
      </c>
      <c r="E62" s="567"/>
      <c r="F62" s="567"/>
    </row>
    <row r="63" spans="1:6">
      <c r="A63" s="726" t="s">
        <v>2691</v>
      </c>
      <c r="B63" s="567">
        <v>3040000</v>
      </c>
      <c r="C63" s="567">
        <v>1</v>
      </c>
      <c r="D63" s="567">
        <v>3040000</v>
      </c>
      <c r="E63" s="567"/>
      <c r="F63" s="567"/>
    </row>
    <row r="64" spans="1:6">
      <c r="A64" s="887" t="s">
        <v>1028</v>
      </c>
      <c r="B64" s="567">
        <v>3040000</v>
      </c>
      <c r="C64" s="567">
        <v>1</v>
      </c>
      <c r="D64" s="567">
        <v>3040000</v>
      </c>
      <c r="E64" s="567"/>
      <c r="F64" s="567"/>
    </row>
    <row r="65" spans="1:6">
      <c r="A65" s="888" t="s">
        <v>3251</v>
      </c>
      <c r="B65" s="567">
        <v>3040000</v>
      </c>
      <c r="C65" s="567">
        <v>1</v>
      </c>
      <c r="D65" s="567">
        <v>3040000</v>
      </c>
      <c r="E65" s="567"/>
      <c r="F65" s="567"/>
    </row>
    <row r="66" spans="1:6">
      <c r="A66" s="889">
        <v>0</v>
      </c>
      <c r="B66" s="567">
        <v>3040000</v>
      </c>
      <c r="C66" s="567">
        <v>1</v>
      </c>
      <c r="D66" s="567">
        <v>3040000</v>
      </c>
      <c r="E66" s="567"/>
      <c r="F66" s="567"/>
    </row>
    <row r="67" spans="1:6">
      <c r="A67" s="890" t="s">
        <v>3251</v>
      </c>
      <c r="B67" s="567">
        <v>3040000</v>
      </c>
      <c r="C67" s="567">
        <v>1</v>
      </c>
      <c r="D67" s="567">
        <v>3040000</v>
      </c>
      <c r="E67" s="567"/>
      <c r="F67" s="567"/>
    </row>
    <row r="68" spans="1:6">
      <c r="A68" s="891">
        <v>2025</v>
      </c>
      <c r="B68" s="567">
        <v>3040000</v>
      </c>
      <c r="C68" s="567">
        <v>1</v>
      </c>
      <c r="D68" s="567">
        <v>3040000</v>
      </c>
      <c r="E68" s="567"/>
      <c r="F68" s="567"/>
    </row>
    <row r="69" spans="1:6">
      <c r="A69" s="892" t="s">
        <v>1027</v>
      </c>
      <c r="B69" s="567">
        <v>3040000</v>
      </c>
      <c r="C69" s="567">
        <v>1</v>
      </c>
      <c r="D69" s="567">
        <v>3040000</v>
      </c>
      <c r="E69" s="567"/>
      <c r="F69" s="567"/>
    </row>
    <row r="70" spans="1:6">
      <c r="A70" s="893" t="s">
        <v>1027</v>
      </c>
      <c r="B70" s="567">
        <v>3040000</v>
      </c>
      <c r="C70" s="567">
        <v>1</v>
      </c>
      <c r="D70" s="567">
        <v>3040000</v>
      </c>
      <c r="E70" s="567"/>
      <c r="F70" s="567"/>
    </row>
    <row r="71" spans="1:6">
      <c r="A71" s="894" t="s">
        <v>1027</v>
      </c>
      <c r="B71" s="567">
        <v>3040000</v>
      </c>
      <c r="C71" s="567">
        <v>1</v>
      </c>
      <c r="D71" s="567">
        <v>3040000</v>
      </c>
      <c r="E71" s="567"/>
      <c r="F71" s="567"/>
    </row>
    <row r="72" spans="1:6">
      <c r="A72" s="896" t="s">
        <v>527</v>
      </c>
      <c r="B72" s="567">
        <v>3040000</v>
      </c>
      <c r="C72" s="567">
        <v>1</v>
      </c>
      <c r="D72" s="567">
        <v>3040000</v>
      </c>
      <c r="E72" s="567"/>
      <c r="F72" s="567"/>
    </row>
    <row r="73" spans="1:6">
      <c r="A73" s="895" t="s">
        <v>315</v>
      </c>
      <c r="B73" s="567">
        <v>3040000</v>
      </c>
      <c r="C73" s="567">
        <v>1</v>
      </c>
      <c r="D73" s="567">
        <v>3040000</v>
      </c>
      <c r="E73" s="567"/>
      <c r="F73" s="567"/>
    </row>
    <row r="74" spans="1:6">
      <c r="A74" s="897" t="s">
        <v>999</v>
      </c>
      <c r="B74" s="567">
        <v>3040000</v>
      </c>
      <c r="C74" s="567">
        <v>1</v>
      </c>
      <c r="D74" s="567">
        <v>3040000</v>
      </c>
      <c r="E74" s="567"/>
      <c r="F74" s="567"/>
    </row>
    <row r="75" spans="1:6">
      <c r="A75" s="886" t="s">
        <v>2234</v>
      </c>
      <c r="B75" s="567"/>
      <c r="C75" s="567">
        <v>1</v>
      </c>
      <c r="D75" s="567">
        <v>1200000</v>
      </c>
      <c r="E75" s="567"/>
      <c r="F75" s="567"/>
    </row>
    <row r="76" spans="1:6">
      <c r="A76" s="726" t="s">
        <v>2708</v>
      </c>
      <c r="B76" s="567"/>
      <c r="C76" s="567">
        <v>1</v>
      </c>
      <c r="D76" s="567">
        <v>1200000</v>
      </c>
      <c r="E76" s="567"/>
      <c r="F76" s="567"/>
    </row>
    <row r="77" spans="1:6">
      <c r="A77" s="887" t="s">
        <v>3251</v>
      </c>
      <c r="B77" s="567"/>
      <c r="C77" s="567">
        <v>1</v>
      </c>
      <c r="D77" s="567">
        <v>1200000</v>
      </c>
      <c r="E77" s="567"/>
      <c r="F77" s="567"/>
    </row>
    <row r="78" spans="1:6">
      <c r="A78" s="888" t="s">
        <v>3251</v>
      </c>
      <c r="B78" s="567"/>
      <c r="C78" s="567">
        <v>1</v>
      </c>
      <c r="D78" s="567">
        <v>1200000</v>
      </c>
      <c r="E78" s="567"/>
      <c r="F78" s="567"/>
    </row>
    <row r="79" spans="1:6">
      <c r="A79" s="889" t="s">
        <v>3251</v>
      </c>
      <c r="B79" s="567"/>
      <c r="C79" s="567">
        <v>1</v>
      </c>
      <c r="D79" s="567">
        <v>1200000</v>
      </c>
      <c r="E79" s="567"/>
      <c r="F79" s="567"/>
    </row>
    <row r="80" spans="1:6">
      <c r="A80" s="890" t="s">
        <v>3251</v>
      </c>
      <c r="B80" s="567"/>
      <c r="C80" s="567">
        <v>1</v>
      </c>
      <c r="D80" s="567">
        <v>1200000</v>
      </c>
      <c r="E80" s="567"/>
      <c r="F80" s="567"/>
    </row>
    <row r="81" spans="1:6">
      <c r="A81" s="891" t="s">
        <v>3251</v>
      </c>
      <c r="B81" s="567"/>
      <c r="C81" s="567">
        <v>1</v>
      </c>
      <c r="D81" s="567">
        <v>1200000</v>
      </c>
      <c r="E81" s="567"/>
      <c r="F81" s="567"/>
    </row>
    <row r="82" spans="1:6">
      <c r="A82" s="892" t="s">
        <v>2235</v>
      </c>
      <c r="B82" s="567"/>
      <c r="C82" s="567">
        <v>1</v>
      </c>
      <c r="D82" s="567">
        <v>1200000</v>
      </c>
      <c r="E82" s="567"/>
      <c r="F82" s="567"/>
    </row>
    <row r="83" spans="1:6">
      <c r="A83" s="893" t="s">
        <v>3251</v>
      </c>
      <c r="B83" s="567"/>
      <c r="C83" s="567">
        <v>1</v>
      </c>
      <c r="D83" s="567">
        <v>1200000</v>
      </c>
      <c r="E83" s="567"/>
      <c r="F83" s="567"/>
    </row>
    <row r="84" spans="1:6">
      <c r="A84" s="894" t="s">
        <v>2233</v>
      </c>
      <c r="B84" s="567"/>
      <c r="C84" s="567">
        <v>1</v>
      </c>
      <c r="D84" s="567">
        <v>1200000</v>
      </c>
      <c r="E84" s="567"/>
      <c r="F84" s="567"/>
    </row>
    <row r="85" spans="1:6">
      <c r="A85" s="896" t="s">
        <v>528</v>
      </c>
      <c r="B85" s="567"/>
      <c r="C85" s="567">
        <v>1</v>
      </c>
      <c r="D85" s="567">
        <v>1200000</v>
      </c>
      <c r="E85" s="567"/>
      <c r="F85" s="567"/>
    </row>
    <row r="86" spans="1:6">
      <c r="A86" s="895" t="s">
        <v>279</v>
      </c>
      <c r="B86" s="567"/>
      <c r="C86" s="567">
        <v>1</v>
      </c>
      <c r="D86" s="567">
        <v>1200000</v>
      </c>
      <c r="E86" s="567"/>
      <c r="F86" s="567"/>
    </row>
    <row r="87" spans="1:6">
      <c r="A87" s="897" t="s">
        <v>3251</v>
      </c>
      <c r="B87" s="567"/>
      <c r="C87" s="567">
        <v>1</v>
      </c>
      <c r="D87" s="567">
        <v>1200000</v>
      </c>
      <c r="E87" s="567"/>
      <c r="F87" s="567"/>
    </row>
    <row r="88" spans="1:6">
      <c r="A88" s="886" t="s">
        <v>474</v>
      </c>
      <c r="B88" s="567">
        <v>3000000</v>
      </c>
      <c r="C88" s="567">
        <v>1</v>
      </c>
      <c r="D88" s="567">
        <v>3000000</v>
      </c>
      <c r="E88" s="567">
        <v>0</v>
      </c>
      <c r="F88" s="567">
        <v>0</v>
      </c>
    </row>
    <row r="89" spans="1:6">
      <c r="A89" s="726" t="s">
        <v>2704</v>
      </c>
      <c r="B89" s="567">
        <v>3000000</v>
      </c>
      <c r="C89" s="567">
        <v>1</v>
      </c>
      <c r="D89" s="567">
        <v>3000000</v>
      </c>
      <c r="E89" s="567">
        <v>0</v>
      </c>
      <c r="F89" s="567">
        <v>0</v>
      </c>
    </row>
    <row r="90" spans="1:6">
      <c r="A90" s="887" t="s">
        <v>1015</v>
      </c>
      <c r="B90" s="567">
        <v>3000000</v>
      </c>
      <c r="C90" s="567">
        <v>1</v>
      </c>
      <c r="D90" s="567">
        <v>3000000</v>
      </c>
      <c r="E90" s="567">
        <v>0</v>
      </c>
      <c r="F90" s="567">
        <v>0</v>
      </c>
    </row>
    <row r="91" spans="1:6">
      <c r="A91" s="888" t="s">
        <v>3251</v>
      </c>
      <c r="B91" s="567">
        <v>3000000</v>
      </c>
      <c r="C91" s="567">
        <v>1</v>
      </c>
      <c r="D91" s="567">
        <v>3000000</v>
      </c>
      <c r="E91" s="567">
        <v>0</v>
      </c>
      <c r="F91" s="567">
        <v>0</v>
      </c>
    </row>
    <row r="92" spans="1:6">
      <c r="A92" s="889">
        <v>0</v>
      </c>
      <c r="B92" s="567">
        <v>3000000</v>
      </c>
      <c r="C92" s="567">
        <v>1</v>
      </c>
      <c r="D92" s="567">
        <v>3000000</v>
      </c>
      <c r="E92" s="567">
        <v>0</v>
      </c>
      <c r="F92" s="567">
        <v>0</v>
      </c>
    </row>
    <row r="93" spans="1:6">
      <c r="A93" s="890" t="s">
        <v>3251</v>
      </c>
      <c r="B93" s="567">
        <v>3000000</v>
      </c>
      <c r="C93" s="567">
        <v>1</v>
      </c>
      <c r="D93" s="567">
        <v>3000000</v>
      </c>
      <c r="E93" s="567">
        <v>0</v>
      </c>
      <c r="F93" s="567">
        <v>0</v>
      </c>
    </row>
    <row r="94" spans="1:6">
      <c r="A94" s="891" t="s">
        <v>3251</v>
      </c>
      <c r="B94" s="567">
        <v>3000000</v>
      </c>
      <c r="C94" s="567">
        <v>1</v>
      </c>
      <c r="D94" s="567">
        <v>3000000</v>
      </c>
      <c r="E94" s="567">
        <v>0</v>
      </c>
      <c r="F94" s="567">
        <v>0</v>
      </c>
    </row>
    <row r="95" spans="1:6">
      <c r="A95" s="892" t="s">
        <v>474</v>
      </c>
      <c r="B95" s="567">
        <v>3000000</v>
      </c>
      <c r="C95" s="567">
        <v>1</v>
      </c>
      <c r="D95" s="567">
        <v>3000000</v>
      </c>
      <c r="E95" s="567">
        <v>0</v>
      </c>
      <c r="F95" s="567">
        <v>0</v>
      </c>
    </row>
    <row r="96" spans="1:6">
      <c r="A96" s="893" t="s">
        <v>474</v>
      </c>
      <c r="B96" s="567">
        <v>3000000</v>
      </c>
      <c r="C96" s="567">
        <v>1</v>
      </c>
      <c r="D96" s="567">
        <v>3000000</v>
      </c>
      <c r="E96" s="567">
        <v>0</v>
      </c>
      <c r="F96" s="567">
        <v>0</v>
      </c>
    </row>
    <row r="97" spans="1:6">
      <c r="A97" s="894" t="s">
        <v>474</v>
      </c>
      <c r="B97" s="567">
        <v>3000000</v>
      </c>
      <c r="C97" s="567">
        <v>1</v>
      </c>
      <c r="D97" s="567">
        <v>3000000</v>
      </c>
      <c r="E97" s="567">
        <v>0</v>
      </c>
      <c r="F97" s="567">
        <v>0</v>
      </c>
    </row>
    <row r="98" spans="1:6">
      <c r="A98" s="896" t="s">
        <v>527</v>
      </c>
      <c r="B98" s="567">
        <v>3000000</v>
      </c>
      <c r="C98" s="567">
        <v>1</v>
      </c>
      <c r="D98" s="567">
        <v>3000000</v>
      </c>
      <c r="E98" s="567">
        <v>0</v>
      </c>
      <c r="F98" s="567">
        <v>0</v>
      </c>
    </row>
    <row r="99" spans="1:6">
      <c r="A99" s="895" t="s">
        <v>313</v>
      </c>
      <c r="B99" s="567">
        <v>3000000</v>
      </c>
      <c r="C99" s="567">
        <v>1</v>
      </c>
      <c r="D99" s="567">
        <v>3000000</v>
      </c>
      <c r="E99" s="567">
        <v>0</v>
      </c>
      <c r="F99" s="567">
        <v>0</v>
      </c>
    </row>
    <row r="100" spans="1:6">
      <c r="A100" s="897" t="s">
        <v>999</v>
      </c>
      <c r="B100" s="567">
        <v>3000000</v>
      </c>
      <c r="C100" s="567">
        <v>1</v>
      </c>
      <c r="D100" s="567">
        <v>3000000</v>
      </c>
      <c r="E100" s="567">
        <v>0</v>
      </c>
      <c r="F100" s="567">
        <v>0</v>
      </c>
    </row>
    <row r="101" spans="1:6">
      <c r="A101" s="886" t="s">
        <v>830</v>
      </c>
      <c r="B101" s="567">
        <v>400000</v>
      </c>
      <c r="C101" s="567">
        <v>1</v>
      </c>
      <c r="D101" s="567">
        <v>2229000</v>
      </c>
      <c r="E101" s="567">
        <v>1869825</v>
      </c>
      <c r="F101" s="567">
        <v>680030</v>
      </c>
    </row>
    <row r="102" spans="1:6">
      <c r="A102" s="726" t="s">
        <v>2691</v>
      </c>
      <c r="B102" s="567">
        <v>400000</v>
      </c>
      <c r="C102" s="567">
        <v>1</v>
      </c>
      <c r="D102" s="567">
        <v>2229000</v>
      </c>
      <c r="E102" s="567">
        <v>1869825</v>
      </c>
      <c r="F102" s="567">
        <v>680030</v>
      </c>
    </row>
    <row r="103" spans="1:6">
      <c r="A103" s="887" t="s">
        <v>3251</v>
      </c>
      <c r="B103" s="567">
        <v>400000</v>
      </c>
      <c r="C103" s="567">
        <v>1</v>
      </c>
      <c r="D103" s="567">
        <v>2229000</v>
      </c>
      <c r="E103" s="567">
        <v>1869825</v>
      </c>
      <c r="F103" s="567">
        <v>680030</v>
      </c>
    </row>
    <row r="104" spans="1:6">
      <c r="A104" s="888" t="s">
        <v>3251</v>
      </c>
      <c r="B104" s="567">
        <v>400000</v>
      </c>
      <c r="C104" s="567">
        <v>1</v>
      </c>
      <c r="D104" s="567">
        <v>2229000</v>
      </c>
      <c r="E104" s="567">
        <v>1869825</v>
      </c>
      <c r="F104" s="567">
        <v>680030</v>
      </c>
    </row>
    <row r="105" spans="1:6">
      <c r="A105" s="889">
        <v>0.38</v>
      </c>
      <c r="B105" s="567">
        <v>400000</v>
      </c>
      <c r="C105" s="567">
        <v>1</v>
      </c>
      <c r="D105" s="567">
        <v>2229000</v>
      </c>
      <c r="E105" s="567">
        <v>1869825</v>
      </c>
      <c r="F105" s="567">
        <v>680030</v>
      </c>
    </row>
    <row r="106" spans="1:6">
      <c r="A106" s="890" t="s">
        <v>3251</v>
      </c>
      <c r="B106" s="567">
        <v>400000</v>
      </c>
      <c r="C106" s="567">
        <v>1</v>
      </c>
      <c r="D106" s="567">
        <v>2229000</v>
      </c>
      <c r="E106" s="567">
        <v>1869825</v>
      </c>
      <c r="F106" s="567">
        <v>680030</v>
      </c>
    </row>
    <row r="107" spans="1:6">
      <c r="A107" s="891">
        <v>2008</v>
      </c>
      <c r="B107" s="567">
        <v>400000</v>
      </c>
      <c r="C107" s="567">
        <v>1</v>
      </c>
      <c r="D107" s="567">
        <v>2229000</v>
      </c>
      <c r="E107" s="567">
        <v>1869825</v>
      </c>
      <c r="F107" s="567">
        <v>680030</v>
      </c>
    </row>
    <row r="108" spans="1:6">
      <c r="A108" s="892" t="s">
        <v>831</v>
      </c>
      <c r="B108" s="567">
        <v>400000</v>
      </c>
      <c r="C108" s="567">
        <v>1</v>
      </c>
      <c r="D108" s="567">
        <v>2229000</v>
      </c>
      <c r="E108" s="567">
        <v>1869825</v>
      </c>
      <c r="F108" s="567">
        <v>680030</v>
      </c>
    </row>
    <row r="109" spans="1:6">
      <c r="A109" s="893" t="s">
        <v>3251</v>
      </c>
      <c r="B109" s="567">
        <v>400000</v>
      </c>
      <c r="C109" s="567">
        <v>1</v>
      </c>
      <c r="D109" s="567">
        <v>2229000</v>
      </c>
      <c r="E109" s="567">
        <v>1869825</v>
      </c>
      <c r="F109" s="567">
        <v>680030</v>
      </c>
    </row>
    <row r="110" spans="1:6">
      <c r="A110" s="894" t="s">
        <v>829</v>
      </c>
      <c r="B110" s="567">
        <v>400000</v>
      </c>
      <c r="C110" s="567">
        <v>1</v>
      </c>
      <c r="D110" s="567">
        <v>2229000</v>
      </c>
      <c r="E110" s="567">
        <v>1869825</v>
      </c>
      <c r="F110" s="567">
        <v>680030</v>
      </c>
    </row>
    <row r="111" spans="1:6">
      <c r="A111" s="896" t="s">
        <v>527</v>
      </c>
      <c r="B111" s="567">
        <v>400000</v>
      </c>
      <c r="C111" s="567">
        <v>1</v>
      </c>
      <c r="D111" s="567">
        <v>2229000</v>
      </c>
      <c r="E111" s="567">
        <v>1869825</v>
      </c>
      <c r="F111" s="567">
        <v>680030</v>
      </c>
    </row>
    <row r="112" spans="1:6">
      <c r="A112" s="895" t="s">
        <v>292</v>
      </c>
      <c r="B112" s="567">
        <v>400000</v>
      </c>
      <c r="C112" s="567">
        <v>1</v>
      </c>
      <c r="D112" s="567">
        <v>2229000</v>
      </c>
      <c r="E112" s="567">
        <v>1869825</v>
      </c>
      <c r="F112" s="567">
        <v>680030</v>
      </c>
    </row>
    <row r="113" spans="1:6">
      <c r="A113" s="897" t="s">
        <v>319</v>
      </c>
      <c r="B113" s="567">
        <v>400000</v>
      </c>
      <c r="C113" s="567">
        <v>1</v>
      </c>
      <c r="D113" s="567">
        <v>2229000</v>
      </c>
      <c r="E113" s="567">
        <v>1869825</v>
      </c>
      <c r="F113" s="567">
        <v>680030</v>
      </c>
    </row>
    <row r="114" spans="1:6">
      <c r="A114" s="886" t="s">
        <v>848</v>
      </c>
      <c r="B114" s="567">
        <v>1200000</v>
      </c>
      <c r="C114" s="567">
        <v>1</v>
      </c>
      <c r="D114" s="567">
        <v>4948000</v>
      </c>
      <c r="E114" s="567">
        <v>4697120</v>
      </c>
      <c r="F114" s="567">
        <v>3809726</v>
      </c>
    </row>
    <row r="115" spans="1:6">
      <c r="A115" s="726" t="s">
        <v>2708</v>
      </c>
      <c r="B115" s="567">
        <v>1200000</v>
      </c>
      <c r="C115" s="567">
        <v>1</v>
      </c>
      <c r="D115" s="567">
        <v>4948000</v>
      </c>
      <c r="E115" s="567">
        <v>4697120</v>
      </c>
      <c r="F115" s="567">
        <v>3809726</v>
      </c>
    </row>
    <row r="116" spans="1:6">
      <c r="A116" s="887" t="s">
        <v>3251</v>
      </c>
      <c r="B116" s="567">
        <v>1200000</v>
      </c>
      <c r="C116" s="567">
        <v>1</v>
      </c>
      <c r="D116" s="567">
        <v>4948000</v>
      </c>
      <c r="E116" s="567">
        <v>4697120</v>
      </c>
      <c r="F116" s="567">
        <v>3809726</v>
      </c>
    </row>
    <row r="117" spans="1:6">
      <c r="A117" s="888" t="s">
        <v>3251</v>
      </c>
      <c r="B117" s="567">
        <v>1200000</v>
      </c>
      <c r="C117" s="567">
        <v>1</v>
      </c>
      <c r="D117" s="567">
        <v>4948000</v>
      </c>
      <c r="E117" s="567">
        <v>4697120</v>
      </c>
      <c r="F117" s="567">
        <v>3809726</v>
      </c>
    </row>
    <row r="118" spans="1:6">
      <c r="A118" s="889">
        <v>0.99</v>
      </c>
      <c r="B118" s="567">
        <v>1200000</v>
      </c>
      <c r="C118" s="567">
        <v>1</v>
      </c>
      <c r="D118" s="567">
        <v>4948000</v>
      </c>
      <c r="E118" s="567">
        <v>4697120</v>
      </c>
      <c r="F118" s="567">
        <v>3809726</v>
      </c>
    </row>
    <row r="119" spans="1:6">
      <c r="A119" s="890" t="s">
        <v>3251</v>
      </c>
      <c r="B119" s="567">
        <v>1200000</v>
      </c>
      <c r="C119" s="567">
        <v>1</v>
      </c>
      <c r="D119" s="567">
        <v>4948000</v>
      </c>
      <c r="E119" s="567">
        <v>4697120</v>
      </c>
      <c r="F119" s="567">
        <v>3809726</v>
      </c>
    </row>
    <row r="120" spans="1:6">
      <c r="A120" s="891">
        <v>2006</v>
      </c>
      <c r="B120" s="567">
        <v>1200000</v>
      </c>
      <c r="C120" s="567">
        <v>1</v>
      </c>
      <c r="D120" s="567">
        <v>4948000</v>
      </c>
      <c r="E120" s="567">
        <v>4697120</v>
      </c>
      <c r="F120" s="567">
        <v>3809726</v>
      </c>
    </row>
    <row r="121" spans="1:6">
      <c r="A121" s="892" t="s">
        <v>849</v>
      </c>
      <c r="B121" s="567">
        <v>1200000</v>
      </c>
      <c r="C121" s="567">
        <v>1</v>
      </c>
      <c r="D121" s="567">
        <v>4948000</v>
      </c>
      <c r="E121" s="567">
        <v>4697120</v>
      </c>
      <c r="F121" s="567">
        <v>3809726</v>
      </c>
    </row>
    <row r="122" spans="1:6">
      <c r="A122" s="893" t="s">
        <v>3251</v>
      </c>
      <c r="B122" s="567">
        <v>1200000</v>
      </c>
      <c r="C122" s="567">
        <v>1</v>
      </c>
      <c r="D122" s="567">
        <v>4948000</v>
      </c>
      <c r="E122" s="567">
        <v>4697120</v>
      </c>
      <c r="F122" s="567">
        <v>3809726</v>
      </c>
    </row>
    <row r="123" spans="1:6">
      <c r="A123" s="894" t="s">
        <v>847</v>
      </c>
      <c r="B123" s="567">
        <v>1200000</v>
      </c>
      <c r="C123" s="567">
        <v>1</v>
      </c>
      <c r="D123" s="567">
        <v>4948000</v>
      </c>
      <c r="E123" s="567">
        <v>4697120</v>
      </c>
      <c r="F123" s="567">
        <v>3809726</v>
      </c>
    </row>
    <row r="124" spans="1:6">
      <c r="A124" s="896" t="s">
        <v>527</v>
      </c>
      <c r="B124" s="567">
        <v>1200000</v>
      </c>
      <c r="C124" s="567">
        <v>1</v>
      </c>
      <c r="D124" s="567">
        <v>4948000</v>
      </c>
      <c r="E124" s="567">
        <v>4697120</v>
      </c>
      <c r="F124" s="567">
        <v>3809726</v>
      </c>
    </row>
    <row r="125" spans="1:6">
      <c r="A125" s="895" t="s">
        <v>292</v>
      </c>
      <c r="B125" s="567">
        <v>1200000</v>
      </c>
      <c r="C125" s="567">
        <v>1</v>
      </c>
      <c r="D125" s="567">
        <v>4948000</v>
      </c>
      <c r="E125" s="567">
        <v>4697120</v>
      </c>
      <c r="F125" s="567">
        <v>3809726</v>
      </c>
    </row>
    <row r="126" spans="1:6">
      <c r="A126" s="897" t="s">
        <v>319</v>
      </c>
      <c r="B126" s="567">
        <v>1200000</v>
      </c>
      <c r="C126" s="567">
        <v>1</v>
      </c>
      <c r="D126" s="567">
        <v>4948000</v>
      </c>
      <c r="E126" s="567">
        <v>4697120</v>
      </c>
      <c r="F126" s="567">
        <v>3809726</v>
      </c>
    </row>
    <row r="127" spans="1:6">
      <c r="A127" s="886" t="s">
        <v>841</v>
      </c>
      <c r="B127" s="567">
        <v>13765000</v>
      </c>
      <c r="C127" s="567">
        <v>4</v>
      </c>
      <c r="D127" s="567">
        <v>17185000</v>
      </c>
      <c r="E127" s="567">
        <v>14775183.2434</v>
      </c>
      <c r="F127" s="567">
        <v>6661611.6768100001</v>
      </c>
    </row>
    <row r="128" spans="1:6">
      <c r="A128" s="726" t="s">
        <v>2708</v>
      </c>
      <c r="B128" s="567">
        <v>13765000</v>
      </c>
      <c r="C128" s="567">
        <v>4</v>
      </c>
      <c r="D128" s="567">
        <v>17185000</v>
      </c>
      <c r="E128" s="567">
        <v>14775183.2434</v>
      </c>
      <c r="F128" s="567">
        <v>6661611.6768100001</v>
      </c>
    </row>
    <row r="129" spans="1:6">
      <c r="A129" s="887" t="s">
        <v>3251</v>
      </c>
      <c r="B129" s="567">
        <v>13765000</v>
      </c>
      <c r="C129" s="567">
        <v>4</v>
      </c>
      <c r="D129" s="567">
        <v>17185000</v>
      </c>
      <c r="E129" s="567">
        <v>14775183.2434</v>
      </c>
      <c r="F129" s="567">
        <v>6661611.6768100001</v>
      </c>
    </row>
    <row r="130" spans="1:6">
      <c r="A130" s="888" t="s">
        <v>3251</v>
      </c>
      <c r="B130" s="567">
        <v>13765000</v>
      </c>
      <c r="C130" s="567">
        <v>4</v>
      </c>
      <c r="D130" s="567">
        <v>17185000</v>
      </c>
      <c r="E130" s="567">
        <v>14775183.2434</v>
      </c>
      <c r="F130" s="567">
        <v>6661611.6768100001</v>
      </c>
    </row>
    <row r="131" spans="1:6">
      <c r="A131" s="889">
        <v>0.35</v>
      </c>
      <c r="B131" s="567">
        <v>3150000</v>
      </c>
      <c r="C131" s="567">
        <v>1</v>
      </c>
      <c r="D131" s="567">
        <v>3150000</v>
      </c>
      <c r="E131" s="567">
        <v>1706706</v>
      </c>
      <c r="F131" s="567">
        <v>783427</v>
      </c>
    </row>
    <row r="132" spans="1:6">
      <c r="A132" s="890" t="s">
        <v>3251</v>
      </c>
      <c r="B132" s="567">
        <v>3150000</v>
      </c>
      <c r="C132" s="567">
        <v>1</v>
      </c>
      <c r="D132" s="567">
        <v>3150000</v>
      </c>
      <c r="E132" s="567">
        <v>1706706</v>
      </c>
      <c r="F132" s="567">
        <v>783427</v>
      </c>
    </row>
    <row r="133" spans="1:6">
      <c r="A133" s="891">
        <v>2019</v>
      </c>
      <c r="B133" s="567">
        <v>3150000</v>
      </c>
      <c r="C133" s="567">
        <v>1</v>
      </c>
      <c r="D133" s="567">
        <v>3150000</v>
      </c>
      <c r="E133" s="567">
        <v>1706706</v>
      </c>
      <c r="F133" s="567">
        <v>783427</v>
      </c>
    </row>
    <row r="134" spans="1:6">
      <c r="A134" s="892" t="s">
        <v>842</v>
      </c>
      <c r="B134" s="567">
        <v>3150000</v>
      </c>
      <c r="C134" s="567">
        <v>1</v>
      </c>
      <c r="D134" s="567">
        <v>3150000</v>
      </c>
      <c r="E134" s="567">
        <v>1706706</v>
      </c>
      <c r="F134" s="567">
        <v>783427</v>
      </c>
    </row>
    <row r="135" spans="1:6">
      <c r="A135" s="893" t="s">
        <v>3251</v>
      </c>
      <c r="B135" s="567">
        <v>3150000</v>
      </c>
      <c r="C135" s="567">
        <v>1</v>
      </c>
      <c r="D135" s="567">
        <v>3150000</v>
      </c>
      <c r="E135" s="567">
        <v>1706706</v>
      </c>
      <c r="F135" s="567">
        <v>783427</v>
      </c>
    </row>
    <row r="136" spans="1:6">
      <c r="A136" s="894" t="s">
        <v>840</v>
      </c>
      <c r="B136" s="567">
        <v>3150000</v>
      </c>
      <c r="C136" s="567">
        <v>1</v>
      </c>
      <c r="D136" s="567">
        <v>3150000</v>
      </c>
      <c r="E136" s="567">
        <v>1706706</v>
      </c>
      <c r="F136" s="567">
        <v>783427</v>
      </c>
    </row>
    <row r="137" spans="1:6">
      <c r="A137" s="896" t="s">
        <v>527</v>
      </c>
      <c r="B137" s="567">
        <v>3150000</v>
      </c>
      <c r="C137" s="567">
        <v>1</v>
      </c>
      <c r="D137" s="567">
        <v>3150000</v>
      </c>
      <c r="E137" s="567">
        <v>1706706</v>
      </c>
      <c r="F137" s="567">
        <v>783427</v>
      </c>
    </row>
    <row r="138" spans="1:6">
      <c r="A138" s="895" t="s">
        <v>292</v>
      </c>
      <c r="B138" s="567">
        <v>3150000</v>
      </c>
      <c r="C138" s="567">
        <v>1</v>
      </c>
      <c r="D138" s="567">
        <v>3150000</v>
      </c>
      <c r="E138" s="567">
        <v>1706706</v>
      </c>
      <c r="F138" s="567">
        <v>783427</v>
      </c>
    </row>
    <row r="139" spans="1:6">
      <c r="A139" s="897" t="s">
        <v>319</v>
      </c>
      <c r="B139" s="567">
        <v>3150000</v>
      </c>
      <c r="C139" s="567">
        <v>1</v>
      </c>
      <c r="D139" s="567">
        <v>3150000</v>
      </c>
      <c r="E139" s="567">
        <v>1706706</v>
      </c>
      <c r="F139" s="567">
        <v>783427</v>
      </c>
    </row>
    <row r="140" spans="1:6">
      <c r="A140" s="889">
        <v>0.56000000000000005</v>
      </c>
      <c r="B140" s="567">
        <v>1200000</v>
      </c>
      <c r="C140" s="567">
        <v>1</v>
      </c>
      <c r="D140" s="567">
        <v>4620000</v>
      </c>
      <c r="E140" s="567">
        <v>4266211</v>
      </c>
      <c r="F140" s="567">
        <v>2363149</v>
      </c>
    </row>
    <row r="141" spans="1:6">
      <c r="A141" s="890" t="s">
        <v>3251</v>
      </c>
      <c r="B141" s="567">
        <v>1200000</v>
      </c>
      <c r="C141" s="567">
        <v>1</v>
      </c>
      <c r="D141" s="567">
        <v>4620000</v>
      </c>
      <c r="E141" s="567">
        <v>4266211</v>
      </c>
      <c r="F141" s="567">
        <v>2363149</v>
      </c>
    </row>
    <row r="142" spans="1:6">
      <c r="A142" s="891">
        <v>2014</v>
      </c>
      <c r="B142" s="567">
        <v>1200000</v>
      </c>
      <c r="C142" s="567">
        <v>1</v>
      </c>
      <c r="D142" s="567">
        <v>4620000</v>
      </c>
      <c r="E142" s="567">
        <v>4266211</v>
      </c>
      <c r="F142" s="567">
        <v>2363149</v>
      </c>
    </row>
    <row r="143" spans="1:6">
      <c r="A143" s="892" t="s">
        <v>844</v>
      </c>
      <c r="B143" s="567">
        <v>1200000</v>
      </c>
      <c r="C143" s="567">
        <v>1</v>
      </c>
      <c r="D143" s="567">
        <v>4620000</v>
      </c>
      <c r="E143" s="567">
        <v>4266211</v>
      </c>
      <c r="F143" s="567">
        <v>2363149</v>
      </c>
    </row>
    <row r="144" spans="1:6">
      <c r="A144" s="893" t="s">
        <v>3251</v>
      </c>
      <c r="B144" s="567">
        <v>1200000</v>
      </c>
      <c r="C144" s="567">
        <v>1</v>
      </c>
      <c r="D144" s="567">
        <v>4620000</v>
      </c>
      <c r="E144" s="567">
        <v>4266211</v>
      </c>
      <c r="F144" s="567">
        <v>2363149</v>
      </c>
    </row>
    <row r="145" spans="1:6">
      <c r="A145" s="894" t="s">
        <v>840</v>
      </c>
      <c r="B145" s="567">
        <v>1200000</v>
      </c>
      <c r="C145" s="567">
        <v>1</v>
      </c>
      <c r="D145" s="567">
        <v>4620000</v>
      </c>
      <c r="E145" s="567">
        <v>4266211</v>
      </c>
      <c r="F145" s="567">
        <v>2363149</v>
      </c>
    </row>
    <row r="146" spans="1:6">
      <c r="A146" s="896" t="s">
        <v>527</v>
      </c>
      <c r="B146" s="567">
        <v>1200000</v>
      </c>
      <c r="C146" s="567">
        <v>1</v>
      </c>
      <c r="D146" s="567">
        <v>4620000</v>
      </c>
      <c r="E146" s="567">
        <v>4266211</v>
      </c>
      <c r="F146" s="567">
        <v>2363149</v>
      </c>
    </row>
    <row r="147" spans="1:6">
      <c r="A147" s="895" t="s">
        <v>292</v>
      </c>
      <c r="B147" s="567">
        <v>1200000</v>
      </c>
      <c r="C147" s="567">
        <v>1</v>
      </c>
      <c r="D147" s="567">
        <v>4620000</v>
      </c>
      <c r="E147" s="567">
        <v>4266211</v>
      </c>
      <c r="F147" s="567">
        <v>2363149</v>
      </c>
    </row>
    <row r="148" spans="1:6">
      <c r="A148" s="897" t="s">
        <v>319</v>
      </c>
      <c r="B148" s="567">
        <v>1200000</v>
      </c>
      <c r="C148" s="567">
        <v>1</v>
      </c>
      <c r="D148" s="567">
        <v>4620000</v>
      </c>
      <c r="E148" s="567">
        <v>4266211</v>
      </c>
      <c r="F148" s="567">
        <v>2363149</v>
      </c>
    </row>
    <row r="149" spans="1:6">
      <c r="A149" s="889">
        <v>1</v>
      </c>
      <c r="B149" s="567">
        <v>3700000</v>
      </c>
      <c r="C149" s="567">
        <v>1</v>
      </c>
      <c r="D149" s="567">
        <v>3700000</v>
      </c>
      <c r="E149" s="567">
        <v>3675938</v>
      </c>
      <c r="F149" s="567">
        <v>3277183</v>
      </c>
    </row>
    <row r="150" spans="1:6">
      <c r="A150" s="890" t="s">
        <v>3251</v>
      </c>
      <c r="B150" s="567">
        <v>3700000</v>
      </c>
      <c r="C150" s="567">
        <v>1</v>
      </c>
      <c r="D150" s="567">
        <v>3700000</v>
      </c>
      <c r="E150" s="567">
        <v>3675938</v>
      </c>
      <c r="F150" s="567">
        <v>3277183</v>
      </c>
    </row>
    <row r="151" spans="1:6">
      <c r="A151" s="891">
        <v>2014</v>
      </c>
      <c r="B151" s="567">
        <v>3700000</v>
      </c>
      <c r="C151" s="567">
        <v>1</v>
      </c>
      <c r="D151" s="567">
        <v>3700000</v>
      </c>
      <c r="E151" s="567">
        <v>3675938</v>
      </c>
      <c r="F151" s="567">
        <v>3277183</v>
      </c>
    </row>
    <row r="152" spans="1:6">
      <c r="A152" s="892" t="s">
        <v>843</v>
      </c>
      <c r="B152" s="567">
        <v>3700000</v>
      </c>
      <c r="C152" s="567">
        <v>1</v>
      </c>
      <c r="D152" s="567">
        <v>3700000</v>
      </c>
      <c r="E152" s="567">
        <v>3675938</v>
      </c>
      <c r="F152" s="567">
        <v>3277183</v>
      </c>
    </row>
    <row r="153" spans="1:6">
      <c r="A153" s="893" t="s">
        <v>3251</v>
      </c>
      <c r="B153" s="567">
        <v>3700000</v>
      </c>
      <c r="C153" s="567">
        <v>1</v>
      </c>
      <c r="D153" s="567">
        <v>3700000</v>
      </c>
      <c r="E153" s="567">
        <v>3675938</v>
      </c>
      <c r="F153" s="567">
        <v>3277183</v>
      </c>
    </row>
    <row r="154" spans="1:6">
      <c r="A154" s="894" t="s">
        <v>840</v>
      </c>
      <c r="B154" s="567">
        <v>3700000</v>
      </c>
      <c r="C154" s="567">
        <v>1</v>
      </c>
      <c r="D154" s="567">
        <v>3700000</v>
      </c>
      <c r="E154" s="567">
        <v>3675938</v>
      </c>
      <c r="F154" s="567">
        <v>3277183</v>
      </c>
    </row>
    <row r="155" spans="1:6">
      <c r="A155" s="896" t="s">
        <v>527</v>
      </c>
      <c r="B155" s="567">
        <v>3700000</v>
      </c>
      <c r="C155" s="567">
        <v>1</v>
      </c>
      <c r="D155" s="567">
        <v>3700000</v>
      </c>
      <c r="E155" s="567">
        <v>3675938</v>
      </c>
      <c r="F155" s="567">
        <v>3277183</v>
      </c>
    </row>
    <row r="156" spans="1:6">
      <c r="A156" s="895" t="s">
        <v>292</v>
      </c>
      <c r="B156" s="567">
        <v>3700000</v>
      </c>
      <c r="C156" s="567">
        <v>1</v>
      </c>
      <c r="D156" s="567">
        <v>3700000</v>
      </c>
      <c r="E156" s="567">
        <v>3675938</v>
      </c>
      <c r="F156" s="567">
        <v>3277183</v>
      </c>
    </row>
    <row r="157" spans="1:6">
      <c r="A157" s="897" t="s">
        <v>319</v>
      </c>
      <c r="B157" s="567">
        <v>3700000</v>
      </c>
      <c r="C157" s="567">
        <v>1</v>
      </c>
      <c r="D157" s="567">
        <v>3700000</v>
      </c>
      <c r="E157" s="567">
        <v>3675938</v>
      </c>
      <c r="F157" s="567">
        <v>3277183</v>
      </c>
    </row>
    <row r="158" spans="1:6">
      <c r="A158" s="889" t="s">
        <v>3251</v>
      </c>
      <c r="B158" s="567">
        <v>5715000</v>
      </c>
      <c r="C158" s="567">
        <v>1</v>
      </c>
      <c r="D158" s="567">
        <v>5715000</v>
      </c>
      <c r="E158" s="567">
        <v>5126328.2434</v>
      </c>
      <c r="F158" s="567">
        <v>237852.67681</v>
      </c>
    </row>
    <row r="159" spans="1:6">
      <c r="A159" s="890" t="s">
        <v>3251</v>
      </c>
      <c r="B159" s="567">
        <v>5715000</v>
      </c>
      <c r="C159" s="567">
        <v>1</v>
      </c>
      <c r="D159" s="567">
        <v>5715000</v>
      </c>
      <c r="E159" s="567">
        <v>5126328.2434</v>
      </c>
      <c r="F159" s="567">
        <v>237852.67681</v>
      </c>
    </row>
    <row r="160" spans="1:6">
      <c r="A160" s="891" t="s">
        <v>3251</v>
      </c>
      <c r="B160" s="567">
        <v>5715000</v>
      </c>
      <c r="C160" s="567">
        <v>1</v>
      </c>
      <c r="D160" s="567">
        <v>5715000</v>
      </c>
      <c r="E160" s="567">
        <v>5126328.2434</v>
      </c>
      <c r="F160" s="567">
        <v>237852.67681</v>
      </c>
    </row>
    <row r="161" spans="1:6">
      <c r="A161" s="892" t="s">
        <v>841</v>
      </c>
      <c r="B161" s="567">
        <v>5715000</v>
      </c>
      <c r="C161" s="567">
        <v>1</v>
      </c>
      <c r="D161" s="567">
        <v>5715000</v>
      </c>
      <c r="E161" s="567">
        <v>5126328.2434</v>
      </c>
      <c r="F161" s="567">
        <v>237852.67681</v>
      </c>
    </row>
    <row r="162" spans="1:6">
      <c r="A162" s="893" t="s">
        <v>841</v>
      </c>
      <c r="B162" s="567">
        <v>5715000</v>
      </c>
      <c r="C162" s="567">
        <v>1</v>
      </c>
      <c r="D162" s="567">
        <v>5715000</v>
      </c>
      <c r="E162" s="567">
        <v>5126328.2434</v>
      </c>
      <c r="F162" s="567">
        <v>237852.67681</v>
      </c>
    </row>
    <row r="163" spans="1:6">
      <c r="A163" s="894" t="s">
        <v>841</v>
      </c>
      <c r="B163" s="567">
        <v>5715000</v>
      </c>
      <c r="C163" s="567">
        <v>1</v>
      </c>
      <c r="D163" s="567">
        <v>5715000</v>
      </c>
      <c r="E163" s="567">
        <v>5126328.2434</v>
      </c>
      <c r="F163" s="567">
        <v>237852.67681</v>
      </c>
    </row>
    <row r="164" spans="1:6">
      <c r="A164" s="896" t="s">
        <v>527</v>
      </c>
      <c r="B164" s="567">
        <v>5715000</v>
      </c>
      <c r="C164" s="567">
        <v>1</v>
      </c>
      <c r="D164" s="567">
        <v>5715000</v>
      </c>
      <c r="E164" s="567">
        <v>5126328.2434</v>
      </c>
      <c r="F164" s="567">
        <v>237852.67681</v>
      </c>
    </row>
    <row r="165" spans="1:6">
      <c r="A165" s="895" t="s">
        <v>292</v>
      </c>
      <c r="B165" s="567">
        <v>5715000</v>
      </c>
      <c r="C165" s="567">
        <v>1</v>
      </c>
      <c r="D165" s="567">
        <v>5715000</v>
      </c>
      <c r="E165" s="567">
        <v>5126328.2434</v>
      </c>
      <c r="F165" s="567">
        <v>237852.67681</v>
      </c>
    </row>
    <row r="166" spans="1:6">
      <c r="A166" s="897" t="s">
        <v>999</v>
      </c>
      <c r="B166" s="567">
        <v>5715000</v>
      </c>
      <c r="C166" s="567">
        <v>1</v>
      </c>
      <c r="D166" s="567">
        <v>5715000</v>
      </c>
      <c r="E166" s="567">
        <v>5126328.2434</v>
      </c>
      <c r="F166" s="567">
        <v>237852.67681</v>
      </c>
    </row>
    <row r="167" spans="1:6">
      <c r="A167" s="886" t="s">
        <v>834</v>
      </c>
      <c r="B167" s="567">
        <v>5600000</v>
      </c>
      <c r="C167" s="567">
        <v>1</v>
      </c>
      <c r="D167" s="567">
        <v>8060000</v>
      </c>
      <c r="E167" s="567">
        <v>3625053</v>
      </c>
      <c r="F167" s="567">
        <v>1245157</v>
      </c>
    </row>
    <row r="168" spans="1:6">
      <c r="A168" s="726" t="s">
        <v>2705</v>
      </c>
      <c r="B168" s="567">
        <v>5600000</v>
      </c>
      <c r="C168" s="567">
        <v>1</v>
      </c>
      <c r="D168" s="567">
        <v>8060000</v>
      </c>
      <c r="E168" s="567">
        <v>3625053</v>
      </c>
      <c r="F168" s="567">
        <v>1245157</v>
      </c>
    </row>
    <row r="169" spans="1:6">
      <c r="A169" s="887" t="s">
        <v>3251</v>
      </c>
      <c r="B169" s="567">
        <v>5600000</v>
      </c>
      <c r="C169" s="567">
        <v>1</v>
      </c>
      <c r="D169" s="567">
        <v>8060000</v>
      </c>
      <c r="E169" s="567">
        <v>3625053</v>
      </c>
      <c r="F169" s="567">
        <v>1245157</v>
      </c>
    </row>
    <row r="170" spans="1:6">
      <c r="A170" s="888" t="s">
        <v>3251</v>
      </c>
      <c r="B170" s="567">
        <v>5600000</v>
      </c>
      <c r="C170" s="567">
        <v>1</v>
      </c>
      <c r="D170" s="567">
        <v>8060000</v>
      </c>
      <c r="E170" s="567">
        <v>3625053</v>
      </c>
      <c r="F170" s="567">
        <v>1245157</v>
      </c>
    </row>
    <row r="171" spans="1:6">
      <c r="A171" s="889">
        <v>0.3</v>
      </c>
      <c r="B171" s="567">
        <v>5600000</v>
      </c>
      <c r="C171" s="567">
        <v>1</v>
      </c>
      <c r="D171" s="567">
        <v>8060000</v>
      </c>
      <c r="E171" s="567">
        <v>3625053</v>
      </c>
      <c r="F171" s="567">
        <v>1245157</v>
      </c>
    </row>
    <row r="172" spans="1:6">
      <c r="A172" s="890" t="s">
        <v>3251</v>
      </c>
      <c r="B172" s="567">
        <v>5600000</v>
      </c>
      <c r="C172" s="567">
        <v>1</v>
      </c>
      <c r="D172" s="567">
        <v>8060000</v>
      </c>
      <c r="E172" s="567">
        <v>3625053</v>
      </c>
      <c r="F172" s="567">
        <v>1245157</v>
      </c>
    </row>
    <row r="173" spans="1:6">
      <c r="A173" s="891">
        <v>2014</v>
      </c>
      <c r="B173" s="567">
        <v>5600000</v>
      </c>
      <c r="C173" s="567">
        <v>1</v>
      </c>
      <c r="D173" s="567">
        <v>8060000</v>
      </c>
      <c r="E173" s="567">
        <v>3625053</v>
      </c>
      <c r="F173" s="567">
        <v>1245157</v>
      </c>
    </row>
    <row r="174" spans="1:6">
      <c r="A174" s="892" t="s">
        <v>835</v>
      </c>
      <c r="B174" s="567">
        <v>5600000</v>
      </c>
      <c r="C174" s="567">
        <v>1</v>
      </c>
      <c r="D174" s="567">
        <v>8060000</v>
      </c>
      <c r="E174" s="567">
        <v>3625053</v>
      </c>
      <c r="F174" s="567">
        <v>1245157</v>
      </c>
    </row>
    <row r="175" spans="1:6">
      <c r="A175" s="893" t="s">
        <v>3251</v>
      </c>
      <c r="B175" s="567">
        <v>5600000</v>
      </c>
      <c r="C175" s="567">
        <v>1</v>
      </c>
      <c r="D175" s="567">
        <v>8060000</v>
      </c>
      <c r="E175" s="567">
        <v>3625053</v>
      </c>
      <c r="F175" s="567">
        <v>1245157</v>
      </c>
    </row>
    <row r="176" spans="1:6">
      <c r="A176" s="894" t="s">
        <v>833</v>
      </c>
      <c r="B176" s="567">
        <v>5600000</v>
      </c>
      <c r="C176" s="567">
        <v>1</v>
      </c>
      <c r="D176" s="567">
        <v>8060000</v>
      </c>
      <c r="E176" s="567">
        <v>3625053</v>
      </c>
      <c r="F176" s="567">
        <v>1245157</v>
      </c>
    </row>
    <row r="177" spans="1:6">
      <c r="A177" s="896" t="s">
        <v>527</v>
      </c>
      <c r="B177" s="567">
        <v>5600000</v>
      </c>
      <c r="C177" s="567">
        <v>1</v>
      </c>
      <c r="D177" s="567">
        <v>8060000</v>
      </c>
      <c r="E177" s="567">
        <v>3625053</v>
      </c>
      <c r="F177" s="567">
        <v>1245157</v>
      </c>
    </row>
    <row r="178" spans="1:6">
      <c r="A178" s="895" t="s">
        <v>292</v>
      </c>
      <c r="B178" s="567">
        <v>5600000</v>
      </c>
      <c r="C178" s="567">
        <v>1</v>
      </c>
      <c r="D178" s="567">
        <v>8060000</v>
      </c>
      <c r="E178" s="567">
        <v>3625053</v>
      </c>
      <c r="F178" s="567">
        <v>1245157</v>
      </c>
    </row>
    <row r="179" spans="1:6">
      <c r="A179" s="897" t="s">
        <v>319</v>
      </c>
      <c r="B179" s="567">
        <v>5600000</v>
      </c>
      <c r="C179" s="567">
        <v>1</v>
      </c>
      <c r="D179" s="567">
        <v>8060000</v>
      </c>
      <c r="E179" s="567">
        <v>3625053</v>
      </c>
      <c r="F179" s="567">
        <v>1245157</v>
      </c>
    </row>
    <row r="180" spans="1:6">
      <c r="A180" s="886" t="s">
        <v>852</v>
      </c>
      <c r="B180" s="567">
        <v>5000000</v>
      </c>
      <c r="C180" s="567">
        <v>4</v>
      </c>
      <c r="D180" s="567">
        <v>8703836</v>
      </c>
      <c r="E180" s="567">
        <v>7880249</v>
      </c>
      <c r="F180" s="567">
        <v>4861236</v>
      </c>
    </row>
    <row r="181" spans="1:6">
      <c r="A181" s="726" t="s">
        <v>2711</v>
      </c>
      <c r="B181" s="567">
        <v>5000000</v>
      </c>
      <c r="C181" s="567">
        <v>4</v>
      </c>
      <c r="D181" s="567">
        <v>8703836</v>
      </c>
      <c r="E181" s="567">
        <v>7880249</v>
      </c>
      <c r="F181" s="567">
        <v>4861236</v>
      </c>
    </row>
    <row r="182" spans="1:6">
      <c r="A182" s="887" t="s">
        <v>3251</v>
      </c>
      <c r="B182" s="567">
        <v>5000000</v>
      </c>
      <c r="C182" s="567">
        <v>4</v>
      </c>
      <c r="D182" s="567">
        <v>8703836</v>
      </c>
      <c r="E182" s="567">
        <v>7880249</v>
      </c>
      <c r="F182" s="567">
        <v>4861236</v>
      </c>
    </row>
    <row r="183" spans="1:6">
      <c r="A183" s="888" t="s">
        <v>3251</v>
      </c>
      <c r="B183" s="567">
        <v>5000000</v>
      </c>
      <c r="C183" s="567">
        <v>4</v>
      </c>
      <c r="D183" s="567">
        <v>8703836</v>
      </c>
      <c r="E183" s="567">
        <v>7880249</v>
      </c>
      <c r="F183" s="567">
        <v>4861236</v>
      </c>
    </row>
    <row r="184" spans="1:6">
      <c r="A184" s="889">
        <v>0.48</v>
      </c>
      <c r="B184" s="567">
        <v>2300000</v>
      </c>
      <c r="C184" s="567">
        <v>1</v>
      </c>
      <c r="D184" s="567">
        <v>3163900</v>
      </c>
      <c r="E184" s="567">
        <v>2642122</v>
      </c>
      <c r="F184" s="567">
        <v>683570</v>
      </c>
    </row>
    <row r="185" spans="1:6">
      <c r="A185" s="890" t="s">
        <v>3251</v>
      </c>
      <c r="B185" s="567">
        <v>2300000</v>
      </c>
      <c r="C185" s="567">
        <v>1</v>
      </c>
      <c r="D185" s="567">
        <v>3163900</v>
      </c>
      <c r="E185" s="567">
        <v>2642122</v>
      </c>
      <c r="F185" s="567">
        <v>683570</v>
      </c>
    </row>
    <row r="186" spans="1:6">
      <c r="A186" s="891">
        <v>2019</v>
      </c>
      <c r="B186" s="567">
        <v>2300000</v>
      </c>
      <c r="C186" s="567">
        <v>1</v>
      </c>
      <c r="D186" s="567">
        <v>3163900</v>
      </c>
      <c r="E186" s="567">
        <v>2642122</v>
      </c>
      <c r="F186" s="567">
        <v>683570</v>
      </c>
    </row>
    <row r="187" spans="1:6">
      <c r="A187" s="892" t="s">
        <v>855</v>
      </c>
      <c r="B187" s="567">
        <v>2300000</v>
      </c>
      <c r="C187" s="567">
        <v>1</v>
      </c>
      <c r="D187" s="567">
        <v>3163900</v>
      </c>
      <c r="E187" s="567">
        <v>2642122</v>
      </c>
      <c r="F187" s="567">
        <v>683570</v>
      </c>
    </row>
    <row r="188" spans="1:6">
      <c r="A188" s="893" t="s">
        <v>3251</v>
      </c>
      <c r="B188" s="567">
        <v>2300000</v>
      </c>
      <c r="C188" s="567">
        <v>1</v>
      </c>
      <c r="D188" s="567">
        <v>3163900</v>
      </c>
      <c r="E188" s="567">
        <v>2642122</v>
      </c>
      <c r="F188" s="567">
        <v>683570</v>
      </c>
    </row>
    <row r="189" spans="1:6">
      <c r="A189" s="894" t="s">
        <v>851</v>
      </c>
      <c r="B189" s="567">
        <v>2300000</v>
      </c>
      <c r="C189" s="567">
        <v>1</v>
      </c>
      <c r="D189" s="567">
        <v>3163900</v>
      </c>
      <c r="E189" s="567">
        <v>2642122</v>
      </c>
      <c r="F189" s="567">
        <v>683570</v>
      </c>
    </row>
    <row r="190" spans="1:6">
      <c r="A190" s="896" t="s">
        <v>527</v>
      </c>
      <c r="B190" s="567">
        <v>2300000</v>
      </c>
      <c r="C190" s="567">
        <v>1</v>
      </c>
      <c r="D190" s="567">
        <v>3163900</v>
      </c>
      <c r="E190" s="567">
        <v>2642122</v>
      </c>
      <c r="F190" s="567">
        <v>683570</v>
      </c>
    </row>
    <row r="191" spans="1:6">
      <c r="A191" s="895" t="s">
        <v>292</v>
      </c>
      <c r="B191" s="567">
        <v>2300000</v>
      </c>
      <c r="C191" s="567">
        <v>1</v>
      </c>
      <c r="D191" s="567">
        <v>3163900</v>
      </c>
      <c r="E191" s="567">
        <v>2642122</v>
      </c>
      <c r="F191" s="567">
        <v>683570</v>
      </c>
    </row>
    <row r="192" spans="1:6">
      <c r="A192" s="897" t="s">
        <v>319</v>
      </c>
      <c r="B192" s="567">
        <v>2300000</v>
      </c>
      <c r="C192" s="567">
        <v>1</v>
      </c>
      <c r="D192" s="567">
        <v>3163900</v>
      </c>
      <c r="E192" s="567">
        <v>2642122</v>
      </c>
      <c r="F192" s="567">
        <v>683570</v>
      </c>
    </row>
    <row r="193" spans="1:6">
      <c r="A193" s="889">
        <v>0.7</v>
      </c>
      <c r="B193" s="567">
        <v>1500000</v>
      </c>
      <c r="C193" s="567">
        <v>1</v>
      </c>
      <c r="D193" s="567">
        <v>2035616</v>
      </c>
      <c r="E193" s="567">
        <v>1797750</v>
      </c>
      <c r="F193" s="567">
        <v>901401</v>
      </c>
    </row>
    <row r="194" spans="1:6">
      <c r="A194" s="890" t="s">
        <v>3251</v>
      </c>
      <c r="B194" s="567">
        <v>1500000</v>
      </c>
      <c r="C194" s="567">
        <v>1</v>
      </c>
      <c r="D194" s="567">
        <v>2035616</v>
      </c>
      <c r="E194" s="567">
        <v>1797750</v>
      </c>
      <c r="F194" s="567">
        <v>901401</v>
      </c>
    </row>
    <row r="195" spans="1:6">
      <c r="A195" s="891">
        <v>2019</v>
      </c>
      <c r="B195" s="567">
        <v>1500000</v>
      </c>
      <c r="C195" s="567">
        <v>1</v>
      </c>
      <c r="D195" s="567">
        <v>2035616</v>
      </c>
      <c r="E195" s="567">
        <v>1797750</v>
      </c>
      <c r="F195" s="567">
        <v>901401</v>
      </c>
    </row>
    <row r="196" spans="1:6">
      <c r="A196" s="892" t="s">
        <v>856</v>
      </c>
      <c r="B196" s="567">
        <v>1500000</v>
      </c>
      <c r="C196" s="567">
        <v>1</v>
      </c>
      <c r="D196" s="567">
        <v>2035616</v>
      </c>
      <c r="E196" s="567">
        <v>1797750</v>
      </c>
      <c r="F196" s="567">
        <v>901401</v>
      </c>
    </row>
    <row r="197" spans="1:6">
      <c r="A197" s="893" t="s">
        <v>3251</v>
      </c>
      <c r="B197" s="567">
        <v>1500000</v>
      </c>
      <c r="C197" s="567">
        <v>1</v>
      </c>
      <c r="D197" s="567">
        <v>2035616</v>
      </c>
      <c r="E197" s="567">
        <v>1797750</v>
      </c>
      <c r="F197" s="567">
        <v>901401</v>
      </c>
    </row>
    <row r="198" spans="1:6">
      <c r="A198" s="894" t="s">
        <v>851</v>
      </c>
      <c r="B198" s="567">
        <v>1500000</v>
      </c>
      <c r="C198" s="567">
        <v>1</v>
      </c>
      <c r="D198" s="567">
        <v>2035616</v>
      </c>
      <c r="E198" s="567">
        <v>1797750</v>
      </c>
      <c r="F198" s="567">
        <v>901401</v>
      </c>
    </row>
    <row r="199" spans="1:6">
      <c r="A199" s="896" t="s">
        <v>527</v>
      </c>
      <c r="B199" s="567">
        <v>1500000</v>
      </c>
      <c r="C199" s="567">
        <v>1</v>
      </c>
      <c r="D199" s="567">
        <v>2035616</v>
      </c>
      <c r="E199" s="567">
        <v>1797750</v>
      </c>
      <c r="F199" s="567">
        <v>901401</v>
      </c>
    </row>
    <row r="200" spans="1:6">
      <c r="A200" s="895" t="s">
        <v>292</v>
      </c>
      <c r="B200" s="567">
        <v>1500000</v>
      </c>
      <c r="C200" s="567">
        <v>1</v>
      </c>
      <c r="D200" s="567">
        <v>2035616</v>
      </c>
      <c r="E200" s="567">
        <v>1797750</v>
      </c>
      <c r="F200" s="567">
        <v>901401</v>
      </c>
    </row>
    <row r="201" spans="1:6">
      <c r="A201" s="897" t="s">
        <v>319</v>
      </c>
      <c r="B201" s="567">
        <v>1500000</v>
      </c>
      <c r="C201" s="567">
        <v>1</v>
      </c>
      <c r="D201" s="567">
        <v>2035616</v>
      </c>
      <c r="E201" s="567">
        <v>1797750</v>
      </c>
      <c r="F201" s="567">
        <v>901401</v>
      </c>
    </row>
    <row r="202" spans="1:6">
      <c r="A202" s="889">
        <v>0.95</v>
      </c>
      <c r="B202" s="567">
        <v>600000</v>
      </c>
      <c r="C202" s="567">
        <v>1</v>
      </c>
      <c r="D202" s="567">
        <v>1676320</v>
      </c>
      <c r="E202" s="567">
        <v>1634450</v>
      </c>
      <c r="F202" s="567">
        <v>1534223</v>
      </c>
    </row>
    <row r="203" spans="1:6">
      <c r="A203" s="890" t="s">
        <v>3251</v>
      </c>
      <c r="B203" s="567">
        <v>600000</v>
      </c>
      <c r="C203" s="567">
        <v>1</v>
      </c>
      <c r="D203" s="567">
        <v>1676320</v>
      </c>
      <c r="E203" s="567">
        <v>1634450</v>
      </c>
      <c r="F203" s="567">
        <v>1534223</v>
      </c>
    </row>
    <row r="204" spans="1:6">
      <c r="A204" s="891">
        <v>2008</v>
      </c>
      <c r="B204" s="567">
        <v>600000</v>
      </c>
      <c r="C204" s="567">
        <v>1</v>
      </c>
      <c r="D204" s="567">
        <v>1676320</v>
      </c>
      <c r="E204" s="567">
        <v>1634450</v>
      </c>
      <c r="F204" s="567">
        <v>1534223</v>
      </c>
    </row>
    <row r="205" spans="1:6">
      <c r="A205" s="892" t="s">
        <v>853</v>
      </c>
      <c r="B205" s="567">
        <v>600000</v>
      </c>
      <c r="C205" s="567">
        <v>1</v>
      </c>
      <c r="D205" s="567">
        <v>1676320</v>
      </c>
      <c r="E205" s="567">
        <v>1634450</v>
      </c>
      <c r="F205" s="567">
        <v>1534223</v>
      </c>
    </row>
    <row r="206" spans="1:6">
      <c r="A206" s="893" t="s">
        <v>3251</v>
      </c>
      <c r="B206" s="567">
        <v>600000</v>
      </c>
      <c r="C206" s="567">
        <v>1</v>
      </c>
      <c r="D206" s="567">
        <v>1676320</v>
      </c>
      <c r="E206" s="567">
        <v>1634450</v>
      </c>
      <c r="F206" s="567">
        <v>1534223</v>
      </c>
    </row>
    <row r="207" spans="1:6">
      <c r="A207" s="894" t="s">
        <v>851</v>
      </c>
      <c r="B207" s="567">
        <v>600000</v>
      </c>
      <c r="C207" s="567">
        <v>1</v>
      </c>
      <c r="D207" s="567">
        <v>1676320</v>
      </c>
      <c r="E207" s="567">
        <v>1634450</v>
      </c>
      <c r="F207" s="567">
        <v>1534223</v>
      </c>
    </row>
    <row r="208" spans="1:6">
      <c r="A208" s="896" t="s">
        <v>527</v>
      </c>
      <c r="B208" s="567">
        <v>600000</v>
      </c>
      <c r="C208" s="567">
        <v>1</v>
      </c>
      <c r="D208" s="567">
        <v>1676320</v>
      </c>
      <c r="E208" s="567">
        <v>1634450</v>
      </c>
      <c r="F208" s="567">
        <v>1534223</v>
      </c>
    </row>
    <row r="209" spans="1:6">
      <c r="A209" s="895" t="s">
        <v>292</v>
      </c>
      <c r="B209" s="567">
        <v>600000</v>
      </c>
      <c r="C209" s="567">
        <v>1</v>
      </c>
      <c r="D209" s="567">
        <v>1676320</v>
      </c>
      <c r="E209" s="567">
        <v>1634450</v>
      </c>
      <c r="F209" s="567">
        <v>1534223</v>
      </c>
    </row>
    <row r="210" spans="1:6">
      <c r="A210" s="897" t="s">
        <v>319</v>
      </c>
      <c r="B210" s="567">
        <v>600000</v>
      </c>
      <c r="C210" s="567">
        <v>1</v>
      </c>
      <c r="D210" s="567">
        <v>1676320</v>
      </c>
      <c r="E210" s="567">
        <v>1634450</v>
      </c>
      <c r="F210" s="567">
        <v>1534223</v>
      </c>
    </row>
    <row r="211" spans="1:6">
      <c r="A211" s="889">
        <v>0.98</v>
      </c>
      <c r="B211" s="567">
        <v>600000</v>
      </c>
      <c r="C211" s="567">
        <v>1</v>
      </c>
      <c r="D211" s="567">
        <v>1828000</v>
      </c>
      <c r="E211" s="567">
        <v>1805927</v>
      </c>
      <c r="F211" s="567">
        <v>1742042</v>
      </c>
    </row>
    <row r="212" spans="1:6">
      <c r="A212" s="890" t="s">
        <v>3251</v>
      </c>
      <c r="B212" s="567">
        <v>600000</v>
      </c>
      <c r="C212" s="567">
        <v>1</v>
      </c>
      <c r="D212" s="567">
        <v>1828000</v>
      </c>
      <c r="E212" s="567">
        <v>1805927</v>
      </c>
      <c r="F212" s="567">
        <v>1742042</v>
      </c>
    </row>
    <row r="213" spans="1:6">
      <c r="A213" s="891">
        <v>2008</v>
      </c>
      <c r="B213" s="567">
        <v>600000</v>
      </c>
      <c r="C213" s="567">
        <v>1</v>
      </c>
      <c r="D213" s="567">
        <v>1828000</v>
      </c>
      <c r="E213" s="567">
        <v>1805927</v>
      </c>
      <c r="F213" s="567">
        <v>1742042</v>
      </c>
    </row>
    <row r="214" spans="1:6">
      <c r="A214" s="892" t="s">
        <v>854</v>
      </c>
      <c r="B214" s="567">
        <v>600000</v>
      </c>
      <c r="C214" s="567">
        <v>1</v>
      </c>
      <c r="D214" s="567">
        <v>1828000</v>
      </c>
      <c r="E214" s="567">
        <v>1805927</v>
      </c>
      <c r="F214" s="567">
        <v>1742042</v>
      </c>
    </row>
    <row r="215" spans="1:6">
      <c r="A215" s="893" t="s">
        <v>3251</v>
      </c>
      <c r="B215" s="567">
        <v>600000</v>
      </c>
      <c r="C215" s="567">
        <v>1</v>
      </c>
      <c r="D215" s="567">
        <v>1828000</v>
      </c>
      <c r="E215" s="567">
        <v>1805927</v>
      </c>
      <c r="F215" s="567">
        <v>1742042</v>
      </c>
    </row>
    <row r="216" spans="1:6">
      <c r="A216" s="894" t="s">
        <v>851</v>
      </c>
      <c r="B216" s="567">
        <v>600000</v>
      </c>
      <c r="C216" s="567">
        <v>1</v>
      </c>
      <c r="D216" s="567">
        <v>1828000</v>
      </c>
      <c r="E216" s="567">
        <v>1805927</v>
      </c>
      <c r="F216" s="567">
        <v>1742042</v>
      </c>
    </row>
    <row r="217" spans="1:6">
      <c r="A217" s="896" t="s">
        <v>527</v>
      </c>
      <c r="B217" s="567">
        <v>600000</v>
      </c>
      <c r="C217" s="567">
        <v>1</v>
      </c>
      <c r="D217" s="567">
        <v>1828000</v>
      </c>
      <c r="E217" s="567">
        <v>1805927</v>
      </c>
      <c r="F217" s="567">
        <v>1742042</v>
      </c>
    </row>
    <row r="218" spans="1:6">
      <c r="A218" s="895" t="s">
        <v>292</v>
      </c>
      <c r="B218" s="567">
        <v>600000</v>
      </c>
      <c r="C218" s="567">
        <v>1</v>
      </c>
      <c r="D218" s="567">
        <v>1828000</v>
      </c>
      <c r="E218" s="567">
        <v>1805927</v>
      </c>
      <c r="F218" s="567">
        <v>1742042</v>
      </c>
    </row>
    <row r="219" spans="1:6">
      <c r="A219" s="897" t="s">
        <v>319</v>
      </c>
      <c r="B219" s="567">
        <v>600000</v>
      </c>
      <c r="C219" s="567">
        <v>1</v>
      </c>
      <c r="D219" s="567">
        <v>1828000</v>
      </c>
      <c r="E219" s="567">
        <v>1805927</v>
      </c>
      <c r="F219" s="567">
        <v>1742042</v>
      </c>
    </row>
    <row r="220" spans="1:6">
      <c r="A220" s="886" t="s">
        <v>859</v>
      </c>
      <c r="B220" s="567">
        <v>500000</v>
      </c>
      <c r="C220" s="567">
        <v>1</v>
      </c>
      <c r="D220" s="567">
        <v>2700000</v>
      </c>
      <c r="E220" s="567">
        <v>2106112</v>
      </c>
      <c r="F220" s="567">
        <v>2081867</v>
      </c>
    </row>
    <row r="221" spans="1:6">
      <c r="A221" s="726" t="s">
        <v>2716</v>
      </c>
      <c r="B221" s="567">
        <v>500000</v>
      </c>
      <c r="C221" s="567">
        <v>1</v>
      </c>
      <c r="D221" s="567">
        <v>2700000</v>
      </c>
      <c r="E221" s="567">
        <v>2106112</v>
      </c>
      <c r="F221" s="567">
        <v>2081867</v>
      </c>
    </row>
    <row r="222" spans="1:6">
      <c r="A222" s="887" t="s">
        <v>3251</v>
      </c>
      <c r="B222" s="567">
        <v>500000</v>
      </c>
      <c r="C222" s="567">
        <v>1</v>
      </c>
      <c r="D222" s="567">
        <v>2700000</v>
      </c>
      <c r="E222" s="567">
        <v>2106112</v>
      </c>
      <c r="F222" s="567">
        <v>2081867</v>
      </c>
    </row>
    <row r="223" spans="1:6">
      <c r="A223" s="888" t="s">
        <v>3251</v>
      </c>
      <c r="B223" s="567">
        <v>500000</v>
      </c>
      <c r="C223" s="567">
        <v>1</v>
      </c>
      <c r="D223" s="567">
        <v>2700000</v>
      </c>
      <c r="E223" s="567">
        <v>2106112</v>
      </c>
      <c r="F223" s="567">
        <v>2081867</v>
      </c>
    </row>
    <row r="224" spans="1:6">
      <c r="A224" s="889">
        <v>1</v>
      </c>
      <c r="B224" s="567">
        <v>500000</v>
      </c>
      <c r="C224" s="567">
        <v>1</v>
      </c>
      <c r="D224" s="567">
        <v>2700000</v>
      </c>
      <c r="E224" s="567">
        <v>2106112</v>
      </c>
      <c r="F224" s="567">
        <v>2081867</v>
      </c>
    </row>
    <row r="225" spans="1:6">
      <c r="A225" s="890" t="s">
        <v>3251</v>
      </c>
      <c r="B225" s="567">
        <v>500000</v>
      </c>
      <c r="C225" s="567">
        <v>1</v>
      </c>
      <c r="D225" s="567">
        <v>2700000</v>
      </c>
      <c r="E225" s="567">
        <v>2106112</v>
      </c>
      <c r="F225" s="567">
        <v>2081867</v>
      </c>
    </row>
    <row r="226" spans="1:6">
      <c r="A226" s="891">
        <v>2012</v>
      </c>
      <c r="B226" s="567">
        <v>500000</v>
      </c>
      <c r="C226" s="567">
        <v>1</v>
      </c>
      <c r="D226" s="567">
        <v>2700000</v>
      </c>
      <c r="E226" s="567">
        <v>2106112</v>
      </c>
      <c r="F226" s="567">
        <v>2081867</v>
      </c>
    </row>
    <row r="227" spans="1:6">
      <c r="A227" s="892" t="s">
        <v>860</v>
      </c>
      <c r="B227" s="567">
        <v>500000</v>
      </c>
      <c r="C227" s="567">
        <v>1</v>
      </c>
      <c r="D227" s="567">
        <v>2700000</v>
      </c>
      <c r="E227" s="567">
        <v>2106112</v>
      </c>
      <c r="F227" s="567">
        <v>2081867</v>
      </c>
    </row>
    <row r="228" spans="1:6">
      <c r="A228" s="893" t="s">
        <v>3251</v>
      </c>
      <c r="B228" s="567">
        <v>500000</v>
      </c>
      <c r="C228" s="567">
        <v>1</v>
      </c>
      <c r="D228" s="567">
        <v>2700000</v>
      </c>
      <c r="E228" s="567">
        <v>2106112</v>
      </c>
      <c r="F228" s="567">
        <v>2081867</v>
      </c>
    </row>
    <row r="229" spans="1:6">
      <c r="A229" s="894" t="s">
        <v>858</v>
      </c>
      <c r="B229" s="567">
        <v>500000</v>
      </c>
      <c r="C229" s="567">
        <v>1</v>
      </c>
      <c r="D229" s="567">
        <v>2700000</v>
      </c>
      <c r="E229" s="567">
        <v>2106112</v>
      </c>
      <c r="F229" s="567">
        <v>2081867</v>
      </c>
    </row>
    <row r="230" spans="1:6">
      <c r="A230" s="896" t="s">
        <v>527</v>
      </c>
      <c r="B230" s="567">
        <v>500000</v>
      </c>
      <c r="C230" s="567">
        <v>1</v>
      </c>
      <c r="D230" s="567">
        <v>2700000</v>
      </c>
      <c r="E230" s="567">
        <v>2106112</v>
      </c>
      <c r="F230" s="567">
        <v>2081867</v>
      </c>
    </row>
    <row r="231" spans="1:6">
      <c r="A231" s="895" t="s">
        <v>292</v>
      </c>
      <c r="B231" s="567">
        <v>500000</v>
      </c>
      <c r="C231" s="567">
        <v>1</v>
      </c>
      <c r="D231" s="567">
        <v>2700000</v>
      </c>
      <c r="E231" s="567">
        <v>2106112</v>
      </c>
      <c r="F231" s="567">
        <v>2081867</v>
      </c>
    </row>
    <row r="232" spans="1:6">
      <c r="A232" s="897" t="s">
        <v>319</v>
      </c>
      <c r="B232" s="567">
        <v>500000</v>
      </c>
      <c r="C232" s="567">
        <v>1</v>
      </c>
      <c r="D232" s="567">
        <v>2700000</v>
      </c>
      <c r="E232" s="567">
        <v>2106112</v>
      </c>
      <c r="F232" s="567">
        <v>2081867</v>
      </c>
    </row>
    <row r="233" spans="1:6">
      <c r="A233" s="886" t="s">
        <v>826</v>
      </c>
      <c r="B233" s="567">
        <v>700000</v>
      </c>
      <c r="C233" s="567">
        <v>1</v>
      </c>
      <c r="D233" s="567">
        <v>1000000</v>
      </c>
      <c r="E233" s="567">
        <v>596060</v>
      </c>
      <c r="F233" s="567">
        <v>536898</v>
      </c>
    </row>
    <row r="234" spans="1:6">
      <c r="A234" s="726" t="s">
        <v>2690</v>
      </c>
      <c r="B234" s="567">
        <v>700000</v>
      </c>
      <c r="C234" s="567">
        <v>1</v>
      </c>
      <c r="D234" s="567">
        <v>1000000</v>
      </c>
      <c r="E234" s="567">
        <v>596060</v>
      </c>
      <c r="F234" s="567">
        <v>536898</v>
      </c>
    </row>
    <row r="235" spans="1:6">
      <c r="A235" s="887" t="s">
        <v>3251</v>
      </c>
      <c r="B235" s="567">
        <v>700000</v>
      </c>
      <c r="C235" s="567">
        <v>1</v>
      </c>
      <c r="D235" s="567">
        <v>1000000</v>
      </c>
      <c r="E235" s="567">
        <v>596060</v>
      </c>
      <c r="F235" s="567">
        <v>536898</v>
      </c>
    </row>
    <row r="236" spans="1:6">
      <c r="A236" s="888" t="s">
        <v>3251</v>
      </c>
      <c r="B236" s="567">
        <v>700000</v>
      </c>
      <c r="C236" s="567">
        <v>1</v>
      </c>
      <c r="D236" s="567">
        <v>1000000</v>
      </c>
      <c r="E236" s="567">
        <v>596060</v>
      </c>
      <c r="F236" s="567">
        <v>536898</v>
      </c>
    </row>
    <row r="237" spans="1:6">
      <c r="A237" s="889">
        <v>0.7</v>
      </c>
      <c r="B237" s="567">
        <v>700000</v>
      </c>
      <c r="C237" s="567">
        <v>1</v>
      </c>
      <c r="D237" s="567">
        <v>1000000</v>
      </c>
      <c r="E237" s="567">
        <v>596060</v>
      </c>
      <c r="F237" s="567">
        <v>536898</v>
      </c>
    </row>
    <row r="238" spans="1:6">
      <c r="A238" s="890" t="s">
        <v>3251</v>
      </c>
      <c r="B238" s="567">
        <v>700000</v>
      </c>
      <c r="C238" s="567">
        <v>1</v>
      </c>
      <c r="D238" s="567">
        <v>1000000</v>
      </c>
      <c r="E238" s="567">
        <v>596060</v>
      </c>
      <c r="F238" s="567">
        <v>536898</v>
      </c>
    </row>
    <row r="239" spans="1:6">
      <c r="A239" s="891">
        <v>2014</v>
      </c>
      <c r="B239" s="567">
        <v>700000</v>
      </c>
      <c r="C239" s="567">
        <v>1</v>
      </c>
      <c r="D239" s="567">
        <v>1000000</v>
      </c>
      <c r="E239" s="567">
        <v>596060</v>
      </c>
      <c r="F239" s="567">
        <v>536898</v>
      </c>
    </row>
    <row r="240" spans="1:6">
      <c r="A240" s="892" t="s">
        <v>827</v>
      </c>
      <c r="B240" s="567">
        <v>700000</v>
      </c>
      <c r="C240" s="567">
        <v>1</v>
      </c>
      <c r="D240" s="567">
        <v>1000000</v>
      </c>
      <c r="E240" s="567">
        <v>596060</v>
      </c>
      <c r="F240" s="567">
        <v>536898</v>
      </c>
    </row>
    <row r="241" spans="1:6">
      <c r="A241" s="893" t="s">
        <v>3251</v>
      </c>
      <c r="B241" s="567">
        <v>700000</v>
      </c>
      <c r="C241" s="567">
        <v>1</v>
      </c>
      <c r="D241" s="567">
        <v>1000000</v>
      </c>
      <c r="E241" s="567">
        <v>596060</v>
      </c>
      <c r="F241" s="567">
        <v>536898</v>
      </c>
    </row>
    <row r="242" spans="1:6">
      <c r="A242" s="894" t="s">
        <v>825</v>
      </c>
      <c r="B242" s="567">
        <v>700000</v>
      </c>
      <c r="C242" s="567">
        <v>1</v>
      </c>
      <c r="D242" s="567">
        <v>1000000</v>
      </c>
      <c r="E242" s="567">
        <v>596060</v>
      </c>
      <c r="F242" s="567">
        <v>536898</v>
      </c>
    </row>
    <row r="243" spans="1:6">
      <c r="A243" s="896" t="s">
        <v>527</v>
      </c>
      <c r="B243" s="567">
        <v>700000</v>
      </c>
      <c r="C243" s="567">
        <v>1</v>
      </c>
      <c r="D243" s="567">
        <v>1000000</v>
      </c>
      <c r="E243" s="567">
        <v>596060</v>
      </c>
      <c r="F243" s="567">
        <v>536898</v>
      </c>
    </row>
    <row r="244" spans="1:6">
      <c r="A244" s="895" t="s">
        <v>292</v>
      </c>
      <c r="B244" s="567">
        <v>700000</v>
      </c>
      <c r="C244" s="567">
        <v>1</v>
      </c>
      <c r="D244" s="567">
        <v>1000000</v>
      </c>
      <c r="E244" s="567">
        <v>596060</v>
      </c>
      <c r="F244" s="567">
        <v>536898</v>
      </c>
    </row>
    <row r="245" spans="1:6">
      <c r="A245" s="897" t="s">
        <v>319</v>
      </c>
      <c r="B245" s="567">
        <v>700000</v>
      </c>
      <c r="C245" s="567">
        <v>1</v>
      </c>
      <c r="D245" s="567">
        <v>1000000</v>
      </c>
      <c r="E245" s="567">
        <v>596060</v>
      </c>
      <c r="F245" s="567">
        <v>536898</v>
      </c>
    </row>
    <row r="246" spans="1:6">
      <c r="A246" s="886" t="s">
        <v>2615</v>
      </c>
      <c r="B246" s="567"/>
      <c r="C246" s="567">
        <v>1</v>
      </c>
      <c r="D246" s="567">
        <v>2822000</v>
      </c>
      <c r="E246" s="567">
        <v>2304558.9831599998</v>
      </c>
      <c r="F246" s="567">
        <v>1744236.3091799999</v>
      </c>
    </row>
    <row r="247" spans="1:6">
      <c r="A247" s="726" t="s">
        <v>2691</v>
      </c>
      <c r="B247" s="567"/>
      <c r="C247" s="567">
        <v>1</v>
      </c>
      <c r="D247" s="567">
        <v>2822000</v>
      </c>
      <c r="E247" s="567">
        <v>2304558.9831599998</v>
      </c>
      <c r="F247" s="567">
        <v>1744236.3091799999</v>
      </c>
    </row>
    <row r="248" spans="1:6">
      <c r="A248" s="887" t="s">
        <v>2617</v>
      </c>
      <c r="B248" s="567"/>
      <c r="C248" s="567">
        <v>1</v>
      </c>
      <c r="D248" s="567">
        <v>2822000</v>
      </c>
      <c r="E248" s="567">
        <v>2304558.9831599998</v>
      </c>
      <c r="F248" s="567">
        <v>1744236.3091799999</v>
      </c>
    </row>
    <row r="249" spans="1:6">
      <c r="A249" s="888" t="s">
        <v>3251</v>
      </c>
      <c r="B249" s="567"/>
      <c r="C249" s="567">
        <v>1</v>
      </c>
      <c r="D249" s="567">
        <v>2822000</v>
      </c>
      <c r="E249" s="567">
        <v>2304558.9831599998</v>
      </c>
      <c r="F249" s="567">
        <v>1744236.3091799999</v>
      </c>
    </row>
    <row r="250" spans="1:6">
      <c r="A250" s="889">
        <v>0.99</v>
      </c>
      <c r="B250" s="567"/>
      <c r="C250" s="567">
        <v>1</v>
      </c>
      <c r="D250" s="567">
        <v>2822000</v>
      </c>
      <c r="E250" s="567">
        <v>2304558.9831599998</v>
      </c>
      <c r="F250" s="567">
        <v>1744236.3091799999</v>
      </c>
    </row>
    <row r="251" spans="1:6">
      <c r="A251" s="890">
        <v>0.61808515562721467</v>
      </c>
      <c r="B251" s="567"/>
      <c r="C251" s="567">
        <v>1</v>
      </c>
      <c r="D251" s="567">
        <v>2822000</v>
      </c>
      <c r="E251" s="567">
        <v>2304558.9831599998</v>
      </c>
      <c r="F251" s="567">
        <v>1744236.3091799999</v>
      </c>
    </row>
    <row r="252" spans="1:6">
      <c r="A252" s="891" t="s">
        <v>3251</v>
      </c>
      <c r="B252" s="567"/>
      <c r="C252" s="567">
        <v>1</v>
      </c>
      <c r="D252" s="567">
        <v>2822000</v>
      </c>
      <c r="E252" s="567">
        <v>2304558.9831599998</v>
      </c>
      <c r="F252" s="567">
        <v>1744236.3091799999</v>
      </c>
    </row>
    <row r="253" spans="1:6">
      <c r="A253" s="892" t="s">
        <v>2616</v>
      </c>
      <c r="B253" s="567"/>
      <c r="C253" s="567">
        <v>1</v>
      </c>
      <c r="D253" s="567">
        <v>2822000</v>
      </c>
      <c r="E253" s="567">
        <v>2304558.9831599998</v>
      </c>
      <c r="F253" s="567">
        <v>1744236.3091799999</v>
      </c>
    </row>
    <row r="254" spans="1:6">
      <c r="A254" s="893" t="s">
        <v>3251</v>
      </c>
      <c r="B254" s="567"/>
      <c r="C254" s="567">
        <v>1</v>
      </c>
      <c r="D254" s="567">
        <v>2822000</v>
      </c>
      <c r="E254" s="567">
        <v>2304558.9831599998</v>
      </c>
      <c r="F254" s="567">
        <v>1744236.3091799999</v>
      </c>
    </row>
    <row r="255" spans="1:6">
      <c r="A255" s="894" t="s">
        <v>2614</v>
      </c>
      <c r="B255" s="567"/>
      <c r="C255" s="567">
        <v>1</v>
      </c>
      <c r="D255" s="567">
        <v>2822000</v>
      </c>
      <c r="E255" s="567">
        <v>2304558.9831599998</v>
      </c>
      <c r="F255" s="567">
        <v>1744236.3091799999</v>
      </c>
    </row>
    <row r="256" spans="1:6">
      <c r="A256" s="896" t="s">
        <v>526</v>
      </c>
      <c r="B256" s="567"/>
      <c r="C256" s="567">
        <v>1</v>
      </c>
      <c r="D256" s="567">
        <v>2822000</v>
      </c>
      <c r="E256" s="567">
        <v>2304558.9831599998</v>
      </c>
      <c r="F256" s="567">
        <v>1744236.3091799999</v>
      </c>
    </row>
    <row r="257" spans="1:6">
      <c r="A257" s="895" t="s">
        <v>277</v>
      </c>
      <c r="B257" s="567"/>
      <c r="C257" s="567">
        <v>1</v>
      </c>
      <c r="D257" s="567">
        <v>2822000</v>
      </c>
      <c r="E257" s="567">
        <v>2304558.9831599998</v>
      </c>
      <c r="F257" s="567">
        <v>1744236.3091799999</v>
      </c>
    </row>
    <row r="258" spans="1:6">
      <c r="A258" s="897" t="s">
        <v>3251</v>
      </c>
      <c r="B258" s="567"/>
      <c r="C258" s="567">
        <v>1</v>
      </c>
      <c r="D258" s="567">
        <v>2822000</v>
      </c>
      <c r="E258" s="567">
        <v>2304558.9831599998</v>
      </c>
      <c r="F258" s="567">
        <v>1744236.3091799999</v>
      </c>
    </row>
    <row r="259" spans="1:6">
      <c r="A259" s="886" t="s">
        <v>2679</v>
      </c>
      <c r="B259" s="567"/>
      <c r="C259" s="567">
        <v>1</v>
      </c>
      <c r="D259" s="567">
        <v>1150000</v>
      </c>
      <c r="E259" s="567">
        <v>1119274.99199</v>
      </c>
      <c r="F259" s="567">
        <v>1070462.1537299999</v>
      </c>
    </row>
    <row r="260" spans="1:6">
      <c r="A260" s="726" t="s">
        <v>2716</v>
      </c>
      <c r="B260" s="567"/>
      <c r="C260" s="567">
        <v>1</v>
      </c>
      <c r="D260" s="567">
        <v>1150000</v>
      </c>
      <c r="E260" s="567">
        <v>1119274.99199</v>
      </c>
      <c r="F260" s="567">
        <v>1070462.1537299999</v>
      </c>
    </row>
    <row r="261" spans="1:6">
      <c r="A261" s="887" t="s">
        <v>2681</v>
      </c>
      <c r="B261" s="567"/>
      <c r="C261" s="567">
        <v>1</v>
      </c>
      <c r="D261" s="567">
        <v>1150000</v>
      </c>
      <c r="E261" s="567">
        <v>1119274.99199</v>
      </c>
      <c r="F261" s="567">
        <v>1070462.1537299999</v>
      </c>
    </row>
    <row r="262" spans="1:6">
      <c r="A262" s="888" t="s">
        <v>3251</v>
      </c>
      <c r="B262" s="567"/>
      <c r="C262" s="567">
        <v>1</v>
      </c>
      <c r="D262" s="567">
        <v>1150000</v>
      </c>
      <c r="E262" s="567">
        <v>1119274.99199</v>
      </c>
      <c r="F262" s="567">
        <v>1070462.1537299999</v>
      </c>
    </row>
    <row r="263" spans="1:6">
      <c r="A263" s="889">
        <v>0.95</v>
      </c>
      <c r="B263" s="567"/>
      <c r="C263" s="567">
        <v>1</v>
      </c>
      <c r="D263" s="567">
        <v>1150000</v>
      </c>
      <c r="E263" s="567">
        <v>1119274.99199</v>
      </c>
      <c r="F263" s="567">
        <v>1070462.1537299999</v>
      </c>
    </row>
    <row r="264" spans="1:6">
      <c r="A264" s="890">
        <v>0.93083665541739125</v>
      </c>
      <c r="B264" s="567"/>
      <c r="C264" s="567">
        <v>1</v>
      </c>
      <c r="D264" s="567">
        <v>1150000</v>
      </c>
      <c r="E264" s="567">
        <v>1119274.99199</v>
      </c>
      <c r="F264" s="567">
        <v>1070462.1537299999</v>
      </c>
    </row>
    <row r="265" spans="1:6">
      <c r="A265" s="891" t="s">
        <v>3251</v>
      </c>
      <c r="B265" s="567"/>
      <c r="C265" s="567">
        <v>1</v>
      </c>
      <c r="D265" s="567">
        <v>1150000</v>
      </c>
      <c r="E265" s="567">
        <v>1119274.99199</v>
      </c>
      <c r="F265" s="567">
        <v>1070462.1537299999</v>
      </c>
    </row>
    <row r="266" spans="1:6">
      <c r="A266" s="892" t="s">
        <v>2680</v>
      </c>
      <c r="B266" s="567"/>
      <c r="C266" s="567">
        <v>1</v>
      </c>
      <c r="D266" s="567">
        <v>1150000</v>
      </c>
      <c r="E266" s="567">
        <v>1119274.99199</v>
      </c>
      <c r="F266" s="567">
        <v>1070462.1537299999</v>
      </c>
    </row>
    <row r="267" spans="1:6">
      <c r="A267" s="893" t="s">
        <v>3251</v>
      </c>
      <c r="B267" s="567"/>
      <c r="C267" s="567">
        <v>1</v>
      </c>
      <c r="D267" s="567">
        <v>1150000</v>
      </c>
      <c r="E267" s="567">
        <v>1119274.99199</v>
      </c>
      <c r="F267" s="567">
        <v>1070462.1537299999</v>
      </c>
    </row>
    <row r="268" spans="1:6">
      <c r="A268" s="894" t="s">
        <v>2678</v>
      </c>
      <c r="B268" s="567"/>
      <c r="C268" s="567">
        <v>1</v>
      </c>
      <c r="D268" s="567">
        <v>1150000</v>
      </c>
      <c r="E268" s="567">
        <v>1119274.99199</v>
      </c>
      <c r="F268" s="567">
        <v>1070462.1537299999</v>
      </c>
    </row>
    <row r="269" spans="1:6">
      <c r="A269" s="896" t="s">
        <v>526</v>
      </c>
      <c r="B269" s="567"/>
      <c r="C269" s="567">
        <v>1</v>
      </c>
      <c r="D269" s="567">
        <v>1150000</v>
      </c>
      <c r="E269" s="567">
        <v>1119274.99199</v>
      </c>
      <c r="F269" s="567">
        <v>1070462.1537299999</v>
      </c>
    </row>
    <row r="270" spans="1:6">
      <c r="A270" s="895" t="s">
        <v>277</v>
      </c>
      <c r="B270" s="567"/>
      <c r="C270" s="567">
        <v>1</v>
      </c>
      <c r="D270" s="567">
        <v>1150000</v>
      </c>
      <c r="E270" s="567">
        <v>1119274.99199</v>
      </c>
      <c r="F270" s="567">
        <v>1070462.1537299999</v>
      </c>
    </row>
    <row r="271" spans="1:6">
      <c r="A271" s="897" t="s">
        <v>3251</v>
      </c>
      <c r="B271" s="567"/>
      <c r="C271" s="567">
        <v>1</v>
      </c>
      <c r="D271" s="567">
        <v>1150000</v>
      </c>
      <c r="E271" s="567">
        <v>1119274.99199</v>
      </c>
      <c r="F271" s="567">
        <v>1070462.1537299999</v>
      </c>
    </row>
    <row r="272" spans="1:6">
      <c r="A272" s="886" t="s">
        <v>2653</v>
      </c>
      <c r="B272" s="567"/>
      <c r="C272" s="567">
        <v>2</v>
      </c>
      <c r="D272" s="567">
        <v>7300000</v>
      </c>
      <c r="E272" s="567">
        <v>7213197.6911699995</v>
      </c>
      <c r="F272" s="567">
        <v>6761815.8492799988</v>
      </c>
    </row>
    <row r="273" spans="1:6">
      <c r="A273" s="726" t="s">
        <v>2708</v>
      </c>
      <c r="B273" s="567"/>
      <c r="C273" s="567">
        <v>2</v>
      </c>
      <c r="D273" s="567">
        <v>7300000</v>
      </c>
      <c r="E273" s="567">
        <v>7213197.6911699995</v>
      </c>
      <c r="F273" s="567">
        <v>6761815.8492799988</v>
      </c>
    </row>
    <row r="274" spans="1:6">
      <c r="A274" s="887" t="s">
        <v>560</v>
      </c>
      <c r="B274" s="567"/>
      <c r="C274" s="567">
        <v>1</v>
      </c>
      <c r="D274" s="567">
        <v>6200000</v>
      </c>
      <c r="E274" s="567">
        <v>6199873.12488</v>
      </c>
      <c r="F274" s="567">
        <v>5756611.7146599991</v>
      </c>
    </row>
    <row r="275" spans="1:6">
      <c r="A275" s="888" t="s">
        <v>3251</v>
      </c>
      <c r="B275" s="567"/>
      <c r="C275" s="567">
        <v>1</v>
      </c>
      <c r="D275" s="567">
        <v>6200000</v>
      </c>
      <c r="E275" s="567">
        <v>6199873.12488</v>
      </c>
      <c r="F275" s="567">
        <v>5756611.7146599991</v>
      </c>
    </row>
    <row r="276" spans="1:6">
      <c r="A276" s="889">
        <v>1</v>
      </c>
      <c r="B276" s="567"/>
      <c r="C276" s="567">
        <v>1</v>
      </c>
      <c r="D276" s="567">
        <v>6200000</v>
      </c>
      <c r="E276" s="567">
        <v>6199873.12488</v>
      </c>
      <c r="F276" s="567">
        <v>5756611.7146599991</v>
      </c>
    </row>
    <row r="277" spans="1:6">
      <c r="A277" s="890">
        <v>0.92848576042903208</v>
      </c>
      <c r="B277" s="567"/>
      <c r="C277" s="567">
        <v>1</v>
      </c>
      <c r="D277" s="567">
        <v>6200000</v>
      </c>
      <c r="E277" s="567">
        <v>6199873.12488</v>
      </c>
      <c r="F277" s="567">
        <v>5756611.7146599991</v>
      </c>
    </row>
    <row r="278" spans="1:6">
      <c r="A278" s="891" t="s">
        <v>3251</v>
      </c>
      <c r="B278" s="567"/>
      <c r="C278" s="567">
        <v>1</v>
      </c>
      <c r="D278" s="567">
        <v>6200000</v>
      </c>
      <c r="E278" s="567">
        <v>6199873.12488</v>
      </c>
      <c r="F278" s="567">
        <v>5756611.7146599991</v>
      </c>
    </row>
    <row r="279" spans="1:6">
      <c r="A279" s="892" t="s">
        <v>2654</v>
      </c>
      <c r="B279" s="567"/>
      <c r="C279" s="567">
        <v>1</v>
      </c>
      <c r="D279" s="567">
        <v>6200000</v>
      </c>
      <c r="E279" s="567">
        <v>6199873.12488</v>
      </c>
      <c r="F279" s="567">
        <v>5756611.7146599991</v>
      </c>
    </row>
    <row r="280" spans="1:6">
      <c r="A280" s="893" t="s">
        <v>3251</v>
      </c>
      <c r="B280" s="567"/>
      <c r="C280" s="567">
        <v>1</v>
      </c>
      <c r="D280" s="567">
        <v>6200000</v>
      </c>
      <c r="E280" s="567">
        <v>6199873.12488</v>
      </c>
      <c r="F280" s="567">
        <v>5756611.7146599991</v>
      </c>
    </row>
    <row r="281" spans="1:6">
      <c r="A281" s="894" t="s">
        <v>2652</v>
      </c>
      <c r="B281" s="567"/>
      <c r="C281" s="567">
        <v>1</v>
      </c>
      <c r="D281" s="567">
        <v>6200000</v>
      </c>
      <c r="E281" s="567">
        <v>6199873.12488</v>
      </c>
      <c r="F281" s="567">
        <v>5756611.7146599991</v>
      </c>
    </row>
    <row r="282" spans="1:6">
      <c r="A282" s="896" t="s">
        <v>526</v>
      </c>
      <c r="B282" s="567"/>
      <c r="C282" s="567">
        <v>1</v>
      </c>
      <c r="D282" s="567">
        <v>6200000</v>
      </c>
      <c r="E282" s="567">
        <v>6199873.12488</v>
      </c>
      <c r="F282" s="567">
        <v>5756611.7146599991</v>
      </c>
    </row>
    <row r="283" spans="1:6">
      <c r="A283" s="895" t="s">
        <v>277</v>
      </c>
      <c r="B283" s="567"/>
      <c r="C283" s="567">
        <v>1</v>
      </c>
      <c r="D283" s="567">
        <v>6200000</v>
      </c>
      <c r="E283" s="567">
        <v>6199873.12488</v>
      </c>
      <c r="F283" s="567">
        <v>5756611.7146599991</v>
      </c>
    </row>
    <row r="284" spans="1:6">
      <c r="A284" s="897" t="s">
        <v>3251</v>
      </c>
      <c r="B284" s="567"/>
      <c r="C284" s="567">
        <v>1</v>
      </c>
      <c r="D284" s="567">
        <v>6200000</v>
      </c>
      <c r="E284" s="567">
        <v>6199873.12488</v>
      </c>
      <c r="F284" s="567">
        <v>5756611.7146599991</v>
      </c>
    </row>
    <row r="285" spans="1:6">
      <c r="A285" s="887" t="s">
        <v>2656</v>
      </c>
      <c r="B285" s="567"/>
      <c r="C285" s="567">
        <v>1</v>
      </c>
      <c r="D285" s="567">
        <v>1100000</v>
      </c>
      <c r="E285" s="567">
        <v>1013324.56629</v>
      </c>
      <c r="F285" s="567">
        <v>1005204.13462</v>
      </c>
    </row>
    <row r="286" spans="1:6">
      <c r="A286" s="888" t="s">
        <v>3251</v>
      </c>
      <c r="B286" s="567"/>
      <c r="C286" s="567">
        <v>1</v>
      </c>
      <c r="D286" s="567">
        <v>1100000</v>
      </c>
      <c r="E286" s="567">
        <v>1013324.56629</v>
      </c>
      <c r="F286" s="567">
        <v>1005204.13462</v>
      </c>
    </row>
    <row r="287" spans="1:6">
      <c r="A287" s="889">
        <v>0.9</v>
      </c>
      <c r="B287" s="567"/>
      <c r="C287" s="567">
        <v>1</v>
      </c>
      <c r="D287" s="567">
        <v>1100000</v>
      </c>
      <c r="E287" s="567">
        <v>1013324.56629</v>
      </c>
      <c r="F287" s="567">
        <v>1005204.13462</v>
      </c>
    </row>
    <row r="288" spans="1:6">
      <c r="A288" s="890">
        <v>0.91382194056363641</v>
      </c>
      <c r="B288" s="567"/>
      <c r="C288" s="567">
        <v>1</v>
      </c>
      <c r="D288" s="567">
        <v>1100000</v>
      </c>
      <c r="E288" s="567">
        <v>1013324.56629</v>
      </c>
      <c r="F288" s="567">
        <v>1005204.13462</v>
      </c>
    </row>
    <row r="289" spans="1:6">
      <c r="A289" s="891" t="s">
        <v>3251</v>
      </c>
      <c r="B289" s="567"/>
      <c r="C289" s="567">
        <v>1</v>
      </c>
      <c r="D289" s="567">
        <v>1100000</v>
      </c>
      <c r="E289" s="567">
        <v>1013324.56629</v>
      </c>
      <c r="F289" s="567">
        <v>1005204.13462</v>
      </c>
    </row>
    <row r="290" spans="1:6">
      <c r="A290" s="892" t="s">
        <v>2655</v>
      </c>
      <c r="B290" s="567"/>
      <c r="C290" s="567">
        <v>1</v>
      </c>
      <c r="D290" s="567">
        <v>1100000</v>
      </c>
      <c r="E290" s="567">
        <v>1013324.56629</v>
      </c>
      <c r="F290" s="567">
        <v>1005204.13462</v>
      </c>
    </row>
    <row r="291" spans="1:6">
      <c r="A291" s="893" t="s">
        <v>3251</v>
      </c>
      <c r="B291" s="567"/>
      <c r="C291" s="567">
        <v>1</v>
      </c>
      <c r="D291" s="567">
        <v>1100000</v>
      </c>
      <c r="E291" s="567">
        <v>1013324.56629</v>
      </c>
      <c r="F291" s="567">
        <v>1005204.13462</v>
      </c>
    </row>
    <row r="292" spans="1:6">
      <c r="A292" s="894" t="s">
        <v>2652</v>
      </c>
      <c r="B292" s="567"/>
      <c r="C292" s="567">
        <v>1</v>
      </c>
      <c r="D292" s="567">
        <v>1100000</v>
      </c>
      <c r="E292" s="567">
        <v>1013324.56629</v>
      </c>
      <c r="F292" s="567">
        <v>1005204.13462</v>
      </c>
    </row>
    <row r="293" spans="1:6">
      <c r="A293" s="896" t="s">
        <v>526</v>
      </c>
      <c r="B293" s="567"/>
      <c r="C293" s="567">
        <v>1</v>
      </c>
      <c r="D293" s="567">
        <v>1100000</v>
      </c>
      <c r="E293" s="567">
        <v>1013324.56629</v>
      </c>
      <c r="F293" s="567">
        <v>1005204.13462</v>
      </c>
    </row>
    <row r="294" spans="1:6">
      <c r="A294" s="895" t="s">
        <v>277</v>
      </c>
      <c r="B294" s="567"/>
      <c r="C294" s="567">
        <v>1</v>
      </c>
      <c r="D294" s="567">
        <v>1100000</v>
      </c>
      <c r="E294" s="567">
        <v>1013324.56629</v>
      </c>
      <c r="F294" s="567">
        <v>1005204.13462</v>
      </c>
    </row>
    <row r="295" spans="1:6">
      <c r="A295" s="897" t="s">
        <v>3251</v>
      </c>
      <c r="B295" s="567"/>
      <c r="C295" s="567">
        <v>1</v>
      </c>
      <c r="D295" s="567">
        <v>1100000</v>
      </c>
      <c r="E295" s="567">
        <v>1013324.56629</v>
      </c>
      <c r="F295" s="567">
        <v>1005204.13462</v>
      </c>
    </row>
    <row r="296" spans="1:6">
      <c r="A296" s="886" t="s">
        <v>2647</v>
      </c>
      <c r="B296" s="567"/>
      <c r="C296" s="567">
        <v>2</v>
      </c>
      <c r="D296" s="567">
        <v>9550000</v>
      </c>
      <c r="E296" s="567">
        <v>9503261.0340899993</v>
      </c>
      <c r="F296" s="567">
        <v>9314603.9727999996</v>
      </c>
    </row>
    <row r="297" spans="1:6">
      <c r="A297" s="726" t="s">
        <v>2708</v>
      </c>
      <c r="B297" s="567"/>
      <c r="C297" s="567">
        <v>2</v>
      </c>
      <c r="D297" s="567">
        <v>9550000</v>
      </c>
      <c r="E297" s="567">
        <v>9503261.0340899993</v>
      </c>
      <c r="F297" s="567">
        <v>9314603.9727999996</v>
      </c>
    </row>
    <row r="298" spans="1:6">
      <c r="A298" s="887" t="s">
        <v>2651</v>
      </c>
      <c r="B298" s="567"/>
      <c r="C298" s="567">
        <v>1</v>
      </c>
      <c r="D298" s="567">
        <v>1300000</v>
      </c>
      <c r="E298" s="567">
        <v>1290325.3204400002</v>
      </c>
      <c r="F298" s="567">
        <v>1227702.8240199999</v>
      </c>
    </row>
    <row r="299" spans="1:6">
      <c r="A299" s="888" t="s">
        <v>3251</v>
      </c>
      <c r="B299" s="567"/>
      <c r="C299" s="567">
        <v>1</v>
      </c>
      <c r="D299" s="567">
        <v>1300000</v>
      </c>
      <c r="E299" s="567">
        <v>1290325.3204400002</v>
      </c>
      <c r="F299" s="567">
        <v>1227702.8240199999</v>
      </c>
    </row>
    <row r="300" spans="1:6">
      <c r="A300" s="889">
        <v>0.95</v>
      </c>
      <c r="B300" s="567"/>
      <c r="C300" s="567">
        <v>1</v>
      </c>
      <c r="D300" s="567">
        <v>1300000</v>
      </c>
      <c r="E300" s="567">
        <v>1290325.3204400002</v>
      </c>
      <c r="F300" s="567">
        <v>1227702.8240199999</v>
      </c>
    </row>
    <row r="301" spans="1:6">
      <c r="A301" s="890">
        <v>0.94438678770769224</v>
      </c>
      <c r="B301" s="567"/>
      <c r="C301" s="567">
        <v>1</v>
      </c>
      <c r="D301" s="567">
        <v>1300000</v>
      </c>
      <c r="E301" s="567">
        <v>1290325.3204400002</v>
      </c>
      <c r="F301" s="567">
        <v>1227702.8240199999</v>
      </c>
    </row>
    <row r="302" spans="1:6">
      <c r="A302" s="891" t="s">
        <v>3251</v>
      </c>
      <c r="B302" s="567"/>
      <c r="C302" s="567">
        <v>1</v>
      </c>
      <c r="D302" s="567">
        <v>1300000</v>
      </c>
      <c r="E302" s="567">
        <v>1290325.3204400002</v>
      </c>
      <c r="F302" s="567">
        <v>1227702.8240199999</v>
      </c>
    </row>
    <row r="303" spans="1:6">
      <c r="A303" s="892" t="s">
        <v>2650</v>
      </c>
      <c r="B303" s="567"/>
      <c r="C303" s="567">
        <v>1</v>
      </c>
      <c r="D303" s="567">
        <v>1300000</v>
      </c>
      <c r="E303" s="567">
        <v>1290325.3204400002</v>
      </c>
      <c r="F303" s="567">
        <v>1227702.8240199999</v>
      </c>
    </row>
    <row r="304" spans="1:6">
      <c r="A304" s="893" t="s">
        <v>3251</v>
      </c>
      <c r="B304" s="567"/>
      <c r="C304" s="567">
        <v>1</v>
      </c>
      <c r="D304" s="567">
        <v>1300000</v>
      </c>
      <c r="E304" s="567">
        <v>1290325.3204400002</v>
      </c>
      <c r="F304" s="567">
        <v>1227702.8240199999</v>
      </c>
    </row>
    <row r="305" spans="1:6">
      <c r="A305" s="894" t="s">
        <v>2646</v>
      </c>
      <c r="B305" s="567"/>
      <c r="C305" s="567">
        <v>1</v>
      </c>
      <c r="D305" s="567">
        <v>1300000</v>
      </c>
      <c r="E305" s="567">
        <v>1290325.3204400002</v>
      </c>
      <c r="F305" s="567">
        <v>1227702.8240199999</v>
      </c>
    </row>
    <row r="306" spans="1:6">
      <c r="A306" s="896" t="s">
        <v>526</v>
      </c>
      <c r="B306" s="567"/>
      <c r="C306" s="567">
        <v>1</v>
      </c>
      <c r="D306" s="567">
        <v>1300000</v>
      </c>
      <c r="E306" s="567">
        <v>1290325.3204400002</v>
      </c>
      <c r="F306" s="567">
        <v>1227702.8240199999</v>
      </c>
    </row>
    <row r="307" spans="1:6">
      <c r="A307" s="895" t="s">
        <v>277</v>
      </c>
      <c r="B307" s="567"/>
      <c r="C307" s="567">
        <v>1</v>
      </c>
      <c r="D307" s="567">
        <v>1300000</v>
      </c>
      <c r="E307" s="567">
        <v>1290325.3204400002</v>
      </c>
      <c r="F307" s="567">
        <v>1227702.8240199999</v>
      </c>
    </row>
    <row r="308" spans="1:6">
      <c r="A308" s="897" t="s">
        <v>3251</v>
      </c>
      <c r="B308" s="567"/>
      <c r="C308" s="567">
        <v>1</v>
      </c>
      <c r="D308" s="567">
        <v>1300000</v>
      </c>
      <c r="E308" s="567">
        <v>1290325.3204400002</v>
      </c>
      <c r="F308" s="567">
        <v>1227702.8240199999</v>
      </c>
    </row>
    <row r="309" spans="1:6">
      <c r="A309" s="887" t="s">
        <v>2649</v>
      </c>
      <c r="B309" s="567"/>
      <c r="C309" s="567">
        <v>1</v>
      </c>
      <c r="D309" s="567">
        <v>8250000</v>
      </c>
      <c r="E309" s="567">
        <v>8212935.7136499994</v>
      </c>
      <c r="F309" s="567">
        <v>8086901.1487800004</v>
      </c>
    </row>
    <row r="310" spans="1:6">
      <c r="A310" s="888" t="s">
        <v>3251</v>
      </c>
      <c r="B310" s="567"/>
      <c r="C310" s="567">
        <v>1</v>
      </c>
      <c r="D310" s="567">
        <v>8250000</v>
      </c>
      <c r="E310" s="567">
        <v>8212935.7136499994</v>
      </c>
      <c r="F310" s="567">
        <v>8086901.1487800004</v>
      </c>
    </row>
    <row r="311" spans="1:6">
      <c r="A311" s="889">
        <v>0.98</v>
      </c>
      <c r="B311" s="567"/>
      <c r="C311" s="567">
        <v>1</v>
      </c>
      <c r="D311" s="567">
        <v>8250000</v>
      </c>
      <c r="E311" s="567">
        <v>8212935.7136499994</v>
      </c>
      <c r="F311" s="567">
        <v>8086901.1487800004</v>
      </c>
    </row>
    <row r="312" spans="1:6">
      <c r="A312" s="890">
        <v>0.98023044227636369</v>
      </c>
      <c r="B312" s="567"/>
      <c r="C312" s="567">
        <v>1</v>
      </c>
      <c r="D312" s="567">
        <v>8250000</v>
      </c>
      <c r="E312" s="567">
        <v>8212935.7136499994</v>
      </c>
      <c r="F312" s="567">
        <v>8086901.1487800004</v>
      </c>
    </row>
    <row r="313" spans="1:6">
      <c r="A313" s="891" t="s">
        <v>3251</v>
      </c>
      <c r="B313" s="567"/>
      <c r="C313" s="567">
        <v>1</v>
      </c>
      <c r="D313" s="567">
        <v>8250000</v>
      </c>
      <c r="E313" s="567">
        <v>8212935.7136499994</v>
      </c>
      <c r="F313" s="567">
        <v>8086901.1487800004</v>
      </c>
    </row>
    <row r="314" spans="1:6">
      <c r="A314" s="892" t="s">
        <v>2648</v>
      </c>
      <c r="B314" s="567"/>
      <c r="C314" s="567">
        <v>1</v>
      </c>
      <c r="D314" s="567">
        <v>8250000</v>
      </c>
      <c r="E314" s="567">
        <v>8212935.7136499994</v>
      </c>
      <c r="F314" s="567">
        <v>8086901.1487800004</v>
      </c>
    </row>
    <row r="315" spans="1:6">
      <c r="A315" s="893" t="s">
        <v>3251</v>
      </c>
      <c r="B315" s="567"/>
      <c r="C315" s="567">
        <v>1</v>
      </c>
      <c r="D315" s="567">
        <v>8250000</v>
      </c>
      <c r="E315" s="567">
        <v>8212935.7136499994</v>
      </c>
      <c r="F315" s="567">
        <v>8086901.1487800004</v>
      </c>
    </row>
    <row r="316" spans="1:6">
      <c r="A316" s="894" t="s">
        <v>2646</v>
      </c>
      <c r="B316" s="567"/>
      <c r="C316" s="567">
        <v>1</v>
      </c>
      <c r="D316" s="567">
        <v>8250000</v>
      </c>
      <c r="E316" s="567">
        <v>8212935.7136499994</v>
      </c>
      <c r="F316" s="567">
        <v>8086901.1487800004</v>
      </c>
    </row>
    <row r="317" spans="1:6">
      <c r="A317" s="896" t="s">
        <v>526</v>
      </c>
      <c r="B317" s="567"/>
      <c r="C317" s="567">
        <v>1</v>
      </c>
      <c r="D317" s="567">
        <v>8250000</v>
      </c>
      <c r="E317" s="567">
        <v>8212935.7136499994</v>
      </c>
      <c r="F317" s="567">
        <v>8086901.1487800004</v>
      </c>
    </row>
    <row r="318" spans="1:6">
      <c r="A318" s="895" t="s">
        <v>277</v>
      </c>
      <c r="B318" s="567"/>
      <c r="C318" s="567">
        <v>1</v>
      </c>
      <c r="D318" s="567">
        <v>8250000</v>
      </c>
      <c r="E318" s="567">
        <v>8212935.7136499994</v>
      </c>
      <c r="F318" s="567">
        <v>8086901.1487800004</v>
      </c>
    </row>
    <row r="319" spans="1:6">
      <c r="A319" s="897" t="s">
        <v>3251</v>
      </c>
      <c r="B319" s="567"/>
      <c r="C319" s="567">
        <v>1</v>
      </c>
      <c r="D319" s="567">
        <v>8250000</v>
      </c>
      <c r="E319" s="567">
        <v>8212935.7136499994</v>
      </c>
      <c r="F319" s="567">
        <v>8086901.1487800004</v>
      </c>
    </row>
    <row r="320" spans="1:6">
      <c r="A320" s="886" t="s">
        <v>2636</v>
      </c>
      <c r="B320" s="567"/>
      <c r="C320" s="567">
        <v>1</v>
      </c>
      <c r="D320" s="567">
        <v>1255000</v>
      </c>
      <c r="E320" s="567">
        <v>1231141.07922</v>
      </c>
      <c r="F320" s="567">
        <v>1100567.0077</v>
      </c>
    </row>
    <row r="321" spans="1:6">
      <c r="A321" s="726" t="s">
        <v>2700</v>
      </c>
      <c r="B321" s="567"/>
      <c r="C321" s="567">
        <v>1</v>
      </c>
      <c r="D321" s="567">
        <v>1255000</v>
      </c>
      <c r="E321" s="567">
        <v>1231141.07922</v>
      </c>
      <c r="F321" s="567">
        <v>1100567.0077</v>
      </c>
    </row>
    <row r="322" spans="1:6">
      <c r="A322" s="887" t="s">
        <v>20</v>
      </c>
      <c r="B322" s="567"/>
      <c r="C322" s="567">
        <v>1</v>
      </c>
      <c r="D322" s="567">
        <v>1255000</v>
      </c>
      <c r="E322" s="567">
        <v>1231141.07922</v>
      </c>
      <c r="F322" s="567">
        <v>1100567.0077</v>
      </c>
    </row>
    <row r="323" spans="1:6">
      <c r="A323" s="888" t="s">
        <v>3251</v>
      </c>
      <c r="B323" s="567"/>
      <c r="C323" s="567">
        <v>1</v>
      </c>
      <c r="D323" s="567">
        <v>1255000</v>
      </c>
      <c r="E323" s="567">
        <v>1231141.07922</v>
      </c>
      <c r="F323" s="567">
        <v>1100567.0077</v>
      </c>
    </row>
    <row r="324" spans="1:6">
      <c r="A324" s="889">
        <v>0.99</v>
      </c>
      <c r="B324" s="567"/>
      <c r="C324" s="567">
        <v>1</v>
      </c>
      <c r="D324" s="567">
        <v>1255000</v>
      </c>
      <c r="E324" s="567">
        <v>1231141.07922</v>
      </c>
      <c r="F324" s="567">
        <v>1100567.0077</v>
      </c>
    </row>
    <row r="325" spans="1:6">
      <c r="A325" s="890">
        <v>0.87694582286852585</v>
      </c>
      <c r="B325" s="567"/>
      <c r="C325" s="567">
        <v>1</v>
      </c>
      <c r="D325" s="567">
        <v>1255000</v>
      </c>
      <c r="E325" s="567">
        <v>1231141.07922</v>
      </c>
      <c r="F325" s="567">
        <v>1100567.0077</v>
      </c>
    </row>
    <row r="326" spans="1:6">
      <c r="A326" s="891" t="s">
        <v>3251</v>
      </c>
      <c r="B326" s="567"/>
      <c r="C326" s="567">
        <v>1</v>
      </c>
      <c r="D326" s="567">
        <v>1255000</v>
      </c>
      <c r="E326" s="567">
        <v>1231141.07922</v>
      </c>
      <c r="F326" s="567">
        <v>1100567.0077</v>
      </c>
    </row>
    <row r="327" spans="1:6">
      <c r="A327" s="892" t="s">
        <v>2637</v>
      </c>
      <c r="B327" s="567"/>
      <c r="C327" s="567">
        <v>1</v>
      </c>
      <c r="D327" s="567">
        <v>1255000</v>
      </c>
      <c r="E327" s="567">
        <v>1231141.07922</v>
      </c>
      <c r="F327" s="567">
        <v>1100567.0077</v>
      </c>
    </row>
    <row r="328" spans="1:6">
      <c r="A328" s="893" t="s">
        <v>3251</v>
      </c>
      <c r="B328" s="567"/>
      <c r="C328" s="567">
        <v>1</v>
      </c>
      <c r="D328" s="567">
        <v>1255000</v>
      </c>
      <c r="E328" s="567">
        <v>1231141.07922</v>
      </c>
      <c r="F328" s="567">
        <v>1100567.0077</v>
      </c>
    </row>
    <row r="329" spans="1:6">
      <c r="A329" s="894" t="s">
        <v>2635</v>
      </c>
      <c r="B329" s="567"/>
      <c r="C329" s="567">
        <v>1</v>
      </c>
      <c r="D329" s="567">
        <v>1255000</v>
      </c>
      <c r="E329" s="567">
        <v>1231141.07922</v>
      </c>
      <c r="F329" s="567">
        <v>1100567.0077</v>
      </c>
    </row>
    <row r="330" spans="1:6">
      <c r="A330" s="896" t="s">
        <v>526</v>
      </c>
      <c r="B330" s="567"/>
      <c r="C330" s="567">
        <v>1</v>
      </c>
      <c r="D330" s="567">
        <v>1255000</v>
      </c>
      <c r="E330" s="567">
        <v>1231141.07922</v>
      </c>
      <c r="F330" s="567">
        <v>1100567.0077</v>
      </c>
    </row>
    <row r="331" spans="1:6">
      <c r="A331" s="895" t="s">
        <v>277</v>
      </c>
      <c r="B331" s="567"/>
      <c r="C331" s="567">
        <v>1</v>
      </c>
      <c r="D331" s="567">
        <v>1255000</v>
      </c>
      <c r="E331" s="567">
        <v>1231141.07922</v>
      </c>
      <c r="F331" s="567">
        <v>1100567.0077</v>
      </c>
    </row>
    <row r="332" spans="1:6">
      <c r="A332" s="897" t="s">
        <v>3251</v>
      </c>
      <c r="B332" s="567"/>
      <c r="C332" s="567">
        <v>1</v>
      </c>
      <c r="D332" s="567">
        <v>1255000</v>
      </c>
      <c r="E332" s="567">
        <v>1231141.07922</v>
      </c>
      <c r="F332" s="567">
        <v>1100567.0077</v>
      </c>
    </row>
    <row r="333" spans="1:6">
      <c r="A333" s="886" t="s">
        <v>2619</v>
      </c>
      <c r="B333" s="567"/>
      <c r="C333" s="567">
        <v>1</v>
      </c>
      <c r="D333" s="567">
        <v>3308000</v>
      </c>
      <c r="E333" s="567">
        <v>2155467.2876399998</v>
      </c>
      <c r="F333" s="567">
        <v>1326626.5234699999</v>
      </c>
    </row>
    <row r="334" spans="1:6">
      <c r="A334" s="726" t="s">
        <v>2697</v>
      </c>
      <c r="B334" s="567"/>
      <c r="C334" s="567">
        <v>1</v>
      </c>
      <c r="D334" s="567">
        <v>3308000</v>
      </c>
      <c r="E334" s="567">
        <v>2155467.2876399998</v>
      </c>
      <c r="F334" s="567">
        <v>1326626.5234699999</v>
      </c>
    </row>
    <row r="335" spans="1:6">
      <c r="A335" s="887" t="s">
        <v>2624</v>
      </c>
      <c r="B335" s="567"/>
      <c r="C335" s="567">
        <v>1</v>
      </c>
      <c r="D335" s="567">
        <v>3308000</v>
      </c>
      <c r="E335" s="567">
        <v>2155467.2876399998</v>
      </c>
      <c r="F335" s="567">
        <v>1326626.5234699999</v>
      </c>
    </row>
    <row r="336" spans="1:6">
      <c r="A336" s="888" t="s">
        <v>3251</v>
      </c>
      <c r="B336" s="567"/>
      <c r="C336" s="567">
        <v>1</v>
      </c>
      <c r="D336" s="567">
        <v>3308000</v>
      </c>
      <c r="E336" s="567">
        <v>2155467.2876399998</v>
      </c>
      <c r="F336" s="567">
        <v>1326626.5234699999</v>
      </c>
    </row>
    <row r="337" spans="1:6">
      <c r="A337" s="889">
        <v>0.8</v>
      </c>
      <c r="B337" s="567"/>
      <c r="C337" s="567">
        <v>1</v>
      </c>
      <c r="D337" s="567">
        <v>3308000</v>
      </c>
      <c r="E337" s="567">
        <v>2155467.2876399998</v>
      </c>
      <c r="F337" s="567">
        <v>1326626.5234699999</v>
      </c>
    </row>
    <row r="338" spans="1:6">
      <c r="A338" s="890">
        <v>0.40103582934401449</v>
      </c>
      <c r="B338" s="567"/>
      <c r="C338" s="567">
        <v>1</v>
      </c>
      <c r="D338" s="567">
        <v>3308000</v>
      </c>
      <c r="E338" s="567">
        <v>2155467.2876399998</v>
      </c>
      <c r="F338" s="567">
        <v>1326626.5234699999</v>
      </c>
    </row>
    <row r="339" spans="1:6">
      <c r="A339" s="891" t="s">
        <v>3251</v>
      </c>
      <c r="B339" s="567"/>
      <c r="C339" s="567">
        <v>1</v>
      </c>
      <c r="D339" s="567">
        <v>3308000</v>
      </c>
      <c r="E339" s="567">
        <v>2155467.2876399998</v>
      </c>
      <c r="F339" s="567">
        <v>1326626.5234699999</v>
      </c>
    </row>
    <row r="340" spans="1:6">
      <c r="A340" s="892" t="s">
        <v>2623</v>
      </c>
      <c r="B340" s="567"/>
      <c r="C340" s="567">
        <v>1</v>
      </c>
      <c r="D340" s="567">
        <v>3308000</v>
      </c>
      <c r="E340" s="567">
        <v>2155467.2876399998</v>
      </c>
      <c r="F340" s="567">
        <v>1326626.5234699999</v>
      </c>
    </row>
    <row r="341" spans="1:6">
      <c r="A341" s="893" t="s">
        <v>3251</v>
      </c>
      <c r="B341" s="567"/>
      <c r="C341" s="567">
        <v>1</v>
      </c>
      <c r="D341" s="567">
        <v>3308000</v>
      </c>
      <c r="E341" s="567">
        <v>2155467.2876399998</v>
      </c>
      <c r="F341" s="567">
        <v>1326626.5234699999</v>
      </c>
    </row>
    <row r="342" spans="1:6">
      <c r="A342" s="894" t="s">
        <v>2618</v>
      </c>
      <c r="B342" s="567"/>
      <c r="C342" s="567">
        <v>1</v>
      </c>
      <c r="D342" s="567">
        <v>3308000</v>
      </c>
      <c r="E342" s="567">
        <v>2155467.2876399998</v>
      </c>
      <c r="F342" s="567">
        <v>1326626.5234699999</v>
      </c>
    </row>
    <row r="343" spans="1:6">
      <c r="A343" s="896" t="s">
        <v>526</v>
      </c>
      <c r="B343" s="567"/>
      <c r="C343" s="567">
        <v>1</v>
      </c>
      <c r="D343" s="567">
        <v>3308000</v>
      </c>
      <c r="E343" s="567">
        <v>2155467.2876399998</v>
      </c>
      <c r="F343" s="567">
        <v>1326626.5234699999</v>
      </c>
    </row>
    <row r="344" spans="1:6">
      <c r="A344" s="895" t="s">
        <v>277</v>
      </c>
      <c r="B344" s="567"/>
      <c r="C344" s="567">
        <v>1</v>
      </c>
      <c r="D344" s="567">
        <v>3308000</v>
      </c>
      <c r="E344" s="567">
        <v>2155467.2876399998</v>
      </c>
      <c r="F344" s="567">
        <v>1326626.5234699999</v>
      </c>
    </row>
    <row r="345" spans="1:6">
      <c r="A345" s="897" t="s">
        <v>3251</v>
      </c>
      <c r="B345" s="567"/>
      <c r="C345" s="567">
        <v>1</v>
      </c>
      <c r="D345" s="567">
        <v>3308000</v>
      </c>
      <c r="E345" s="567">
        <v>2155467.2876399998</v>
      </c>
      <c r="F345" s="567">
        <v>1326626.5234699999</v>
      </c>
    </row>
    <row r="346" spans="1:6">
      <c r="A346" s="886" t="s">
        <v>2669</v>
      </c>
      <c r="B346" s="567"/>
      <c r="C346" s="567">
        <v>3</v>
      </c>
      <c r="D346" s="567">
        <v>8878882</v>
      </c>
      <c r="E346" s="567">
        <v>6410953.2113400009</v>
      </c>
      <c r="F346" s="567">
        <v>1149440.3045999999</v>
      </c>
    </row>
    <row r="347" spans="1:6">
      <c r="A347" s="726" t="s">
        <v>2711</v>
      </c>
      <c r="B347" s="567"/>
      <c r="C347" s="567">
        <v>3</v>
      </c>
      <c r="D347" s="567">
        <v>8878882</v>
      </c>
      <c r="E347" s="567">
        <v>6410953.2113400009</v>
      </c>
      <c r="F347" s="567">
        <v>1149440.3045999999</v>
      </c>
    </row>
    <row r="348" spans="1:6">
      <c r="A348" s="887" t="s">
        <v>2673</v>
      </c>
      <c r="B348" s="567"/>
      <c r="C348" s="567">
        <v>1</v>
      </c>
      <c r="D348" s="567">
        <v>5328882</v>
      </c>
      <c r="E348" s="567">
        <v>4625482.0333000002</v>
      </c>
      <c r="F348" s="567">
        <v>442520.45386999997</v>
      </c>
    </row>
    <row r="349" spans="1:6">
      <c r="A349" s="888" t="s">
        <v>3251</v>
      </c>
      <c r="B349" s="567"/>
      <c r="C349" s="567">
        <v>1</v>
      </c>
      <c r="D349" s="567">
        <v>5328882</v>
      </c>
      <c r="E349" s="567">
        <v>4625482.0333000002</v>
      </c>
      <c r="F349" s="567">
        <v>442520.45386999997</v>
      </c>
    </row>
    <row r="350" spans="1:6">
      <c r="A350" s="889">
        <v>0.15</v>
      </c>
      <c r="B350" s="567"/>
      <c r="C350" s="567">
        <v>1</v>
      </c>
      <c r="D350" s="567">
        <v>5328882</v>
      </c>
      <c r="E350" s="567">
        <v>4625482.0333000002</v>
      </c>
      <c r="F350" s="567">
        <v>442520.45386999997</v>
      </c>
    </row>
    <row r="351" spans="1:6">
      <c r="A351" s="890">
        <v>8.3041893941355804E-2</v>
      </c>
      <c r="B351" s="567"/>
      <c r="C351" s="567">
        <v>1</v>
      </c>
      <c r="D351" s="567">
        <v>5328882</v>
      </c>
      <c r="E351" s="567">
        <v>4625482.0333000002</v>
      </c>
      <c r="F351" s="567">
        <v>442520.45386999997</v>
      </c>
    </row>
    <row r="352" spans="1:6">
      <c r="A352" s="891" t="s">
        <v>3251</v>
      </c>
      <c r="B352" s="567"/>
      <c r="C352" s="567">
        <v>1</v>
      </c>
      <c r="D352" s="567">
        <v>5328882</v>
      </c>
      <c r="E352" s="567">
        <v>4625482.0333000002</v>
      </c>
      <c r="F352" s="567">
        <v>442520.45386999997</v>
      </c>
    </row>
    <row r="353" spans="1:6">
      <c r="A353" s="892" t="s">
        <v>2672</v>
      </c>
      <c r="B353" s="567"/>
      <c r="C353" s="567">
        <v>1</v>
      </c>
      <c r="D353" s="567">
        <v>5328882</v>
      </c>
      <c r="E353" s="567">
        <v>4625482.0333000002</v>
      </c>
      <c r="F353" s="567">
        <v>442520.45386999997</v>
      </c>
    </row>
    <row r="354" spans="1:6">
      <c r="A354" s="893" t="s">
        <v>3251</v>
      </c>
      <c r="B354" s="567"/>
      <c r="C354" s="567">
        <v>1</v>
      </c>
      <c r="D354" s="567">
        <v>5328882</v>
      </c>
      <c r="E354" s="567">
        <v>4625482.0333000002</v>
      </c>
      <c r="F354" s="567">
        <v>442520.45386999997</v>
      </c>
    </row>
    <row r="355" spans="1:6">
      <c r="A355" s="894" t="s">
        <v>2668</v>
      </c>
      <c r="B355" s="567"/>
      <c r="C355" s="567">
        <v>1</v>
      </c>
      <c r="D355" s="567">
        <v>5328882</v>
      </c>
      <c r="E355" s="567">
        <v>4625482.0333000002</v>
      </c>
      <c r="F355" s="567">
        <v>442520.45386999997</v>
      </c>
    </row>
    <row r="356" spans="1:6">
      <c r="A356" s="896" t="s">
        <v>526</v>
      </c>
      <c r="B356" s="567"/>
      <c r="C356" s="567">
        <v>1</v>
      </c>
      <c r="D356" s="567">
        <v>5328882</v>
      </c>
      <c r="E356" s="567">
        <v>4625482.0333000002</v>
      </c>
      <c r="F356" s="567">
        <v>442520.45386999997</v>
      </c>
    </row>
    <row r="357" spans="1:6">
      <c r="A357" s="895" t="s">
        <v>277</v>
      </c>
      <c r="B357" s="567"/>
      <c r="C357" s="567">
        <v>1</v>
      </c>
      <c r="D357" s="567">
        <v>5328882</v>
      </c>
      <c r="E357" s="567">
        <v>4625482.0333000002</v>
      </c>
      <c r="F357" s="567">
        <v>442520.45386999997</v>
      </c>
    </row>
    <row r="358" spans="1:6">
      <c r="A358" s="897" t="s">
        <v>3251</v>
      </c>
      <c r="B358" s="567"/>
      <c r="C358" s="567">
        <v>1</v>
      </c>
      <c r="D358" s="567">
        <v>5328882</v>
      </c>
      <c r="E358" s="567">
        <v>4625482.0333000002</v>
      </c>
      <c r="F358" s="567">
        <v>442520.45386999997</v>
      </c>
    </row>
    <row r="359" spans="1:6">
      <c r="A359" s="887" t="s">
        <v>2677</v>
      </c>
      <c r="B359" s="567"/>
      <c r="C359" s="567">
        <v>1</v>
      </c>
      <c r="D359" s="567">
        <v>1600000</v>
      </c>
      <c r="E359" s="567">
        <v>1461.36988</v>
      </c>
      <c r="F359" s="567">
        <v>0</v>
      </c>
    </row>
    <row r="360" spans="1:6">
      <c r="A360" s="888" t="s">
        <v>3251</v>
      </c>
      <c r="B360" s="567"/>
      <c r="C360" s="567">
        <v>1</v>
      </c>
      <c r="D360" s="567">
        <v>1600000</v>
      </c>
      <c r="E360" s="567">
        <v>1461.36988</v>
      </c>
      <c r="F360" s="567">
        <v>0</v>
      </c>
    </row>
    <row r="361" spans="1:6">
      <c r="A361" s="889">
        <v>0.05</v>
      </c>
      <c r="B361" s="567"/>
      <c r="C361" s="567">
        <v>1</v>
      </c>
      <c r="D361" s="567">
        <v>1600000</v>
      </c>
      <c r="E361" s="567">
        <v>1461.36988</v>
      </c>
      <c r="F361" s="567">
        <v>0</v>
      </c>
    </row>
    <row r="362" spans="1:6">
      <c r="A362" s="890">
        <v>0</v>
      </c>
      <c r="B362" s="567"/>
      <c r="C362" s="567">
        <v>1</v>
      </c>
      <c r="D362" s="567">
        <v>1600000</v>
      </c>
      <c r="E362" s="567">
        <v>1461.36988</v>
      </c>
      <c r="F362" s="567">
        <v>0</v>
      </c>
    </row>
    <row r="363" spans="1:6">
      <c r="A363" s="891" t="s">
        <v>3251</v>
      </c>
      <c r="B363" s="567"/>
      <c r="C363" s="567">
        <v>1</v>
      </c>
      <c r="D363" s="567">
        <v>1600000</v>
      </c>
      <c r="E363" s="567">
        <v>1461.36988</v>
      </c>
      <c r="F363" s="567">
        <v>0</v>
      </c>
    </row>
    <row r="364" spans="1:6">
      <c r="A364" s="892" t="s">
        <v>2676</v>
      </c>
      <c r="B364" s="567"/>
      <c r="C364" s="567">
        <v>1</v>
      </c>
      <c r="D364" s="567">
        <v>1600000</v>
      </c>
      <c r="E364" s="567">
        <v>1461.36988</v>
      </c>
      <c r="F364" s="567">
        <v>0</v>
      </c>
    </row>
    <row r="365" spans="1:6">
      <c r="A365" s="893" t="s">
        <v>3251</v>
      </c>
      <c r="B365" s="567"/>
      <c r="C365" s="567">
        <v>1</v>
      </c>
      <c r="D365" s="567">
        <v>1600000</v>
      </c>
      <c r="E365" s="567">
        <v>1461.36988</v>
      </c>
      <c r="F365" s="567">
        <v>0</v>
      </c>
    </row>
    <row r="366" spans="1:6">
      <c r="A366" s="894" t="s">
        <v>2668</v>
      </c>
      <c r="B366" s="567"/>
      <c r="C366" s="567">
        <v>1</v>
      </c>
      <c r="D366" s="567">
        <v>1600000</v>
      </c>
      <c r="E366" s="567">
        <v>1461.36988</v>
      </c>
      <c r="F366" s="567">
        <v>0</v>
      </c>
    </row>
    <row r="367" spans="1:6">
      <c r="A367" s="896" t="s">
        <v>526</v>
      </c>
      <c r="B367" s="567"/>
      <c r="C367" s="567">
        <v>1</v>
      </c>
      <c r="D367" s="567">
        <v>1600000</v>
      </c>
      <c r="E367" s="567">
        <v>1461.36988</v>
      </c>
      <c r="F367" s="567">
        <v>0</v>
      </c>
    </row>
    <row r="368" spans="1:6">
      <c r="A368" s="895" t="s">
        <v>277</v>
      </c>
      <c r="B368" s="567"/>
      <c r="C368" s="567">
        <v>1</v>
      </c>
      <c r="D368" s="567">
        <v>1600000</v>
      </c>
      <c r="E368" s="567">
        <v>1461.36988</v>
      </c>
      <c r="F368" s="567">
        <v>0</v>
      </c>
    </row>
    <row r="369" spans="1:6">
      <c r="A369" s="897" t="s">
        <v>3251</v>
      </c>
      <c r="B369" s="567"/>
      <c r="C369" s="567">
        <v>1</v>
      </c>
      <c r="D369" s="567">
        <v>1600000</v>
      </c>
      <c r="E369" s="567">
        <v>1461.36988</v>
      </c>
      <c r="F369" s="567">
        <v>0</v>
      </c>
    </row>
    <row r="370" spans="1:6">
      <c r="A370" s="887" t="s">
        <v>2671</v>
      </c>
      <c r="B370" s="567"/>
      <c r="C370" s="567">
        <v>1</v>
      </c>
      <c r="D370" s="567">
        <v>1950000</v>
      </c>
      <c r="E370" s="567">
        <v>1784009.80816</v>
      </c>
      <c r="F370" s="567">
        <v>706919.85073000006</v>
      </c>
    </row>
    <row r="371" spans="1:6">
      <c r="A371" s="888" t="s">
        <v>3251</v>
      </c>
      <c r="B371" s="567"/>
      <c r="C371" s="567">
        <v>1</v>
      </c>
      <c r="D371" s="567">
        <v>1950000</v>
      </c>
      <c r="E371" s="567">
        <v>1784009.80816</v>
      </c>
      <c r="F371" s="567">
        <v>706919.85073000006</v>
      </c>
    </row>
    <row r="372" spans="1:6">
      <c r="A372" s="889">
        <v>0.89</v>
      </c>
      <c r="B372" s="567"/>
      <c r="C372" s="567">
        <v>1</v>
      </c>
      <c r="D372" s="567">
        <v>1950000</v>
      </c>
      <c r="E372" s="567">
        <v>1784009.80816</v>
      </c>
      <c r="F372" s="567">
        <v>706919.85073000006</v>
      </c>
    </row>
    <row r="373" spans="1:6">
      <c r="A373" s="890">
        <v>0.36252300037435903</v>
      </c>
      <c r="B373" s="567"/>
      <c r="C373" s="567">
        <v>1</v>
      </c>
      <c r="D373" s="567">
        <v>1950000</v>
      </c>
      <c r="E373" s="567">
        <v>1784009.80816</v>
      </c>
      <c r="F373" s="567">
        <v>706919.85073000006</v>
      </c>
    </row>
    <row r="374" spans="1:6">
      <c r="A374" s="891" t="s">
        <v>3251</v>
      </c>
      <c r="B374" s="567"/>
      <c r="C374" s="567">
        <v>1</v>
      </c>
      <c r="D374" s="567">
        <v>1950000</v>
      </c>
      <c r="E374" s="567">
        <v>1784009.80816</v>
      </c>
      <c r="F374" s="567">
        <v>706919.85073000006</v>
      </c>
    </row>
    <row r="375" spans="1:6">
      <c r="A375" s="892" t="s">
        <v>2670</v>
      </c>
      <c r="B375" s="567"/>
      <c r="C375" s="567">
        <v>1</v>
      </c>
      <c r="D375" s="567">
        <v>1950000</v>
      </c>
      <c r="E375" s="567">
        <v>1784009.80816</v>
      </c>
      <c r="F375" s="567">
        <v>706919.85073000006</v>
      </c>
    </row>
    <row r="376" spans="1:6">
      <c r="A376" s="893" t="s">
        <v>3251</v>
      </c>
      <c r="B376" s="567"/>
      <c r="C376" s="567">
        <v>1</v>
      </c>
      <c r="D376" s="567">
        <v>1950000</v>
      </c>
      <c r="E376" s="567">
        <v>1784009.80816</v>
      </c>
      <c r="F376" s="567">
        <v>706919.85073000006</v>
      </c>
    </row>
    <row r="377" spans="1:6">
      <c r="A377" s="894" t="s">
        <v>2668</v>
      </c>
      <c r="B377" s="567"/>
      <c r="C377" s="567">
        <v>1</v>
      </c>
      <c r="D377" s="567">
        <v>1950000</v>
      </c>
      <c r="E377" s="567">
        <v>1784009.80816</v>
      </c>
      <c r="F377" s="567">
        <v>706919.85073000006</v>
      </c>
    </row>
    <row r="378" spans="1:6">
      <c r="A378" s="896" t="s">
        <v>526</v>
      </c>
      <c r="B378" s="567"/>
      <c r="C378" s="567">
        <v>1</v>
      </c>
      <c r="D378" s="567">
        <v>1950000</v>
      </c>
      <c r="E378" s="567">
        <v>1784009.80816</v>
      </c>
      <c r="F378" s="567">
        <v>706919.85073000006</v>
      </c>
    </row>
    <row r="379" spans="1:6">
      <c r="A379" s="895" t="s">
        <v>277</v>
      </c>
      <c r="B379" s="567"/>
      <c r="C379" s="567">
        <v>1</v>
      </c>
      <c r="D379" s="567">
        <v>1950000</v>
      </c>
      <c r="E379" s="567">
        <v>1784009.80816</v>
      </c>
      <c r="F379" s="567">
        <v>706919.85073000006</v>
      </c>
    </row>
    <row r="380" spans="1:6">
      <c r="A380" s="897" t="s">
        <v>3251</v>
      </c>
      <c r="B380" s="567"/>
      <c r="C380" s="567">
        <v>1</v>
      </c>
      <c r="D380" s="567">
        <v>1950000</v>
      </c>
      <c r="E380" s="567">
        <v>1784009.80816</v>
      </c>
      <c r="F380" s="567">
        <v>706919.85073000006</v>
      </c>
    </row>
    <row r="381" spans="1:6">
      <c r="A381" s="886" t="s">
        <v>2641</v>
      </c>
      <c r="B381" s="567"/>
      <c r="C381" s="567">
        <v>2</v>
      </c>
      <c r="D381" s="567">
        <v>3836300</v>
      </c>
      <c r="E381" s="567">
        <v>3618369.5208100006</v>
      </c>
      <c r="F381" s="567">
        <v>2711295.99071</v>
      </c>
    </row>
    <row r="382" spans="1:6">
      <c r="A382" s="726" t="s">
        <v>2703</v>
      </c>
      <c r="B382" s="567"/>
      <c r="C382" s="567">
        <v>2</v>
      </c>
      <c r="D382" s="567">
        <v>3836300</v>
      </c>
      <c r="E382" s="567">
        <v>3618369.5208100006</v>
      </c>
      <c r="F382" s="567">
        <v>2711295.99071</v>
      </c>
    </row>
    <row r="383" spans="1:6">
      <c r="A383" s="887" t="s">
        <v>2643</v>
      </c>
      <c r="B383" s="567"/>
      <c r="C383" s="567">
        <v>1</v>
      </c>
      <c r="D383" s="567">
        <v>1836300</v>
      </c>
      <c r="E383" s="567">
        <v>1705170.3603800002</v>
      </c>
      <c r="F383" s="567">
        <v>1022651.28995</v>
      </c>
    </row>
    <row r="384" spans="1:6">
      <c r="A384" s="888" t="s">
        <v>3251</v>
      </c>
      <c r="B384" s="567"/>
      <c r="C384" s="567">
        <v>1</v>
      </c>
      <c r="D384" s="567">
        <v>1836300</v>
      </c>
      <c r="E384" s="567">
        <v>1705170.3603800002</v>
      </c>
      <c r="F384" s="567">
        <v>1022651.28995</v>
      </c>
    </row>
    <row r="385" spans="1:6">
      <c r="A385" s="889">
        <v>0.92</v>
      </c>
      <c r="B385" s="567"/>
      <c r="C385" s="567">
        <v>1</v>
      </c>
      <c r="D385" s="567">
        <v>1836300</v>
      </c>
      <c r="E385" s="567">
        <v>1705170.3603800002</v>
      </c>
      <c r="F385" s="567">
        <v>1022651.28995</v>
      </c>
    </row>
    <row r="386" spans="1:6">
      <c r="A386" s="890">
        <v>0.55690861512280132</v>
      </c>
      <c r="B386" s="567"/>
      <c r="C386" s="567">
        <v>1</v>
      </c>
      <c r="D386" s="567">
        <v>1836300</v>
      </c>
      <c r="E386" s="567">
        <v>1705170.3603800002</v>
      </c>
      <c r="F386" s="567">
        <v>1022651.28995</v>
      </c>
    </row>
    <row r="387" spans="1:6">
      <c r="A387" s="891" t="s">
        <v>3251</v>
      </c>
      <c r="B387" s="567"/>
      <c r="C387" s="567">
        <v>1</v>
      </c>
      <c r="D387" s="567">
        <v>1836300</v>
      </c>
      <c r="E387" s="567">
        <v>1705170.3603800002</v>
      </c>
      <c r="F387" s="567">
        <v>1022651.28995</v>
      </c>
    </row>
    <row r="388" spans="1:6">
      <c r="A388" s="892" t="s">
        <v>2642</v>
      </c>
      <c r="B388" s="567"/>
      <c r="C388" s="567">
        <v>1</v>
      </c>
      <c r="D388" s="567">
        <v>1836300</v>
      </c>
      <c r="E388" s="567">
        <v>1705170.3603800002</v>
      </c>
      <c r="F388" s="567">
        <v>1022651.28995</v>
      </c>
    </row>
    <row r="389" spans="1:6">
      <c r="A389" s="893" t="s">
        <v>3251</v>
      </c>
      <c r="B389" s="567"/>
      <c r="C389" s="567">
        <v>1</v>
      </c>
      <c r="D389" s="567">
        <v>1836300</v>
      </c>
      <c r="E389" s="567">
        <v>1705170.3603800002</v>
      </c>
      <c r="F389" s="567">
        <v>1022651.28995</v>
      </c>
    </row>
    <row r="390" spans="1:6">
      <c r="A390" s="894" t="s">
        <v>2640</v>
      </c>
      <c r="B390" s="567"/>
      <c r="C390" s="567">
        <v>1</v>
      </c>
      <c r="D390" s="567">
        <v>1836300</v>
      </c>
      <c r="E390" s="567">
        <v>1705170.3603800002</v>
      </c>
      <c r="F390" s="567">
        <v>1022651.28995</v>
      </c>
    </row>
    <row r="391" spans="1:6">
      <c r="A391" s="896" t="s">
        <v>526</v>
      </c>
      <c r="B391" s="567"/>
      <c r="C391" s="567">
        <v>1</v>
      </c>
      <c r="D391" s="567">
        <v>1836300</v>
      </c>
      <c r="E391" s="567">
        <v>1705170.3603800002</v>
      </c>
      <c r="F391" s="567">
        <v>1022651.28995</v>
      </c>
    </row>
    <row r="392" spans="1:6">
      <c r="A392" s="895" t="s">
        <v>277</v>
      </c>
      <c r="B392" s="567"/>
      <c r="C392" s="567">
        <v>1</v>
      </c>
      <c r="D392" s="567">
        <v>1836300</v>
      </c>
      <c r="E392" s="567">
        <v>1705170.3603800002</v>
      </c>
      <c r="F392" s="567">
        <v>1022651.28995</v>
      </c>
    </row>
    <row r="393" spans="1:6">
      <c r="A393" s="897" t="s">
        <v>3251</v>
      </c>
      <c r="B393" s="567"/>
      <c r="C393" s="567">
        <v>1</v>
      </c>
      <c r="D393" s="567">
        <v>1836300</v>
      </c>
      <c r="E393" s="567">
        <v>1705170.3603800002</v>
      </c>
      <c r="F393" s="567">
        <v>1022651.28995</v>
      </c>
    </row>
    <row r="394" spans="1:6">
      <c r="A394" s="887" t="s">
        <v>2645</v>
      </c>
      <c r="B394" s="567"/>
      <c r="C394" s="567">
        <v>1</v>
      </c>
      <c r="D394" s="567">
        <v>2000000</v>
      </c>
      <c r="E394" s="567">
        <v>1913199.1604300002</v>
      </c>
      <c r="F394" s="567">
        <v>1688644.7007599999</v>
      </c>
    </row>
    <row r="395" spans="1:6">
      <c r="A395" s="888" t="s">
        <v>3251</v>
      </c>
      <c r="B395" s="567"/>
      <c r="C395" s="567">
        <v>1</v>
      </c>
      <c r="D395" s="567">
        <v>2000000</v>
      </c>
      <c r="E395" s="567">
        <v>1913199.1604300002</v>
      </c>
      <c r="F395" s="567">
        <v>1688644.7007599999</v>
      </c>
    </row>
    <row r="396" spans="1:6">
      <c r="A396" s="889">
        <v>0.9</v>
      </c>
      <c r="B396" s="567"/>
      <c r="C396" s="567">
        <v>1</v>
      </c>
      <c r="D396" s="567">
        <v>2000000</v>
      </c>
      <c r="E396" s="567">
        <v>1913199.1604300002</v>
      </c>
      <c r="F396" s="567">
        <v>1688644.7007599999</v>
      </c>
    </row>
    <row r="397" spans="1:6">
      <c r="A397" s="890">
        <v>0.84432235037999992</v>
      </c>
      <c r="B397" s="567"/>
      <c r="C397" s="567">
        <v>1</v>
      </c>
      <c r="D397" s="567">
        <v>2000000</v>
      </c>
      <c r="E397" s="567">
        <v>1913199.1604300002</v>
      </c>
      <c r="F397" s="567">
        <v>1688644.7007599999</v>
      </c>
    </row>
    <row r="398" spans="1:6">
      <c r="A398" s="891" t="s">
        <v>3251</v>
      </c>
      <c r="B398" s="567"/>
      <c r="C398" s="567">
        <v>1</v>
      </c>
      <c r="D398" s="567">
        <v>2000000</v>
      </c>
      <c r="E398" s="567">
        <v>1913199.1604300002</v>
      </c>
      <c r="F398" s="567">
        <v>1688644.7007599999</v>
      </c>
    </row>
    <row r="399" spans="1:6">
      <c r="A399" s="892" t="s">
        <v>2644</v>
      </c>
      <c r="B399" s="567"/>
      <c r="C399" s="567">
        <v>1</v>
      </c>
      <c r="D399" s="567">
        <v>2000000</v>
      </c>
      <c r="E399" s="567">
        <v>1913199.1604300002</v>
      </c>
      <c r="F399" s="567">
        <v>1688644.7007599999</v>
      </c>
    </row>
    <row r="400" spans="1:6">
      <c r="A400" s="893" t="s">
        <v>3251</v>
      </c>
      <c r="B400" s="567"/>
      <c r="C400" s="567">
        <v>1</v>
      </c>
      <c r="D400" s="567">
        <v>2000000</v>
      </c>
      <c r="E400" s="567">
        <v>1913199.1604300002</v>
      </c>
      <c r="F400" s="567">
        <v>1688644.7007599999</v>
      </c>
    </row>
    <row r="401" spans="1:6">
      <c r="A401" s="894" t="s">
        <v>2640</v>
      </c>
      <c r="B401" s="567"/>
      <c r="C401" s="567">
        <v>1</v>
      </c>
      <c r="D401" s="567">
        <v>2000000</v>
      </c>
      <c r="E401" s="567">
        <v>1913199.1604300002</v>
      </c>
      <c r="F401" s="567">
        <v>1688644.7007599999</v>
      </c>
    </row>
    <row r="402" spans="1:6">
      <c r="A402" s="896" t="s">
        <v>526</v>
      </c>
      <c r="B402" s="567"/>
      <c r="C402" s="567">
        <v>1</v>
      </c>
      <c r="D402" s="567">
        <v>2000000</v>
      </c>
      <c r="E402" s="567">
        <v>1913199.1604300002</v>
      </c>
      <c r="F402" s="567">
        <v>1688644.7007599999</v>
      </c>
    </row>
    <row r="403" spans="1:6">
      <c r="A403" s="895" t="s">
        <v>277</v>
      </c>
      <c r="B403" s="567"/>
      <c r="C403" s="567">
        <v>1</v>
      </c>
      <c r="D403" s="567">
        <v>2000000</v>
      </c>
      <c r="E403" s="567">
        <v>1913199.1604300002</v>
      </c>
      <c r="F403" s="567">
        <v>1688644.7007599999</v>
      </c>
    </row>
    <row r="404" spans="1:6">
      <c r="A404" s="897" t="s">
        <v>3251</v>
      </c>
      <c r="B404" s="567"/>
      <c r="C404" s="567">
        <v>1</v>
      </c>
      <c r="D404" s="567">
        <v>2000000</v>
      </c>
      <c r="E404" s="567">
        <v>1913199.1604300002</v>
      </c>
      <c r="F404" s="567">
        <v>1688644.7007599999</v>
      </c>
    </row>
    <row r="405" spans="1:6">
      <c r="A405" s="886" t="s">
        <v>2611</v>
      </c>
      <c r="B405" s="567"/>
      <c r="C405" s="567">
        <v>1</v>
      </c>
      <c r="D405" s="567">
        <v>3015000</v>
      </c>
      <c r="E405" s="567">
        <v>2553546.2043099999</v>
      </c>
      <c r="F405" s="567">
        <v>1638927.1828299998</v>
      </c>
    </row>
    <row r="406" spans="1:6">
      <c r="A406" s="726" t="s">
        <v>2690</v>
      </c>
      <c r="B406" s="567"/>
      <c r="C406" s="567">
        <v>1</v>
      </c>
      <c r="D406" s="567">
        <v>3015000</v>
      </c>
      <c r="E406" s="567">
        <v>2553546.2043099999</v>
      </c>
      <c r="F406" s="567">
        <v>1638927.1828299998</v>
      </c>
    </row>
    <row r="407" spans="1:6">
      <c r="A407" s="887" t="s">
        <v>2613</v>
      </c>
      <c r="B407" s="567"/>
      <c r="C407" s="567">
        <v>1</v>
      </c>
      <c r="D407" s="567">
        <v>3015000</v>
      </c>
      <c r="E407" s="567">
        <v>2553546.2043099999</v>
      </c>
      <c r="F407" s="567">
        <v>1638927.1828299998</v>
      </c>
    </row>
    <row r="408" spans="1:6">
      <c r="A408" s="888" t="s">
        <v>3251</v>
      </c>
      <c r="B408" s="567"/>
      <c r="C408" s="567">
        <v>1</v>
      </c>
      <c r="D408" s="567">
        <v>3015000</v>
      </c>
      <c r="E408" s="567">
        <v>2553546.2043099999</v>
      </c>
      <c r="F408" s="567">
        <v>1638927.1828299998</v>
      </c>
    </row>
    <row r="409" spans="1:6">
      <c r="A409" s="889">
        <v>0.8</v>
      </c>
      <c r="B409" s="567"/>
      <c r="C409" s="567">
        <v>1</v>
      </c>
      <c r="D409" s="567">
        <v>3015000</v>
      </c>
      <c r="E409" s="567">
        <v>2553546.2043099999</v>
      </c>
      <c r="F409" s="567">
        <v>1638927.1828299998</v>
      </c>
    </row>
    <row r="410" spans="1:6">
      <c r="A410" s="890">
        <v>0.543591105416252</v>
      </c>
      <c r="B410" s="567"/>
      <c r="C410" s="567">
        <v>1</v>
      </c>
      <c r="D410" s="567">
        <v>3015000</v>
      </c>
      <c r="E410" s="567">
        <v>2553546.2043099999</v>
      </c>
      <c r="F410" s="567">
        <v>1638927.1828299998</v>
      </c>
    </row>
    <row r="411" spans="1:6">
      <c r="A411" s="891" t="s">
        <v>3251</v>
      </c>
      <c r="B411" s="567"/>
      <c r="C411" s="567">
        <v>1</v>
      </c>
      <c r="D411" s="567">
        <v>3015000</v>
      </c>
      <c r="E411" s="567">
        <v>2553546.2043099999</v>
      </c>
      <c r="F411" s="567">
        <v>1638927.1828299998</v>
      </c>
    </row>
    <row r="412" spans="1:6">
      <c r="A412" s="892" t="s">
        <v>2612</v>
      </c>
      <c r="B412" s="567"/>
      <c r="C412" s="567">
        <v>1</v>
      </c>
      <c r="D412" s="567">
        <v>3015000</v>
      </c>
      <c r="E412" s="567">
        <v>2553546.2043099999</v>
      </c>
      <c r="F412" s="567">
        <v>1638927.1828299998</v>
      </c>
    </row>
    <row r="413" spans="1:6">
      <c r="A413" s="893" t="s">
        <v>3251</v>
      </c>
      <c r="B413" s="567"/>
      <c r="C413" s="567">
        <v>1</v>
      </c>
      <c r="D413" s="567">
        <v>3015000</v>
      </c>
      <c r="E413" s="567">
        <v>2553546.2043099999</v>
      </c>
      <c r="F413" s="567">
        <v>1638927.1828299998</v>
      </c>
    </row>
    <row r="414" spans="1:6">
      <c r="A414" s="894" t="s">
        <v>2610</v>
      </c>
      <c r="B414" s="567"/>
      <c r="C414" s="567">
        <v>1</v>
      </c>
      <c r="D414" s="567">
        <v>3015000</v>
      </c>
      <c r="E414" s="567">
        <v>2553546.2043099999</v>
      </c>
      <c r="F414" s="567">
        <v>1638927.1828299998</v>
      </c>
    </row>
    <row r="415" spans="1:6">
      <c r="A415" s="896" t="s">
        <v>526</v>
      </c>
      <c r="B415" s="567"/>
      <c r="C415" s="567">
        <v>1</v>
      </c>
      <c r="D415" s="567">
        <v>3015000</v>
      </c>
      <c r="E415" s="567">
        <v>2553546.2043099999</v>
      </c>
      <c r="F415" s="567">
        <v>1638927.1828299998</v>
      </c>
    </row>
    <row r="416" spans="1:6">
      <c r="A416" s="895" t="s">
        <v>277</v>
      </c>
      <c r="B416" s="567"/>
      <c r="C416" s="567">
        <v>1</v>
      </c>
      <c r="D416" s="567">
        <v>3015000</v>
      </c>
      <c r="E416" s="567">
        <v>2553546.2043099999</v>
      </c>
      <c r="F416" s="567">
        <v>1638927.1828299998</v>
      </c>
    </row>
    <row r="417" spans="1:6">
      <c r="A417" s="897" t="s">
        <v>3251</v>
      </c>
      <c r="B417" s="567"/>
      <c r="C417" s="567">
        <v>1</v>
      </c>
      <c r="D417" s="567">
        <v>3015000</v>
      </c>
      <c r="E417" s="567">
        <v>2553546.2043099999</v>
      </c>
      <c r="F417" s="567">
        <v>1638927.1828299998</v>
      </c>
    </row>
    <row r="418" spans="1:6">
      <c r="A418" s="886" t="s">
        <v>1168</v>
      </c>
      <c r="B418" s="567">
        <v>15025000</v>
      </c>
      <c r="C418" s="567">
        <v>3</v>
      </c>
      <c r="D418" s="567">
        <v>15025000</v>
      </c>
      <c r="E418" s="567">
        <v>14385061.1041</v>
      </c>
      <c r="F418" s="567">
        <v>13451344.170260001</v>
      </c>
    </row>
    <row r="419" spans="1:6">
      <c r="A419" s="726" t="s">
        <v>2708</v>
      </c>
      <c r="B419" s="567">
        <v>15025000</v>
      </c>
      <c r="C419" s="567">
        <v>3</v>
      </c>
      <c r="D419" s="567">
        <v>15025000</v>
      </c>
      <c r="E419" s="567">
        <v>14385061.1041</v>
      </c>
      <c r="F419" s="567">
        <v>13451344.170260001</v>
      </c>
    </row>
    <row r="420" spans="1:6">
      <c r="A420" s="887" t="s">
        <v>3251</v>
      </c>
      <c r="B420" s="567">
        <v>15025000</v>
      </c>
      <c r="C420" s="567">
        <v>3</v>
      </c>
      <c r="D420" s="567">
        <v>15025000</v>
      </c>
      <c r="E420" s="567">
        <v>14385061.1041</v>
      </c>
      <c r="F420" s="567">
        <v>13451344.170260001</v>
      </c>
    </row>
    <row r="421" spans="1:6">
      <c r="A421" s="888" t="s">
        <v>3251</v>
      </c>
      <c r="B421" s="567">
        <v>15025000</v>
      </c>
      <c r="C421" s="567">
        <v>3</v>
      </c>
      <c r="D421" s="567">
        <v>15025000</v>
      </c>
      <c r="E421" s="567">
        <v>14385061.1041</v>
      </c>
      <c r="F421" s="567">
        <v>13451344.170260001</v>
      </c>
    </row>
    <row r="422" spans="1:6">
      <c r="A422" s="889" t="s">
        <v>3251</v>
      </c>
      <c r="B422" s="567">
        <v>15025000</v>
      </c>
      <c r="C422" s="567">
        <v>3</v>
      </c>
      <c r="D422" s="567">
        <v>15025000</v>
      </c>
      <c r="E422" s="567">
        <v>14385061.1041</v>
      </c>
      <c r="F422" s="567">
        <v>13451344.170260001</v>
      </c>
    </row>
    <row r="423" spans="1:6">
      <c r="A423" s="890" t="s">
        <v>3251</v>
      </c>
      <c r="B423" s="567">
        <v>15025000</v>
      </c>
      <c r="C423" s="567">
        <v>3</v>
      </c>
      <c r="D423" s="567">
        <v>15025000</v>
      </c>
      <c r="E423" s="567">
        <v>14385061.1041</v>
      </c>
      <c r="F423" s="567">
        <v>13451344.170260001</v>
      </c>
    </row>
    <row r="424" spans="1:6">
      <c r="A424" s="891" t="s">
        <v>3251</v>
      </c>
      <c r="B424" s="567">
        <v>15025000</v>
      </c>
      <c r="C424" s="567">
        <v>3</v>
      </c>
      <c r="D424" s="567">
        <v>15025000</v>
      </c>
      <c r="E424" s="567">
        <v>14385061.1041</v>
      </c>
      <c r="F424" s="567">
        <v>13451344.170260001</v>
      </c>
    </row>
    <row r="425" spans="1:6">
      <c r="A425" s="892" t="s">
        <v>1174</v>
      </c>
      <c r="B425" s="567">
        <v>2525000</v>
      </c>
      <c r="C425" s="567">
        <v>1</v>
      </c>
      <c r="D425" s="567">
        <v>2525000</v>
      </c>
      <c r="E425" s="567">
        <v>2188476.3357199999</v>
      </c>
      <c r="F425" s="567">
        <v>1997746.5999700001</v>
      </c>
    </row>
    <row r="426" spans="1:6">
      <c r="A426" s="893" t="s">
        <v>1173</v>
      </c>
      <c r="B426" s="567">
        <v>2525000</v>
      </c>
      <c r="C426" s="567">
        <v>1</v>
      </c>
      <c r="D426" s="567">
        <v>2525000</v>
      </c>
      <c r="E426" s="567">
        <v>2188476.3357199999</v>
      </c>
      <c r="F426" s="567">
        <v>1997746.5999700001</v>
      </c>
    </row>
    <row r="427" spans="1:6">
      <c r="A427" s="894" t="s">
        <v>1167</v>
      </c>
      <c r="B427" s="567">
        <v>2525000</v>
      </c>
      <c r="C427" s="567">
        <v>1</v>
      </c>
      <c r="D427" s="567">
        <v>2525000</v>
      </c>
      <c r="E427" s="567">
        <v>2188476.3357199999</v>
      </c>
      <c r="F427" s="567">
        <v>1997746.5999700001</v>
      </c>
    </row>
    <row r="428" spans="1:6">
      <c r="A428" s="896" t="s">
        <v>527</v>
      </c>
      <c r="B428" s="567">
        <v>2525000</v>
      </c>
      <c r="C428" s="567">
        <v>1</v>
      </c>
      <c r="D428" s="567">
        <v>2525000</v>
      </c>
      <c r="E428" s="567">
        <v>2188476.3357199999</v>
      </c>
      <c r="F428" s="567">
        <v>1997746.5999700001</v>
      </c>
    </row>
    <row r="429" spans="1:6">
      <c r="A429" s="895" t="s">
        <v>297</v>
      </c>
      <c r="B429" s="567">
        <v>2525000</v>
      </c>
      <c r="C429" s="567">
        <v>1</v>
      </c>
      <c r="D429" s="567">
        <v>2525000</v>
      </c>
      <c r="E429" s="567">
        <v>2188476.3357199999</v>
      </c>
      <c r="F429" s="567">
        <v>1997746.5999700001</v>
      </c>
    </row>
    <row r="430" spans="1:6">
      <c r="A430" s="897" t="s">
        <v>480</v>
      </c>
      <c r="B430" s="567">
        <v>2525000</v>
      </c>
      <c r="C430" s="567">
        <v>1</v>
      </c>
      <c r="D430" s="567">
        <v>2525000</v>
      </c>
      <c r="E430" s="567">
        <v>2188476.3357199999</v>
      </c>
      <c r="F430" s="567">
        <v>1997746.5999700001</v>
      </c>
    </row>
    <row r="431" spans="1:6">
      <c r="A431" s="892" t="s">
        <v>1170</v>
      </c>
      <c r="B431" s="567">
        <v>7800000</v>
      </c>
      <c r="C431" s="567">
        <v>1</v>
      </c>
      <c r="D431" s="567">
        <v>7800000</v>
      </c>
      <c r="E431" s="567">
        <v>7617349.1679600002</v>
      </c>
      <c r="F431" s="567">
        <v>7280257.3134200005</v>
      </c>
    </row>
    <row r="432" spans="1:6">
      <c r="A432" s="893" t="s">
        <v>1169</v>
      </c>
      <c r="B432" s="567">
        <v>7800000</v>
      </c>
      <c r="C432" s="567">
        <v>1</v>
      </c>
      <c r="D432" s="567">
        <v>7800000</v>
      </c>
      <c r="E432" s="567">
        <v>7617349.1679600002</v>
      </c>
      <c r="F432" s="567">
        <v>7280257.3134200005</v>
      </c>
    </row>
    <row r="433" spans="1:6">
      <c r="A433" s="894" t="s">
        <v>1167</v>
      </c>
      <c r="B433" s="567">
        <v>7800000</v>
      </c>
      <c r="C433" s="567">
        <v>1</v>
      </c>
      <c r="D433" s="567">
        <v>7800000</v>
      </c>
      <c r="E433" s="567">
        <v>7617349.1679600002</v>
      </c>
      <c r="F433" s="567">
        <v>7280257.3134200005</v>
      </c>
    </row>
    <row r="434" spans="1:6">
      <c r="A434" s="896" t="s">
        <v>527</v>
      </c>
      <c r="B434" s="567">
        <v>7800000</v>
      </c>
      <c r="C434" s="567">
        <v>1</v>
      </c>
      <c r="D434" s="567">
        <v>7800000</v>
      </c>
      <c r="E434" s="567">
        <v>7617349.1679600002</v>
      </c>
      <c r="F434" s="567">
        <v>7280257.3134200005</v>
      </c>
    </row>
    <row r="435" spans="1:6">
      <c r="A435" s="895" t="s">
        <v>297</v>
      </c>
      <c r="B435" s="567">
        <v>7800000</v>
      </c>
      <c r="C435" s="567">
        <v>1</v>
      </c>
      <c r="D435" s="567">
        <v>7800000</v>
      </c>
      <c r="E435" s="567">
        <v>7617349.1679600002</v>
      </c>
      <c r="F435" s="567">
        <v>7280257.3134200005</v>
      </c>
    </row>
    <row r="436" spans="1:6">
      <c r="A436" s="897" t="s">
        <v>480</v>
      </c>
      <c r="B436" s="567">
        <v>7800000</v>
      </c>
      <c r="C436" s="567">
        <v>1</v>
      </c>
      <c r="D436" s="567">
        <v>7800000</v>
      </c>
      <c r="E436" s="567">
        <v>7617349.1679600002</v>
      </c>
      <c r="F436" s="567">
        <v>7280257.3134200005</v>
      </c>
    </row>
    <row r="437" spans="1:6">
      <c r="A437" s="892" t="s">
        <v>1172</v>
      </c>
      <c r="B437" s="567">
        <v>4700000</v>
      </c>
      <c r="C437" s="567">
        <v>1</v>
      </c>
      <c r="D437" s="567">
        <v>4700000</v>
      </c>
      <c r="E437" s="567">
        <v>4579235.60042</v>
      </c>
      <c r="F437" s="567">
        <v>4173340.2568699997</v>
      </c>
    </row>
    <row r="438" spans="1:6">
      <c r="A438" s="893" t="s">
        <v>1171</v>
      </c>
      <c r="B438" s="567">
        <v>4700000</v>
      </c>
      <c r="C438" s="567">
        <v>1</v>
      </c>
      <c r="D438" s="567">
        <v>4700000</v>
      </c>
      <c r="E438" s="567">
        <v>4579235.60042</v>
      </c>
      <c r="F438" s="567">
        <v>4173340.2568699997</v>
      </c>
    </row>
    <row r="439" spans="1:6">
      <c r="A439" s="894" t="s">
        <v>1167</v>
      </c>
      <c r="B439" s="567">
        <v>4700000</v>
      </c>
      <c r="C439" s="567">
        <v>1</v>
      </c>
      <c r="D439" s="567">
        <v>4700000</v>
      </c>
      <c r="E439" s="567">
        <v>4579235.60042</v>
      </c>
      <c r="F439" s="567">
        <v>4173340.2568699997</v>
      </c>
    </row>
    <row r="440" spans="1:6">
      <c r="A440" s="896" t="s">
        <v>527</v>
      </c>
      <c r="B440" s="567">
        <v>4700000</v>
      </c>
      <c r="C440" s="567">
        <v>1</v>
      </c>
      <c r="D440" s="567">
        <v>4700000</v>
      </c>
      <c r="E440" s="567">
        <v>4579235.60042</v>
      </c>
      <c r="F440" s="567">
        <v>4173340.2568699997</v>
      </c>
    </row>
    <row r="441" spans="1:6">
      <c r="A441" s="895" t="s">
        <v>297</v>
      </c>
      <c r="B441" s="567">
        <v>4700000</v>
      </c>
      <c r="C441" s="567">
        <v>1</v>
      </c>
      <c r="D441" s="567">
        <v>4700000</v>
      </c>
      <c r="E441" s="567">
        <v>4579235.60042</v>
      </c>
      <c r="F441" s="567">
        <v>4173340.2568699997</v>
      </c>
    </row>
    <row r="442" spans="1:6">
      <c r="A442" s="897" t="s">
        <v>480</v>
      </c>
      <c r="B442" s="567">
        <v>4700000</v>
      </c>
      <c r="C442" s="567">
        <v>1</v>
      </c>
      <c r="D442" s="567">
        <v>4700000</v>
      </c>
      <c r="E442" s="567">
        <v>4579235.60042</v>
      </c>
      <c r="F442" s="567">
        <v>4173340.2568699997</v>
      </c>
    </row>
    <row r="443" spans="1:6">
      <c r="A443" s="886" t="s">
        <v>1177</v>
      </c>
      <c r="B443" s="567">
        <v>3000000</v>
      </c>
      <c r="C443" s="567">
        <v>1</v>
      </c>
      <c r="D443" s="567">
        <v>3000000</v>
      </c>
      <c r="E443" s="567">
        <v>2998296.4255500003</v>
      </c>
      <c r="F443" s="567">
        <v>2968839.0585500002</v>
      </c>
    </row>
    <row r="444" spans="1:6">
      <c r="A444" s="726" t="s">
        <v>2716</v>
      </c>
      <c r="B444" s="567">
        <v>3000000</v>
      </c>
      <c r="C444" s="567">
        <v>1</v>
      </c>
      <c r="D444" s="567">
        <v>3000000</v>
      </c>
      <c r="E444" s="567">
        <v>2998296.4255500003</v>
      </c>
      <c r="F444" s="567">
        <v>2968839.0585500002</v>
      </c>
    </row>
    <row r="445" spans="1:6">
      <c r="A445" s="887" t="s">
        <v>3251</v>
      </c>
      <c r="B445" s="567">
        <v>3000000</v>
      </c>
      <c r="C445" s="567">
        <v>1</v>
      </c>
      <c r="D445" s="567">
        <v>3000000</v>
      </c>
      <c r="E445" s="567">
        <v>2998296.4255500003</v>
      </c>
      <c r="F445" s="567">
        <v>2968839.0585500002</v>
      </c>
    </row>
    <row r="446" spans="1:6">
      <c r="A446" s="888" t="s">
        <v>3251</v>
      </c>
      <c r="B446" s="567">
        <v>3000000</v>
      </c>
      <c r="C446" s="567">
        <v>1</v>
      </c>
      <c r="D446" s="567">
        <v>3000000</v>
      </c>
      <c r="E446" s="567">
        <v>2998296.4255500003</v>
      </c>
      <c r="F446" s="567">
        <v>2968839.0585500002</v>
      </c>
    </row>
    <row r="447" spans="1:6">
      <c r="A447" s="889" t="s">
        <v>3251</v>
      </c>
      <c r="B447" s="567">
        <v>3000000</v>
      </c>
      <c r="C447" s="567">
        <v>1</v>
      </c>
      <c r="D447" s="567">
        <v>3000000</v>
      </c>
      <c r="E447" s="567">
        <v>2998296.4255500003</v>
      </c>
      <c r="F447" s="567">
        <v>2968839.0585500002</v>
      </c>
    </row>
    <row r="448" spans="1:6">
      <c r="A448" s="890" t="s">
        <v>3251</v>
      </c>
      <c r="B448" s="567">
        <v>3000000</v>
      </c>
      <c r="C448" s="567">
        <v>1</v>
      </c>
      <c r="D448" s="567">
        <v>3000000</v>
      </c>
      <c r="E448" s="567">
        <v>2998296.4255500003</v>
      </c>
      <c r="F448" s="567">
        <v>2968839.0585500002</v>
      </c>
    </row>
    <row r="449" spans="1:6">
      <c r="A449" s="891" t="s">
        <v>3251</v>
      </c>
      <c r="B449" s="567">
        <v>3000000</v>
      </c>
      <c r="C449" s="567">
        <v>1</v>
      </c>
      <c r="D449" s="567">
        <v>3000000</v>
      </c>
      <c r="E449" s="567">
        <v>2998296.4255500003</v>
      </c>
      <c r="F449" s="567">
        <v>2968839.0585500002</v>
      </c>
    </row>
    <row r="450" spans="1:6">
      <c r="A450" s="892" t="s">
        <v>1179</v>
      </c>
      <c r="B450" s="567">
        <v>3000000</v>
      </c>
      <c r="C450" s="567">
        <v>1</v>
      </c>
      <c r="D450" s="567">
        <v>3000000</v>
      </c>
      <c r="E450" s="567">
        <v>2998296.4255500003</v>
      </c>
      <c r="F450" s="567">
        <v>2968839.0585500002</v>
      </c>
    </row>
    <row r="451" spans="1:6">
      <c r="A451" s="893" t="s">
        <v>1178</v>
      </c>
      <c r="B451" s="567">
        <v>3000000</v>
      </c>
      <c r="C451" s="567">
        <v>1</v>
      </c>
      <c r="D451" s="567">
        <v>3000000</v>
      </c>
      <c r="E451" s="567">
        <v>2998296.4255500003</v>
      </c>
      <c r="F451" s="567">
        <v>2968839.0585500002</v>
      </c>
    </row>
    <row r="452" spans="1:6">
      <c r="A452" s="894" t="s">
        <v>1176</v>
      </c>
      <c r="B452" s="567">
        <v>3000000</v>
      </c>
      <c r="C452" s="567">
        <v>1</v>
      </c>
      <c r="D452" s="567">
        <v>3000000</v>
      </c>
      <c r="E452" s="567">
        <v>2998296.4255500003</v>
      </c>
      <c r="F452" s="567">
        <v>2968839.0585500002</v>
      </c>
    </row>
    <row r="453" spans="1:6">
      <c r="A453" s="896" t="s">
        <v>527</v>
      </c>
      <c r="B453" s="567">
        <v>3000000</v>
      </c>
      <c r="C453" s="567">
        <v>1</v>
      </c>
      <c r="D453" s="567">
        <v>3000000</v>
      </c>
      <c r="E453" s="567">
        <v>2998296.4255500003</v>
      </c>
      <c r="F453" s="567">
        <v>2968839.0585500002</v>
      </c>
    </row>
    <row r="454" spans="1:6">
      <c r="A454" s="895" t="s">
        <v>297</v>
      </c>
      <c r="B454" s="567">
        <v>3000000</v>
      </c>
      <c r="C454" s="567">
        <v>1</v>
      </c>
      <c r="D454" s="567">
        <v>3000000</v>
      </c>
      <c r="E454" s="567">
        <v>2998296.4255500003</v>
      </c>
      <c r="F454" s="567">
        <v>2968839.0585500002</v>
      </c>
    </row>
    <row r="455" spans="1:6">
      <c r="A455" s="897" t="s">
        <v>480</v>
      </c>
      <c r="B455" s="567">
        <v>3000000</v>
      </c>
      <c r="C455" s="567">
        <v>1</v>
      </c>
      <c r="D455" s="567">
        <v>3000000</v>
      </c>
      <c r="E455" s="567">
        <v>2998296.4255500003</v>
      </c>
      <c r="F455" s="567">
        <v>2968839.0585500002</v>
      </c>
    </row>
    <row r="456" spans="1:6">
      <c r="A456" s="886" t="s">
        <v>2372</v>
      </c>
      <c r="B456" s="567">
        <v>2000000</v>
      </c>
      <c r="C456" s="567">
        <v>2</v>
      </c>
      <c r="D456" s="567">
        <v>2000000</v>
      </c>
      <c r="E456" s="567">
        <v>1829123.85112</v>
      </c>
      <c r="F456" s="567">
        <v>1080391.5223099999</v>
      </c>
    </row>
    <row r="457" spans="1:6">
      <c r="A457" s="726" t="s">
        <v>2716</v>
      </c>
      <c r="B457" s="567">
        <v>2000000</v>
      </c>
      <c r="C457" s="567">
        <v>2</v>
      </c>
      <c r="D457" s="567">
        <v>2000000</v>
      </c>
      <c r="E457" s="567">
        <v>1829123.85112</v>
      </c>
      <c r="F457" s="567">
        <v>1080391.5223099999</v>
      </c>
    </row>
    <row r="458" spans="1:6">
      <c r="A458" s="887" t="s">
        <v>2378</v>
      </c>
      <c r="B458" s="567">
        <v>1000000</v>
      </c>
      <c r="C458" s="567">
        <v>1</v>
      </c>
      <c r="D458" s="567">
        <v>1000000</v>
      </c>
      <c r="E458" s="567">
        <v>830171.32715999999</v>
      </c>
      <c r="F458" s="567">
        <v>160062.69978</v>
      </c>
    </row>
    <row r="459" spans="1:6">
      <c r="A459" s="888" t="s">
        <v>3251</v>
      </c>
      <c r="B459" s="567">
        <v>1000000</v>
      </c>
      <c r="C459" s="567">
        <v>1</v>
      </c>
      <c r="D459" s="567">
        <v>1000000</v>
      </c>
      <c r="E459" s="567">
        <v>830171.32715999999</v>
      </c>
      <c r="F459" s="567">
        <v>160062.69978</v>
      </c>
    </row>
    <row r="460" spans="1:6">
      <c r="A460" s="889">
        <v>0.09</v>
      </c>
      <c r="B460" s="567">
        <v>1000000</v>
      </c>
      <c r="C460" s="567">
        <v>1</v>
      </c>
      <c r="D460" s="567">
        <v>1000000</v>
      </c>
      <c r="E460" s="567">
        <v>830171.32715999999</v>
      </c>
      <c r="F460" s="567">
        <v>160062.69978</v>
      </c>
    </row>
    <row r="461" spans="1:6">
      <c r="A461" s="890">
        <v>0.16006269977999998</v>
      </c>
      <c r="B461" s="567">
        <v>1000000</v>
      </c>
      <c r="C461" s="567">
        <v>1</v>
      </c>
      <c r="D461" s="567">
        <v>1000000</v>
      </c>
      <c r="E461" s="567">
        <v>830171.32715999999</v>
      </c>
      <c r="F461" s="567">
        <v>160062.69978</v>
      </c>
    </row>
    <row r="462" spans="1:6">
      <c r="A462" s="891" t="s">
        <v>3251</v>
      </c>
      <c r="B462" s="567">
        <v>1000000</v>
      </c>
      <c r="C462" s="567">
        <v>1</v>
      </c>
      <c r="D462" s="567">
        <v>1000000</v>
      </c>
      <c r="E462" s="567">
        <v>830171.32715999999</v>
      </c>
      <c r="F462" s="567">
        <v>160062.69978</v>
      </c>
    </row>
    <row r="463" spans="1:6">
      <c r="A463" s="892" t="s">
        <v>2377</v>
      </c>
      <c r="B463" s="567">
        <v>1000000</v>
      </c>
      <c r="C463" s="567">
        <v>1</v>
      </c>
      <c r="D463" s="567">
        <v>1000000</v>
      </c>
      <c r="E463" s="567">
        <v>830171.32715999999</v>
      </c>
      <c r="F463" s="567">
        <v>160062.69978</v>
      </c>
    </row>
    <row r="464" spans="1:6">
      <c r="A464" s="893" t="s">
        <v>2376</v>
      </c>
      <c r="B464" s="567">
        <v>1000000</v>
      </c>
      <c r="C464" s="567">
        <v>1</v>
      </c>
      <c r="D464" s="567">
        <v>1000000</v>
      </c>
      <c r="E464" s="567">
        <v>830171.32715999999</v>
      </c>
      <c r="F464" s="567">
        <v>160062.69978</v>
      </c>
    </row>
    <row r="465" spans="1:6">
      <c r="A465" s="894" t="s">
        <v>2371</v>
      </c>
      <c r="B465" s="567">
        <v>1000000</v>
      </c>
      <c r="C465" s="567">
        <v>1</v>
      </c>
      <c r="D465" s="567">
        <v>1000000</v>
      </c>
      <c r="E465" s="567">
        <v>830171.32715999999</v>
      </c>
      <c r="F465" s="567">
        <v>160062.69978</v>
      </c>
    </row>
    <row r="466" spans="1:6">
      <c r="A466" s="896" t="s">
        <v>2286</v>
      </c>
      <c r="B466" s="567">
        <v>1000000</v>
      </c>
      <c r="C466" s="567">
        <v>1</v>
      </c>
      <c r="D466" s="567">
        <v>1000000</v>
      </c>
      <c r="E466" s="567">
        <v>830171.32715999999</v>
      </c>
      <c r="F466" s="567">
        <v>160062.69978</v>
      </c>
    </row>
    <row r="467" spans="1:6">
      <c r="A467" s="895" t="s">
        <v>267</v>
      </c>
      <c r="B467" s="567">
        <v>1000000</v>
      </c>
      <c r="C467" s="567">
        <v>1</v>
      </c>
      <c r="D467" s="567">
        <v>1000000</v>
      </c>
      <c r="E467" s="567">
        <v>830171.32715999999</v>
      </c>
      <c r="F467" s="567">
        <v>160062.69978</v>
      </c>
    </row>
    <row r="468" spans="1:6">
      <c r="A468" s="897" t="s">
        <v>2287</v>
      </c>
      <c r="B468" s="567">
        <v>1000000</v>
      </c>
      <c r="C468" s="567">
        <v>1</v>
      </c>
      <c r="D468" s="567">
        <v>1000000</v>
      </c>
      <c r="E468" s="567">
        <v>830171.32715999999</v>
      </c>
      <c r="F468" s="567">
        <v>160062.69978</v>
      </c>
    </row>
    <row r="469" spans="1:6">
      <c r="A469" s="887" t="s">
        <v>2375</v>
      </c>
      <c r="B469" s="567">
        <v>1000000</v>
      </c>
      <c r="C469" s="567">
        <v>1</v>
      </c>
      <c r="D469" s="567">
        <v>1000000</v>
      </c>
      <c r="E469" s="567">
        <v>998952.52396000002</v>
      </c>
      <c r="F469" s="567">
        <v>920328.82253</v>
      </c>
    </row>
    <row r="470" spans="1:6">
      <c r="A470" s="888" t="s">
        <v>3251</v>
      </c>
      <c r="B470" s="567">
        <v>1000000</v>
      </c>
      <c r="C470" s="567">
        <v>1</v>
      </c>
      <c r="D470" s="567">
        <v>1000000</v>
      </c>
      <c r="E470" s="567">
        <v>998952.52396000002</v>
      </c>
      <c r="F470" s="567">
        <v>920328.82253</v>
      </c>
    </row>
    <row r="471" spans="1:6">
      <c r="A471" s="889">
        <v>1</v>
      </c>
      <c r="B471" s="567">
        <v>1000000</v>
      </c>
      <c r="C471" s="567">
        <v>1</v>
      </c>
      <c r="D471" s="567">
        <v>1000000</v>
      </c>
      <c r="E471" s="567">
        <v>998952.52396000002</v>
      </c>
      <c r="F471" s="567">
        <v>920328.82253</v>
      </c>
    </row>
    <row r="472" spans="1:6">
      <c r="A472" s="890">
        <v>0.92032882253000003</v>
      </c>
      <c r="B472" s="567">
        <v>1000000</v>
      </c>
      <c r="C472" s="567">
        <v>1</v>
      </c>
      <c r="D472" s="567">
        <v>1000000</v>
      </c>
      <c r="E472" s="567">
        <v>998952.52396000002</v>
      </c>
      <c r="F472" s="567">
        <v>920328.82253</v>
      </c>
    </row>
    <row r="473" spans="1:6">
      <c r="A473" s="891" t="s">
        <v>3251</v>
      </c>
      <c r="B473" s="567">
        <v>1000000</v>
      </c>
      <c r="C473" s="567">
        <v>1</v>
      </c>
      <c r="D473" s="567">
        <v>1000000</v>
      </c>
      <c r="E473" s="567">
        <v>998952.52396000002</v>
      </c>
      <c r="F473" s="567">
        <v>920328.82253</v>
      </c>
    </row>
    <row r="474" spans="1:6">
      <c r="A474" s="892" t="s">
        <v>2374</v>
      </c>
      <c r="B474" s="567">
        <v>1000000</v>
      </c>
      <c r="C474" s="567">
        <v>1</v>
      </c>
      <c r="D474" s="567">
        <v>1000000</v>
      </c>
      <c r="E474" s="567">
        <v>998952.52396000002</v>
      </c>
      <c r="F474" s="567">
        <v>920328.82253</v>
      </c>
    </row>
    <row r="475" spans="1:6">
      <c r="A475" s="893" t="s">
        <v>2373</v>
      </c>
      <c r="B475" s="567">
        <v>1000000</v>
      </c>
      <c r="C475" s="567">
        <v>1</v>
      </c>
      <c r="D475" s="567">
        <v>1000000</v>
      </c>
      <c r="E475" s="567">
        <v>998952.52396000002</v>
      </c>
      <c r="F475" s="567">
        <v>920328.82253</v>
      </c>
    </row>
    <row r="476" spans="1:6">
      <c r="A476" s="894" t="s">
        <v>2371</v>
      </c>
      <c r="B476" s="567">
        <v>1000000</v>
      </c>
      <c r="C476" s="567">
        <v>1</v>
      </c>
      <c r="D476" s="567">
        <v>1000000</v>
      </c>
      <c r="E476" s="567">
        <v>998952.52396000002</v>
      </c>
      <c r="F476" s="567">
        <v>920328.82253</v>
      </c>
    </row>
    <row r="477" spans="1:6">
      <c r="A477" s="896" t="s">
        <v>2286</v>
      </c>
      <c r="B477" s="567">
        <v>1000000</v>
      </c>
      <c r="C477" s="567">
        <v>1</v>
      </c>
      <c r="D477" s="567">
        <v>1000000</v>
      </c>
      <c r="E477" s="567">
        <v>998952.52396000002</v>
      </c>
      <c r="F477" s="567">
        <v>920328.82253</v>
      </c>
    </row>
    <row r="478" spans="1:6">
      <c r="A478" s="895" t="s">
        <v>267</v>
      </c>
      <c r="B478" s="567">
        <v>1000000</v>
      </c>
      <c r="C478" s="567">
        <v>1</v>
      </c>
      <c r="D478" s="567">
        <v>1000000</v>
      </c>
      <c r="E478" s="567">
        <v>998952.52396000002</v>
      </c>
      <c r="F478" s="567">
        <v>920328.82253</v>
      </c>
    </row>
    <row r="479" spans="1:6">
      <c r="A479" s="897" t="s">
        <v>2287</v>
      </c>
      <c r="B479" s="567">
        <v>1000000</v>
      </c>
      <c r="C479" s="567">
        <v>1</v>
      </c>
      <c r="D479" s="567">
        <v>1000000</v>
      </c>
      <c r="E479" s="567">
        <v>998952.52396000002</v>
      </c>
      <c r="F479" s="567">
        <v>920328.82253</v>
      </c>
    </row>
    <row r="480" spans="1:6">
      <c r="A480" s="886" t="s">
        <v>2382</v>
      </c>
      <c r="B480" s="567">
        <v>2529714.2799999998</v>
      </c>
      <c r="C480" s="567">
        <v>1</v>
      </c>
      <c r="D480" s="567">
        <v>2529714.2799999998</v>
      </c>
      <c r="E480" s="567">
        <v>1739554.16756</v>
      </c>
      <c r="F480" s="567">
        <v>129620.63336000001</v>
      </c>
    </row>
    <row r="481" spans="1:6">
      <c r="A481" s="726" t="s">
        <v>2704</v>
      </c>
      <c r="B481" s="567">
        <v>2529714.2799999998</v>
      </c>
      <c r="C481" s="567">
        <v>1</v>
      </c>
      <c r="D481" s="567">
        <v>2529714.2799999998</v>
      </c>
      <c r="E481" s="567">
        <v>1739554.16756</v>
      </c>
      <c r="F481" s="567">
        <v>129620.63336000001</v>
      </c>
    </row>
    <row r="482" spans="1:6">
      <c r="A482" s="887" t="s">
        <v>2385</v>
      </c>
      <c r="B482" s="567">
        <v>2529714.2799999998</v>
      </c>
      <c r="C482" s="567">
        <v>1</v>
      </c>
      <c r="D482" s="567">
        <v>2529714.2799999998</v>
      </c>
      <c r="E482" s="567">
        <v>1739554.16756</v>
      </c>
      <c r="F482" s="567">
        <v>129620.63336000001</v>
      </c>
    </row>
    <row r="483" spans="1:6">
      <c r="A483" s="888" t="s">
        <v>3251</v>
      </c>
      <c r="B483" s="567">
        <v>2529714.2799999998</v>
      </c>
      <c r="C483" s="567">
        <v>1</v>
      </c>
      <c r="D483" s="567">
        <v>2529714.2799999998</v>
      </c>
      <c r="E483" s="567">
        <v>1739554.16756</v>
      </c>
      <c r="F483" s="567">
        <v>129620.63336000001</v>
      </c>
    </row>
    <row r="484" spans="1:6">
      <c r="A484" s="889">
        <v>0.3</v>
      </c>
      <c r="B484" s="567">
        <v>2529714.2799999998</v>
      </c>
      <c r="C484" s="567">
        <v>1</v>
      </c>
      <c r="D484" s="567">
        <v>2529714.2799999998</v>
      </c>
      <c r="E484" s="567">
        <v>1739554.16756</v>
      </c>
      <c r="F484" s="567">
        <v>129620.63336000001</v>
      </c>
    </row>
    <row r="485" spans="1:6">
      <c r="A485" s="890">
        <v>5.1239238511947685E-2</v>
      </c>
      <c r="B485" s="567">
        <v>2529714.2799999998</v>
      </c>
      <c r="C485" s="567">
        <v>1</v>
      </c>
      <c r="D485" s="567">
        <v>2529714.2799999998</v>
      </c>
      <c r="E485" s="567">
        <v>1739554.16756</v>
      </c>
      <c r="F485" s="567">
        <v>129620.63336000001</v>
      </c>
    </row>
    <row r="486" spans="1:6">
      <c r="A486" s="891" t="s">
        <v>3251</v>
      </c>
      <c r="B486" s="567">
        <v>2529714.2799999998</v>
      </c>
      <c r="C486" s="567">
        <v>1</v>
      </c>
      <c r="D486" s="567">
        <v>2529714.2799999998</v>
      </c>
      <c r="E486" s="567">
        <v>1739554.16756</v>
      </c>
      <c r="F486" s="567">
        <v>129620.63336000001</v>
      </c>
    </row>
    <row r="487" spans="1:6">
      <c r="A487" s="892" t="s">
        <v>2384</v>
      </c>
      <c r="B487" s="567">
        <v>2529714.2799999998</v>
      </c>
      <c r="C487" s="567">
        <v>1</v>
      </c>
      <c r="D487" s="567">
        <v>2529714.2799999998</v>
      </c>
      <c r="E487" s="567">
        <v>1739554.16756</v>
      </c>
      <c r="F487" s="567">
        <v>129620.63336000001</v>
      </c>
    </row>
    <row r="488" spans="1:6">
      <c r="A488" s="893" t="s">
        <v>2383</v>
      </c>
      <c r="B488" s="567">
        <v>2529714.2799999998</v>
      </c>
      <c r="C488" s="567">
        <v>1</v>
      </c>
      <c r="D488" s="567">
        <v>2529714.2799999998</v>
      </c>
      <c r="E488" s="567">
        <v>1739554.16756</v>
      </c>
      <c r="F488" s="567">
        <v>129620.63336000001</v>
      </c>
    </row>
    <row r="489" spans="1:6">
      <c r="A489" s="894" t="s">
        <v>2381</v>
      </c>
      <c r="B489" s="567">
        <v>2529714.2799999998</v>
      </c>
      <c r="C489" s="567">
        <v>1</v>
      </c>
      <c r="D489" s="567">
        <v>2529714.2799999998</v>
      </c>
      <c r="E489" s="567">
        <v>1739554.16756</v>
      </c>
      <c r="F489" s="567">
        <v>129620.63336000001</v>
      </c>
    </row>
    <row r="490" spans="1:6">
      <c r="A490" s="896" t="s">
        <v>2286</v>
      </c>
      <c r="B490" s="567">
        <v>2529714.2799999998</v>
      </c>
      <c r="C490" s="567">
        <v>1</v>
      </c>
      <c r="D490" s="567">
        <v>2529714.2799999998</v>
      </c>
      <c r="E490" s="567">
        <v>1739554.16756</v>
      </c>
      <c r="F490" s="567">
        <v>129620.63336000001</v>
      </c>
    </row>
    <row r="491" spans="1:6">
      <c r="A491" s="895" t="s">
        <v>267</v>
      </c>
      <c r="B491" s="567">
        <v>2529714.2799999998</v>
      </c>
      <c r="C491" s="567">
        <v>1</v>
      </c>
      <c r="D491" s="567">
        <v>2529714.2799999998</v>
      </c>
      <c r="E491" s="567">
        <v>1739554.16756</v>
      </c>
      <c r="F491" s="567">
        <v>129620.63336000001</v>
      </c>
    </row>
    <row r="492" spans="1:6">
      <c r="A492" s="897" t="s">
        <v>2379</v>
      </c>
      <c r="B492" s="567">
        <v>2529714.2799999998</v>
      </c>
      <c r="C492" s="567">
        <v>1</v>
      </c>
      <c r="D492" s="567">
        <v>2529714.2799999998</v>
      </c>
      <c r="E492" s="567">
        <v>1739554.16756</v>
      </c>
      <c r="F492" s="567">
        <v>129620.63336000001</v>
      </c>
    </row>
    <row r="493" spans="1:6">
      <c r="A493" s="886" t="s">
        <v>2348</v>
      </c>
      <c r="B493" s="567">
        <v>1600000</v>
      </c>
      <c r="C493" s="567">
        <v>1</v>
      </c>
      <c r="D493" s="567">
        <v>1812725</v>
      </c>
      <c r="E493" s="567">
        <v>1812047.6340900001</v>
      </c>
      <c r="F493" s="567">
        <v>1778089.9096400002</v>
      </c>
    </row>
    <row r="494" spans="1:6">
      <c r="A494" s="726" t="s">
        <v>2708</v>
      </c>
      <c r="B494" s="567">
        <v>1600000</v>
      </c>
      <c r="C494" s="567">
        <v>1</v>
      </c>
      <c r="D494" s="567">
        <v>1812725</v>
      </c>
      <c r="E494" s="567">
        <v>1812047.6340900001</v>
      </c>
      <c r="F494" s="567">
        <v>1778089.9096400002</v>
      </c>
    </row>
    <row r="495" spans="1:6">
      <c r="A495" s="887" t="s">
        <v>2350</v>
      </c>
      <c r="B495" s="567">
        <v>1600000</v>
      </c>
      <c r="C495" s="567">
        <v>1</v>
      </c>
      <c r="D495" s="567">
        <v>1812725</v>
      </c>
      <c r="E495" s="567">
        <v>1812047.6340900001</v>
      </c>
      <c r="F495" s="567">
        <v>1778089.9096400002</v>
      </c>
    </row>
    <row r="496" spans="1:6">
      <c r="A496" s="888" t="s">
        <v>3251</v>
      </c>
      <c r="B496" s="567">
        <v>1600000</v>
      </c>
      <c r="C496" s="567">
        <v>1</v>
      </c>
      <c r="D496" s="567">
        <v>1812725</v>
      </c>
      <c r="E496" s="567">
        <v>1812047.6340900001</v>
      </c>
      <c r="F496" s="567">
        <v>1778089.9096400002</v>
      </c>
    </row>
    <row r="497" spans="1:6">
      <c r="A497" s="889">
        <v>1</v>
      </c>
      <c r="B497" s="567">
        <v>1600000</v>
      </c>
      <c r="C497" s="567">
        <v>1</v>
      </c>
      <c r="D497" s="567">
        <v>1812725</v>
      </c>
      <c r="E497" s="567">
        <v>1812047.6340900001</v>
      </c>
      <c r="F497" s="567">
        <v>1778089.9096400002</v>
      </c>
    </row>
    <row r="498" spans="1:6">
      <c r="A498" s="890">
        <v>0.98089335648816023</v>
      </c>
      <c r="B498" s="567">
        <v>1600000</v>
      </c>
      <c r="C498" s="567">
        <v>1</v>
      </c>
      <c r="D498" s="567">
        <v>1812725</v>
      </c>
      <c r="E498" s="567">
        <v>1812047.6340900001</v>
      </c>
      <c r="F498" s="567">
        <v>1778089.9096400002</v>
      </c>
    </row>
    <row r="499" spans="1:6">
      <c r="A499" s="891" t="s">
        <v>3251</v>
      </c>
      <c r="B499" s="567">
        <v>1600000</v>
      </c>
      <c r="C499" s="567">
        <v>1</v>
      </c>
      <c r="D499" s="567">
        <v>1812725</v>
      </c>
      <c r="E499" s="567">
        <v>1812047.6340900001</v>
      </c>
      <c r="F499" s="567">
        <v>1778089.9096400002</v>
      </c>
    </row>
    <row r="500" spans="1:6">
      <c r="A500" s="892" t="s">
        <v>1200</v>
      </c>
      <c r="B500" s="567">
        <v>1600000</v>
      </c>
      <c r="C500" s="567">
        <v>1</v>
      </c>
      <c r="D500" s="567">
        <v>1812725</v>
      </c>
      <c r="E500" s="567">
        <v>1812047.6340900001</v>
      </c>
      <c r="F500" s="567">
        <v>1778089.9096400002</v>
      </c>
    </row>
    <row r="501" spans="1:6">
      <c r="A501" s="893" t="s">
        <v>2321</v>
      </c>
      <c r="B501" s="567">
        <v>1600000</v>
      </c>
      <c r="C501" s="567">
        <v>1</v>
      </c>
      <c r="D501" s="567">
        <v>1812725</v>
      </c>
      <c r="E501" s="567">
        <v>1812047.6340900001</v>
      </c>
      <c r="F501" s="567">
        <v>1778089.9096400002</v>
      </c>
    </row>
    <row r="502" spans="1:6">
      <c r="A502" s="894" t="s">
        <v>2347</v>
      </c>
      <c r="B502" s="567">
        <v>1600000</v>
      </c>
      <c r="C502" s="567">
        <v>1</v>
      </c>
      <c r="D502" s="567">
        <v>1812725</v>
      </c>
      <c r="E502" s="567">
        <v>1812047.6340900001</v>
      </c>
      <c r="F502" s="567">
        <v>1778089.9096400002</v>
      </c>
    </row>
    <row r="503" spans="1:6">
      <c r="A503" s="896" t="s">
        <v>2286</v>
      </c>
      <c r="B503" s="567">
        <v>1600000</v>
      </c>
      <c r="C503" s="567">
        <v>1</v>
      </c>
      <c r="D503" s="567">
        <v>1812725</v>
      </c>
      <c r="E503" s="567">
        <v>1812047.6340900001</v>
      </c>
      <c r="F503" s="567">
        <v>1778089.9096400002</v>
      </c>
    </row>
    <row r="504" spans="1:6">
      <c r="A504" s="895" t="s">
        <v>267</v>
      </c>
      <c r="B504" s="567">
        <v>1600000</v>
      </c>
      <c r="C504" s="567">
        <v>1</v>
      </c>
      <c r="D504" s="567">
        <v>1812725</v>
      </c>
      <c r="E504" s="567">
        <v>1812047.6340900001</v>
      </c>
      <c r="F504" s="567">
        <v>1778089.9096400002</v>
      </c>
    </row>
    <row r="505" spans="1:6">
      <c r="A505" s="897" t="s">
        <v>2287</v>
      </c>
      <c r="B505" s="567">
        <v>1600000</v>
      </c>
      <c r="C505" s="567">
        <v>1</v>
      </c>
      <c r="D505" s="567">
        <v>1812725</v>
      </c>
      <c r="E505" s="567">
        <v>1812047.6340900001</v>
      </c>
      <c r="F505" s="567">
        <v>1778089.9096400002</v>
      </c>
    </row>
    <row r="506" spans="1:6">
      <c r="A506" s="886" t="s">
        <v>2343</v>
      </c>
      <c r="B506" s="567">
        <v>1800000</v>
      </c>
      <c r="C506" s="567">
        <v>1</v>
      </c>
      <c r="D506" s="567">
        <v>2950000</v>
      </c>
      <c r="E506" s="567">
        <v>2929818.7784899999</v>
      </c>
      <c r="F506" s="567">
        <v>2774456.7618700005</v>
      </c>
    </row>
    <row r="507" spans="1:6">
      <c r="A507" s="726" t="s">
        <v>2708</v>
      </c>
      <c r="B507" s="567">
        <v>1800000</v>
      </c>
      <c r="C507" s="567">
        <v>1</v>
      </c>
      <c r="D507" s="567">
        <v>2950000</v>
      </c>
      <c r="E507" s="567">
        <v>2929818.7784899999</v>
      </c>
      <c r="F507" s="567">
        <v>2774456.7618700005</v>
      </c>
    </row>
    <row r="508" spans="1:6">
      <c r="A508" s="887" t="s">
        <v>2346</v>
      </c>
      <c r="B508" s="567">
        <v>1800000</v>
      </c>
      <c r="C508" s="567">
        <v>1</v>
      </c>
      <c r="D508" s="567">
        <v>2950000</v>
      </c>
      <c r="E508" s="567">
        <v>2929818.7784899999</v>
      </c>
      <c r="F508" s="567">
        <v>2774456.7618700005</v>
      </c>
    </row>
    <row r="509" spans="1:6">
      <c r="A509" s="888" t="s">
        <v>3251</v>
      </c>
      <c r="B509" s="567">
        <v>1800000</v>
      </c>
      <c r="C509" s="567">
        <v>1</v>
      </c>
      <c r="D509" s="567">
        <v>2950000</v>
      </c>
      <c r="E509" s="567">
        <v>2929818.7784899999</v>
      </c>
      <c r="F509" s="567">
        <v>2774456.7618700005</v>
      </c>
    </row>
    <row r="510" spans="1:6">
      <c r="A510" s="889">
        <v>0.95</v>
      </c>
      <c r="B510" s="567">
        <v>1800000</v>
      </c>
      <c r="C510" s="567">
        <v>1</v>
      </c>
      <c r="D510" s="567">
        <v>2950000</v>
      </c>
      <c r="E510" s="567">
        <v>2929818.7784899999</v>
      </c>
      <c r="F510" s="567">
        <v>2774456.7618700005</v>
      </c>
    </row>
    <row r="511" spans="1:6">
      <c r="A511" s="890">
        <v>0.94049381758305106</v>
      </c>
      <c r="B511" s="567">
        <v>1800000</v>
      </c>
      <c r="C511" s="567">
        <v>1</v>
      </c>
      <c r="D511" s="567">
        <v>2950000</v>
      </c>
      <c r="E511" s="567">
        <v>2929818.7784899999</v>
      </c>
      <c r="F511" s="567">
        <v>2774456.7618700005</v>
      </c>
    </row>
    <row r="512" spans="1:6">
      <c r="A512" s="891" t="s">
        <v>3251</v>
      </c>
      <c r="B512" s="567">
        <v>1800000</v>
      </c>
      <c r="C512" s="567">
        <v>1</v>
      </c>
      <c r="D512" s="567">
        <v>2950000</v>
      </c>
      <c r="E512" s="567">
        <v>2929818.7784899999</v>
      </c>
      <c r="F512" s="567">
        <v>2774456.7618700005</v>
      </c>
    </row>
    <row r="513" spans="1:6">
      <c r="A513" s="892" t="s">
        <v>2344</v>
      </c>
      <c r="B513" s="567">
        <v>1800000</v>
      </c>
      <c r="C513" s="567">
        <v>1</v>
      </c>
      <c r="D513" s="567">
        <v>2950000</v>
      </c>
      <c r="E513" s="567">
        <v>2929818.7784899999</v>
      </c>
      <c r="F513" s="567">
        <v>2774456.7618700005</v>
      </c>
    </row>
    <row r="514" spans="1:6">
      <c r="A514" s="893" t="s">
        <v>2345</v>
      </c>
      <c r="B514" s="567">
        <v>1800000</v>
      </c>
      <c r="C514" s="567">
        <v>1</v>
      </c>
      <c r="D514" s="567">
        <v>2950000</v>
      </c>
      <c r="E514" s="567">
        <v>2929818.7784899999</v>
      </c>
      <c r="F514" s="567">
        <v>2774456.7618700005</v>
      </c>
    </row>
    <row r="515" spans="1:6">
      <c r="A515" s="894" t="s">
        <v>2342</v>
      </c>
      <c r="B515" s="567">
        <v>1800000</v>
      </c>
      <c r="C515" s="567">
        <v>1</v>
      </c>
      <c r="D515" s="567">
        <v>2950000</v>
      </c>
      <c r="E515" s="567">
        <v>2929818.7784899999</v>
      </c>
      <c r="F515" s="567">
        <v>2774456.7618700005</v>
      </c>
    </row>
    <row r="516" spans="1:6">
      <c r="A516" s="896" t="s">
        <v>2286</v>
      </c>
      <c r="B516" s="567">
        <v>1800000</v>
      </c>
      <c r="C516" s="567">
        <v>1</v>
      </c>
      <c r="D516" s="567">
        <v>2950000</v>
      </c>
      <c r="E516" s="567">
        <v>2929818.7784899999</v>
      </c>
      <c r="F516" s="567">
        <v>2774456.7618700005</v>
      </c>
    </row>
    <row r="517" spans="1:6">
      <c r="A517" s="895" t="s">
        <v>267</v>
      </c>
      <c r="B517" s="567">
        <v>1800000</v>
      </c>
      <c r="C517" s="567">
        <v>1</v>
      </c>
      <c r="D517" s="567">
        <v>2950000</v>
      </c>
      <c r="E517" s="567">
        <v>2929818.7784899999</v>
      </c>
      <c r="F517" s="567">
        <v>2774456.7618700005</v>
      </c>
    </row>
    <row r="518" spans="1:6">
      <c r="A518" s="897" t="s">
        <v>2287</v>
      </c>
      <c r="B518" s="567">
        <v>1800000</v>
      </c>
      <c r="C518" s="567">
        <v>1</v>
      </c>
      <c r="D518" s="567">
        <v>2950000</v>
      </c>
      <c r="E518" s="567">
        <v>2929818.7784899999</v>
      </c>
      <c r="F518" s="567">
        <v>2774456.7618700005</v>
      </c>
    </row>
    <row r="519" spans="1:6">
      <c r="A519" s="886" t="s">
        <v>2290</v>
      </c>
      <c r="B519" s="567">
        <v>1652810</v>
      </c>
      <c r="C519" s="567">
        <v>1</v>
      </c>
      <c r="D519" s="567">
        <v>2592705</v>
      </c>
      <c r="E519" s="567">
        <v>2563875.0188000002</v>
      </c>
      <c r="F519" s="567">
        <v>2546429.9740000004</v>
      </c>
    </row>
    <row r="520" spans="1:6">
      <c r="A520" s="726" t="s">
        <v>2696</v>
      </c>
      <c r="B520" s="567">
        <v>1652810</v>
      </c>
      <c r="C520" s="567">
        <v>1</v>
      </c>
      <c r="D520" s="567">
        <v>2592705</v>
      </c>
      <c r="E520" s="567">
        <v>2563875.0188000002</v>
      </c>
      <c r="F520" s="567">
        <v>2546429.9740000004</v>
      </c>
    </row>
    <row r="521" spans="1:6">
      <c r="A521" s="887" t="s">
        <v>2293</v>
      </c>
      <c r="B521" s="567">
        <v>1652810</v>
      </c>
      <c r="C521" s="567">
        <v>1</v>
      </c>
      <c r="D521" s="567">
        <v>2592705</v>
      </c>
      <c r="E521" s="567">
        <v>2563875.0188000002</v>
      </c>
      <c r="F521" s="567">
        <v>2546429.9740000004</v>
      </c>
    </row>
    <row r="522" spans="1:6">
      <c r="A522" s="888" t="s">
        <v>3251</v>
      </c>
      <c r="B522" s="567">
        <v>1652810</v>
      </c>
      <c r="C522" s="567">
        <v>1</v>
      </c>
      <c r="D522" s="567">
        <v>2592705</v>
      </c>
      <c r="E522" s="567">
        <v>2563875.0188000002</v>
      </c>
      <c r="F522" s="567">
        <v>2546429.9740000004</v>
      </c>
    </row>
    <row r="523" spans="1:6">
      <c r="A523" s="889">
        <v>1</v>
      </c>
      <c r="B523" s="567">
        <v>1652810</v>
      </c>
      <c r="C523" s="567">
        <v>1</v>
      </c>
      <c r="D523" s="567">
        <v>2592705</v>
      </c>
      <c r="E523" s="567">
        <v>2563875.0188000002</v>
      </c>
      <c r="F523" s="567">
        <v>2546429.9740000004</v>
      </c>
    </row>
    <row r="524" spans="1:6">
      <c r="A524" s="890">
        <v>0.98215183524542915</v>
      </c>
      <c r="B524" s="567">
        <v>1652810</v>
      </c>
      <c r="C524" s="567">
        <v>1</v>
      </c>
      <c r="D524" s="567">
        <v>2592705</v>
      </c>
      <c r="E524" s="567">
        <v>2563875.0188000002</v>
      </c>
      <c r="F524" s="567">
        <v>2546429.9740000004</v>
      </c>
    </row>
    <row r="525" spans="1:6">
      <c r="A525" s="891" t="s">
        <v>3251</v>
      </c>
      <c r="B525" s="567">
        <v>1652810</v>
      </c>
      <c r="C525" s="567">
        <v>1</v>
      </c>
      <c r="D525" s="567">
        <v>2592705</v>
      </c>
      <c r="E525" s="567">
        <v>2563875.0188000002</v>
      </c>
      <c r="F525" s="567">
        <v>2546429.9740000004</v>
      </c>
    </row>
    <row r="526" spans="1:6">
      <c r="A526" s="892" t="s">
        <v>2291</v>
      </c>
      <c r="B526" s="567">
        <v>1652810</v>
      </c>
      <c r="C526" s="567">
        <v>1</v>
      </c>
      <c r="D526" s="567">
        <v>2592705</v>
      </c>
      <c r="E526" s="567">
        <v>2563875.0188000002</v>
      </c>
      <c r="F526" s="567">
        <v>2546429.9740000004</v>
      </c>
    </row>
    <row r="527" spans="1:6">
      <c r="A527" s="893" t="s">
        <v>2292</v>
      </c>
      <c r="B527" s="567">
        <v>1652810</v>
      </c>
      <c r="C527" s="567">
        <v>1</v>
      </c>
      <c r="D527" s="567">
        <v>2592705</v>
      </c>
      <c r="E527" s="567">
        <v>2563875.0188000002</v>
      </c>
      <c r="F527" s="567">
        <v>2546429.9740000004</v>
      </c>
    </row>
    <row r="528" spans="1:6">
      <c r="A528" s="894" t="s">
        <v>2289</v>
      </c>
      <c r="B528" s="567">
        <v>1652810</v>
      </c>
      <c r="C528" s="567">
        <v>1</v>
      </c>
      <c r="D528" s="567">
        <v>2592705</v>
      </c>
      <c r="E528" s="567">
        <v>2563875.0188000002</v>
      </c>
      <c r="F528" s="567">
        <v>2546429.9740000004</v>
      </c>
    </row>
    <row r="529" spans="1:6">
      <c r="A529" s="896" t="s">
        <v>2286</v>
      </c>
      <c r="B529" s="567">
        <v>1652810</v>
      </c>
      <c r="C529" s="567">
        <v>1</v>
      </c>
      <c r="D529" s="567">
        <v>2592705</v>
      </c>
      <c r="E529" s="567">
        <v>2563875.0188000002</v>
      </c>
      <c r="F529" s="567">
        <v>2546429.9740000004</v>
      </c>
    </row>
    <row r="530" spans="1:6">
      <c r="A530" s="895" t="s">
        <v>267</v>
      </c>
      <c r="B530" s="567">
        <v>1652810</v>
      </c>
      <c r="C530" s="567">
        <v>1</v>
      </c>
      <c r="D530" s="567">
        <v>2592705</v>
      </c>
      <c r="E530" s="567">
        <v>2563875.0188000002</v>
      </c>
      <c r="F530" s="567">
        <v>2546429.9740000004</v>
      </c>
    </row>
    <row r="531" spans="1:6">
      <c r="A531" s="897" t="s">
        <v>2287</v>
      </c>
      <c r="B531" s="567">
        <v>1652810</v>
      </c>
      <c r="C531" s="567">
        <v>1</v>
      </c>
      <c r="D531" s="567">
        <v>2592705</v>
      </c>
      <c r="E531" s="567">
        <v>2563875.0188000002</v>
      </c>
      <c r="F531" s="567">
        <v>2546429.9740000004</v>
      </c>
    </row>
    <row r="532" spans="1:6">
      <c r="A532" s="886" t="s">
        <v>2314</v>
      </c>
      <c r="B532" s="567">
        <v>948000</v>
      </c>
      <c r="C532" s="567">
        <v>1</v>
      </c>
      <c r="D532" s="567">
        <v>2446718</v>
      </c>
      <c r="E532" s="567">
        <v>2439269.8956900002</v>
      </c>
      <c r="F532" s="567">
        <v>2289960.9657799997</v>
      </c>
    </row>
    <row r="533" spans="1:6">
      <c r="A533" s="726" t="s">
        <v>2697</v>
      </c>
      <c r="B533" s="567">
        <v>948000</v>
      </c>
      <c r="C533" s="567">
        <v>1</v>
      </c>
      <c r="D533" s="567">
        <v>2446718</v>
      </c>
      <c r="E533" s="567">
        <v>2439269.8956900002</v>
      </c>
      <c r="F533" s="567">
        <v>2289960.9657799997</v>
      </c>
    </row>
    <row r="534" spans="1:6">
      <c r="A534" s="887" t="s">
        <v>2312</v>
      </c>
      <c r="B534" s="567">
        <v>948000</v>
      </c>
      <c r="C534" s="567">
        <v>1</v>
      </c>
      <c r="D534" s="567">
        <v>2446718</v>
      </c>
      <c r="E534" s="567">
        <v>2439269.8956900002</v>
      </c>
      <c r="F534" s="567">
        <v>2289960.9657799997</v>
      </c>
    </row>
    <row r="535" spans="1:6">
      <c r="A535" s="888" t="s">
        <v>3251</v>
      </c>
      <c r="B535" s="567">
        <v>948000</v>
      </c>
      <c r="C535" s="567">
        <v>1</v>
      </c>
      <c r="D535" s="567">
        <v>2446718</v>
      </c>
      <c r="E535" s="567">
        <v>2439269.8956900002</v>
      </c>
      <c r="F535" s="567">
        <v>2289960.9657799997</v>
      </c>
    </row>
    <row r="536" spans="1:6">
      <c r="A536" s="889">
        <v>1</v>
      </c>
      <c r="B536" s="567">
        <v>948000</v>
      </c>
      <c r="C536" s="567">
        <v>1</v>
      </c>
      <c r="D536" s="567">
        <v>2446718</v>
      </c>
      <c r="E536" s="567">
        <v>2439269.8956900002</v>
      </c>
      <c r="F536" s="567">
        <v>2289960.9657799997</v>
      </c>
    </row>
    <row r="537" spans="1:6">
      <c r="A537" s="890">
        <v>0.93593171169705691</v>
      </c>
      <c r="B537" s="567">
        <v>948000</v>
      </c>
      <c r="C537" s="567">
        <v>1</v>
      </c>
      <c r="D537" s="567">
        <v>2446718</v>
      </c>
      <c r="E537" s="567">
        <v>2439269.8956900002</v>
      </c>
      <c r="F537" s="567">
        <v>2289960.9657799997</v>
      </c>
    </row>
    <row r="538" spans="1:6">
      <c r="A538" s="891" t="s">
        <v>3251</v>
      </c>
      <c r="B538" s="567">
        <v>948000</v>
      </c>
      <c r="C538" s="567">
        <v>1</v>
      </c>
      <c r="D538" s="567">
        <v>2446718</v>
      </c>
      <c r="E538" s="567">
        <v>2439269.8956900002</v>
      </c>
      <c r="F538" s="567">
        <v>2289960.9657799997</v>
      </c>
    </row>
    <row r="539" spans="1:6">
      <c r="A539" s="892" t="s">
        <v>2315</v>
      </c>
      <c r="B539" s="567">
        <v>948000</v>
      </c>
      <c r="C539" s="567">
        <v>1</v>
      </c>
      <c r="D539" s="567">
        <v>2446718</v>
      </c>
      <c r="E539" s="567">
        <v>2439269.8956900002</v>
      </c>
      <c r="F539" s="567">
        <v>2289960.9657799997</v>
      </c>
    </row>
    <row r="540" spans="1:6">
      <c r="A540" s="893" t="s">
        <v>2299</v>
      </c>
      <c r="B540" s="567">
        <v>948000</v>
      </c>
      <c r="C540" s="567">
        <v>1</v>
      </c>
      <c r="D540" s="567">
        <v>2446718</v>
      </c>
      <c r="E540" s="567">
        <v>2439269.8956900002</v>
      </c>
      <c r="F540" s="567">
        <v>2289960.9657799997</v>
      </c>
    </row>
    <row r="541" spans="1:6">
      <c r="A541" s="894" t="s">
        <v>2313</v>
      </c>
      <c r="B541" s="567">
        <v>948000</v>
      </c>
      <c r="C541" s="567">
        <v>1</v>
      </c>
      <c r="D541" s="567">
        <v>2446718</v>
      </c>
      <c r="E541" s="567">
        <v>2439269.8956900002</v>
      </c>
      <c r="F541" s="567">
        <v>2289960.9657799997</v>
      </c>
    </row>
    <row r="542" spans="1:6">
      <c r="A542" s="896" t="s">
        <v>2286</v>
      </c>
      <c r="B542" s="567">
        <v>948000</v>
      </c>
      <c r="C542" s="567">
        <v>1</v>
      </c>
      <c r="D542" s="567">
        <v>2446718</v>
      </c>
      <c r="E542" s="567">
        <v>2439269.8956900002</v>
      </c>
      <c r="F542" s="567">
        <v>2289960.9657799997</v>
      </c>
    </row>
    <row r="543" spans="1:6">
      <c r="A543" s="895" t="s">
        <v>267</v>
      </c>
      <c r="B543" s="567">
        <v>948000</v>
      </c>
      <c r="C543" s="567">
        <v>1</v>
      </c>
      <c r="D543" s="567">
        <v>2446718</v>
      </c>
      <c r="E543" s="567">
        <v>2439269.8956900002</v>
      </c>
      <c r="F543" s="567">
        <v>2289960.9657799997</v>
      </c>
    </row>
    <row r="544" spans="1:6">
      <c r="A544" s="897" t="s">
        <v>2287</v>
      </c>
      <c r="B544" s="567">
        <v>948000</v>
      </c>
      <c r="C544" s="567">
        <v>1</v>
      </c>
      <c r="D544" s="567">
        <v>2446718</v>
      </c>
      <c r="E544" s="567">
        <v>2439269.8956900002</v>
      </c>
      <c r="F544" s="567">
        <v>2289960.9657799997</v>
      </c>
    </row>
    <row r="545" spans="1:6">
      <c r="A545" s="886" t="s">
        <v>2309</v>
      </c>
      <c r="B545" s="567">
        <v>4430000</v>
      </c>
      <c r="C545" s="567">
        <v>3</v>
      </c>
      <c r="D545" s="567">
        <v>6927615</v>
      </c>
      <c r="E545" s="567">
        <v>5222882.2792199999</v>
      </c>
      <c r="F545" s="567">
        <v>4986196.0687600002</v>
      </c>
    </row>
    <row r="546" spans="1:6">
      <c r="A546" s="726" t="s">
        <v>2697</v>
      </c>
      <c r="B546" s="567">
        <v>4430000</v>
      </c>
      <c r="C546" s="567">
        <v>3</v>
      </c>
      <c r="D546" s="567">
        <v>6927615</v>
      </c>
      <c r="E546" s="567">
        <v>5222882.2792199999</v>
      </c>
      <c r="F546" s="567">
        <v>4986196.0687600002</v>
      </c>
    </row>
    <row r="547" spans="1:6">
      <c r="A547" s="887" t="s">
        <v>2319</v>
      </c>
      <c r="B547" s="567">
        <v>920000</v>
      </c>
      <c r="C547" s="567">
        <v>1</v>
      </c>
      <c r="D547" s="567">
        <v>1476000</v>
      </c>
      <c r="E547" s="567">
        <v>0</v>
      </c>
      <c r="F547" s="567">
        <v>0</v>
      </c>
    </row>
    <row r="548" spans="1:6">
      <c r="A548" s="888" t="s">
        <v>3251</v>
      </c>
      <c r="B548" s="567">
        <v>920000</v>
      </c>
      <c r="C548" s="567">
        <v>1</v>
      </c>
      <c r="D548" s="567">
        <v>1476000</v>
      </c>
      <c r="E548" s="567">
        <v>0</v>
      </c>
      <c r="F548" s="567">
        <v>0</v>
      </c>
    </row>
    <row r="549" spans="1:6">
      <c r="A549" s="889">
        <v>0</v>
      </c>
      <c r="B549" s="567">
        <v>920000</v>
      </c>
      <c r="C549" s="567">
        <v>1</v>
      </c>
      <c r="D549" s="567">
        <v>1476000</v>
      </c>
      <c r="E549" s="567">
        <v>0</v>
      </c>
      <c r="F549" s="567">
        <v>0</v>
      </c>
    </row>
    <row r="550" spans="1:6">
      <c r="A550" s="890">
        <v>0</v>
      </c>
      <c r="B550" s="567">
        <v>920000</v>
      </c>
      <c r="C550" s="567">
        <v>1</v>
      </c>
      <c r="D550" s="567">
        <v>1476000</v>
      </c>
      <c r="E550" s="567">
        <v>0</v>
      </c>
      <c r="F550" s="567">
        <v>0</v>
      </c>
    </row>
    <row r="551" spans="1:6">
      <c r="A551" s="891" t="s">
        <v>3251</v>
      </c>
      <c r="B551" s="567">
        <v>920000</v>
      </c>
      <c r="C551" s="567">
        <v>1</v>
      </c>
      <c r="D551" s="567">
        <v>1476000</v>
      </c>
      <c r="E551" s="567">
        <v>0</v>
      </c>
      <c r="F551" s="567">
        <v>0</v>
      </c>
    </row>
    <row r="552" spans="1:6">
      <c r="A552" s="892" t="s">
        <v>2317</v>
      </c>
      <c r="B552" s="567">
        <v>920000</v>
      </c>
      <c r="C552" s="567">
        <v>1</v>
      </c>
      <c r="D552" s="567">
        <v>1476000</v>
      </c>
      <c r="E552" s="567">
        <v>0</v>
      </c>
      <c r="F552" s="567">
        <v>0</v>
      </c>
    </row>
    <row r="553" spans="1:6">
      <c r="A553" s="893" t="s">
        <v>2311</v>
      </c>
      <c r="B553" s="567">
        <v>920000</v>
      </c>
      <c r="C553" s="567">
        <v>1</v>
      </c>
      <c r="D553" s="567">
        <v>1476000</v>
      </c>
      <c r="E553" s="567">
        <v>0</v>
      </c>
      <c r="F553" s="567">
        <v>0</v>
      </c>
    </row>
    <row r="554" spans="1:6">
      <c r="A554" s="894" t="s">
        <v>2308</v>
      </c>
      <c r="B554" s="567">
        <v>920000</v>
      </c>
      <c r="C554" s="567">
        <v>1</v>
      </c>
      <c r="D554" s="567">
        <v>1476000</v>
      </c>
      <c r="E554" s="567">
        <v>0</v>
      </c>
      <c r="F554" s="567">
        <v>0</v>
      </c>
    </row>
    <row r="555" spans="1:6">
      <c r="A555" s="896" t="s">
        <v>2286</v>
      </c>
      <c r="B555" s="567">
        <v>920000</v>
      </c>
      <c r="C555" s="567">
        <v>1</v>
      </c>
      <c r="D555" s="567">
        <v>1476000</v>
      </c>
      <c r="E555" s="567">
        <v>0</v>
      </c>
      <c r="F555" s="567">
        <v>0</v>
      </c>
    </row>
    <row r="556" spans="1:6">
      <c r="A556" s="895" t="s">
        <v>267</v>
      </c>
      <c r="B556" s="567">
        <v>920000</v>
      </c>
      <c r="C556" s="567">
        <v>1</v>
      </c>
      <c r="D556" s="567">
        <v>1476000</v>
      </c>
      <c r="E556" s="567">
        <v>0</v>
      </c>
      <c r="F556" s="567">
        <v>0</v>
      </c>
    </row>
    <row r="557" spans="1:6">
      <c r="A557" s="897" t="s">
        <v>2287</v>
      </c>
      <c r="B557" s="567">
        <v>920000</v>
      </c>
      <c r="C557" s="567">
        <v>1</v>
      </c>
      <c r="D557" s="567">
        <v>1476000</v>
      </c>
      <c r="E557" s="567">
        <v>0</v>
      </c>
      <c r="F557" s="567">
        <v>0</v>
      </c>
    </row>
    <row r="558" spans="1:6">
      <c r="A558" s="887" t="s">
        <v>2322</v>
      </c>
      <c r="B558" s="567">
        <v>1200000</v>
      </c>
      <c r="C558" s="567">
        <v>1</v>
      </c>
      <c r="D558" s="567">
        <v>1328000</v>
      </c>
      <c r="E558" s="567">
        <v>1218085.1101299999</v>
      </c>
      <c r="F558" s="567">
        <v>1140436.6429100002</v>
      </c>
    </row>
    <row r="559" spans="1:6">
      <c r="A559" s="888" t="s">
        <v>3251</v>
      </c>
      <c r="B559" s="567">
        <v>1200000</v>
      </c>
      <c r="C559" s="567">
        <v>1</v>
      </c>
      <c r="D559" s="567">
        <v>1328000</v>
      </c>
      <c r="E559" s="567">
        <v>1218085.1101299999</v>
      </c>
      <c r="F559" s="567">
        <v>1140436.6429100002</v>
      </c>
    </row>
    <row r="560" spans="1:6">
      <c r="A560" s="889">
        <v>1</v>
      </c>
      <c r="B560" s="567">
        <v>1200000</v>
      </c>
      <c r="C560" s="567">
        <v>1</v>
      </c>
      <c r="D560" s="567">
        <v>1328000</v>
      </c>
      <c r="E560" s="567">
        <v>1218085.1101299999</v>
      </c>
      <c r="F560" s="567">
        <v>1140436.6429100002</v>
      </c>
    </row>
    <row r="561" spans="1:6">
      <c r="A561" s="890">
        <v>0.85876253231174715</v>
      </c>
      <c r="B561" s="567">
        <v>1200000</v>
      </c>
      <c r="C561" s="567">
        <v>1</v>
      </c>
      <c r="D561" s="567">
        <v>1328000</v>
      </c>
      <c r="E561" s="567">
        <v>1218085.1101299999</v>
      </c>
      <c r="F561" s="567">
        <v>1140436.6429100002</v>
      </c>
    </row>
    <row r="562" spans="1:6">
      <c r="A562" s="891" t="s">
        <v>3251</v>
      </c>
      <c r="B562" s="567">
        <v>1200000</v>
      </c>
      <c r="C562" s="567">
        <v>1</v>
      </c>
      <c r="D562" s="567">
        <v>1328000</v>
      </c>
      <c r="E562" s="567">
        <v>1218085.1101299999</v>
      </c>
      <c r="F562" s="567">
        <v>1140436.6429100002</v>
      </c>
    </row>
    <row r="563" spans="1:6">
      <c r="A563" s="892" t="s">
        <v>2320</v>
      </c>
      <c r="B563" s="567">
        <v>1200000</v>
      </c>
      <c r="C563" s="567">
        <v>1</v>
      </c>
      <c r="D563" s="567">
        <v>1328000</v>
      </c>
      <c r="E563" s="567">
        <v>1218085.1101299999</v>
      </c>
      <c r="F563" s="567">
        <v>1140436.6429100002</v>
      </c>
    </row>
    <row r="564" spans="1:6">
      <c r="A564" s="893" t="s">
        <v>2316</v>
      </c>
      <c r="B564" s="567">
        <v>1200000</v>
      </c>
      <c r="C564" s="567">
        <v>1</v>
      </c>
      <c r="D564" s="567">
        <v>1328000</v>
      </c>
      <c r="E564" s="567">
        <v>1218085.1101299999</v>
      </c>
      <c r="F564" s="567">
        <v>1140436.6429100002</v>
      </c>
    </row>
    <row r="565" spans="1:6">
      <c r="A565" s="894" t="s">
        <v>2308</v>
      </c>
      <c r="B565" s="567">
        <v>1200000</v>
      </c>
      <c r="C565" s="567">
        <v>1</v>
      </c>
      <c r="D565" s="567">
        <v>1328000</v>
      </c>
      <c r="E565" s="567">
        <v>1218085.1101299999</v>
      </c>
      <c r="F565" s="567">
        <v>1140436.6429100002</v>
      </c>
    </row>
    <row r="566" spans="1:6">
      <c r="A566" s="896" t="s">
        <v>2286</v>
      </c>
      <c r="B566" s="567">
        <v>1200000</v>
      </c>
      <c r="C566" s="567">
        <v>1</v>
      </c>
      <c r="D566" s="567">
        <v>1328000</v>
      </c>
      <c r="E566" s="567">
        <v>1218085.1101299999</v>
      </c>
      <c r="F566" s="567">
        <v>1140436.6429100002</v>
      </c>
    </row>
    <row r="567" spans="1:6">
      <c r="A567" s="895" t="s">
        <v>267</v>
      </c>
      <c r="B567" s="567">
        <v>1200000</v>
      </c>
      <c r="C567" s="567">
        <v>1</v>
      </c>
      <c r="D567" s="567">
        <v>1328000</v>
      </c>
      <c r="E567" s="567">
        <v>1218085.1101299999</v>
      </c>
      <c r="F567" s="567">
        <v>1140436.6429100002</v>
      </c>
    </row>
    <row r="568" spans="1:6">
      <c r="A568" s="897" t="s">
        <v>2287</v>
      </c>
      <c r="B568" s="567">
        <v>1200000</v>
      </c>
      <c r="C568" s="567">
        <v>1</v>
      </c>
      <c r="D568" s="567">
        <v>1328000</v>
      </c>
      <c r="E568" s="567">
        <v>1218085.1101299999</v>
      </c>
      <c r="F568" s="567">
        <v>1140436.6429100002</v>
      </c>
    </row>
    <row r="569" spans="1:6">
      <c r="A569" s="887" t="s">
        <v>2312</v>
      </c>
      <c r="B569" s="567">
        <v>2310000</v>
      </c>
      <c r="C569" s="567">
        <v>1</v>
      </c>
      <c r="D569" s="567">
        <v>4123615</v>
      </c>
      <c r="E569" s="567">
        <v>4004797.16909</v>
      </c>
      <c r="F569" s="567">
        <v>3845759.4258499998</v>
      </c>
    </row>
    <row r="570" spans="1:6">
      <c r="A570" s="888" t="s">
        <v>3251</v>
      </c>
      <c r="B570" s="567">
        <v>2310000</v>
      </c>
      <c r="C570" s="567">
        <v>1</v>
      </c>
      <c r="D570" s="567">
        <v>4123615</v>
      </c>
      <c r="E570" s="567">
        <v>4004797.16909</v>
      </c>
      <c r="F570" s="567">
        <v>3845759.4258499998</v>
      </c>
    </row>
    <row r="571" spans="1:6">
      <c r="A571" s="889">
        <v>1</v>
      </c>
      <c r="B571" s="567">
        <v>2310000</v>
      </c>
      <c r="C571" s="567">
        <v>1</v>
      </c>
      <c r="D571" s="567">
        <v>4123615</v>
      </c>
      <c r="E571" s="567">
        <v>4004797.16909</v>
      </c>
      <c r="F571" s="567">
        <v>3845759.4258499998</v>
      </c>
    </row>
    <row r="572" spans="1:6">
      <c r="A572" s="890">
        <v>0.93261844906714131</v>
      </c>
      <c r="B572" s="567">
        <v>2310000</v>
      </c>
      <c r="C572" s="567">
        <v>1</v>
      </c>
      <c r="D572" s="567">
        <v>4123615</v>
      </c>
      <c r="E572" s="567">
        <v>4004797.16909</v>
      </c>
      <c r="F572" s="567">
        <v>3845759.4258499998</v>
      </c>
    </row>
    <row r="573" spans="1:6">
      <c r="A573" s="891" t="s">
        <v>3251</v>
      </c>
      <c r="B573" s="567">
        <v>2310000</v>
      </c>
      <c r="C573" s="567">
        <v>1</v>
      </c>
      <c r="D573" s="567">
        <v>4123615</v>
      </c>
      <c r="E573" s="567">
        <v>4004797.16909</v>
      </c>
      <c r="F573" s="567">
        <v>3845759.4258499998</v>
      </c>
    </row>
    <row r="574" spans="1:6">
      <c r="A574" s="892" t="s">
        <v>2310</v>
      </c>
      <c r="B574" s="567">
        <v>2310000</v>
      </c>
      <c r="C574" s="567">
        <v>1</v>
      </c>
      <c r="D574" s="567">
        <v>4123615</v>
      </c>
      <c r="E574" s="567">
        <v>4004797.16909</v>
      </c>
      <c r="F574" s="567">
        <v>3845759.4258499998</v>
      </c>
    </row>
    <row r="575" spans="1:6">
      <c r="A575" s="893" t="s">
        <v>601</v>
      </c>
      <c r="B575" s="567">
        <v>2310000</v>
      </c>
      <c r="C575" s="567">
        <v>1</v>
      </c>
      <c r="D575" s="567">
        <v>4123615</v>
      </c>
      <c r="E575" s="567">
        <v>4004797.16909</v>
      </c>
      <c r="F575" s="567">
        <v>3845759.4258499998</v>
      </c>
    </row>
    <row r="576" spans="1:6">
      <c r="A576" s="894" t="s">
        <v>2308</v>
      </c>
      <c r="B576" s="567">
        <v>2310000</v>
      </c>
      <c r="C576" s="567">
        <v>1</v>
      </c>
      <c r="D576" s="567">
        <v>4123615</v>
      </c>
      <c r="E576" s="567">
        <v>4004797.16909</v>
      </c>
      <c r="F576" s="567">
        <v>3845759.4258499998</v>
      </c>
    </row>
    <row r="577" spans="1:6">
      <c r="A577" s="896" t="s">
        <v>2286</v>
      </c>
      <c r="B577" s="567">
        <v>2310000</v>
      </c>
      <c r="C577" s="567">
        <v>1</v>
      </c>
      <c r="D577" s="567">
        <v>4123615</v>
      </c>
      <c r="E577" s="567">
        <v>4004797.16909</v>
      </c>
      <c r="F577" s="567">
        <v>3845759.4258499998</v>
      </c>
    </row>
    <row r="578" spans="1:6">
      <c r="A578" s="895" t="s">
        <v>267</v>
      </c>
      <c r="B578" s="567">
        <v>2310000</v>
      </c>
      <c r="C578" s="567">
        <v>1</v>
      </c>
      <c r="D578" s="567">
        <v>4123615</v>
      </c>
      <c r="E578" s="567">
        <v>4004797.16909</v>
      </c>
      <c r="F578" s="567">
        <v>3845759.4258499998</v>
      </c>
    </row>
    <row r="579" spans="1:6">
      <c r="A579" s="897" t="s">
        <v>2287</v>
      </c>
      <c r="B579" s="567">
        <v>2310000</v>
      </c>
      <c r="C579" s="567">
        <v>1</v>
      </c>
      <c r="D579" s="567">
        <v>4123615</v>
      </c>
      <c r="E579" s="567">
        <v>4004797.16909</v>
      </c>
      <c r="F579" s="567">
        <v>3845759.4258499998</v>
      </c>
    </row>
    <row r="580" spans="1:6">
      <c r="A580" s="886" t="s">
        <v>2353</v>
      </c>
      <c r="B580" s="567">
        <v>6200000</v>
      </c>
      <c r="C580" s="567">
        <v>4</v>
      </c>
      <c r="D580" s="567">
        <v>16590200</v>
      </c>
      <c r="E580" s="567">
        <v>15432668.19734</v>
      </c>
      <c r="F580" s="567">
        <v>10701760.80759</v>
      </c>
    </row>
    <row r="581" spans="1:6">
      <c r="A581" s="726" t="s">
        <v>2711</v>
      </c>
      <c r="B581" s="567">
        <v>6200000</v>
      </c>
      <c r="C581" s="567">
        <v>4</v>
      </c>
      <c r="D581" s="567">
        <v>16590200</v>
      </c>
      <c r="E581" s="567">
        <v>15432668.19734</v>
      </c>
      <c r="F581" s="567">
        <v>10701760.80759</v>
      </c>
    </row>
    <row r="582" spans="1:6">
      <c r="A582" s="887" t="s">
        <v>2362</v>
      </c>
      <c r="B582" s="567">
        <v>1100000</v>
      </c>
      <c r="C582" s="567">
        <v>1</v>
      </c>
      <c r="D582" s="567">
        <v>2924200</v>
      </c>
      <c r="E582" s="567">
        <v>2314831.2743500001</v>
      </c>
      <c r="F582" s="567">
        <v>602.57434999999998</v>
      </c>
    </row>
    <row r="583" spans="1:6">
      <c r="A583" s="888" t="s">
        <v>3251</v>
      </c>
      <c r="B583" s="567">
        <v>1100000</v>
      </c>
      <c r="C583" s="567">
        <v>1</v>
      </c>
      <c r="D583" s="567">
        <v>2924200</v>
      </c>
      <c r="E583" s="567">
        <v>2314831.2743500001</v>
      </c>
      <c r="F583" s="567">
        <v>602.57434999999998</v>
      </c>
    </row>
    <row r="584" spans="1:6">
      <c r="A584" s="889">
        <v>0</v>
      </c>
      <c r="B584" s="567">
        <v>1100000</v>
      </c>
      <c r="C584" s="567">
        <v>1</v>
      </c>
      <c r="D584" s="567">
        <v>2924200</v>
      </c>
      <c r="E584" s="567">
        <v>2314831.2743500001</v>
      </c>
      <c r="F584" s="567">
        <v>602.57434999999998</v>
      </c>
    </row>
    <row r="585" spans="1:6">
      <c r="A585" s="890">
        <v>2.0606468435811504E-4</v>
      </c>
      <c r="B585" s="567">
        <v>1100000</v>
      </c>
      <c r="C585" s="567">
        <v>1</v>
      </c>
      <c r="D585" s="567">
        <v>2924200</v>
      </c>
      <c r="E585" s="567">
        <v>2314831.2743500001</v>
      </c>
      <c r="F585" s="567">
        <v>602.57434999999998</v>
      </c>
    </row>
    <row r="586" spans="1:6">
      <c r="A586" s="891" t="s">
        <v>3251</v>
      </c>
      <c r="B586" s="567">
        <v>1100000</v>
      </c>
      <c r="C586" s="567">
        <v>1</v>
      </c>
      <c r="D586" s="567">
        <v>2924200</v>
      </c>
      <c r="E586" s="567">
        <v>2314831.2743500001</v>
      </c>
      <c r="F586" s="567">
        <v>602.57434999999998</v>
      </c>
    </row>
    <row r="587" spans="1:6">
      <c r="A587" s="892" t="s">
        <v>2360</v>
      </c>
      <c r="B587" s="567">
        <v>1100000</v>
      </c>
      <c r="C587" s="567">
        <v>1</v>
      </c>
      <c r="D587" s="567">
        <v>2924200</v>
      </c>
      <c r="E587" s="567">
        <v>2314831.2743500001</v>
      </c>
      <c r="F587" s="567">
        <v>602.57434999999998</v>
      </c>
    </row>
    <row r="588" spans="1:6">
      <c r="A588" s="893" t="s">
        <v>2361</v>
      </c>
      <c r="B588" s="567">
        <v>1100000</v>
      </c>
      <c r="C588" s="567">
        <v>1</v>
      </c>
      <c r="D588" s="567">
        <v>2924200</v>
      </c>
      <c r="E588" s="567">
        <v>2314831.2743500001</v>
      </c>
      <c r="F588" s="567">
        <v>602.57434999999998</v>
      </c>
    </row>
    <row r="589" spans="1:6">
      <c r="A589" s="894" t="s">
        <v>2352</v>
      </c>
      <c r="B589" s="567">
        <v>1100000</v>
      </c>
      <c r="C589" s="567">
        <v>1</v>
      </c>
      <c r="D589" s="567">
        <v>2924200</v>
      </c>
      <c r="E589" s="567">
        <v>2314831.2743500001</v>
      </c>
      <c r="F589" s="567">
        <v>602.57434999999998</v>
      </c>
    </row>
    <row r="590" spans="1:6">
      <c r="A590" s="896" t="s">
        <v>2286</v>
      </c>
      <c r="B590" s="567">
        <v>1100000</v>
      </c>
      <c r="C590" s="567">
        <v>1</v>
      </c>
      <c r="D590" s="567">
        <v>2924200</v>
      </c>
      <c r="E590" s="567">
        <v>2314831.2743500001</v>
      </c>
      <c r="F590" s="567">
        <v>602.57434999999998</v>
      </c>
    </row>
    <row r="591" spans="1:6">
      <c r="A591" s="895" t="s">
        <v>267</v>
      </c>
      <c r="B591" s="567">
        <v>1100000</v>
      </c>
      <c r="C591" s="567">
        <v>1</v>
      </c>
      <c r="D591" s="567">
        <v>2924200</v>
      </c>
      <c r="E591" s="567">
        <v>2314831.2743500001</v>
      </c>
      <c r="F591" s="567">
        <v>602.57434999999998</v>
      </c>
    </row>
    <row r="592" spans="1:6">
      <c r="A592" s="897" t="s">
        <v>2287</v>
      </c>
      <c r="B592" s="567">
        <v>1100000</v>
      </c>
      <c r="C592" s="567">
        <v>1</v>
      </c>
      <c r="D592" s="567">
        <v>2924200</v>
      </c>
      <c r="E592" s="567">
        <v>2314831.2743500001</v>
      </c>
      <c r="F592" s="567">
        <v>602.57434999999998</v>
      </c>
    </row>
    <row r="593" spans="1:6">
      <c r="A593" s="887" t="s">
        <v>14</v>
      </c>
      <c r="B593" s="567">
        <v>600000</v>
      </c>
      <c r="C593" s="567">
        <v>1</v>
      </c>
      <c r="D593" s="567">
        <v>2456000</v>
      </c>
      <c r="E593" s="567">
        <v>2453892.7447700002</v>
      </c>
      <c r="F593" s="567">
        <v>2436150.4811200001</v>
      </c>
    </row>
    <row r="594" spans="1:6">
      <c r="A594" s="888" t="s">
        <v>3251</v>
      </c>
      <c r="B594" s="567">
        <v>600000</v>
      </c>
      <c r="C594" s="567">
        <v>1</v>
      </c>
      <c r="D594" s="567">
        <v>2456000</v>
      </c>
      <c r="E594" s="567">
        <v>2453892.7447700002</v>
      </c>
      <c r="F594" s="567">
        <v>2436150.4811200001</v>
      </c>
    </row>
    <row r="595" spans="1:6">
      <c r="A595" s="889">
        <v>1</v>
      </c>
      <c r="B595" s="567">
        <v>600000</v>
      </c>
      <c r="C595" s="567">
        <v>1</v>
      </c>
      <c r="D595" s="567">
        <v>2456000</v>
      </c>
      <c r="E595" s="567">
        <v>2453892.7447700002</v>
      </c>
      <c r="F595" s="567">
        <v>2436150.4811200001</v>
      </c>
    </row>
    <row r="596" spans="1:6">
      <c r="A596" s="890">
        <v>0.99191794833876223</v>
      </c>
      <c r="B596" s="567">
        <v>600000</v>
      </c>
      <c r="C596" s="567">
        <v>1</v>
      </c>
      <c r="D596" s="567">
        <v>2456000</v>
      </c>
      <c r="E596" s="567">
        <v>2453892.7447700002</v>
      </c>
      <c r="F596" s="567">
        <v>2436150.4811200001</v>
      </c>
    </row>
    <row r="597" spans="1:6">
      <c r="A597" s="891" t="s">
        <v>3251</v>
      </c>
      <c r="B597" s="567">
        <v>600000</v>
      </c>
      <c r="C597" s="567">
        <v>1</v>
      </c>
      <c r="D597" s="567">
        <v>2456000</v>
      </c>
      <c r="E597" s="567">
        <v>2453892.7447700002</v>
      </c>
      <c r="F597" s="567">
        <v>2436150.4811200001</v>
      </c>
    </row>
    <row r="598" spans="1:6">
      <c r="A598" s="892" t="s">
        <v>2363</v>
      </c>
      <c r="B598" s="567">
        <v>600000</v>
      </c>
      <c r="C598" s="567">
        <v>1</v>
      </c>
      <c r="D598" s="567">
        <v>2456000</v>
      </c>
      <c r="E598" s="567">
        <v>2453892.7447700002</v>
      </c>
      <c r="F598" s="567">
        <v>2436150.4811200001</v>
      </c>
    </row>
    <row r="599" spans="1:6">
      <c r="A599" s="893" t="s">
        <v>2364</v>
      </c>
      <c r="B599" s="567">
        <v>600000</v>
      </c>
      <c r="C599" s="567">
        <v>1</v>
      </c>
      <c r="D599" s="567">
        <v>2456000</v>
      </c>
      <c r="E599" s="567">
        <v>2453892.7447700002</v>
      </c>
      <c r="F599" s="567">
        <v>2436150.4811200001</v>
      </c>
    </row>
    <row r="600" spans="1:6">
      <c r="A600" s="894" t="s">
        <v>2352</v>
      </c>
      <c r="B600" s="567">
        <v>600000</v>
      </c>
      <c r="C600" s="567">
        <v>1</v>
      </c>
      <c r="D600" s="567">
        <v>2456000</v>
      </c>
      <c r="E600" s="567">
        <v>2453892.7447700002</v>
      </c>
      <c r="F600" s="567">
        <v>2436150.4811200001</v>
      </c>
    </row>
    <row r="601" spans="1:6">
      <c r="A601" s="896" t="s">
        <v>2286</v>
      </c>
      <c r="B601" s="567">
        <v>600000</v>
      </c>
      <c r="C601" s="567">
        <v>1</v>
      </c>
      <c r="D601" s="567">
        <v>2456000</v>
      </c>
      <c r="E601" s="567">
        <v>2453892.7447700002</v>
      </c>
      <c r="F601" s="567">
        <v>2436150.4811200001</v>
      </c>
    </row>
    <row r="602" spans="1:6">
      <c r="A602" s="895" t="s">
        <v>267</v>
      </c>
      <c r="B602" s="567">
        <v>600000</v>
      </c>
      <c r="C602" s="567">
        <v>1</v>
      </c>
      <c r="D602" s="567">
        <v>2456000</v>
      </c>
      <c r="E602" s="567">
        <v>2453892.7447700002</v>
      </c>
      <c r="F602" s="567">
        <v>2436150.4811200001</v>
      </c>
    </row>
    <row r="603" spans="1:6">
      <c r="A603" s="897" t="s">
        <v>2287</v>
      </c>
      <c r="B603" s="567">
        <v>600000</v>
      </c>
      <c r="C603" s="567">
        <v>1</v>
      </c>
      <c r="D603" s="567">
        <v>2456000</v>
      </c>
      <c r="E603" s="567">
        <v>2453892.7447700002</v>
      </c>
      <c r="F603" s="567">
        <v>2436150.4811200001</v>
      </c>
    </row>
    <row r="604" spans="1:6">
      <c r="A604" s="887" t="s">
        <v>2359</v>
      </c>
      <c r="B604" s="567">
        <v>3000000</v>
      </c>
      <c r="C604" s="567">
        <v>1</v>
      </c>
      <c r="D604" s="567">
        <v>4000000</v>
      </c>
      <c r="E604" s="567">
        <v>3566368.03308</v>
      </c>
      <c r="F604" s="567">
        <v>2951954.2807999998</v>
      </c>
    </row>
    <row r="605" spans="1:6">
      <c r="A605" s="888" t="s">
        <v>3251</v>
      </c>
      <c r="B605" s="567">
        <v>3000000</v>
      </c>
      <c r="C605" s="567">
        <v>1</v>
      </c>
      <c r="D605" s="567">
        <v>4000000</v>
      </c>
      <c r="E605" s="567">
        <v>3566368.03308</v>
      </c>
      <c r="F605" s="567">
        <v>2951954.2807999998</v>
      </c>
    </row>
    <row r="606" spans="1:6">
      <c r="A606" s="889">
        <v>0.95</v>
      </c>
      <c r="B606" s="567">
        <v>3000000</v>
      </c>
      <c r="C606" s="567">
        <v>1</v>
      </c>
      <c r="D606" s="567">
        <v>4000000</v>
      </c>
      <c r="E606" s="567">
        <v>3566368.03308</v>
      </c>
      <c r="F606" s="567">
        <v>2951954.2807999998</v>
      </c>
    </row>
    <row r="607" spans="1:6">
      <c r="A607" s="890">
        <v>0.73798857019999997</v>
      </c>
      <c r="B607" s="567">
        <v>3000000</v>
      </c>
      <c r="C607" s="567">
        <v>1</v>
      </c>
      <c r="D607" s="567">
        <v>4000000</v>
      </c>
      <c r="E607" s="567">
        <v>3566368.03308</v>
      </c>
      <c r="F607" s="567">
        <v>2951954.2807999998</v>
      </c>
    </row>
    <row r="608" spans="1:6">
      <c r="A608" s="891" t="s">
        <v>3251</v>
      </c>
      <c r="B608" s="567">
        <v>3000000</v>
      </c>
      <c r="C608" s="567">
        <v>1</v>
      </c>
      <c r="D608" s="567">
        <v>4000000</v>
      </c>
      <c r="E608" s="567">
        <v>3566368.03308</v>
      </c>
      <c r="F608" s="567">
        <v>2951954.2807999998</v>
      </c>
    </row>
    <row r="609" spans="1:6">
      <c r="A609" s="892" t="s">
        <v>2357</v>
      </c>
      <c r="B609" s="567">
        <v>3000000</v>
      </c>
      <c r="C609" s="567">
        <v>1</v>
      </c>
      <c r="D609" s="567">
        <v>4000000</v>
      </c>
      <c r="E609" s="567">
        <v>3566368.03308</v>
      </c>
      <c r="F609" s="567">
        <v>2951954.2807999998</v>
      </c>
    </row>
    <row r="610" spans="1:6">
      <c r="A610" s="893" t="s">
        <v>2333</v>
      </c>
      <c r="B610" s="567">
        <v>3000000</v>
      </c>
      <c r="C610" s="567">
        <v>1</v>
      </c>
      <c r="D610" s="567">
        <v>4000000</v>
      </c>
      <c r="E610" s="567">
        <v>3566368.03308</v>
      </c>
      <c r="F610" s="567">
        <v>2951954.2807999998</v>
      </c>
    </row>
    <row r="611" spans="1:6">
      <c r="A611" s="894" t="s">
        <v>2352</v>
      </c>
      <c r="B611" s="567">
        <v>3000000</v>
      </c>
      <c r="C611" s="567">
        <v>1</v>
      </c>
      <c r="D611" s="567">
        <v>4000000</v>
      </c>
      <c r="E611" s="567">
        <v>3566368.03308</v>
      </c>
      <c r="F611" s="567">
        <v>2951954.2807999998</v>
      </c>
    </row>
    <row r="612" spans="1:6">
      <c r="A612" s="896" t="s">
        <v>2286</v>
      </c>
      <c r="B612" s="567">
        <v>3000000</v>
      </c>
      <c r="C612" s="567">
        <v>1</v>
      </c>
      <c r="D612" s="567">
        <v>4000000</v>
      </c>
      <c r="E612" s="567">
        <v>3566368.03308</v>
      </c>
      <c r="F612" s="567">
        <v>2951954.2807999998</v>
      </c>
    </row>
    <row r="613" spans="1:6">
      <c r="A613" s="895" t="s">
        <v>267</v>
      </c>
      <c r="B613" s="567">
        <v>3000000</v>
      </c>
      <c r="C613" s="567">
        <v>1</v>
      </c>
      <c r="D613" s="567">
        <v>4000000</v>
      </c>
      <c r="E613" s="567">
        <v>3566368.03308</v>
      </c>
      <c r="F613" s="567">
        <v>2951954.2807999998</v>
      </c>
    </row>
    <row r="614" spans="1:6">
      <c r="A614" s="897" t="s">
        <v>2287</v>
      </c>
      <c r="B614" s="567">
        <v>3000000</v>
      </c>
      <c r="C614" s="567">
        <v>1</v>
      </c>
      <c r="D614" s="567">
        <v>4000000</v>
      </c>
      <c r="E614" s="567">
        <v>3566368.03308</v>
      </c>
      <c r="F614" s="567">
        <v>2951954.2807999998</v>
      </c>
    </row>
    <row r="615" spans="1:6">
      <c r="A615" s="887" t="s">
        <v>2356</v>
      </c>
      <c r="B615" s="567">
        <v>1500000</v>
      </c>
      <c r="C615" s="567">
        <v>1</v>
      </c>
      <c r="D615" s="567">
        <v>7210000</v>
      </c>
      <c r="E615" s="567">
        <v>7097576.1451399997</v>
      </c>
      <c r="F615" s="567">
        <v>5313053.4713200005</v>
      </c>
    </row>
    <row r="616" spans="1:6">
      <c r="A616" s="888" t="s">
        <v>3251</v>
      </c>
      <c r="B616" s="567">
        <v>1500000</v>
      </c>
      <c r="C616" s="567">
        <v>1</v>
      </c>
      <c r="D616" s="567">
        <v>7210000</v>
      </c>
      <c r="E616" s="567">
        <v>7097576.1451399997</v>
      </c>
      <c r="F616" s="567">
        <v>5313053.4713200005</v>
      </c>
    </row>
    <row r="617" spans="1:6">
      <c r="A617" s="889">
        <v>0.92</v>
      </c>
      <c r="B617" s="567">
        <v>1500000</v>
      </c>
      <c r="C617" s="567">
        <v>1</v>
      </c>
      <c r="D617" s="567">
        <v>7210000</v>
      </c>
      <c r="E617" s="567">
        <v>7097576.1451399997</v>
      </c>
      <c r="F617" s="567">
        <v>5313053.4713200005</v>
      </c>
    </row>
    <row r="618" spans="1:6">
      <c r="A618" s="890">
        <v>0.73690062015533986</v>
      </c>
      <c r="B618" s="567">
        <v>1500000</v>
      </c>
      <c r="C618" s="567">
        <v>1</v>
      </c>
      <c r="D618" s="567">
        <v>7210000</v>
      </c>
      <c r="E618" s="567">
        <v>7097576.1451399997</v>
      </c>
      <c r="F618" s="567">
        <v>5313053.4713200005</v>
      </c>
    </row>
    <row r="619" spans="1:6">
      <c r="A619" s="891" t="s">
        <v>3251</v>
      </c>
      <c r="B619" s="567">
        <v>1500000</v>
      </c>
      <c r="C619" s="567">
        <v>1</v>
      </c>
      <c r="D619" s="567">
        <v>7210000</v>
      </c>
      <c r="E619" s="567">
        <v>7097576.1451399997</v>
      </c>
      <c r="F619" s="567">
        <v>5313053.4713200005</v>
      </c>
    </row>
    <row r="620" spans="1:6">
      <c r="A620" s="892" t="s">
        <v>2354</v>
      </c>
      <c r="B620" s="567">
        <v>1500000</v>
      </c>
      <c r="C620" s="567">
        <v>1</v>
      </c>
      <c r="D620" s="567">
        <v>7210000</v>
      </c>
      <c r="E620" s="567">
        <v>7097576.1451399997</v>
      </c>
      <c r="F620" s="567">
        <v>5313053.4713200005</v>
      </c>
    </row>
    <row r="621" spans="1:6">
      <c r="A621" s="893" t="s">
        <v>2355</v>
      </c>
      <c r="B621" s="567">
        <v>1500000</v>
      </c>
      <c r="C621" s="567">
        <v>1</v>
      </c>
      <c r="D621" s="567">
        <v>7210000</v>
      </c>
      <c r="E621" s="567">
        <v>7097576.1451399997</v>
      </c>
      <c r="F621" s="567">
        <v>5313053.4713200005</v>
      </c>
    </row>
    <row r="622" spans="1:6">
      <c r="A622" s="894" t="s">
        <v>2352</v>
      </c>
      <c r="B622" s="567">
        <v>1500000</v>
      </c>
      <c r="C622" s="567">
        <v>1</v>
      </c>
      <c r="D622" s="567">
        <v>7210000</v>
      </c>
      <c r="E622" s="567">
        <v>7097576.1451399997</v>
      </c>
      <c r="F622" s="567">
        <v>5313053.4713200005</v>
      </c>
    </row>
    <row r="623" spans="1:6">
      <c r="A623" s="896" t="s">
        <v>2286</v>
      </c>
      <c r="B623" s="567">
        <v>1500000</v>
      </c>
      <c r="C623" s="567">
        <v>1</v>
      </c>
      <c r="D623" s="567">
        <v>7210000</v>
      </c>
      <c r="E623" s="567">
        <v>7097576.1451399997</v>
      </c>
      <c r="F623" s="567">
        <v>5313053.4713200005</v>
      </c>
    </row>
    <row r="624" spans="1:6">
      <c r="A624" s="895" t="s">
        <v>267</v>
      </c>
      <c r="B624" s="567">
        <v>1500000</v>
      </c>
      <c r="C624" s="567">
        <v>1</v>
      </c>
      <c r="D624" s="567">
        <v>7210000</v>
      </c>
      <c r="E624" s="567">
        <v>7097576.1451399997</v>
      </c>
      <c r="F624" s="567">
        <v>5313053.4713200005</v>
      </c>
    </row>
    <row r="625" spans="1:6">
      <c r="A625" s="897" t="s">
        <v>2287</v>
      </c>
      <c r="B625" s="567">
        <v>1500000</v>
      </c>
      <c r="C625" s="567">
        <v>1</v>
      </c>
      <c r="D625" s="567">
        <v>7210000</v>
      </c>
      <c r="E625" s="567">
        <v>7097576.1451399997</v>
      </c>
      <c r="F625" s="567">
        <v>5313053.4713200005</v>
      </c>
    </row>
    <row r="626" spans="1:6">
      <c r="A626" s="886" t="s">
        <v>2325</v>
      </c>
      <c r="B626" s="567">
        <v>4500000</v>
      </c>
      <c r="C626" s="567">
        <v>3</v>
      </c>
      <c r="D626" s="567">
        <v>4500000</v>
      </c>
      <c r="E626" s="567">
        <v>2830859.4991600001</v>
      </c>
      <c r="F626" s="567">
        <v>2342649.4062100002</v>
      </c>
    </row>
    <row r="627" spans="1:6">
      <c r="A627" s="726" t="s">
        <v>2703</v>
      </c>
      <c r="B627" s="567">
        <v>4500000</v>
      </c>
      <c r="C627" s="567">
        <v>3</v>
      </c>
      <c r="D627" s="567">
        <v>4500000</v>
      </c>
      <c r="E627" s="567">
        <v>2830859.4991600001</v>
      </c>
      <c r="F627" s="567">
        <v>2342649.4062100002</v>
      </c>
    </row>
    <row r="628" spans="1:6">
      <c r="A628" s="887" t="s">
        <v>2331</v>
      </c>
      <c r="B628" s="567">
        <v>1000000</v>
      </c>
      <c r="C628" s="567">
        <v>1</v>
      </c>
      <c r="D628" s="567">
        <v>1000000</v>
      </c>
      <c r="E628" s="567">
        <v>811406.72415999998</v>
      </c>
      <c r="F628" s="567">
        <v>328279.75623</v>
      </c>
    </row>
    <row r="629" spans="1:6">
      <c r="A629" s="888" t="s">
        <v>3251</v>
      </c>
      <c r="B629" s="567">
        <v>1000000</v>
      </c>
      <c r="C629" s="567">
        <v>1</v>
      </c>
      <c r="D629" s="567">
        <v>1000000</v>
      </c>
      <c r="E629" s="567">
        <v>811406.72415999998</v>
      </c>
      <c r="F629" s="567">
        <v>328279.75623</v>
      </c>
    </row>
    <row r="630" spans="1:6">
      <c r="A630" s="889">
        <v>0.5</v>
      </c>
      <c r="B630" s="567">
        <v>1000000</v>
      </c>
      <c r="C630" s="567">
        <v>1</v>
      </c>
      <c r="D630" s="567">
        <v>1000000</v>
      </c>
      <c r="E630" s="567">
        <v>811406.72415999998</v>
      </c>
      <c r="F630" s="567">
        <v>328279.75623</v>
      </c>
    </row>
    <row r="631" spans="1:6">
      <c r="A631" s="890">
        <v>0.32827975623</v>
      </c>
      <c r="B631" s="567">
        <v>1000000</v>
      </c>
      <c r="C631" s="567">
        <v>1</v>
      </c>
      <c r="D631" s="567">
        <v>1000000</v>
      </c>
      <c r="E631" s="567">
        <v>811406.72415999998</v>
      </c>
      <c r="F631" s="567">
        <v>328279.75623</v>
      </c>
    </row>
    <row r="632" spans="1:6">
      <c r="A632" s="891" t="s">
        <v>3251</v>
      </c>
      <c r="B632" s="567">
        <v>1000000</v>
      </c>
      <c r="C632" s="567">
        <v>1</v>
      </c>
      <c r="D632" s="567">
        <v>1000000</v>
      </c>
      <c r="E632" s="567">
        <v>811406.72415999998</v>
      </c>
      <c r="F632" s="567">
        <v>328279.75623</v>
      </c>
    </row>
    <row r="633" spans="1:6">
      <c r="A633" s="892" t="s">
        <v>2330</v>
      </c>
      <c r="B633" s="567">
        <v>1000000</v>
      </c>
      <c r="C633" s="567">
        <v>1</v>
      </c>
      <c r="D633" s="567">
        <v>1000000</v>
      </c>
      <c r="E633" s="567">
        <v>811406.72415999998</v>
      </c>
      <c r="F633" s="567">
        <v>328279.75623</v>
      </c>
    </row>
    <row r="634" spans="1:6">
      <c r="A634" s="893" t="s">
        <v>2329</v>
      </c>
      <c r="B634" s="567">
        <v>1000000</v>
      </c>
      <c r="C634" s="567">
        <v>1</v>
      </c>
      <c r="D634" s="567">
        <v>1000000</v>
      </c>
      <c r="E634" s="567">
        <v>811406.72415999998</v>
      </c>
      <c r="F634" s="567">
        <v>328279.75623</v>
      </c>
    </row>
    <row r="635" spans="1:6">
      <c r="A635" s="894" t="s">
        <v>2324</v>
      </c>
      <c r="B635" s="567">
        <v>1000000</v>
      </c>
      <c r="C635" s="567">
        <v>1</v>
      </c>
      <c r="D635" s="567">
        <v>1000000</v>
      </c>
      <c r="E635" s="567">
        <v>811406.72415999998</v>
      </c>
      <c r="F635" s="567">
        <v>328279.75623</v>
      </c>
    </row>
    <row r="636" spans="1:6">
      <c r="A636" s="896" t="s">
        <v>2286</v>
      </c>
      <c r="B636" s="567">
        <v>1000000</v>
      </c>
      <c r="C636" s="567">
        <v>1</v>
      </c>
      <c r="D636" s="567">
        <v>1000000</v>
      </c>
      <c r="E636" s="567">
        <v>811406.72415999998</v>
      </c>
      <c r="F636" s="567">
        <v>328279.75623</v>
      </c>
    </row>
    <row r="637" spans="1:6">
      <c r="A637" s="895" t="s">
        <v>267</v>
      </c>
      <c r="B637" s="567">
        <v>1000000</v>
      </c>
      <c r="C637" s="567">
        <v>1</v>
      </c>
      <c r="D637" s="567">
        <v>1000000</v>
      </c>
      <c r="E637" s="567">
        <v>811406.72415999998</v>
      </c>
      <c r="F637" s="567">
        <v>328279.75623</v>
      </c>
    </row>
    <row r="638" spans="1:6">
      <c r="A638" s="897" t="s">
        <v>2287</v>
      </c>
      <c r="B638" s="567">
        <v>1000000</v>
      </c>
      <c r="C638" s="567">
        <v>1</v>
      </c>
      <c r="D638" s="567">
        <v>1000000</v>
      </c>
      <c r="E638" s="567">
        <v>811406.72415999998</v>
      </c>
      <c r="F638" s="567">
        <v>328279.75623</v>
      </c>
    </row>
    <row r="639" spans="1:6">
      <c r="A639" s="887" t="s">
        <v>2328</v>
      </c>
      <c r="B639" s="567">
        <v>2500000</v>
      </c>
      <c r="C639" s="567">
        <v>1</v>
      </c>
      <c r="D639" s="567">
        <v>2500000</v>
      </c>
      <c r="E639" s="567">
        <v>1799061.075</v>
      </c>
      <c r="F639" s="567">
        <v>1793977.94998</v>
      </c>
    </row>
    <row r="640" spans="1:6">
      <c r="A640" s="888" t="s">
        <v>3251</v>
      </c>
      <c r="B640" s="567">
        <v>2500000</v>
      </c>
      <c r="C640" s="567">
        <v>1</v>
      </c>
      <c r="D640" s="567">
        <v>2500000</v>
      </c>
      <c r="E640" s="567">
        <v>1799061.075</v>
      </c>
      <c r="F640" s="567">
        <v>1793977.94998</v>
      </c>
    </row>
    <row r="641" spans="1:6">
      <c r="A641" s="889">
        <v>0.72</v>
      </c>
      <c r="B641" s="567">
        <v>2500000</v>
      </c>
      <c r="C641" s="567">
        <v>1</v>
      </c>
      <c r="D641" s="567">
        <v>2500000</v>
      </c>
      <c r="E641" s="567">
        <v>1799061.075</v>
      </c>
      <c r="F641" s="567">
        <v>1793977.94998</v>
      </c>
    </row>
    <row r="642" spans="1:6">
      <c r="A642" s="890">
        <v>0.71759117999200006</v>
      </c>
      <c r="B642" s="567">
        <v>2500000</v>
      </c>
      <c r="C642" s="567">
        <v>1</v>
      </c>
      <c r="D642" s="567">
        <v>2500000</v>
      </c>
      <c r="E642" s="567">
        <v>1799061.075</v>
      </c>
      <c r="F642" s="567">
        <v>1793977.94998</v>
      </c>
    </row>
    <row r="643" spans="1:6">
      <c r="A643" s="891" t="s">
        <v>3251</v>
      </c>
      <c r="B643" s="567">
        <v>2500000</v>
      </c>
      <c r="C643" s="567">
        <v>1</v>
      </c>
      <c r="D643" s="567">
        <v>2500000</v>
      </c>
      <c r="E643" s="567">
        <v>1799061.075</v>
      </c>
      <c r="F643" s="567">
        <v>1793977.94998</v>
      </c>
    </row>
    <row r="644" spans="1:6">
      <c r="A644" s="892" t="s">
        <v>2327</v>
      </c>
      <c r="B644" s="567">
        <v>2500000</v>
      </c>
      <c r="C644" s="567">
        <v>1</v>
      </c>
      <c r="D644" s="567">
        <v>2500000</v>
      </c>
      <c r="E644" s="567">
        <v>1799061.075</v>
      </c>
      <c r="F644" s="567">
        <v>1793977.94998</v>
      </c>
    </row>
    <row r="645" spans="1:6">
      <c r="A645" s="893" t="s">
        <v>2326</v>
      </c>
      <c r="B645" s="567">
        <v>2500000</v>
      </c>
      <c r="C645" s="567">
        <v>1</v>
      </c>
      <c r="D645" s="567">
        <v>2500000</v>
      </c>
      <c r="E645" s="567">
        <v>1799061.075</v>
      </c>
      <c r="F645" s="567">
        <v>1793977.94998</v>
      </c>
    </row>
    <row r="646" spans="1:6">
      <c r="A646" s="894" t="s">
        <v>2324</v>
      </c>
      <c r="B646" s="567">
        <v>2500000</v>
      </c>
      <c r="C646" s="567">
        <v>1</v>
      </c>
      <c r="D646" s="567">
        <v>2500000</v>
      </c>
      <c r="E646" s="567">
        <v>1799061.075</v>
      </c>
      <c r="F646" s="567">
        <v>1793977.94998</v>
      </c>
    </row>
    <row r="647" spans="1:6">
      <c r="A647" s="896" t="s">
        <v>2286</v>
      </c>
      <c r="B647" s="567">
        <v>2500000</v>
      </c>
      <c r="C647" s="567">
        <v>1</v>
      </c>
      <c r="D647" s="567">
        <v>2500000</v>
      </c>
      <c r="E647" s="567">
        <v>1799061.075</v>
      </c>
      <c r="F647" s="567">
        <v>1793977.94998</v>
      </c>
    </row>
    <row r="648" spans="1:6">
      <c r="A648" s="895" t="s">
        <v>267</v>
      </c>
      <c r="B648" s="567">
        <v>2500000</v>
      </c>
      <c r="C648" s="567">
        <v>1</v>
      </c>
      <c r="D648" s="567">
        <v>2500000</v>
      </c>
      <c r="E648" s="567">
        <v>1799061.075</v>
      </c>
      <c r="F648" s="567">
        <v>1793977.94998</v>
      </c>
    </row>
    <row r="649" spans="1:6">
      <c r="A649" s="897" t="s">
        <v>2287</v>
      </c>
      <c r="B649" s="567">
        <v>2500000</v>
      </c>
      <c r="C649" s="567">
        <v>1</v>
      </c>
      <c r="D649" s="567">
        <v>2500000</v>
      </c>
      <c r="E649" s="567">
        <v>1799061.075</v>
      </c>
      <c r="F649" s="567">
        <v>1793977.94998</v>
      </c>
    </row>
    <row r="650" spans="1:6">
      <c r="A650" s="887" t="s">
        <v>2334</v>
      </c>
      <c r="B650" s="567">
        <v>1000000</v>
      </c>
      <c r="C650" s="567">
        <v>1</v>
      </c>
      <c r="D650" s="567">
        <v>1000000</v>
      </c>
      <c r="E650" s="567">
        <v>220391.7</v>
      </c>
      <c r="F650" s="567">
        <v>220391.7</v>
      </c>
    </row>
    <row r="651" spans="1:6">
      <c r="A651" s="888" t="s">
        <v>3251</v>
      </c>
      <c r="B651" s="567">
        <v>1000000</v>
      </c>
      <c r="C651" s="567">
        <v>1</v>
      </c>
      <c r="D651" s="567">
        <v>1000000</v>
      </c>
      <c r="E651" s="567">
        <v>220391.7</v>
      </c>
      <c r="F651" s="567">
        <v>220391.7</v>
      </c>
    </row>
    <row r="652" spans="1:6">
      <c r="A652" s="889">
        <v>0.22</v>
      </c>
      <c r="B652" s="567">
        <v>1000000</v>
      </c>
      <c r="C652" s="567">
        <v>1</v>
      </c>
      <c r="D652" s="567">
        <v>1000000</v>
      </c>
      <c r="E652" s="567">
        <v>220391.7</v>
      </c>
      <c r="F652" s="567">
        <v>220391.7</v>
      </c>
    </row>
    <row r="653" spans="1:6">
      <c r="A653" s="890">
        <v>0.22039170000000002</v>
      </c>
      <c r="B653" s="567">
        <v>1000000</v>
      </c>
      <c r="C653" s="567">
        <v>1</v>
      </c>
      <c r="D653" s="567">
        <v>1000000</v>
      </c>
      <c r="E653" s="567">
        <v>220391.7</v>
      </c>
      <c r="F653" s="567">
        <v>220391.7</v>
      </c>
    </row>
    <row r="654" spans="1:6">
      <c r="A654" s="891" t="s">
        <v>3251</v>
      </c>
      <c r="B654" s="567">
        <v>1000000</v>
      </c>
      <c r="C654" s="567">
        <v>1</v>
      </c>
      <c r="D654" s="567">
        <v>1000000</v>
      </c>
      <c r="E654" s="567">
        <v>220391.7</v>
      </c>
      <c r="F654" s="567">
        <v>220391.7</v>
      </c>
    </row>
    <row r="655" spans="1:6">
      <c r="A655" s="892" t="s">
        <v>2332</v>
      </c>
      <c r="B655" s="567">
        <v>1000000</v>
      </c>
      <c r="C655" s="567">
        <v>1</v>
      </c>
      <c r="D655" s="567">
        <v>1000000</v>
      </c>
      <c r="E655" s="567">
        <v>220391.7</v>
      </c>
      <c r="F655" s="567">
        <v>220391.7</v>
      </c>
    </row>
    <row r="656" spans="1:6">
      <c r="A656" s="893" t="s">
        <v>2318</v>
      </c>
      <c r="B656" s="567">
        <v>1000000</v>
      </c>
      <c r="C656" s="567">
        <v>1</v>
      </c>
      <c r="D656" s="567">
        <v>1000000</v>
      </c>
      <c r="E656" s="567">
        <v>220391.7</v>
      </c>
      <c r="F656" s="567">
        <v>220391.7</v>
      </c>
    </row>
    <row r="657" spans="1:6">
      <c r="A657" s="894" t="s">
        <v>2324</v>
      </c>
      <c r="B657" s="567">
        <v>1000000</v>
      </c>
      <c r="C657" s="567">
        <v>1</v>
      </c>
      <c r="D657" s="567">
        <v>1000000</v>
      </c>
      <c r="E657" s="567">
        <v>220391.7</v>
      </c>
      <c r="F657" s="567">
        <v>220391.7</v>
      </c>
    </row>
    <row r="658" spans="1:6">
      <c r="A658" s="896" t="s">
        <v>2286</v>
      </c>
      <c r="B658" s="567">
        <v>1000000</v>
      </c>
      <c r="C658" s="567">
        <v>1</v>
      </c>
      <c r="D658" s="567">
        <v>1000000</v>
      </c>
      <c r="E658" s="567">
        <v>220391.7</v>
      </c>
      <c r="F658" s="567">
        <v>220391.7</v>
      </c>
    </row>
    <row r="659" spans="1:6">
      <c r="A659" s="895" t="s">
        <v>267</v>
      </c>
      <c r="B659" s="567">
        <v>1000000</v>
      </c>
      <c r="C659" s="567">
        <v>1</v>
      </c>
      <c r="D659" s="567">
        <v>1000000</v>
      </c>
      <c r="E659" s="567">
        <v>220391.7</v>
      </c>
      <c r="F659" s="567">
        <v>220391.7</v>
      </c>
    </row>
    <row r="660" spans="1:6">
      <c r="A660" s="897" t="s">
        <v>2287</v>
      </c>
      <c r="B660" s="567">
        <v>1000000</v>
      </c>
      <c r="C660" s="567">
        <v>1</v>
      </c>
      <c r="D660" s="567">
        <v>1000000</v>
      </c>
      <c r="E660" s="567">
        <v>220391.7</v>
      </c>
      <c r="F660" s="567">
        <v>220391.7</v>
      </c>
    </row>
    <row r="661" spans="1:6">
      <c r="A661" s="886" t="s">
        <v>2394</v>
      </c>
      <c r="B661" s="567">
        <v>2000000</v>
      </c>
      <c r="C661" s="567">
        <v>1</v>
      </c>
      <c r="D661" s="567">
        <v>2000000</v>
      </c>
      <c r="E661" s="567">
        <v>0</v>
      </c>
      <c r="F661" s="567">
        <v>0</v>
      </c>
    </row>
    <row r="662" spans="1:6">
      <c r="A662" s="726" t="s">
        <v>2716</v>
      </c>
      <c r="B662" s="567">
        <v>2000000</v>
      </c>
      <c r="C662" s="567">
        <v>1</v>
      </c>
      <c r="D662" s="567">
        <v>2000000</v>
      </c>
      <c r="E662" s="567">
        <v>0</v>
      </c>
      <c r="F662" s="567">
        <v>0</v>
      </c>
    </row>
    <row r="663" spans="1:6">
      <c r="A663" s="887" t="s">
        <v>2396</v>
      </c>
      <c r="B663" s="567">
        <v>2000000</v>
      </c>
      <c r="C663" s="567">
        <v>1</v>
      </c>
      <c r="D663" s="567">
        <v>2000000</v>
      </c>
      <c r="E663" s="567">
        <v>0</v>
      </c>
      <c r="F663" s="567">
        <v>0</v>
      </c>
    </row>
    <row r="664" spans="1:6">
      <c r="A664" s="888" t="s">
        <v>3251</v>
      </c>
      <c r="B664" s="567">
        <v>2000000</v>
      </c>
      <c r="C664" s="567">
        <v>1</v>
      </c>
      <c r="D664" s="567">
        <v>2000000</v>
      </c>
      <c r="E664" s="567">
        <v>0</v>
      </c>
      <c r="F664" s="567">
        <v>0</v>
      </c>
    </row>
    <row r="665" spans="1:6">
      <c r="A665" s="889">
        <v>0</v>
      </c>
      <c r="B665" s="567">
        <v>2000000</v>
      </c>
      <c r="C665" s="567">
        <v>1</v>
      </c>
      <c r="D665" s="567">
        <v>2000000</v>
      </c>
      <c r="E665" s="567">
        <v>0</v>
      </c>
      <c r="F665" s="567">
        <v>0</v>
      </c>
    </row>
    <row r="666" spans="1:6">
      <c r="A666" s="890">
        <v>0</v>
      </c>
      <c r="B666" s="567">
        <v>2000000</v>
      </c>
      <c r="C666" s="567">
        <v>1</v>
      </c>
      <c r="D666" s="567">
        <v>2000000</v>
      </c>
      <c r="E666" s="567">
        <v>0</v>
      </c>
      <c r="F666" s="567">
        <v>0</v>
      </c>
    </row>
    <row r="667" spans="1:6">
      <c r="A667" s="891" t="s">
        <v>3251</v>
      </c>
      <c r="B667" s="567">
        <v>2000000</v>
      </c>
      <c r="C667" s="567">
        <v>1</v>
      </c>
      <c r="D667" s="567">
        <v>2000000</v>
      </c>
      <c r="E667" s="567">
        <v>0</v>
      </c>
      <c r="F667" s="567">
        <v>0</v>
      </c>
    </row>
    <row r="668" spans="1:6">
      <c r="A668" s="892" t="s">
        <v>365</v>
      </c>
      <c r="B668" s="567">
        <v>2000000</v>
      </c>
      <c r="C668" s="567">
        <v>1</v>
      </c>
      <c r="D668" s="567">
        <v>2000000</v>
      </c>
      <c r="E668" s="567">
        <v>0</v>
      </c>
      <c r="F668" s="567">
        <v>0</v>
      </c>
    </row>
    <row r="669" spans="1:6">
      <c r="A669" s="893" t="s">
        <v>2395</v>
      </c>
      <c r="B669" s="567">
        <v>2000000</v>
      </c>
      <c r="C669" s="567">
        <v>1</v>
      </c>
      <c r="D669" s="567">
        <v>2000000</v>
      </c>
      <c r="E669" s="567">
        <v>0</v>
      </c>
      <c r="F669" s="567">
        <v>0</v>
      </c>
    </row>
    <row r="670" spans="1:6">
      <c r="A670" s="894" t="s">
        <v>2366</v>
      </c>
      <c r="B670" s="567">
        <v>2000000</v>
      </c>
      <c r="C670" s="567">
        <v>1</v>
      </c>
      <c r="D670" s="567">
        <v>2000000</v>
      </c>
      <c r="E670" s="567">
        <v>0</v>
      </c>
      <c r="F670" s="567">
        <v>0</v>
      </c>
    </row>
    <row r="671" spans="1:6">
      <c r="A671" s="896" t="s">
        <v>2286</v>
      </c>
      <c r="B671" s="567">
        <v>2000000</v>
      </c>
      <c r="C671" s="567">
        <v>1</v>
      </c>
      <c r="D671" s="567">
        <v>2000000</v>
      </c>
      <c r="E671" s="567">
        <v>0</v>
      </c>
      <c r="F671" s="567">
        <v>0</v>
      </c>
    </row>
    <row r="672" spans="1:6">
      <c r="A672" s="895" t="s">
        <v>267</v>
      </c>
      <c r="B672" s="567">
        <v>2000000</v>
      </c>
      <c r="C672" s="567">
        <v>1</v>
      </c>
      <c r="D672" s="567">
        <v>2000000</v>
      </c>
      <c r="E672" s="567">
        <v>0</v>
      </c>
      <c r="F672" s="567">
        <v>0</v>
      </c>
    </row>
    <row r="673" spans="1:6">
      <c r="A673" s="897" t="s">
        <v>1337</v>
      </c>
      <c r="B673" s="567">
        <v>2000000</v>
      </c>
      <c r="C673" s="567">
        <v>1</v>
      </c>
      <c r="D673" s="567">
        <v>2000000</v>
      </c>
      <c r="E673" s="567">
        <v>0</v>
      </c>
      <c r="F673" s="567">
        <v>0</v>
      </c>
    </row>
    <row r="674" spans="1:6">
      <c r="A674" s="886" t="s">
        <v>2367</v>
      </c>
      <c r="B674" s="567">
        <v>2500000</v>
      </c>
      <c r="C674" s="567">
        <v>1</v>
      </c>
      <c r="D674" s="567">
        <v>3600000</v>
      </c>
      <c r="E674" s="567">
        <v>2310097.7072800002</v>
      </c>
      <c r="F674" s="567">
        <v>678621.86604999995</v>
      </c>
    </row>
    <row r="675" spans="1:6">
      <c r="A675" s="726" t="s">
        <v>2716</v>
      </c>
      <c r="B675" s="567">
        <v>2500000</v>
      </c>
      <c r="C675" s="567">
        <v>1</v>
      </c>
      <c r="D675" s="567">
        <v>3600000</v>
      </c>
      <c r="E675" s="567">
        <v>2310097.7072800002</v>
      </c>
      <c r="F675" s="567">
        <v>678621.86604999995</v>
      </c>
    </row>
    <row r="676" spans="1:6">
      <c r="A676" s="887" t="s">
        <v>2370</v>
      </c>
      <c r="B676" s="567">
        <v>2500000</v>
      </c>
      <c r="C676" s="567">
        <v>1</v>
      </c>
      <c r="D676" s="567">
        <v>3600000</v>
      </c>
      <c r="E676" s="567">
        <v>2310097.7072800002</v>
      </c>
      <c r="F676" s="567">
        <v>678621.86604999995</v>
      </c>
    </row>
    <row r="677" spans="1:6">
      <c r="A677" s="888" t="s">
        <v>3251</v>
      </c>
      <c r="B677" s="567">
        <v>2500000</v>
      </c>
      <c r="C677" s="567">
        <v>1</v>
      </c>
      <c r="D677" s="567">
        <v>3600000</v>
      </c>
      <c r="E677" s="567">
        <v>2310097.7072800002</v>
      </c>
      <c r="F677" s="567">
        <v>678621.86604999995</v>
      </c>
    </row>
    <row r="678" spans="1:6">
      <c r="A678" s="889">
        <v>0.22</v>
      </c>
      <c r="B678" s="567">
        <v>2500000</v>
      </c>
      <c r="C678" s="567">
        <v>1</v>
      </c>
      <c r="D678" s="567">
        <v>3600000</v>
      </c>
      <c r="E678" s="567">
        <v>2310097.7072800002</v>
      </c>
      <c r="F678" s="567">
        <v>678621.86604999995</v>
      </c>
    </row>
    <row r="679" spans="1:6">
      <c r="A679" s="890">
        <v>0.18850607390277777</v>
      </c>
      <c r="B679" s="567">
        <v>2500000</v>
      </c>
      <c r="C679" s="567">
        <v>1</v>
      </c>
      <c r="D679" s="567">
        <v>3600000</v>
      </c>
      <c r="E679" s="567">
        <v>2310097.7072800002</v>
      </c>
      <c r="F679" s="567">
        <v>678621.86604999995</v>
      </c>
    </row>
    <row r="680" spans="1:6">
      <c r="A680" s="891" t="s">
        <v>3251</v>
      </c>
      <c r="B680" s="567">
        <v>2500000</v>
      </c>
      <c r="C680" s="567">
        <v>1</v>
      </c>
      <c r="D680" s="567">
        <v>3600000</v>
      </c>
      <c r="E680" s="567">
        <v>2310097.7072800002</v>
      </c>
      <c r="F680" s="567">
        <v>678621.86604999995</v>
      </c>
    </row>
    <row r="681" spans="1:6">
      <c r="A681" s="892" t="s">
        <v>2368</v>
      </c>
      <c r="B681" s="567">
        <v>2500000</v>
      </c>
      <c r="C681" s="567">
        <v>1</v>
      </c>
      <c r="D681" s="567">
        <v>3600000</v>
      </c>
      <c r="E681" s="567">
        <v>2310097.7072800002</v>
      </c>
      <c r="F681" s="567">
        <v>678621.86604999995</v>
      </c>
    </row>
    <row r="682" spans="1:6">
      <c r="A682" s="893" t="s">
        <v>2349</v>
      </c>
      <c r="B682" s="567">
        <v>2500000</v>
      </c>
      <c r="C682" s="567">
        <v>1</v>
      </c>
      <c r="D682" s="567">
        <v>3600000</v>
      </c>
      <c r="E682" s="567">
        <v>2310097.7072800002</v>
      </c>
      <c r="F682" s="567">
        <v>678621.86604999995</v>
      </c>
    </row>
    <row r="683" spans="1:6">
      <c r="A683" s="894" t="s">
        <v>2366</v>
      </c>
      <c r="B683" s="567">
        <v>2500000</v>
      </c>
      <c r="C683" s="567">
        <v>1</v>
      </c>
      <c r="D683" s="567">
        <v>3600000</v>
      </c>
      <c r="E683" s="567">
        <v>2310097.7072800002</v>
      </c>
      <c r="F683" s="567">
        <v>678621.86604999995</v>
      </c>
    </row>
    <row r="684" spans="1:6">
      <c r="A684" s="896" t="s">
        <v>2286</v>
      </c>
      <c r="B684" s="567">
        <v>2500000</v>
      </c>
      <c r="C684" s="567">
        <v>1</v>
      </c>
      <c r="D684" s="567">
        <v>3600000</v>
      </c>
      <c r="E684" s="567">
        <v>2310097.7072800002</v>
      </c>
      <c r="F684" s="567">
        <v>678621.86604999995</v>
      </c>
    </row>
    <row r="685" spans="1:6">
      <c r="A685" s="895" t="s">
        <v>267</v>
      </c>
      <c r="B685" s="567">
        <v>2500000</v>
      </c>
      <c r="C685" s="567">
        <v>1</v>
      </c>
      <c r="D685" s="567">
        <v>3600000</v>
      </c>
      <c r="E685" s="567">
        <v>2310097.7072800002</v>
      </c>
      <c r="F685" s="567">
        <v>678621.86604999995</v>
      </c>
    </row>
    <row r="686" spans="1:6">
      <c r="A686" s="897" t="s">
        <v>2287</v>
      </c>
      <c r="B686" s="567">
        <v>2500000</v>
      </c>
      <c r="C686" s="567">
        <v>1</v>
      </c>
      <c r="D686" s="567">
        <v>3600000</v>
      </c>
      <c r="E686" s="567">
        <v>2310097.7072800002</v>
      </c>
      <c r="F686" s="567">
        <v>678621.86604999995</v>
      </c>
    </row>
    <row r="687" spans="1:6">
      <c r="A687" s="886" t="s">
        <v>837</v>
      </c>
      <c r="B687" s="567">
        <v>1300000</v>
      </c>
      <c r="C687" s="567">
        <v>1</v>
      </c>
      <c r="D687" s="567">
        <v>1300000</v>
      </c>
      <c r="E687" s="567">
        <v>1225865</v>
      </c>
      <c r="F687" s="567">
        <v>979353</v>
      </c>
    </row>
    <row r="688" spans="1:6">
      <c r="A688" s="726" t="s">
        <v>2705</v>
      </c>
      <c r="B688" s="567">
        <v>1300000</v>
      </c>
      <c r="C688" s="567">
        <v>1</v>
      </c>
      <c r="D688" s="567">
        <v>1300000</v>
      </c>
      <c r="E688" s="567">
        <v>1225865</v>
      </c>
      <c r="F688" s="567">
        <v>979353</v>
      </c>
    </row>
    <row r="689" spans="1:6">
      <c r="A689" s="887" t="s">
        <v>3251</v>
      </c>
      <c r="B689" s="567">
        <v>1300000</v>
      </c>
      <c r="C689" s="567">
        <v>1</v>
      </c>
      <c r="D689" s="567">
        <v>1300000</v>
      </c>
      <c r="E689" s="567">
        <v>1225865</v>
      </c>
      <c r="F689" s="567">
        <v>979353</v>
      </c>
    </row>
    <row r="690" spans="1:6">
      <c r="A690" s="888" t="s">
        <v>3251</v>
      </c>
      <c r="B690" s="567">
        <v>1300000</v>
      </c>
      <c r="C690" s="567">
        <v>1</v>
      </c>
      <c r="D690" s="567">
        <v>1300000</v>
      </c>
      <c r="E690" s="567">
        <v>1225865</v>
      </c>
      <c r="F690" s="567">
        <v>979353</v>
      </c>
    </row>
    <row r="691" spans="1:6">
      <c r="A691" s="889">
        <v>0.95</v>
      </c>
      <c r="B691" s="567">
        <v>1300000</v>
      </c>
      <c r="C691" s="567">
        <v>1</v>
      </c>
      <c r="D691" s="567">
        <v>1300000</v>
      </c>
      <c r="E691" s="567">
        <v>1225865</v>
      </c>
      <c r="F691" s="567">
        <v>979353</v>
      </c>
    </row>
    <row r="692" spans="1:6">
      <c r="A692" s="890" t="s">
        <v>3251</v>
      </c>
      <c r="B692" s="567">
        <v>1300000</v>
      </c>
      <c r="C692" s="567">
        <v>1</v>
      </c>
      <c r="D692" s="567">
        <v>1300000</v>
      </c>
      <c r="E692" s="567">
        <v>1225865</v>
      </c>
      <c r="F692" s="567">
        <v>979353</v>
      </c>
    </row>
    <row r="693" spans="1:6">
      <c r="A693" s="891">
        <v>2018</v>
      </c>
      <c r="B693" s="567">
        <v>1300000</v>
      </c>
      <c r="C693" s="567">
        <v>1</v>
      </c>
      <c r="D693" s="567">
        <v>1300000</v>
      </c>
      <c r="E693" s="567">
        <v>1225865</v>
      </c>
      <c r="F693" s="567">
        <v>979353</v>
      </c>
    </row>
    <row r="694" spans="1:6">
      <c r="A694" s="892" t="s">
        <v>838</v>
      </c>
      <c r="B694" s="567">
        <v>1300000</v>
      </c>
      <c r="C694" s="567">
        <v>1</v>
      </c>
      <c r="D694" s="567">
        <v>1300000</v>
      </c>
      <c r="E694" s="567">
        <v>1225865</v>
      </c>
      <c r="F694" s="567">
        <v>979353</v>
      </c>
    </row>
    <row r="695" spans="1:6">
      <c r="A695" s="893" t="s">
        <v>3251</v>
      </c>
      <c r="B695" s="567">
        <v>1300000</v>
      </c>
      <c r="C695" s="567">
        <v>1</v>
      </c>
      <c r="D695" s="567">
        <v>1300000</v>
      </c>
      <c r="E695" s="567">
        <v>1225865</v>
      </c>
      <c r="F695" s="567">
        <v>979353</v>
      </c>
    </row>
    <row r="696" spans="1:6">
      <c r="A696" s="894" t="s">
        <v>836</v>
      </c>
      <c r="B696" s="567">
        <v>1300000</v>
      </c>
      <c r="C696" s="567">
        <v>1</v>
      </c>
      <c r="D696" s="567">
        <v>1300000</v>
      </c>
      <c r="E696" s="567">
        <v>1225865</v>
      </c>
      <c r="F696" s="567">
        <v>979353</v>
      </c>
    </row>
    <row r="697" spans="1:6">
      <c r="A697" s="896" t="s">
        <v>527</v>
      </c>
      <c r="B697" s="567">
        <v>1300000</v>
      </c>
      <c r="C697" s="567">
        <v>1</v>
      </c>
      <c r="D697" s="567">
        <v>1300000</v>
      </c>
      <c r="E697" s="567">
        <v>1225865</v>
      </c>
      <c r="F697" s="567">
        <v>979353</v>
      </c>
    </row>
    <row r="698" spans="1:6">
      <c r="A698" s="895" t="s">
        <v>292</v>
      </c>
      <c r="B698" s="567">
        <v>1300000</v>
      </c>
      <c r="C698" s="567">
        <v>1</v>
      </c>
      <c r="D698" s="567">
        <v>1300000</v>
      </c>
      <c r="E698" s="567">
        <v>1225865</v>
      </c>
      <c r="F698" s="567">
        <v>979353</v>
      </c>
    </row>
    <row r="699" spans="1:6">
      <c r="A699" s="897" t="s">
        <v>319</v>
      </c>
      <c r="B699" s="567">
        <v>1300000</v>
      </c>
      <c r="C699" s="567">
        <v>1</v>
      </c>
      <c r="D699" s="567">
        <v>1300000</v>
      </c>
      <c r="E699" s="567">
        <v>1225865</v>
      </c>
      <c r="F699" s="567">
        <v>979353</v>
      </c>
    </row>
    <row r="700" spans="1:6">
      <c r="A700" s="886" t="s">
        <v>845</v>
      </c>
      <c r="B700" s="567">
        <v>2000000</v>
      </c>
      <c r="C700" s="567">
        <v>1</v>
      </c>
      <c r="D700" s="567">
        <v>3200000</v>
      </c>
      <c r="E700" s="567">
        <v>3199702</v>
      </c>
      <c r="F700" s="567">
        <v>2359161</v>
      </c>
    </row>
    <row r="701" spans="1:6">
      <c r="A701" s="726" t="s">
        <v>2708</v>
      </c>
      <c r="B701" s="567">
        <v>2000000</v>
      </c>
      <c r="C701" s="567">
        <v>1</v>
      </c>
      <c r="D701" s="567">
        <v>3200000</v>
      </c>
      <c r="E701" s="567">
        <v>3199702</v>
      </c>
      <c r="F701" s="567">
        <v>2359161</v>
      </c>
    </row>
    <row r="702" spans="1:6">
      <c r="A702" s="887" t="s">
        <v>3251</v>
      </c>
      <c r="B702" s="567">
        <v>2000000</v>
      </c>
      <c r="C702" s="567">
        <v>1</v>
      </c>
      <c r="D702" s="567">
        <v>3200000</v>
      </c>
      <c r="E702" s="567">
        <v>3199702</v>
      </c>
      <c r="F702" s="567">
        <v>2359161</v>
      </c>
    </row>
    <row r="703" spans="1:6">
      <c r="A703" s="888" t="s">
        <v>3251</v>
      </c>
      <c r="B703" s="567">
        <v>2000000</v>
      </c>
      <c r="C703" s="567">
        <v>1</v>
      </c>
      <c r="D703" s="567">
        <v>3200000</v>
      </c>
      <c r="E703" s="567">
        <v>3199702</v>
      </c>
      <c r="F703" s="567">
        <v>2359161</v>
      </c>
    </row>
    <row r="704" spans="1:6">
      <c r="A704" s="889">
        <v>1</v>
      </c>
      <c r="B704" s="567">
        <v>2000000</v>
      </c>
      <c r="C704" s="567">
        <v>1</v>
      </c>
      <c r="D704" s="567">
        <v>3200000</v>
      </c>
      <c r="E704" s="567">
        <v>3199702</v>
      </c>
      <c r="F704" s="567">
        <v>2359161</v>
      </c>
    </row>
    <row r="705" spans="1:6">
      <c r="A705" s="890" t="s">
        <v>3251</v>
      </c>
      <c r="B705" s="567">
        <v>2000000</v>
      </c>
      <c r="C705" s="567">
        <v>1</v>
      </c>
      <c r="D705" s="567">
        <v>3200000</v>
      </c>
      <c r="E705" s="567">
        <v>3199702</v>
      </c>
      <c r="F705" s="567">
        <v>2359161</v>
      </c>
    </row>
    <row r="706" spans="1:6">
      <c r="A706" s="891">
        <v>2007</v>
      </c>
      <c r="B706" s="567">
        <v>2000000</v>
      </c>
      <c r="C706" s="567">
        <v>1</v>
      </c>
      <c r="D706" s="567">
        <v>3200000</v>
      </c>
      <c r="E706" s="567">
        <v>3199702</v>
      </c>
      <c r="F706" s="567">
        <v>2359161</v>
      </c>
    </row>
    <row r="707" spans="1:6">
      <c r="A707" s="892" t="s">
        <v>846</v>
      </c>
      <c r="B707" s="567">
        <v>2000000</v>
      </c>
      <c r="C707" s="567">
        <v>1</v>
      </c>
      <c r="D707" s="567">
        <v>3200000</v>
      </c>
      <c r="E707" s="567">
        <v>3199702</v>
      </c>
      <c r="F707" s="567">
        <v>2359161</v>
      </c>
    </row>
    <row r="708" spans="1:6">
      <c r="A708" s="893" t="s">
        <v>3251</v>
      </c>
      <c r="B708" s="567">
        <v>2000000</v>
      </c>
      <c r="C708" s="567">
        <v>1</v>
      </c>
      <c r="D708" s="567">
        <v>3200000</v>
      </c>
      <c r="E708" s="567">
        <v>3199702</v>
      </c>
      <c r="F708" s="567">
        <v>2359161</v>
      </c>
    </row>
    <row r="709" spans="1:6">
      <c r="A709" s="894" t="s">
        <v>840</v>
      </c>
      <c r="B709" s="567">
        <v>2000000</v>
      </c>
      <c r="C709" s="567">
        <v>1</v>
      </c>
      <c r="D709" s="567">
        <v>3200000</v>
      </c>
      <c r="E709" s="567">
        <v>3199702</v>
      </c>
      <c r="F709" s="567">
        <v>2359161</v>
      </c>
    </row>
    <row r="710" spans="1:6">
      <c r="A710" s="896" t="s">
        <v>527</v>
      </c>
      <c r="B710" s="567">
        <v>2000000</v>
      </c>
      <c r="C710" s="567">
        <v>1</v>
      </c>
      <c r="D710" s="567">
        <v>3200000</v>
      </c>
      <c r="E710" s="567">
        <v>3199702</v>
      </c>
      <c r="F710" s="567">
        <v>2359161</v>
      </c>
    </row>
    <row r="711" spans="1:6">
      <c r="A711" s="895" t="s">
        <v>292</v>
      </c>
      <c r="B711" s="567">
        <v>2000000</v>
      </c>
      <c r="C711" s="567">
        <v>1</v>
      </c>
      <c r="D711" s="567">
        <v>3200000</v>
      </c>
      <c r="E711" s="567">
        <v>3199702</v>
      </c>
      <c r="F711" s="567">
        <v>2359161</v>
      </c>
    </row>
    <row r="712" spans="1:6">
      <c r="A712" s="897" t="s">
        <v>319</v>
      </c>
      <c r="B712" s="567">
        <v>2000000</v>
      </c>
      <c r="C712" s="567">
        <v>1</v>
      </c>
      <c r="D712" s="567">
        <v>3200000</v>
      </c>
      <c r="E712" s="567">
        <v>3199702</v>
      </c>
      <c r="F712" s="567">
        <v>2359161</v>
      </c>
    </row>
    <row r="713" spans="1:6">
      <c r="A713" s="886" t="s">
        <v>823</v>
      </c>
      <c r="B713" s="567">
        <v>400000</v>
      </c>
      <c r="C713" s="567">
        <v>1</v>
      </c>
      <c r="D713" s="567">
        <v>1027000</v>
      </c>
      <c r="E713" s="567">
        <v>925561</v>
      </c>
      <c r="F713" s="567">
        <v>924783</v>
      </c>
    </row>
    <row r="714" spans="1:6">
      <c r="A714" s="726" t="s">
        <v>2690</v>
      </c>
      <c r="B714" s="567">
        <v>400000</v>
      </c>
      <c r="C714" s="567">
        <v>1</v>
      </c>
      <c r="D714" s="567">
        <v>1027000</v>
      </c>
      <c r="E714" s="567">
        <v>925561</v>
      </c>
      <c r="F714" s="567">
        <v>924783</v>
      </c>
    </row>
    <row r="715" spans="1:6">
      <c r="A715" s="887" t="s">
        <v>3251</v>
      </c>
      <c r="B715" s="567">
        <v>400000</v>
      </c>
      <c r="C715" s="567">
        <v>1</v>
      </c>
      <c r="D715" s="567">
        <v>1027000</v>
      </c>
      <c r="E715" s="567">
        <v>925561</v>
      </c>
      <c r="F715" s="567">
        <v>924783</v>
      </c>
    </row>
    <row r="716" spans="1:6">
      <c r="A716" s="888" t="s">
        <v>3251</v>
      </c>
      <c r="B716" s="567">
        <v>400000</v>
      </c>
      <c r="C716" s="567">
        <v>1</v>
      </c>
      <c r="D716" s="567">
        <v>1027000</v>
      </c>
      <c r="E716" s="567">
        <v>925561</v>
      </c>
      <c r="F716" s="567">
        <v>924783</v>
      </c>
    </row>
    <row r="717" spans="1:6">
      <c r="A717" s="889">
        <v>0.98</v>
      </c>
      <c r="B717" s="567">
        <v>400000</v>
      </c>
      <c r="C717" s="567">
        <v>1</v>
      </c>
      <c r="D717" s="567">
        <v>1027000</v>
      </c>
      <c r="E717" s="567">
        <v>925561</v>
      </c>
      <c r="F717" s="567">
        <v>924783</v>
      </c>
    </row>
    <row r="718" spans="1:6">
      <c r="A718" s="890" t="s">
        <v>3251</v>
      </c>
      <c r="B718" s="567">
        <v>400000</v>
      </c>
      <c r="C718" s="567">
        <v>1</v>
      </c>
      <c r="D718" s="567">
        <v>1027000</v>
      </c>
      <c r="E718" s="567">
        <v>925561</v>
      </c>
      <c r="F718" s="567">
        <v>924783</v>
      </c>
    </row>
    <row r="719" spans="1:6">
      <c r="A719" s="891">
        <v>2006</v>
      </c>
      <c r="B719" s="567">
        <v>400000</v>
      </c>
      <c r="C719" s="567">
        <v>1</v>
      </c>
      <c r="D719" s="567">
        <v>1027000</v>
      </c>
      <c r="E719" s="567">
        <v>925561</v>
      </c>
      <c r="F719" s="567">
        <v>924783</v>
      </c>
    </row>
    <row r="720" spans="1:6">
      <c r="A720" s="892" t="s">
        <v>824</v>
      </c>
      <c r="B720" s="567">
        <v>400000</v>
      </c>
      <c r="C720" s="567">
        <v>1</v>
      </c>
      <c r="D720" s="567">
        <v>1027000</v>
      </c>
      <c r="E720" s="567">
        <v>925561</v>
      </c>
      <c r="F720" s="567">
        <v>924783</v>
      </c>
    </row>
    <row r="721" spans="1:6">
      <c r="A721" s="893" t="s">
        <v>3251</v>
      </c>
      <c r="B721" s="567">
        <v>400000</v>
      </c>
      <c r="C721" s="567">
        <v>1</v>
      </c>
      <c r="D721" s="567">
        <v>1027000</v>
      </c>
      <c r="E721" s="567">
        <v>925561</v>
      </c>
      <c r="F721" s="567">
        <v>924783</v>
      </c>
    </row>
    <row r="722" spans="1:6">
      <c r="A722" s="894" t="s">
        <v>822</v>
      </c>
      <c r="B722" s="567">
        <v>400000</v>
      </c>
      <c r="C722" s="567">
        <v>1</v>
      </c>
      <c r="D722" s="567">
        <v>1027000</v>
      </c>
      <c r="E722" s="567">
        <v>925561</v>
      </c>
      <c r="F722" s="567">
        <v>924783</v>
      </c>
    </row>
    <row r="723" spans="1:6">
      <c r="A723" s="896" t="s">
        <v>527</v>
      </c>
      <c r="B723" s="567">
        <v>400000</v>
      </c>
      <c r="C723" s="567">
        <v>1</v>
      </c>
      <c r="D723" s="567">
        <v>1027000</v>
      </c>
      <c r="E723" s="567">
        <v>925561</v>
      </c>
      <c r="F723" s="567">
        <v>924783</v>
      </c>
    </row>
    <row r="724" spans="1:6">
      <c r="A724" s="895" t="s">
        <v>292</v>
      </c>
      <c r="B724" s="567">
        <v>400000</v>
      </c>
      <c r="C724" s="567">
        <v>1</v>
      </c>
      <c r="D724" s="567">
        <v>1027000</v>
      </c>
      <c r="E724" s="567">
        <v>925561</v>
      </c>
      <c r="F724" s="567">
        <v>924783</v>
      </c>
    </row>
    <row r="725" spans="1:6">
      <c r="A725" s="897" t="s">
        <v>319</v>
      </c>
      <c r="B725" s="567">
        <v>400000</v>
      </c>
      <c r="C725" s="567">
        <v>1</v>
      </c>
      <c r="D725" s="567">
        <v>1027000</v>
      </c>
      <c r="E725" s="567">
        <v>925561</v>
      </c>
      <c r="F725" s="567">
        <v>924783</v>
      </c>
    </row>
    <row r="726" spans="1:6">
      <c r="A726" s="886" t="s">
        <v>2337</v>
      </c>
      <c r="B726" s="567">
        <v>3050000</v>
      </c>
      <c r="C726" s="567">
        <v>2</v>
      </c>
      <c r="D726" s="567">
        <v>3050000</v>
      </c>
      <c r="E726" s="567">
        <v>3022725.68297</v>
      </c>
      <c r="F726" s="567">
        <v>2541185.8672100003</v>
      </c>
    </row>
    <row r="727" spans="1:6">
      <c r="A727" s="726" t="s">
        <v>2705</v>
      </c>
      <c r="B727" s="567">
        <v>3050000</v>
      </c>
      <c r="C727" s="567">
        <v>2</v>
      </c>
      <c r="D727" s="567">
        <v>3050000</v>
      </c>
      <c r="E727" s="567">
        <v>3022725.68297</v>
      </c>
      <c r="F727" s="567">
        <v>2541185.8672100003</v>
      </c>
    </row>
    <row r="728" spans="1:6">
      <c r="A728" s="887" t="s">
        <v>2340</v>
      </c>
      <c r="B728" s="567">
        <v>2050000</v>
      </c>
      <c r="C728" s="567">
        <v>1</v>
      </c>
      <c r="D728" s="567">
        <v>2050000</v>
      </c>
      <c r="E728" s="567">
        <v>2048441.40769</v>
      </c>
      <c r="F728" s="567">
        <v>2047233.2906200001</v>
      </c>
    </row>
    <row r="729" spans="1:6">
      <c r="A729" s="888" t="s">
        <v>3251</v>
      </c>
      <c r="B729" s="567">
        <v>2050000</v>
      </c>
      <c r="C729" s="567">
        <v>1</v>
      </c>
      <c r="D729" s="567">
        <v>2050000</v>
      </c>
      <c r="E729" s="567">
        <v>2048441.40769</v>
      </c>
      <c r="F729" s="567">
        <v>2047233.2906200001</v>
      </c>
    </row>
    <row r="730" spans="1:6">
      <c r="A730" s="889">
        <v>1</v>
      </c>
      <c r="B730" s="567">
        <v>2050000</v>
      </c>
      <c r="C730" s="567">
        <v>1</v>
      </c>
      <c r="D730" s="567">
        <v>2050000</v>
      </c>
      <c r="E730" s="567">
        <v>2048441.40769</v>
      </c>
      <c r="F730" s="567">
        <v>2047233.2906200001</v>
      </c>
    </row>
    <row r="731" spans="1:6">
      <c r="A731" s="890">
        <v>0.99865038566829278</v>
      </c>
      <c r="B731" s="567">
        <v>2050000</v>
      </c>
      <c r="C731" s="567">
        <v>1</v>
      </c>
      <c r="D731" s="567">
        <v>2050000</v>
      </c>
      <c r="E731" s="567">
        <v>2048441.40769</v>
      </c>
      <c r="F731" s="567">
        <v>2047233.2906200001</v>
      </c>
    </row>
    <row r="732" spans="1:6">
      <c r="A732" s="891" t="s">
        <v>3251</v>
      </c>
      <c r="B732" s="567">
        <v>2050000</v>
      </c>
      <c r="C732" s="567">
        <v>1</v>
      </c>
      <c r="D732" s="567">
        <v>2050000</v>
      </c>
      <c r="E732" s="567">
        <v>2048441.40769</v>
      </c>
      <c r="F732" s="567">
        <v>2047233.2906200001</v>
      </c>
    </row>
    <row r="733" spans="1:6">
      <c r="A733" s="892" t="s">
        <v>2339</v>
      </c>
      <c r="B733" s="567">
        <v>2050000</v>
      </c>
      <c r="C733" s="567">
        <v>1</v>
      </c>
      <c r="D733" s="567">
        <v>2050000</v>
      </c>
      <c r="E733" s="567">
        <v>2048441.40769</v>
      </c>
      <c r="F733" s="567">
        <v>2047233.2906200001</v>
      </c>
    </row>
    <row r="734" spans="1:6">
      <c r="A734" s="893" t="s">
        <v>2338</v>
      </c>
      <c r="B734" s="567">
        <v>2050000</v>
      </c>
      <c r="C734" s="567">
        <v>1</v>
      </c>
      <c r="D734" s="567">
        <v>2050000</v>
      </c>
      <c r="E734" s="567">
        <v>2048441.40769</v>
      </c>
      <c r="F734" s="567">
        <v>2047233.2906200001</v>
      </c>
    </row>
    <row r="735" spans="1:6">
      <c r="A735" s="894" t="s">
        <v>2336</v>
      </c>
      <c r="B735" s="567">
        <v>2050000</v>
      </c>
      <c r="C735" s="567">
        <v>1</v>
      </c>
      <c r="D735" s="567">
        <v>2050000</v>
      </c>
      <c r="E735" s="567">
        <v>2048441.40769</v>
      </c>
      <c r="F735" s="567">
        <v>2047233.2906200001</v>
      </c>
    </row>
    <row r="736" spans="1:6">
      <c r="A736" s="896" t="s">
        <v>2286</v>
      </c>
      <c r="B736" s="567">
        <v>2050000</v>
      </c>
      <c r="C736" s="567">
        <v>1</v>
      </c>
      <c r="D736" s="567">
        <v>2050000</v>
      </c>
      <c r="E736" s="567">
        <v>2048441.40769</v>
      </c>
      <c r="F736" s="567">
        <v>2047233.2906200001</v>
      </c>
    </row>
    <row r="737" spans="1:6">
      <c r="A737" s="895" t="s">
        <v>267</v>
      </c>
      <c r="B737" s="567">
        <v>2050000</v>
      </c>
      <c r="C737" s="567">
        <v>1</v>
      </c>
      <c r="D737" s="567">
        <v>2050000</v>
      </c>
      <c r="E737" s="567">
        <v>2048441.40769</v>
      </c>
      <c r="F737" s="567">
        <v>2047233.2906200001</v>
      </c>
    </row>
    <row r="738" spans="1:6">
      <c r="A738" s="897" t="s">
        <v>2287</v>
      </c>
      <c r="B738" s="567">
        <v>2050000</v>
      </c>
      <c r="C738" s="567">
        <v>1</v>
      </c>
      <c r="D738" s="567">
        <v>2050000</v>
      </c>
      <c r="E738" s="567">
        <v>2048441.40769</v>
      </c>
      <c r="F738" s="567">
        <v>2047233.2906200001</v>
      </c>
    </row>
    <row r="739" spans="1:6">
      <c r="A739" s="887" t="s">
        <v>67</v>
      </c>
      <c r="B739" s="567">
        <v>1000000</v>
      </c>
      <c r="C739" s="567">
        <v>1</v>
      </c>
      <c r="D739" s="567">
        <v>1000000</v>
      </c>
      <c r="E739" s="567">
        <v>974284.27527999994</v>
      </c>
      <c r="F739" s="567">
        <v>493952.57659000001</v>
      </c>
    </row>
    <row r="740" spans="1:6">
      <c r="A740" s="888" t="s">
        <v>3251</v>
      </c>
      <c r="B740" s="567">
        <v>1000000</v>
      </c>
      <c r="C740" s="567">
        <v>1</v>
      </c>
      <c r="D740" s="567">
        <v>1000000</v>
      </c>
      <c r="E740" s="567">
        <v>974284.27527999994</v>
      </c>
      <c r="F740" s="567">
        <v>493952.57659000001</v>
      </c>
    </row>
    <row r="741" spans="1:6">
      <c r="A741" s="889">
        <v>0.45</v>
      </c>
      <c r="B741" s="567">
        <v>1000000</v>
      </c>
      <c r="C741" s="567">
        <v>1</v>
      </c>
      <c r="D741" s="567">
        <v>1000000</v>
      </c>
      <c r="E741" s="567">
        <v>974284.27527999994</v>
      </c>
      <c r="F741" s="567">
        <v>493952.57659000001</v>
      </c>
    </row>
    <row r="742" spans="1:6">
      <c r="A742" s="890">
        <v>0.49395257659000003</v>
      </c>
      <c r="B742" s="567">
        <v>1000000</v>
      </c>
      <c r="C742" s="567">
        <v>1</v>
      </c>
      <c r="D742" s="567">
        <v>1000000</v>
      </c>
      <c r="E742" s="567">
        <v>974284.27527999994</v>
      </c>
      <c r="F742" s="567">
        <v>493952.57659000001</v>
      </c>
    </row>
    <row r="743" spans="1:6">
      <c r="A743" s="891" t="s">
        <v>3251</v>
      </c>
      <c r="B743" s="567">
        <v>1000000</v>
      </c>
      <c r="C743" s="567">
        <v>1</v>
      </c>
      <c r="D743" s="567">
        <v>1000000</v>
      </c>
      <c r="E743" s="567">
        <v>974284.27527999994</v>
      </c>
      <c r="F743" s="567">
        <v>493952.57659000001</v>
      </c>
    </row>
    <row r="744" spans="1:6">
      <c r="A744" s="892" t="s">
        <v>2387</v>
      </c>
      <c r="B744" s="567">
        <v>1000000</v>
      </c>
      <c r="C744" s="567">
        <v>1</v>
      </c>
      <c r="D744" s="567">
        <v>1000000</v>
      </c>
      <c r="E744" s="567">
        <v>974284.27527999994</v>
      </c>
      <c r="F744" s="567">
        <v>493952.57659000001</v>
      </c>
    </row>
    <row r="745" spans="1:6">
      <c r="A745" s="893" t="s">
        <v>2388</v>
      </c>
      <c r="B745" s="567">
        <v>1000000</v>
      </c>
      <c r="C745" s="567">
        <v>1</v>
      </c>
      <c r="D745" s="567">
        <v>1000000</v>
      </c>
      <c r="E745" s="567">
        <v>974284.27527999994</v>
      </c>
      <c r="F745" s="567">
        <v>493952.57659000001</v>
      </c>
    </row>
    <row r="746" spans="1:6">
      <c r="A746" s="894" t="s">
        <v>2336</v>
      </c>
      <c r="B746" s="567">
        <v>1000000</v>
      </c>
      <c r="C746" s="567">
        <v>1</v>
      </c>
      <c r="D746" s="567">
        <v>1000000</v>
      </c>
      <c r="E746" s="567">
        <v>974284.27527999994</v>
      </c>
      <c r="F746" s="567">
        <v>493952.57659000001</v>
      </c>
    </row>
    <row r="747" spans="1:6">
      <c r="A747" s="896" t="s">
        <v>2286</v>
      </c>
      <c r="B747" s="567">
        <v>1000000</v>
      </c>
      <c r="C747" s="567">
        <v>1</v>
      </c>
      <c r="D747" s="567">
        <v>1000000</v>
      </c>
      <c r="E747" s="567">
        <v>974284.27527999994</v>
      </c>
      <c r="F747" s="567">
        <v>493952.57659000001</v>
      </c>
    </row>
    <row r="748" spans="1:6">
      <c r="A748" s="895" t="s">
        <v>267</v>
      </c>
      <c r="B748" s="567">
        <v>1000000</v>
      </c>
      <c r="C748" s="567">
        <v>1</v>
      </c>
      <c r="D748" s="567">
        <v>1000000</v>
      </c>
      <c r="E748" s="567">
        <v>974284.27527999994</v>
      </c>
      <c r="F748" s="567">
        <v>493952.57659000001</v>
      </c>
    </row>
    <row r="749" spans="1:6">
      <c r="A749" s="897" t="s">
        <v>1337</v>
      </c>
      <c r="B749" s="567">
        <v>1000000</v>
      </c>
      <c r="C749" s="567">
        <v>1</v>
      </c>
      <c r="D749" s="567">
        <v>1000000</v>
      </c>
      <c r="E749" s="567">
        <v>974284.27527999994</v>
      </c>
      <c r="F749" s="567">
        <v>493952.57659000001</v>
      </c>
    </row>
    <row r="750" spans="1:6">
      <c r="A750" s="886" t="s">
        <v>2294</v>
      </c>
      <c r="B750" s="567">
        <v>1480000</v>
      </c>
      <c r="C750" s="567">
        <v>2</v>
      </c>
      <c r="D750" s="567">
        <v>2436186</v>
      </c>
      <c r="E750" s="567">
        <v>2395680.9843100002</v>
      </c>
      <c r="F750" s="567">
        <v>2382306.5019399999</v>
      </c>
    </row>
    <row r="751" spans="1:6">
      <c r="A751" s="726" t="s">
        <v>2696</v>
      </c>
      <c r="B751" s="567">
        <v>1480000</v>
      </c>
      <c r="C751" s="567">
        <v>2</v>
      </c>
      <c r="D751" s="567">
        <v>2436186</v>
      </c>
      <c r="E751" s="567">
        <v>2395680.9843100002</v>
      </c>
      <c r="F751" s="567">
        <v>2382306.5019399999</v>
      </c>
    </row>
    <row r="752" spans="1:6">
      <c r="A752" s="887" t="s">
        <v>2297</v>
      </c>
      <c r="B752" s="567">
        <v>760000</v>
      </c>
      <c r="C752" s="567">
        <v>1</v>
      </c>
      <c r="D752" s="567">
        <v>1404648</v>
      </c>
      <c r="E752" s="567">
        <v>1370803.49483</v>
      </c>
      <c r="F752" s="567">
        <v>1369168.7043299999</v>
      </c>
    </row>
    <row r="753" spans="1:6">
      <c r="A753" s="888" t="s">
        <v>3251</v>
      </c>
      <c r="B753" s="567">
        <v>760000</v>
      </c>
      <c r="C753" s="567">
        <v>1</v>
      </c>
      <c r="D753" s="567">
        <v>1404648</v>
      </c>
      <c r="E753" s="567">
        <v>1370803.49483</v>
      </c>
      <c r="F753" s="567">
        <v>1369168.7043299999</v>
      </c>
    </row>
    <row r="754" spans="1:6">
      <c r="A754" s="889">
        <v>1</v>
      </c>
      <c r="B754" s="567">
        <v>760000</v>
      </c>
      <c r="C754" s="567">
        <v>1</v>
      </c>
      <c r="D754" s="567">
        <v>1404648</v>
      </c>
      <c r="E754" s="567">
        <v>1370803.49483</v>
      </c>
      <c r="F754" s="567">
        <v>1369168.7043299999</v>
      </c>
    </row>
    <row r="755" spans="1:6">
      <c r="A755" s="890">
        <v>0.97474150415620131</v>
      </c>
      <c r="B755" s="567">
        <v>760000</v>
      </c>
      <c r="C755" s="567">
        <v>1</v>
      </c>
      <c r="D755" s="567">
        <v>1404648</v>
      </c>
      <c r="E755" s="567">
        <v>1370803.49483</v>
      </c>
      <c r="F755" s="567">
        <v>1369168.7043299999</v>
      </c>
    </row>
    <row r="756" spans="1:6">
      <c r="A756" s="891" t="s">
        <v>3251</v>
      </c>
      <c r="B756" s="567">
        <v>760000</v>
      </c>
      <c r="C756" s="567">
        <v>1</v>
      </c>
      <c r="D756" s="567">
        <v>1404648</v>
      </c>
      <c r="E756" s="567">
        <v>1370803.49483</v>
      </c>
      <c r="F756" s="567">
        <v>1369168.7043299999</v>
      </c>
    </row>
    <row r="757" spans="1:6">
      <c r="A757" s="892" t="s">
        <v>2295</v>
      </c>
      <c r="B757" s="567">
        <v>760000</v>
      </c>
      <c r="C757" s="567">
        <v>1</v>
      </c>
      <c r="D757" s="567">
        <v>1404648</v>
      </c>
      <c r="E757" s="567">
        <v>1370803.49483</v>
      </c>
      <c r="F757" s="567">
        <v>1369168.7043299999</v>
      </c>
    </row>
    <row r="758" spans="1:6">
      <c r="A758" s="893" t="s">
        <v>2296</v>
      </c>
      <c r="B758" s="567">
        <v>760000</v>
      </c>
      <c r="C758" s="567">
        <v>1</v>
      </c>
      <c r="D758" s="567">
        <v>1404648</v>
      </c>
      <c r="E758" s="567">
        <v>1370803.49483</v>
      </c>
      <c r="F758" s="567">
        <v>1369168.7043299999</v>
      </c>
    </row>
    <row r="759" spans="1:6">
      <c r="A759" s="894" t="s">
        <v>2289</v>
      </c>
      <c r="B759" s="567">
        <v>760000</v>
      </c>
      <c r="C759" s="567">
        <v>1</v>
      </c>
      <c r="D759" s="567">
        <v>1404648</v>
      </c>
      <c r="E759" s="567">
        <v>1370803.49483</v>
      </c>
      <c r="F759" s="567">
        <v>1369168.7043299999</v>
      </c>
    </row>
    <row r="760" spans="1:6">
      <c r="A760" s="896" t="s">
        <v>2286</v>
      </c>
      <c r="B760" s="567">
        <v>760000</v>
      </c>
      <c r="C760" s="567">
        <v>1</v>
      </c>
      <c r="D760" s="567">
        <v>1404648</v>
      </c>
      <c r="E760" s="567">
        <v>1370803.49483</v>
      </c>
      <c r="F760" s="567">
        <v>1369168.7043299999</v>
      </c>
    </row>
    <row r="761" spans="1:6">
      <c r="A761" s="895" t="s">
        <v>267</v>
      </c>
      <c r="B761" s="567">
        <v>760000</v>
      </c>
      <c r="C761" s="567">
        <v>1</v>
      </c>
      <c r="D761" s="567">
        <v>1404648</v>
      </c>
      <c r="E761" s="567">
        <v>1370803.49483</v>
      </c>
      <c r="F761" s="567">
        <v>1369168.7043299999</v>
      </c>
    </row>
    <row r="762" spans="1:6">
      <c r="A762" s="897" t="s">
        <v>2287</v>
      </c>
      <c r="B762" s="567">
        <v>760000</v>
      </c>
      <c r="C762" s="567">
        <v>1</v>
      </c>
      <c r="D762" s="567">
        <v>1404648</v>
      </c>
      <c r="E762" s="567">
        <v>1370803.49483</v>
      </c>
      <c r="F762" s="567">
        <v>1369168.7043299999</v>
      </c>
    </row>
    <row r="763" spans="1:6">
      <c r="A763" s="887" t="s">
        <v>2300</v>
      </c>
      <c r="B763" s="567">
        <v>720000</v>
      </c>
      <c r="C763" s="567">
        <v>1</v>
      </c>
      <c r="D763" s="567">
        <v>1031538</v>
      </c>
      <c r="E763" s="567">
        <v>1024877.48948</v>
      </c>
      <c r="F763" s="567">
        <v>1013137.7976100001</v>
      </c>
    </row>
    <row r="764" spans="1:6">
      <c r="A764" s="888" t="s">
        <v>3251</v>
      </c>
      <c r="B764" s="567">
        <v>720000</v>
      </c>
      <c r="C764" s="567">
        <v>1</v>
      </c>
      <c r="D764" s="567">
        <v>1031538</v>
      </c>
      <c r="E764" s="567">
        <v>1024877.48948</v>
      </c>
      <c r="F764" s="567">
        <v>1013137.7976100001</v>
      </c>
    </row>
    <row r="765" spans="1:6">
      <c r="A765" s="889">
        <v>1</v>
      </c>
      <c r="B765" s="567">
        <v>720000</v>
      </c>
      <c r="C765" s="567">
        <v>1</v>
      </c>
      <c r="D765" s="567">
        <v>1031538</v>
      </c>
      <c r="E765" s="567">
        <v>1024877.48948</v>
      </c>
      <c r="F765" s="567">
        <v>1013137.7976100001</v>
      </c>
    </row>
    <row r="766" spans="1:6">
      <c r="A766" s="890">
        <v>0.9821623610666792</v>
      </c>
      <c r="B766" s="567">
        <v>720000</v>
      </c>
      <c r="C766" s="567">
        <v>1</v>
      </c>
      <c r="D766" s="567">
        <v>1031538</v>
      </c>
      <c r="E766" s="567">
        <v>1024877.48948</v>
      </c>
      <c r="F766" s="567">
        <v>1013137.7976100001</v>
      </c>
    </row>
    <row r="767" spans="1:6">
      <c r="A767" s="891" t="s">
        <v>3251</v>
      </c>
      <c r="B767" s="567">
        <v>720000</v>
      </c>
      <c r="C767" s="567">
        <v>1</v>
      </c>
      <c r="D767" s="567">
        <v>1031538</v>
      </c>
      <c r="E767" s="567">
        <v>1024877.48948</v>
      </c>
      <c r="F767" s="567">
        <v>1013137.7976100001</v>
      </c>
    </row>
    <row r="768" spans="1:6">
      <c r="A768" s="892" t="s">
        <v>2299</v>
      </c>
      <c r="B768" s="567">
        <v>720000</v>
      </c>
      <c r="C768" s="567">
        <v>1</v>
      </c>
      <c r="D768" s="567">
        <v>1031538</v>
      </c>
      <c r="E768" s="567">
        <v>1024877.48948</v>
      </c>
      <c r="F768" s="567">
        <v>1013137.7976100001</v>
      </c>
    </row>
    <row r="769" spans="1:6">
      <c r="A769" s="893" t="s">
        <v>2298</v>
      </c>
      <c r="B769" s="567">
        <v>720000</v>
      </c>
      <c r="C769" s="567">
        <v>1</v>
      </c>
      <c r="D769" s="567">
        <v>1031538</v>
      </c>
      <c r="E769" s="567">
        <v>1024877.48948</v>
      </c>
      <c r="F769" s="567">
        <v>1013137.7976100001</v>
      </c>
    </row>
    <row r="770" spans="1:6">
      <c r="A770" s="894" t="s">
        <v>2289</v>
      </c>
      <c r="B770" s="567">
        <v>720000</v>
      </c>
      <c r="C770" s="567">
        <v>1</v>
      </c>
      <c r="D770" s="567">
        <v>1031538</v>
      </c>
      <c r="E770" s="567">
        <v>1024877.48948</v>
      </c>
      <c r="F770" s="567">
        <v>1013137.7976100001</v>
      </c>
    </row>
    <row r="771" spans="1:6">
      <c r="A771" s="896" t="s">
        <v>2286</v>
      </c>
      <c r="B771" s="567">
        <v>720000</v>
      </c>
      <c r="C771" s="567">
        <v>1</v>
      </c>
      <c r="D771" s="567">
        <v>1031538</v>
      </c>
      <c r="E771" s="567">
        <v>1024877.48948</v>
      </c>
      <c r="F771" s="567">
        <v>1013137.7976100001</v>
      </c>
    </row>
    <row r="772" spans="1:6">
      <c r="A772" s="895" t="s">
        <v>267</v>
      </c>
      <c r="B772" s="567">
        <v>720000</v>
      </c>
      <c r="C772" s="567">
        <v>1</v>
      </c>
      <c r="D772" s="567">
        <v>1031538</v>
      </c>
      <c r="E772" s="567">
        <v>1024877.48948</v>
      </c>
      <c r="F772" s="567">
        <v>1013137.7976100001</v>
      </c>
    </row>
    <row r="773" spans="1:6">
      <c r="A773" s="897" t="s">
        <v>2287</v>
      </c>
      <c r="B773" s="567">
        <v>720000</v>
      </c>
      <c r="C773" s="567">
        <v>1</v>
      </c>
      <c r="D773" s="567">
        <v>1031538</v>
      </c>
      <c r="E773" s="567">
        <v>1024877.48948</v>
      </c>
      <c r="F773" s="567">
        <v>1013137.7976100001</v>
      </c>
    </row>
    <row r="774" spans="1:6">
      <c r="A774" s="886" t="s">
        <v>1069</v>
      </c>
      <c r="B774" s="567">
        <v>2600000</v>
      </c>
      <c r="C774" s="567">
        <v>1</v>
      </c>
      <c r="D774" s="567">
        <v>2600000</v>
      </c>
      <c r="E774" s="567">
        <v>0</v>
      </c>
      <c r="F774" s="567">
        <v>0</v>
      </c>
    </row>
    <row r="775" spans="1:6">
      <c r="A775" s="726" t="s">
        <v>2704</v>
      </c>
      <c r="B775" s="567">
        <v>2600000</v>
      </c>
      <c r="C775" s="567">
        <v>1</v>
      </c>
      <c r="D775" s="567">
        <v>2600000</v>
      </c>
      <c r="E775" s="567">
        <v>0</v>
      </c>
      <c r="F775" s="567">
        <v>0</v>
      </c>
    </row>
    <row r="776" spans="1:6">
      <c r="A776" s="887" t="s">
        <v>3251</v>
      </c>
      <c r="B776" s="567">
        <v>2600000</v>
      </c>
      <c r="C776" s="567">
        <v>1</v>
      </c>
      <c r="D776" s="567">
        <v>2600000</v>
      </c>
      <c r="E776" s="567">
        <v>0</v>
      </c>
      <c r="F776" s="567">
        <v>0</v>
      </c>
    </row>
    <row r="777" spans="1:6">
      <c r="A777" s="888" t="s">
        <v>3251</v>
      </c>
      <c r="B777" s="567">
        <v>2600000</v>
      </c>
      <c r="C777" s="567">
        <v>1</v>
      </c>
      <c r="D777" s="567">
        <v>2600000</v>
      </c>
      <c r="E777" s="567">
        <v>0</v>
      </c>
      <c r="F777" s="567">
        <v>0</v>
      </c>
    </row>
    <row r="778" spans="1:6">
      <c r="A778" s="889" t="s">
        <v>3251</v>
      </c>
      <c r="B778" s="567">
        <v>2600000</v>
      </c>
      <c r="C778" s="567">
        <v>1</v>
      </c>
      <c r="D778" s="567">
        <v>2600000</v>
      </c>
      <c r="E778" s="567">
        <v>0</v>
      </c>
      <c r="F778" s="567">
        <v>0</v>
      </c>
    </row>
    <row r="779" spans="1:6">
      <c r="A779" s="890" t="s">
        <v>3251</v>
      </c>
      <c r="B779" s="567">
        <v>2600000</v>
      </c>
      <c r="C779" s="567">
        <v>1</v>
      </c>
      <c r="D779" s="567">
        <v>2600000</v>
      </c>
      <c r="E779" s="567">
        <v>0</v>
      </c>
      <c r="F779" s="567">
        <v>0</v>
      </c>
    </row>
    <row r="780" spans="1:6">
      <c r="A780" s="891" t="s">
        <v>3251</v>
      </c>
      <c r="B780" s="567">
        <v>2600000</v>
      </c>
      <c r="C780" s="567">
        <v>1</v>
      </c>
      <c r="D780" s="567">
        <v>2600000</v>
      </c>
      <c r="E780" s="567">
        <v>0</v>
      </c>
      <c r="F780" s="567">
        <v>0</v>
      </c>
    </row>
    <row r="781" spans="1:6">
      <c r="A781" s="892" t="s">
        <v>1069</v>
      </c>
      <c r="B781" s="567">
        <v>2600000</v>
      </c>
      <c r="C781" s="567">
        <v>1</v>
      </c>
      <c r="D781" s="567">
        <v>2600000</v>
      </c>
      <c r="E781" s="567">
        <v>0</v>
      </c>
      <c r="F781" s="567">
        <v>0</v>
      </c>
    </row>
    <row r="782" spans="1:6">
      <c r="A782" s="893" t="s">
        <v>1069</v>
      </c>
      <c r="B782" s="567">
        <v>2600000</v>
      </c>
      <c r="C782" s="567">
        <v>1</v>
      </c>
      <c r="D782" s="567">
        <v>2600000</v>
      </c>
      <c r="E782" s="567">
        <v>0</v>
      </c>
      <c r="F782" s="567">
        <v>0</v>
      </c>
    </row>
    <row r="783" spans="1:6">
      <c r="A783" s="894" t="s">
        <v>1069</v>
      </c>
      <c r="B783" s="567">
        <v>2600000</v>
      </c>
      <c r="C783" s="567">
        <v>1</v>
      </c>
      <c r="D783" s="567">
        <v>2600000</v>
      </c>
      <c r="E783" s="567">
        <v>0</v>
      </c>
      <c r="F783" s="567">
        <v>0</v>
      </c>
    </row>
    <row r="784" spans="1:6">
      <c r="A784" s="896" t="s">
        <v>527</v>
      </c>
      <c r="B784" s="567">
        <v>2600000</v>
      </c>
      <c r="C784" s="567">
        <v>1</v>
      </c>
      <c r="D784" s="567">
        <v>2600000</v>
      </c>
      <c r="E784" s="567">
        <v>0</v>
      </c>
      <c r="F784" s="567">
        <v>0</v>
      </c>
    </row>
    <row r="785" spans="1:6">
      <c r="A785" s="895" t="s">
        <v>292</v>
      </c>
      <c r="B785" s="567">
        <v>2600000</v>
      </c>
      <c r="C785" s="567">
        <v>1</v>
      </c>
      <c r="D785" s="567">
        <v>2600000</v>
      </c>
      <c r="E785" s="567">
        <v>0</v>
      </c>
      <c r="F785" s="567">
        <v>0</v>
      </c>
    </row>
    <row r="786" spans="1:6">
      <c r="A786" s="897" t="s">
        <v>999</v>
      </c>
      <c r="B786" s="567">
        <v>2600000</v>
      </c>
      <c r="C786" s="567">
        <v>1</v>
      </c>
      <c r="D786" s="567">
        <v>2600000</v>
      </c>
      <c r="E786" s="567">
        <v>0</v>
      </c>
      <c r="F786" s="567">
        <v>0</v>
      </c>
    </row>
    <row r="787" spans="1:6">
      <c r="A787" s="886" t="s">
        <v>839</v>
      </c>
      <c r="B787" s="567">
        <v>5715000</v>
      </c>
      <c r="C787" s="567">
        <v>1</v>
      </c>
      <c r="D787" s="567">
        <v>5715000</v>
      </c>
      <c r="E787" s="567">
        <v>5126328.2434</v>
      </c>
      <c r="F787" s="567">
        <v>237852.67681</v>
      </c>
    </row>
    <row r="788" spans="1:6">
      <c r="A788" s="726" t="s">
        <v>2708</v>
      </c>
      <c r="B788" s="567">
        <v>5715000</v>
      </c>
      <c r="C788" s="567">
        <v>1</v>
      </c>
      <c r="D788" s="567">
        <v>5715000</v>
      </c>
      <c r="E788" s="567">
        <v>5126328.2434</v>
      </c>
      <c r="F788" s="567">
        <v>237852.67681</v>
      </c>
    </row>
    <row r="789" spans="1:6">
      <c r="A789" s="887" t="s">
        <v>3251</v>
      </c>
      <c r="B789" s="567">
        <v>5715000</v>
      </c>
      <c r="C789" s="567">
        <v>1</v>
      </c>
      <c r="D789" s="567">
        <v>5715000</v>
      </c>
      <c r="E789" s="567">
        <v>5126328.2434</v>
      </c>
      <c r="F789" s="567">
        <v>237852.67681</v>
      </c>
    </row>
    <row r="790" spans="1:6">
      <c r="A790" s="888" t="s">
        <v>3251</v>
      </c>
      <c r="B790" s="567">
        <v>5715000</v>
      </c>
      <c r="C790" s="567">
        <v>1</v>
      </c>
      <c r="D790" s="567">
        <v>5715000</v>
      </c>
      <c r="E790" s="567">
        <v>5126328.2434</v>
      </c>
      <c r="F790" s="567">
        <v>237852.67681</v>
      </c>
    </row>
    <row r="791" spans="1:6">
      <c r="A791" s="889" t="s">
        <v>3251</v>
      </c>
      <c r="B791" s="567">
        <v>5715000</v>
      </c>
      <c r="C791" s="567">
        <v>1</v>
      </c>
      <c r="D791" s="567">
        <v>5715000</v>
      </c>
      <c r="E791" s="567">
        <v>5126328.2434</v>
      </c>
      <c r="F791" s="567">
        <v>237852.67681</v>
      </c>
    </row>
    <row r="792" spans="1:6">
      <c r="A792" s="890" t="s">
        <v>3251</v>
      </c>
      <c r="B792" s="567">
        <v>5715000</v>
      </c>
      <c r="C792" s="567">
        <v>1</v>
      </c>
      <c r="D792" s="567">
        <v>5715000</v>
      </c>
      <c r="E792" s="567">
        <v>5126328.2434</v>
      </c>
      <c r="F792" s="567">
        <v>237852.67681</v>
      </c>
    </row>
    <row r="793" spans="1:6">
      <c r="A793" s="891" t="s">
        <v>3251</v>
      </c>
      <c r="B793" s="567">
        <v>5715000</v>
      </c>
      <c r="C793" s="567">
        <v>1</v>
      </c>
      <c r="D793" s="567">
        <v>5715000</v>
      </c>
      <c r="E793" s="567">
        <v>5126328.2434</v>
      </c>
      <c r="F793" s="567">
        <v>237852.67681</v>
      </c>
    </row>
    <row r="794" spans="1:6">
      <c r="A794" s="892" t="s">
        <v>839</v>
      </c>
      <c r="B794" s="567">
        <v>5715000</v>
      </c>
      <c r="C794" s="567">
        <v>1</v>
      </c>
      <c r="D794" s="567">
        <v>5715000</v>
      </c>
      <c r="E794" s="567">
        <v>5126328.2434</v>
      </c>
      <c r="F794" s="567">
        <v>237852.67681</v>
      </c>
    </row>
    <row r="795" spans="1:6">
      <c r="A795" s="893" t="s">
        <v>839</v>
      </c>
      <c r="B795" s="567">
        <v>5715000</v>
      </c>
      <c r="C795" s="567">
        <v>1</v>
      </c>
      <c r="D795" s="567">
        <v>5715000</v>
      </c>
      <c r="E795" s="567">
        <v>5126328.2434</v>
      </c>
      <c r="F795" s="567">
        <v>237852.67681</v>
      </c>
    </row>
    <row r="796" spans="1:6">
      <c r="A796" s="894" t="s">
        <v>839</v>
      </c>
      <c r="B796" s="567">
        <v>5715000</v>
      </c>
      <c r="C796" s="567">
        <v>1</v>
      </c>
      <c r="D796" s="567">
        <v>5715000</v>
      </c>
      <c r="E796" s="567">
        <v>5126328.2434</v>
      </c>
      <c r="F796" s="567">
        <v>237852.67681</v>
      </c>
    </row>
    <row r="797" spans="1:6">
      <c r="A797" s="896" t="s">
        <v>527</v>
      </c>
      <c r="B797" s="567">
        <v>5715000</v>
      </c>
      <c r="C797" s="567">
        <v>1</v>
      </c>
      <c r="D797" s="567">
        <v>5715000</v>
      </c>
      <c r="E797" s="567">
        <v>5126328.2434</v>
      </c>
      <c r="F797" s="567">
        <v>237852.67681</v>
      </c>
    </row>
    <row r="798" spans="1:6">
      <c r="A798" s="895" t="s">
        <v>292</v>
      </c>
      <c r="B798" s="567">
        <v>5715000</v>
      </c>
      <c r="C798" s="567">
        <v>1</v>
      </c>
      <c r="D798" s="567">
        <v>5715000</v>
      </c>
      <c r="E798" s="567">
        <v>5126328.2434</v>
      </c>
      <c r="F798" s="567">
        <v>237852.67681</v>
      </c>
    </row>
    <row r="799" spans="1:6">
      <c r="A799" s="897" t="s">
        <v>999</v>
      </c>
      <c r="B799" s="567">
        <v>5715000</v>
      </c>
      <c r="C799" s="567">
        <v>1</v>
      </c>
      <c r="D799" s="567">
        <v>5715000</v>
      </c>
      <c r="E799" s="567">
        <v>5126328.2434</v>
      </c>
      <c r="F799" s="567">
        <v>237852.67681</v>
      </c>
    </row>
    <row r="800" spans="1:6">
      <c r="A800" s="886" t="s">
        <v>1071</v>
      </c>
      <c r="B800" s="567">
        <v>2600000</v>
      </c>
      <c r="C800" s="567">
        <v>1</v>
      </c>
      <c r="D800" s="567">
        <v>2600000</v>
      </c>
      <c r="E800" s="567">
        <v>0</v>
      </c>
      <c r="F800" s="567">
        <v>0</v>
      </c>
    </row>
    <row r="801" spans="1:6">
      <c r="A801" s="726" t="s">
        <v>2704</v>
      </c>
      <c r="B801" s="567">
        <v>2600000</v>
      </c>
      <c r="C801" s="567">
        <v>1</v>
      </c>
      <c r="D801" s="567">
        <v>2600000</v>
      </c>
      <c r="E801" s="567">
        <v>0</v>
      </c>
      <c r="F801" s="567">
        <v>0</v>
      </c>
    </row>
    <row r="802" spans="1:6">
      <c r="A802" s="887" t="s">
        <v>3251</v>
      </c>
      <c r="B802" s="567">
        <v>2600000</v>
      </c>
      <c r="C802" s="567">
        <v>1</v>
      </c>
      <c r="D802" s="567">
        <v>2600000</v>
      </c>
      <c r="E802" s="567">
        <v>0</v>
      </c>
      <c r="F802" s="567">
        <v>0</v>
      </c>
    </row>
    <row r="803" spans="1:6">
      <c r="A803" s="888" t="s">
        <v>3251</v>
      </c>
      <c r="B803" s="567">
        <v>2600000</v>
      </c>
      <c r="C803" s="567">
        <v>1</v>
      </c>
      <c r="D803" s="567">
        <v>2600000</v>
      </c>
      <c r="E803" s="567">
        <v>0</v>
      </c>
      <c r="F803" s="567">
        <v>0</v>
      </c>
    </row>
    <row r="804" spans="1:6">
      <c r="A804" s="889" t="s">
        <v>3251</v>
      </c>
      <c r="B804" s="567">
        <v>2600000</v>
      </c>
      <c r="C804" s="567">
        <v>1</v>
      </c>
      <c r="D804" s="567">
        <v>2600000</v>
      </c>
      <c r="E804" s="567">
        <v>0</v>
      </c>
      <c r="F804" s="567">
        <v>0</v>
      </c>
    </row>
    <row r="805" spans="1:6">
      <c r="A805" s="890" t="s">
        <v>3251</v>
      </c>
      <c r="B805" s="567">
        <v>2600000</v>
      </c>
      <c r="C805" s="567">
        <v>1</v>
      </c>
      <c r="D805" s="567">
        <v>2600000</v>
      </c>
      <c r="E805" s="567">
        <v>0</v>
      </c>
      <c r="F805" s="567">
        <v>0</v>
      </c>
    </row>
    <row r="806" spans="1:6">
      <c r="A806" s="891" t="s">
        <v>3251</v>
      </c>
      <c r="B806" s="567">
        <v>2600000</v>
      </c>
      <c r="C806" s="567">
        <v>1</v>
      </c>
      <c r="D806" s="567">
        <v>2600000</v>
      </c>
      <c r="E806" s="567">
        <v>0</v>
      </c>
      <c r="F806" s="567">
        <v>0</v>
      </c>
    </row>
    <row r="807" spans="1:6">
      <c r="A807" s="892" t="s">
        <v>1071</v>
      </c>
      <c r="B807" s="567">
        <v>2600000</v>
      </c>
      <c r="C807" s="567">
        <v>1</v>
      </c>
      <c r="D807" s="567">
        <v>2600000</v>
      </c>
      <c r="E807" s="567">
        <v>0</v>
      </c>
      <c r="F807" s="567">
        <v>0</v>
      </c>
    </row>
    <row r="808" spans="1:6">
      <c r="A808" s="893" t="s">
        <v>1071</v>
      </c>
      <c r="B808" s="567">
        <v>2600000</v>
      </c>
      <c r="C808" s="567">
        <v>1</v>
      </c>
      <c r="D808" s="567">
        <v>2600000</v>
      </c>
      <c r="E808" s="567">
        <v>0</v>
      </c>
      <c r="F808" s="567">
        <v>0</v>
      </c>
    </row>
    <row r="809" spans="1:6">
      <c r="A809" s="894" t="s">
        <v>1071</v>
      </c>
      <c r="B809" s="567">
        <v>2600000</v>
      </c>
      <c r="C809" s="567">
        <v>1</v>
      </c>
      <c r="D809" s="567">
        <v>2600000</v>
      </c>
      <c r="E809" s="567">
        <v>0</v>
      </c>
      <c r="F809" s="567">
        <v>0</v>
      </c>
    </row>
    <row r="810" spans="1:6">
      <c r="A810" s="896" t="s">
        <v>527</v>
      </c>
      <c r="B810" s="567">
        <v>2600000</v>
      </c>
      <c r="C810" s="567">
        <v>1</v>
      </c>
      <c r="D810" s="567">
        <v>2600000</v>
      </c>
      <c r="E810" s="567">
        <v>0</v>
      </c>
      <c r="F810" s="567">
        <v>0</v>
      </c>
    </row>
    <row r="811" spans="1:6">
      <c r="A811" s="895" t="s">
        <v>292</v>
      </c>
      <c r="B811" s="567">
        <v>2600000</v>
      </c>
      <c r="C811" s="567">
        <v>1</v>
      </c>
      <c r="D811" s="567">
        <v>2600000</v>
      </c>
      <c r="E811" s="567">
        <v>0</v>
      </c>
      <c r="F811" s="567">
        <v>0</v>
      </c>
    </row>
    <row r="812" spans="1:6">
      <c r="A812" s="897" t="s">
        <v>999</v>
      </c>
      <c r="B812" s="567">
        <v>2600000</v>
      </c>
      <c r="C812" s="567">
        <v>1</v>
      </c>
      <c r="D812" s="567">
        <v>2600000</v>
      </c>
      <c r="E812" s="567">
        <v>0</v>
      </c>
      <c r="F812" s="567">
        <v>0</v>
      </c>
    </row>
    <row r="813" spans="1:6">
      <c r="A813" s="886" t="s">
        <v>2301</v>
      </c>
      <c r="B813" s="567">
        <v>1592000</v>
      </c>
      <c r="C813" s="567">
        <v>2</v>
      </c>
      <c r="D813" s="567">
        <v>2940898</v>
      </c>
      <c r="E813" s="567">
        <v>2881732.5389099997</v>
      </c>
      <c r="F813" s="567">
        <v>2884780.8536099996</v>
      </c>
    </row>
    <row r="814" spans="1:6">
      <c r="A814" s="726" t="s">
        <v>2696</v>
      </c>
      <c r="B814" s="567">
        <v>1592000</v>
      </c>
      <c r="C814" s="567">
        <v>2</v>
      </c>
      <c r="D814" s="567">
        <v>2940898</v>
      </c>
      <c r="E814" s="567">
        <v>2881732.5389099997</v>
      </c>
      <c r="F814" s="567">
        <v>2884780.8536099996</v>
      </c>
    </row>
    <row r="815" spans="1:6">
      <c r="A815" s="887" t="s">
        <v>2306</v>
      </c>
      <c r="B815" s="567">
        <v>960000</v>
      </c>
      <c r="C815" s="567">
        <v>1</v>
      </c>
      <c r="D815" s="567">
        <v>1700471</v>
      </c>
      <c r="E815" s="567">
        <v>1671317.4227199999</v>
      </c>
      <c r="F815" s="567">
        <v>1665969.47226</v>
      </c>
    </row>
    <row r="816" spans="1:6">
      <c r="A816" s="888" t="s">
        <v>3251</v>
      </c>
      <c r="B816" s="567">
        <v>960000</v>
      </c>
      <c r="C816" s="567">
        <v>1</v>
      </c>
      <c r="D816" s="567">
        <v>1700471</v>
      </c>
      <c r="E816" s="567">
        <v>1671317.4227199999</v>
      </c>
      <c r="F816" s="567">
        <v>1665969.47226</v>
      </c>
    </row>
    <row r="817" spans="1:6">
      <c r="A817" s="889">
        <v>1</v>
      </c>
      <c r="B817" s="567">
        <v>960000</v>
      </c>
      <c r="C817" s="567">
        <v>1</v>
      </c>
      <c r="D817" s="567">
        <v>1700471</v>
      </c>
      <c r="E817" s="567">
        <v>1671317.4227199999</v>
      </c>
      <c r="F817" s="567">
        <v>1665969.47226</v>
      </c>
    </row>
    <row r="818" spans="1:6">
      <c r="A818" s="890">
        <v>0.97971060503825114</v>
      </c>
      <c r="B818" s="567">
        <v>960000</v>
      </c>
      <c r="C818" s="567">
        <v>1</v>
      </c>
      <c r="D818" s="567">
        <v>1700471</v>
      </c>
      <c r="E818" s="567">
        <v>1671317.4227199999</v>
      </c>
      <c r="F818" s="567">
        <v>1665969.47226</v>
      </c>
    </row>
    <row r="819" spans="1:6">
      <c r="A819" s="891" t="s">
        <v>3251</v>
      </c>
      <c r="B819" s="567">
        <v>960000</v>
      </c>
      <c r="C819" s="567">
        <v>1</v>
      </c>
      <c r="D819" s="567">
        <v>1700471</v>
      </c>
      <c r="E819" s="567">
        <v>1671317.4227199999</v>
      </c>
      <c r="F819" s="567">
        <v>1665969.47226</v>
      </c>
    </row>
    <row r="820" spans="1:6">
      <c r="A820" s="892" t="s">
        <v>2304</v>
      </c>
      <c r="B820" s="567">
        <v>960000</v>
      </c>
      <c r="C820" s="567">
        <v>1</v>
      </c>
      <c r="D820" s="567">
        <v>1700471</v>
      </c>
      <c r="E820" s="567">
        <v>1671317.4227199999</v>
      </c>
      <c r="F820" s="567">
        <v>1665969.47226</v>
      </c>
    </row>
    <row r="821" spans="1:6">
      <c r="A821" s="893" t="s">
        <v>2305</v>
      </c>
      <c r="B821" s="567">
        <v>960000</v>
      </c>
      <c r="C821" s="567">
        <v>1</v>
      </c>
      <c r="D821" s="567">
        <v>1700471</v>
      </c>
      <c r="E821" s="567">
        <v>1671317.4227199999</v>
      </c>
      <c r="F821" s="567">
        <v>1665969.47226</v>
      </c>
    </row>
    <row r="822" spans="1:6">
      <c r="A822" s="894" t="s">
        <v>2289</v>
      </c>
      <c r="B822" s="567">
        <v>960000</v>
      </c>
      <c r="C822" s="567">
        <v>1</v>
      </c>
      <c r="D822" s="567">
        <v>1700471</v>
      </c>
      <c r="E822" s="567">
        <v>1671317.4227199999</v>
      </c>
      <c r="F822" s="567">
        <v>1665969.47226</v>
      </c>
    </row>
    <row r="823" spans="1:6">
      <c r="A823" s="896" t="s">
        <v>2286</v>
      </c>
      <c r="B823" s="567">
        <v>960000</v>
      </c>
      <c r="C823" s="567">
        <v>1</v>
      </c>
      <c r="D823" s="567">
        <v>1700471</v>
      </c>
      <c r="E823" s="567">
        <v>1671317.4227199999</v>
      </c>
      <c r="F823" s="567">
        <v>1665969.47226</v>
      </c>
    </row>
    <row r="824" spans="1:6">
      <c r="A824" s="895" t="s">
        <v>267</v>
      </c>
      <c r="B824" s="567">
        <v>960000</v>
      </c>
      <c r="C824" s="567">
        <v>1</v>
      </c>
      <c r="D824" s="567">
        <v>1700471</v>
      </c>
      <c r="E824" s="567">
        <v>1671317.4227199999</v>
      </c>
      <c r="F824" s="567">
        <v>1665969.47226</v>
      </c>
    </row>
    <row r="825" spans="1:6">
      <c r="A825" s="897" t="s">
        <v>2287</v>
      </c>
      <c r="B825" s="567">
        <v>960000</v>
      </c>
      <c r="C825" s="567">
        <v>1</v>
      </c>
      <c r="D825" s="567">
        <v>1700471</v>
      </c>
      <c r="E825" s="567">
        <v>1671317.4227199999</v>
      </c>
      <c r="F825" s="567">
        <v>1665969.47226</v>
      </c>
    </row>
    <row r="826" spans="1:6">
      <c r="A826" s="887" t="s">
        <v>2297</v>
      </c>
      <c r="B826" s="567">
        <v>632000</v>
      </c>
      <c r="C826" s="567">
        <v>1</v>
      </c>
      <c r="D826" s="567">
        <v>1240427</v>
      </c>
      <c r="E826" s="567">
        <v>1210415.11619</v>
      </c>
      <c r="F826" s="567">
        <v>1218811.3813499999</v>
      </c>
    </row>
    <row r="827" spans="1:6">
      <c r="A827" s="888" t="s">
        <v>3251</v>
      </c>
      <c r="B827" s="567">
        <v>632000</v>
      </c>
      <c r="C827" s="567">
        <v>1</v>
      </c>
      <c r="D827" s="567">
        <v>1240427</v>
      </c>
      <c r="E827" s="567">
        <v>1210415.11619</v>
      </c>
      <c r="F827" s="567">
        <v>1218811.3813499999</v>
      </c>
    </row>
    <row r="828" spans="1:6">
      <c r="A828" s="889">
        <v>1</v>
      </c>
      <c r="B828" s="567">
        <v>632000</v>
      </c>
      <c r="C828" s="567">
        <v>1</v>
      </c>
      <c r="D828" s="567">
        <v>1240427</v>
      </c>
      <c r="E828" s="567">
        <v>1210415.11619</v>
      </c>
      <c r="F828" s="567">
        <v>1218811.3813499999</v>
      </c>
    </row>
    <row r="829" spans="1:6">
      <c r="A829" s="890">
        <v>0.98257405018594401</v>
      </c>
      <c r="B829" s="567">
        <v>632000</v>
      </c>
      <c r="C829" s="567">
        <v>1</v>
      </c>
      <c r="D829" s="567">
        <v>1240427</v>
      </c>
      <c r="E829" s="567">
        <v>1210415.11619</v>
      </c>
      <c r="F829" s="567">
        <v>1218811.3813499999</v>
      </c>
    </row>
    <row r="830" spans="1:6">
      <c r="A830" s="891" t="s">
        <v>3251</v>
      </c>
      <c r="B830" s="567">
        <v>632000</v>
      </c>
      <c r="C830" s="567">
        <v>1</v>
      </c>
      <c r="D830" s="567">
        <v>1240427</v>
      </c>
      <c r="E830" s="567">
        <v>1210415.11619</v>
      </c>
      <c r="F830" s="567">
        <v>1218811.3813499999</v>
      </c>
    </row>
    <row r="831" spans="1:6">
      <c r="A831" s="892" t="s">
        <v>2302</v>
      </c>
      <c r="B831" s="567">
        <v>632000</v>
      </c>
      <c r="C831" s="567">
        <v>1</v>
      </c>
      <c r="D831" s="567">
        <v>1240427</v>
      </c>
      <c r="E831" s="567">
        <v>1210415.11619</v>
      </c>
      <c r="F831" s="567">
        <v>1218811.3813499999</v>
      </c>
    </row>
    <row r="832" spans="1:6">
      <c r="A832" s="893" t="s">
        <v>2303</v>
      </c>
      <c r="B832" s="567">
        <v>632000</v>
      </c>
      <c r="C832" s="567">
        <v>1</v>
      </c>
      <c r="D832" s="567">
        <v>1240427</v>
      </c>
      <c r="E832" s="567">
        <v>1210415.11619</v>
      </c>
      <c r="F832" s="567">
        <v>1218811.3813499999</v>
      </c>
    </row>
    <row r="833" spans="1:6">
      <c r="A833" s="894" t="s">
        <v>2289</v>
      </c>
      <c r="B833" s="567">
        <v>632000</v>
      </c>
      <c r="C833" s="567">
        <v>1</v>
      </c>
      <c r="D833" s="567">
        <v>1240427</v>
      </c>
      <c r="E833" s="567">
        <v>1210415.11619</v>
      </c>
      <c r="F833" s="567">
        <v>1218811.3813499999</v>
      </c>
    </row>
    <row r="834" spans="1:6">
      <c r="A834" s="896" t="s">
        <v>2286</v>
      </c>
      <c r="B834" s="567">
        <v>632000</v>
      </c>
      <c r="C834" s="567">
        <v>1</v>
      </c>
      <c r="D834" s="567">
        <v>1240427</v>
      </c>
      <c r="E834" s="567">
        <v>1210415.11619</v>
      </c>
      <c r="F834" s="567">
        <v>1218811.3813499999</v>
      </c>
    </row>
    <row r="835" spans="1:6">
      <c r="A835" s="895" t="s">
        <v>267</v>
      </c>
      <c r="B835" s="567">
        <v>632000</v>
      </c>
      <c r="C835" s="567">
        <v>1</v>
      </c>
      <c r="D835" s="567">
        <v>1240427</v>
      </c>
      <c r="E835" s="567">
        <v>1210415.11619</v>
      </c>
      <c r="F835" s="567">
        <v>1218811.3813499999</v>
      </c>
    </row>
    <row r="836" spans="1:6">
      <c r="A836" s="897" t="s">
        <v>2287</v>
      </c>
      <c r="B836" s="567">
        <v>632000</v>
      </c>
      <c r="C836" s="567">
        <v>1</v>
      </c>
      <c r="D836" s="567">
        <v>1240427</v>
      </c>
      <c r="E836" s="567">
        <v>1210415.11619</v>
      </c>
      <c r="F836" s="567">
        <v>1218811.3813499999</v>
      </c>
    </row>
    <row r="837" spans="1:6">
      <c r="A837" s="886" t="s">
        <v>1070</v>
      </c>
      <c r="B837" s="567">
        <v>2600000</v>
      </c>
      <c r="C837" s="567">
        <v>1</v>
      </c>
      <c r="D837" s="567">
        <v>2600000</v>
      </c>
      <c r="E837" s="567">
        <v>0</v>
      </c>
      <c r="F837" s="567">
        <v>0</v>
      </c>
    </row>
    <row r="838" spans="1:6">
      <c r="A838" s="726" t="s">
        <v>2716</v>
      </c>
      <c r="B838" s="567">
        <v>2600000</v>
      </c>
      <c r="C838" s="567">
        <v>1</v>
      </c>
      <c r="D838" s="567">
        <v>2600000</v>
      </c>
      <c r="E838" s="567">
        <v>0</v>
      </c>
      <c r="F838" s="567">
        <v>0</v>
      </c>
    </row>
    <row r="839" spans="1:6">
      <c r="A839" s="887" t="s">
        <v>3251</v>
      </c>
      <c r="B839" s="567">
        <v>2600000</v>
      </c>
      <c r="C839" s="567">
        <v>1</v>
      </c>
      <c r="D839" s="567">
        <v>2600000</v>
      </c>
      <c r="E839" s="567">
        <v>0</v>
      </c>
      <c r="F839" s="567">
        <v>0</v>
      </c>
    </row>
    <row r="840" spans="1:6">
      <c r="A840" s="888" t="s">
        <v>3251</v>
      </c>
      <c r="B840" s="567">
        <v>2600000</v>
      </c>
      <c r="C840" s="567">
        <v>1</v>
      </c>
      <c r="D840" s="567">
        <v>2600000</v>
      </c>
      <c r="E840" s="567">
        <v>0</v>
      </c>
      <c r="F840" s="567">
        <v>0</v>
      </c>
    </row>
    <row r="841" spans="1:6">
      <c r="A841" s="889" t="s">
        <v>3251</v>
      </c>
      <c r="B841" s="567">
        <v>2600000</v>
      </c>
      <c r="C841" s="567">
        <v>1</v>
      </c>
      <c r="D841" s="567">
        <v>2600000</v>
      </c>
      <c r="E841" s="567">
        <v>0</v>
      </c>
      <c r="F841" s="567">
        <v>0</v>
      </c>
    </row>
    <row r="842" spans="1:6">
      <c r="A842" s="890" t="s">
        <v>3251</v>
      </c>
      <c r="B842" s="567">
        <v>2600000</v>
      </c>
      <c r="C842" s="567">
        <v>1</v>
      </c>
      <c r="D842" s="567">
        <v>2600000</v>
      </c>
      <c r="E842" s="567">
        <v>0</v>
      </c>
      <c r="F842" s="567">
        <v>0</v>
      </c>
    </row>
    <row r="843" spans="1:6">
      <c r="A843" s="891" t="s">
        <v>3251</v>
      </c>
      <c r="B843" s="567">
        <v>2600000</v>
      </c>
      <c r="C843" s="567">
        <v>1</v>
      </c>
      <c r="D843" s="567">
        <v>2600000</v>
      </c>
      <c r="E843" s="567">
        <v>0</v>
      </c>
      <c r="F843" s="567">
        <v>0</v>
      </c>
    </row>
    <row r="844" spans="1:6">
      <c r="A844" s="892" t="s">
        <v>1070</v>
      </c>
      <c r="B844" s="567">
        <v>2600000</v>
      </c>
      <c r="C844" s="567">
        <v>1</v>
      </c>
      <c r="D844" s="567">
        <v>2600000</v>
      </c>
      <c r="E844" s="567">
        <v>0</v>
      </c>
      <c r="F844" s="567">
        <v>0</v>
      </c>
    </row>
    <row r="845" spans="1:6">
      <c r="A845" s="893" t="s">
        <v>1070</v>
      </c>
      <c r="B845" s="567">
        <v>2600000</v>
      </c>
      <c r="C845" s="567">
        <v>1</v>
      </c>
      <c r="D845" s="567">
        <v>2600000</v>
      </c>
      <c r="E845" s="567">
        <v>0</v>
      </c>
      <c r="F845" s="567">
        <v>0</v>
      </c>
    </row>
    <row r="846" spans="1:6">
      <c r="A846" s="894" t="s">
        <v>1070</v>
      </c>
      <c r="B846" s="567">
        <v>2600000</v>
      </c>
      <c r="C846" s="567">
        <v>1</v>
      </c>
      <c r="D846" s="567">
        <v>2600000</v>
      </c>
      <c r="E846" s="567">
        <v>0</v>
      </c>
      <c r="F846" s="567">
        <v>0</v>
      </c>
    </row>
    <row r="847" spans="1:6">
      <c r="A847" s="896" t="s">
        <v>527</v>
      </c>
      <c r="B847" s="567">
        <v>2600000</v>
      </c>
      <c r="C847" s="567">
        <v>1</v>
      </c>
      <c r="D847" s="567">
        <v>2600000</v>
      </c>
      <c r="E847" s="567">
        <v>0</v>
      </c>
      <c r="F847" s="567">
        <v>0</v>
      </c>
    </row>
    <row r="848" spans="1:6">
      <c r="A848" s="895" t="s">
        <v>292</v>
      </c>
      <c r="B848" s="567">
        <v>2600000</v>
      </c>
      <c r="C848" s="567">
        <v>1</v>
      </c>
      <c r="D848" s="567">
        <v>2600000</v>
      </c>
      <c r="E848" s="567">
        <v>0</v>
      </c>
      <c r="F848" s="567">
        <v>0</v>
      </c>
    </row>
    <row r="849" spans="1:6">
      <c r="A849" s="897" t="s">
        <v>999</v>
      </c>
      <c r="B849" s="567">
        <v>2600000</v>
      </c>
      <c r="C849" s="567">
        <v>1</v>
      </c>
      <c r="D849" s="567">
        <v>2600000</v>
      </c>
      <c r="E849" s="567">
        <v>0</v>
      </c>
      <c r="F849" s="567">
        <v>0</v>
      </c>
    </row>
    <row r="850" spans="1:6">
      <c r="A850" s="886" t="s">
        <v>840</v>
      </c>
      <c r="B850" s="567">
        <v>5715000</v>
      </c>
      <c r="C850" s="567">
        <v>1</v>
      </c>
      <c r="D850" s="567">
        <v>5715000</v>
      </c>
      <c r="E850" s="567">
        <v>5126328.2434</v>
      </c>
      <c r="F850" s="567">
        <v>237852.67681</v>
      </c>
    </row>
    <row r="851" spans="1:6">
      <c r="A851" s="726" t="s">
        <v>2708</v>
      </c>
      <c r="B851" s="567">
        <v>5715000</v>
      </c>
      <c r="C851" s="567">
        <v>1</v>
      </c>
      <c r="D851" s="567">
        <v>5715000</v>
      </c>
      <c r="E851" s="567">
        <v>5126328.2434</v>
      </c>
      <c r="F851" s="567">
        <v>237852.67681</v>
      </c>
    </row>
    <row r="852" spans="1:6">
      <c r="A852" s="887" t="s">
        <v>3251</v>
      </c>
      <c r="B852" s="567">
        <v>5715000</v>
      </c>
      <c r="C852" s="567">
        <v>1</v>
      </c>
      <c r="D852" s="567">
        <v>5715000</v>
      </c>
      <c r="E852" s="567">
        <v>5126328.2434</v>
      </c>
      <c r="F852" s="567">
        <v>237852.67681</v>
      </c>
    </row>
    <row r="853" spans="1:6">
      <c r="A853" s="888" t="s">
        <v>3251</v>
      </c>
      <c r="B853" s="567">
        <v>5715000</v>
      </c>
      <c r="C853" s="567">
        <v>1</v>
      </c>
      <c r="D853" s="567">
        <v>5715000</v>
      </c>
      <c r="E853" s="567">
        <v>5126328.2434</v>
      </c>
      <c r="F853" s="567">
        <v>237852.67681</v>
      </c>
    </row>
    <row r="854" spans="1:6">
      <c r="A854" s="889" t="s">
        <v>3251</v>
      </c>
      <c r="B854" s="567">
        <v>5715000</v>
      </c>
      <c r="C854" s="567">
        <v>1</v>
      </c>
      <c r="D854" s="567">
        <v>5715000</v>
      </c>
      <c r="E854" s="567">
        <v>5126328.2434</v>
      </c>
      <c r="F854" s="567">
        <v>237852.67681</v>
      </c>
    </row>
    <row r="855" spans="1:6">
      <c r="A855" s="890" t="s">
        <v>3251</v>
      </c>
      <c r="B855" s="567">
        <v>5715000</v>
      </c>
      <c r="C855" s="567">
        <v>1</v>
      </c>
      <c r="D855" s="567">
        <v>5715000</v>
      </c>
      <c r="E855" s="567">
        <v>5126328.2434</v>
      </c>
      <c r="F855" s="567">
        <v>237852.67681</v>
      </c>
    </row>
    <row r="856" spans="1:6">
      <c r="A856" s="891" t="s">
        <v>3251</v>
      </c>
      <c r="B856" s="567">
        <v>5715000</v>
      </c>
      <c r="C856" s="567">
        <v>1</v>
      </c>
      <c r="D856" s="567">
        <v>5715000</v>
      </c>
      <c r="E856" s="567">
        <v>5126328.2434</v>
      </c>
      <c r="F856" s="567">
        <v>237852.67681</v>
      </c>
    </row>
    <row r="857" spans="1:6">
      <c r="A857" s="892" t="s">
        <v>840</v>
      </c>
      <c r="B857" s="567">
        <v>5715000</v>
      </c>
      <c r="C857" s="567">
        <v>1</v>
      </c>
      <c r="D857" s="567">
        <v>5715000</v>
      </c>
      <c r="E857" s="567">
        <v>5126328.2434</v>
      </c>
      <c r="F857" s="567">
        <v>237852.67681</v>
      </c>
    </row>
    <row r="858" spans="1:6">
      <c r="A858" s="893" t="s">
        <v>840</v>
      </c>
      <c r="B858" s="567">
        <v>5715000</v>
      </c>
      <c r="C858" s="567">
        <v>1</v>
      </c>
      <c r="D858" s="567">
        <v>5715000</v>
      </c>
      <c r="E858" s="567">
        <v>5126328.2434</v>
      </c>
      <c r="F858" s="567">
        <v>237852.67681</v>
      </c>
    </row>
    <row r="859" spans="1:6">
      <c r="A859" s="894" t="s">
        <v>840</v>
      </c>
      <c r="B859" s="567">
        <v>5715000</v>
      </c>
      <c r="C859" s="567">
        <v>1</v>
      </c>
      <c r="D859" s="567">
        <v>5715000</v>
      </c>
      <c r="E859" s="567">
        <v>5126328.2434</v>
      </c>
      <c r="F859" s="567">
        <v>237852.67681</v>
      </c>
    </row>
    <row r="860" spans="1:6">
      <c r="A860" s="896" t="s">
        <v>527</v>
      </c>
      <c r="B860" s="567">
        <v>5715000</v>
      </c>
      <c r="C860" s="567">
        <v>1</v>
      </c>
      <c r="D860" s="567">
        <v>5715000</v>
      </c>
      <c r="E860" s="567">
        <v>5126328.2434</v>
      </c>
      <c r="F860" s="567">
        <v>237852.67681</v>
      </c>
    </row>
    <row r="861" spans="1:6">
      <c r="A861" s="895" t="s">
        <v>292</v>
      </c>
      <c r="B861" s="567">
        <v>5715000</v>
      </c>
      <c r="C861" s="567">
        <v>1</v>
      </c>
      <c r="D861" s="567">
        <v>5715000</v>
      </c>
      <c r="E861" s="567">
        <v>5126328.2434</v>
      </c>
      <c r="F861" s="567">
        <v>237852.67681</v>
      </c>
    </row>
    <row r="862" spans="1:6">
      <c r="A862" s="897" t="s">
        <v>999</v>
      </c>
      <c r="B862" s="567">
        <v>5715000</v>
      </c>
      <c r="C862" s="567">
        <v>1</v>
      </c>
      <c r="D862" s="567">
        <v>5715000</v>
      </c>
      <c r="E862" s="567">
        <v>5126328.2434</v>
      </c>
      <c r="F862" s="567">
        <v>237852.67681</v>
      </c>
    </row>
    <row r="863" spans="1:6">
      <c r="A863" s="886" t="s">
        <v>1182</v>
      </c>
      <c r="B863" s="567">
        <v>3250000</v>
      </c>
      <c r="C863" s="567">
        <v>2</v>
      </c>
      <c r="D863" s="567">
        <v>3250000</v>
      </c>
      <c r="E863" s="567">
        <v>2670775</v>
      </c>
      <c r="F863" s="567">
        <v>337348</v>
      </c>
    </row>
    <row r="864" spans="1:6">
      <c r="A864" s="726" t="s">
        <v>2708</v>
      </c>
      <c r="B864" s="567">
        <v>3250000</v>
      </c>
      <c r="C864" s="567">
        <v>2</v>
      </c>
      <c r="D864" s="567">
        <v>3250000</v>
      </c>
      <c r="E864" s="567">
        <v>2670775</v>
      </c>
      <c r="F864" s="567">
        <v>337348</v>
      </c>
    </row>
    <row r="865" spans="1:6">
      <c r="A865" s="887" t="s">
        <v>3251</v>
      </c>
      <c r="B865" s="567">
        <v>3250000</v>
      </c>
      <c r="C865" s="567">
        <v>2</v>
      </c>
      <c r="D865" s="567">
        <v>3250000</v>
      </c>
      <c r="E865" s="567">
        <v>2670775</v>
      </c>
      <c r="F865" s="567">
        <v>337348</v>
      </c>
    </row>
    <row r="866" spans="1:6">
      <c r="A866" s="888" t="s">
        <v>3251</v>
      </c>
      <c r="B866" s="567">
        <v>3250000</v>
      </c>
      <c r="C866" s="567">
        <v>2</v>
      </c>
      <c r="D866" s="567">
        <v>3250000</v>
      </c>
      <c r="E866" s="567">
        <v>2670775</v>
      </c>
      <c r="F866" s="567">
        <v>337348</v>
      </c>
    </row>
    <row r="867" spans="1:6">
      <c r="A867" s="889" t="s">
        <v>3251</v>
      </c>
      <c r="B867" s="567">
        <v>3250000</v>
      </c>
      <c r="C867" s="567">
        <v>2</v>
      </c>
      <c r="D867" s="567">
        <v>3250000</v>
      </c>
      <c r="E867" s="567">
        <v>2670775</v>
      </c>
      <c r="F867" s="567">
        <v>337348</v>
      </c>
    </row>
    <row r="868" spans="1:6">
      <c r="A868" s="890" t="s">
        <v>3251</v>
      </c>
      <c r="B868" s="567">
        <v>3250000</v>
      </c>
      <c r="C868" s="567">
        <v>2</v>
      </c>
      <c r="D868" s="567">
        <v>3250000</v>
      </c>
      <c r="E868" s="567">
        <v>2670775</v>
      </c>
      <c r="F868" s="567">
        <v>337348</v>
      </c>
    </row>
    <row r="869" spans="1:6">
      <c r="A869" s="891" t="s">
        <v>3251</v>
      </c>
      <c r="B869" s="567">
        <v>3250000</v>
      </c>
      <c r="C869" s="567">
        <v>2</v>
      </c>
      <c r="D869" s="567">
        <v>3250000</v>
      </c>
      <c r="E869" s="567">
        <v>2670775</v>
      </c>
      <c r="F869" s="567">
        <v>337348</v>
      </c>
    </row>
    <row r="870" spans="1:6">
      <c r="A870" s="892" t="s">
        <v>1184</v>
      </c>
      <c r="B870" s="567">
        <v>2035500</v>
      </c>
      <c r="C870" s="567">
        <v>1</v>
      </c>
      <c r="D870" s="567">
        <v>2035500</v>
      </c>
      <c r="E870" s="567">
        <v>1834113</v>
      </c>
      <c r="F870" s="567">
        <v>337348</v>
      </c>
    </row>
    <row r="871" spans="1:6">
      <c r="A871" s="893" t="s">
        <v>1183</v>
      </c>
      <c r="B871" s="567">
        <v>2035500</v>
      </c>
      <c r="C871" s="567">
        <v>1</v>
      </c>
      <c r="D871" s="567">
        <v>2035500</v>
      </c>
      <c r="E871" s="567">
        <v>1834113</v>
      </c>
      <c r="F871" s="567">
        <v>337348</v>
      </c>
    </row>
    <row r="872" spans="1:6">
      <c r="A872" s="894" t="s">
        <v>1181</v>
      </c>
      <c r="B872" s="567">
        <v>2035500</v>
      </c>
      <c r="C872" s="567">
        <v>1</v>
      </c>
      <c r="D872" s="567">
        <v>2035500</v>
      </c>
      <c r="E872" s="567">
        <v>1834113</v>
      </c>
      <c r="F872" s="567">
        <v>337348</v>
      </c>
    </row>
    <row r="873" spans="1:6">
      <c r="A873" s="896" t="s">
        <v>527</v>
      </c>
      <c r="B873" s="567">
        <v>2035500</v>
      </c>
      <c r="C873" s="567">
        <v>1</v>
      </c>
      <c r="D873" s="567">
        <v>2035500</v>
      </c>
      <c r="E873" s="567">
        <v>1834113</v>
      </c>
      <c r="F873" s="567">
        <v>337348</v>
      </c>
    </row>
    <row r="874" spans="1:6">
      <c r="A874" s="895" t="s">
        <v>314</v>
      </c>
      <c r="B874" s="567">
        <v>2035500</v>
      </c>
      <c r="C874" s="567">
        <v>1</v>
      </c>
      <c r="D874" s="567">
        <v>2035500</v>
      </c>
      <c r="E874" s="567">
        <v>1834113</v>
      </c>
      <c r="F874" s="567">
        <v>337348</v>
      </c>
    </row>
    <row r="875" spans="1:6">
      <c r="A875" s="897" t="s">
        <v>480</v>
      </c>
      <c r="B875" s="567">
        <v>2035500</v>
      </c>
      <c r="C875" s="567">
        <v>1</v>
      </c>
      <c r="D875" s="567">
        <v>2035500</v>
      </c>
      <c r="E875" s="567">
        <v>1834113</v>
      </c>
      <c r="F875" s="567">
        <v>337348</v>
      </c>
    </row>
    <row r="876" spans="1:6">
      <c r="A876" s="892" t="s">
        <v>1188</v>
      </c>
      <c r="B876" s="567">
        <v>1214500</v>
      </c>
      <c r="C876" s="567">
        <v>1</v>
      </c>
      <c r="D876" s="567">
        <v>1214500</v>
      </c>
      <c r="E876" s="567">
        <v>836662</v>
      </c>
      <c r="F876" s="567">
        <v>0</v>
      </c>
    </row>
    <row r="877" spans="1:6">
      <c r="A877" s="893" t="s">
        <v>1187</v>
      </c>
      <c r="B877" s="567">
        <v>1214500</v>
      </c>
      <c r="C877" s="567">
        <v>1</v>
      </c>
      <c r="D877" s="567">
        <v>1214500</v>
      </c>
      <c r="E877" s="567">
        <v>836662</v>
      </c>
      <c r="F877" s="567">
        <v>0</v>
      </c>
    </row>
    <row r="878" spans="1:6">
      <c r="A878" s="894" t="s">
        <v>1186</v>
      </c>
      <c r="B878" s="567">
        <v>1214500</v>
      </c>
      <c r="C878" s="567">
        <v>1</v>
      </c>
      <c r="D878" s="567">
        <v>1214500</v>
      </c>
      <c r="E878" s="567">
        <v>836662</v>
      </c>
      <c r="F878" s="567">
        <v>0</v>
      </c>
    </row>
    <row r="879" spans="1:6">
      <c r="A879" s="896" t="s">
        <v>527</v>
      </c>
      <c r="B879" s="567">
        <v>1214500</v>
      </c>
      <c r="C879" s="567">
        <v>1</v>
      </c>
      <c r="D879" s="567">
        <v>1214500</v>
      </c>
      <c r="E879" s="567">
        <v>836662</v>
      </c>
      <c r="F879" s="567">
        <v>0</v>
      </c>
    </row>
    <row r="880" spans="1:6">
      <c r="A880" s="895" t="s">
        <v>314</v>
      </c>
      <c r="B880" s="567">
        <v>1214500</v>
      </c>
      <c r="C880" s="567">
        <v>1</v>
      </c>
      <c r="D880" s="567">
        <v>1214500</v>
      </c>
      <c r="E880" s="567">
        <v>836662</v>
      </c>
      <c r="F880" s="567">
        <v>0</v>
      </c>
    </row>
    <row r="881" spans="1:6">
      <c r="A881" s="897" t="s">
        <v>480</v>
      </c>
      <c r="B881" s="567">
        <v>1214500</v>
      </c>
      <c r="C881" s="567">
        <v>1</v>
      </c>
      <c r="D881" s="567">
        <v>1214500</v>
      </c>
      <c r="E881" s="567">
        <v>836662</v>
      </c>
      <c r="F881" s="567">
        <v>0</v>
      </c>
    </row>
    <row r="882" spans="1:6">
      <c r="A882" s="886" t="s">
        <v>808</v>
      </c>
      <c r="B882" s="567">
        <v>200000</v>
      </c>
      <c r="C882" s="567">
        <v>1</v>
      </c>
      <c r="D882" s="567">
        <v>1052000</v>
      </c>
      <c r="E882" s="567">
        <v>1032674.28258</v>
      </c>
      <c r="F882" s="567">
        <v>976344.34471999994</v>
      </c>
    </row>
    <row r="883" spans="1:6">
      <c r="A883" s="726" t="s">
        <v>2691</v>
      </c>
      <c r="B883" s="567">
        <v>200000</v>
      </c>
      <c r="C883" s="567">
        <v>1</v>
      </c>
      <c r="D883" s="567">
        <v>1052000</v>
      </c>
      <c r="E883" s="567">
        <v>1032674.28258</v>
      </c>
      <c r="F883" s="567">
        <v>976344.34471999994</v>
      </c>
    </row>
    <row r="884" spans="1:6">
      <c r="A884" s="887" t="s">
        <v>762</v>
      </c>
      <c r="B884" s="567">
        <v>200000</v>
      </c>
      <c r="C884" s="567">
        <v>1</v>
      </c>
      <c r="D884" s="567">
        <v>1052000</v>
      </c>
      <c r="E884" s="567">
        <v>1032674.28258</v>
      </c>
      <c r="F884" s="567">
        <v>976344.34471999994</v>
      </c>
    </row>
    <row r="885" spans="1:6">
      <c r="A885" s="888" t="s">
        <v>3251</v>
      </c>
      <c r="B885" s="567">
        <v>200000</v>
      </c>
      <c r="C885" s="567">
        <v>1</v>
      </c>
      <c r="D885" s="567">
        <v>1052000</v>
      </c>
      <c r="E885" s="567">
        <v>1032674.28258</v>
      </c>
      <c r="F885" s="567">
        <v>976344.34471999994</v>
      </c>
    </row>
    <row r="886" spans="1:6">
      <c r="A886" s="889">
        <v>1</v>
      </c>
      <c r="B886" s="567">
        <v>200000</v>
      </c>
      <c r="C886" s="567">
        <v>1</v>
      </c>
      <c r="D886" s="567">
        <v>1052000</v>
      </c>
      <c r="E886" s="567">
        <v>1032674.28258</v>
      </c>
      <c r="F886" s="567">
        <v>976344.34471999994</v>
      </c>
    </row>
    <row r="887" spans="1:6">
      <c r="A887" s="890" t="s">
        <v>3251</v>
      </c>
      <c r="B887" s="567">
        <v>200000</v>
      </c>
      <c r="C887" s="567">
        <v>1</v>
      </c>
      <c r="D887" s="567">
        <v>1052000</v>
      </c>
      <c r="E887" s="567">
        <v>1032674.28258</v>
      </c>
      <c r="F887" s="567">
        <v>976344.34471999994</v>
      </c>
    </row>
    <row r="888" spans="1:6">
      <c r="A888" s="891" t="s">
        <v>810</v>
      </c>
      <c r="B888" s="567">
        <v>200000</v>
      </c>
      <c r="C888" s="567">
        <v>1</v>
      </c>
      <c r="D888" s="567">
        <v>1052000</v>
      </c>
      <c r="E888" s="567">
        <v>1032674.28258</v>
      </c>
      <c r="F888" s="567">
        <v>976344.34471999994</v>
      </c>
    </row>
    <row r="889" spans="1:6">
      <c r="A889" s="892" t="s">
        <v>809</v>
      </c>
      <c r="B889" s="567">
        <v>200000</v>
      </c>
      <c r="C889" s="567">
        <v>1</v>
      </c>
      <c r="D889" s="567">
        <v>1052000</v>
      </c>
      <c r="E889" s="567">
        <v>1032674.28258</v>
      </c>
      <c r="F889" s="567">
        <v>976344.34471999994</v>
      </c>
    </row>
    <row r="890" spans="1:6">
      <c r="A890" s="893" t="s">
        <v>3251</v>
      </c>
      <c r="B890" s="567">
        <v>200000</v>
      </c>
      <c r="C890" s="567">
        <v>1</v>
      </c>
      <c r="D890" s="567">
        <v>1052000</v>
      </c>
      <c r="E890" s="567">
        <v>1032674.28258</v>
      </c>
      <c r="F890" s="567">
        <v>976344.34471999994</v>
      </c>
    </row>
    <row r="891" spans="1:6">
      <c r="A891" s="894" t="s">
        <v>807</v>
      </c>
      <c r="B891" s="567">
        <v>200000</v>
      </c>
      <c r="C891" s="567">
        <v>1</v>
      </c>
      <c r="D891" s="567">
        <v>1052000</v>
      </c>
      <c r="E891" s="567">
        <v>1032674.28258</v>
      </c>
      <c r="F891" s="567">
        <v>976344.34471999994</v>
      </c>
    </row>
    <row r="892" spans="1:6">
      <c r="A892" s="896" t="s">
        <v>527</v>
      </c>
      <c r="B892" s="567">
        <v>200000</v>
      </c>
      <c r="C892" s="567">
        <v>1</v>
      </c>
      <c r="D892" s="567">
        <v>1052000</v>
      </c>
      <c r="E892" s="567">
        <v>1032674.28258</v>
      </c>
      <c r="F892" s="567">
        <v>976344.34471999994</v>
      </c>
    </row>
    <row r="893" spans="1:6">
      <c r="A893" s="895" t="s">
        <v>305</v>
      </c>
      <c r="B893" s="567">
        <v>200000</v>
      </c>
      <c r="C893" s="567">
        <v>1</v>
      </c>
      <c r="D893" s="567">
        <v>1052000</v>
      </c>
      <c r="E893" s="567">
        <v>1032674.28258</v>
      </c>
      <c r="F893" s="567">
        <v>976344.34471999994</v>
      </c>
    </row>
    <row r="894" spans="1:6">
      <c r="A894" s="897" t="s">
        <v>319</v>
      </c>
      <c r="B894" s="567">
        <v>200000</v>
      </c>
      <c r="C894" s="567">
        <v>1</v>
      </c>
      <c r="D894" s="567">
        <v>1052000</v>
      </c>
      <c r="E894" s="567">
        <v>1032674.28258</v>
      </c>
      <c r="F894" s="567">
        <v>976344.34471999994</v>
      </c>
    </row>
    <row r="895" spans="1:6">
      <c r="A895" s="886" t="s">
        <v>967</v>
      </c>
      <c r="B895" s="567">
        <v>4234000</v>
      </c>
      <c r="C895" s="567">
        <v>2</v>
      </c>
      <c r="D895" s="567">
        <v>4234000</v>
      </c>
      <c r="E895" s="567">
        <v>3415776</v>
      </c>
      <c r="F895" s="567">
        <v>1127826</v>
      </c>
    </row>
    <row r="896" spans="1:6">
      <c r="A896" s="726" t="s">
        <v>2716</v>
      </c>
      <c r="B896" s="567">
        <v>4234000</v>
      </c>
      <c r="C896" s="567">
        <v>2</v>
      </c>
      <c r="D896" s="567">
        <v>4234000</v>
      </c>
      <c r="E896" s="567">
        <v>3415776</v>
      </c>
      <c r="F896" s="567">
        <v>1127826</v>
      </c>
    </row>
    <row r="897" spans="1:6">
      <c r="A897" s="887" t="s">
        <v>20</v>
      </c>
      <c r="B897" s="567">
        <v>3000000</v>
      </c>
      <c r="C897" s="567">
        <v>1</v>
      </c>
      <c r="D897" s="567">
        <v>3000000</v>
      </c>
      <c r="E897" s="567">
        <v>2423038</v>
      </c>
      <c r="F897" s="567">
        <v>255057</v>
      </c>
    </row>
    <row r="898" spans="1:6">
      <c r="A898" s="888" t="s">
        <v>3251</v>
      </c>
      <c r="B898" s="567">
        <v>3000000</v>
      </c>
      <c r="C898" s="567">
        <v>1</v>
      </c>
      <c r="D898" s="567">
        <v>3000000</v>
      </c>
      <c r="E898" s="567">
        <v>2423038</v>
      </c>
      <c r="F898" s="567">
        <v>255057</v>
      </c>
    </row>
    <row r="899" spans="1:6">
      <c r="A899" s="889">
        <v>0.25</v>
      </c>
      <c r="B899" s="567">
        <v>3000000</v>
      </c>
      <c r="C899" s="567">
        <v>1</v>
      </c>
      <c r="D899" s="567">
        <v>3000000</v>
      </c>
      <c r="E899" s="567">
        <v>2423038</v>
      </c>
      <c r="F899" s="567">
        <v>255057</v>
      </c>
    </row>
    <row r="900" spans="1:6">
      <c r="A900" s="890" t="s">
        <v>3251</v>
      </c>
      <c r="B900" s="567">
        <v>3000000</v>
      </c>
      <c r="C900" s="567">
        <v>1</v>
      </c>
      <c r="D900" s="567">
        <v>3000000</v>
      </c>
      <c r="E900" s="567">
        <v>2423038</v>
      </c>
      <c r="F900" s="567">
        <v>255057</v>
      </c>
    </row>
    <row r="901" spans="1:6">
      <c r="A901" s="891">
        <v>2022</v>
      </c>
      <c r="B901" s="567">
        <v>3000000</v>
      </c>
      <c r="C901" s="567">
        <v>1</v>
      </c>
      <c r="D901" s="567">
        <v>3000000</v>
      </c>
      <c r="E901" s="567">
        <v>2423038</v>
      </c>
      <c r="F901" s="567">
        <v>255057</v>
      </c>
    </row>
    <row r="902" spans="1:6">
      <c r="A902" s="892" t="s">
        <v>969</v>
      </c>
      <c r="B902" s="567">
        <v>3000000</v>
      </c>
      <c r="C902" s="567">
        <v>1</v>
      </c>
      <c r="D902" s="567">
        <v>3000000</v>
      </c>
      <c r="E902" s="567">
        <v>2423038</v>
      </c>
      <c r="F902" s="567">
        <v>255057</v>
      </c>
    </row>
    <row r="903" spans="1:6">
      <c r="A903" s="893" t="s">
        <v>968</v>
      </c>
      <c r="B903" s="567">
        <v>3000000</v>
      </c>
      <c r="C903" s="567">
        <v>1</v>
      </c>
      <c r="D903" s="567">
        <v>3000000</v>
      </c>
      <c r="E903" s="567">
        <v>2423038</v>
      </c>
      <c r="F903" s="567">
        <v>255057</v>
      </c>
    </row>
    <row r="904" spans="1:6">
      <c r="A904" s="894" t="s">
        <v>966</v>
      </c>
      <c r="B904" s="567">
        <v>3000000</v>
      </c>
      <c r="C904" s="567">
        <v>1</v>
      </c>
      <c r="D904" s="567">
        <v>3000000</v>
      </c>
      <c r="E904" s="567">
        <v>2423038</v>
      </c>
      <c r="F904" s="567">
        <v>255057</v>
      </c>
    </row>
    <row r="905" spans="1:6">
      <c r="A905" s="896" t="s">
        <v>527</v>
      </c>
      <c r="B905" s="567">
        <v>3000000</v>
      </c>
      <c r="C905" s="567">
        <v>1</v>
      </c>
      <c r="D905" s="567">
        <v>3000000</v>
      </c>
      <c r="E905" s="567">
        <v>2423038</v>
      </c>
      <c r="F905" s="567">
        <v>255057</v>
      </c>
    </row>
    <row r="906" spans="1:6">
      <c r="A906" s="895" t="s">
        <v>273</v>
      </c>
      <c r="B906" s="567">
        <v>3000000</v>
      </c>
      <c r="C906" s="567">
        <v>1</v>
      </c>
      <c r="D906" s="567">
        <v>3000000</v>
      </c>
      <c r="E906" s="567">
        <v>2423038</v>
      </c>
      <c r="F906" s="567">
        <v>255057</v>
      </c>
    </row>
    <row r="907" spans="1:6">
      <c r="A907" s="897" t="s">
        <v>319</v>
      </c>
      <c r="B907" s="567">
        <v>3000000</v>
      </c>
      <c r="C907" s="567">
        <v>1</v>
      </c>
      <c r="D907" s="567">
        <v>3000000</v>
      </c>
      <c r="E907" s="567">
        <v>2423038</v>
      </c>
      <c r="F907" s="567">
        <v>255057</v>
      </c>
    </row>
    <row r="908" spans="1:6">
      <c r="A908" s="887" t="s">
        <v>67</v>
      </c>
      <c r="B908" s="567">
        <v>1234000</v>
      </c>
      <c r="C908" s="567">
        <v>1</v>
      </c>
      <c r="D908" s="567">
        <v>1234000</v>
      </c>
      <c r="E908" s="567">
        <v>992738</v>
      </c>
      <c r="F908" s="567">
        <v>872769</v>
      </c>
    </row>
    <row r="909" spans="1:6">
      <c r="A909" s="888" t="s">
        <v>3251</v>
      </c>
      <c r="B909" s="567">
        <v>1234000</v>
      </c>
      <c r="C909" s="567">
        <v>1</v>
      </c>
      <c r="D909" s="567">
        <v>1234000</v>
      </c>
      <c r="E909" s="567">
        <v>992738</v>
      </c>
      <c r="F909" s="567">
        <v>872769</v>
      </c>
    </row>
    <row r="910" spans="1:6">
      <c r="A910" s="889">
        <v>0.85</v>
      </c>
      <c r="B910" s="567">
        <v>1234000</v>
      </c>
      <c r="C910" s="567">
        <v>1</v>
      </c>
      <c r="D910" s="567">
        <v>1234000</v>
      </c>
      <c r="E910" s="567">
        <v>992738</v>
      </c>
      <c r="F910" s="567">
        <v>872769</v>
      </c>
    </row>
    <row r="911" spans="1:6">
      <c r="A911" s="890" t="s">
        <v>3251</v>
      </c>
      <c r="B911" s="567">
        <v>1234000</v>
      </c>
      <c r="C911" s="567">
        <v>1</v>
      </c>
      <c r="D911" s="567">
        <v>1234000</v>
      </c>
      <c r="E911" s="567">
        <v>992738</v>
      </c>
      <c r="F911" s="567">
        <v>872769</v>
      </c>
    </row>
    <row r="912" spans="1:6">
      <c r="A912" s="891">
        <v>2022</v>
      </c>
      <c r="B912" s="567">
        <v>1234000</v>
      </c>
      <c r="C912" s="567">
        <v>1</v>
      </c>
      <c r="D912" s="567">
        <v>1234000</v>
      </c>
      <c r="E912" s="567">
        <v>992738</v>
      </c>
      <c r="F912" s="567">
        <v>872769</v>
      </c>
    </row>
    <row r="913" spans="1:6">
      <c r="A913" s="892" t="s">
        <v>998</v>
      </c>
      <c r="B913" s="567">
        <v>1234000</v>
      </c>
      <c r="C913" s="567">
        <v>1</v>
      </c>
      <c r="D913" s="567">
        <v>1234000</v>
      </c>
      <c r="E913" s="567">
        <v>992738</v>
      </c>
      <c r="F913" s="567">
        <v>872769</v>
      </c>
    </row>
    <row r="914" spans="1:6">
      <c r="A914" s="893" t="s">
        <v>3251</v>
      </c>
      <c r="B914" s="567">
        <v>1234000</v>
      </c>
      <c r="C914" s="567">
        <v>1</v>
      </c>
      <c r="D914" s="567">
        <v>1234000</v>
      </c>
      <c r="E914" s="567">
        <v>992738</v>
      </c>
      <c r="F914" s="567">
        <v>872769</v>
      </c>
    </row>
    <row r="915" spans="1:6">
      <c r="A915" s="894" t="s">
        <v>966</v>
      </c>
      <c r="B915" s="567">
        <v>1234000</v>
      </c>
      <c r="C915" s="567">
        <v>1</v>
      </c>
      <c r="D915" s="567">
        <v>1234000</v>
      </c>
      <c r="E915" s="567">
        <v>992738</v>
      </c>
      <c r="F915" s="567">
        <v>872769</v>
      </c>
    </row>
    <row r="916" spans="1:6">
      <c r="A916" s="896" t="s">
        <v>527</v>
      </c>
      <c r="B916" s="567">
        <v>1234000</v>
      </c>
      <c r="C916" s="567">
        <v>1</v>
      </c>
      <c r="D916" s="567">
        <v>1234000</v>
      </c>
      <c r="E916" s="567">
        <v>992738</v>
      </c>
      <c r="F916" s="567">
        <v>872769</v>
      </c>
    </row>
    <row r="917" spans="1:6">
      <c r="A917" s="895" t="s">
        <v>312</v>
      </c>
      <c r="B917" s="567">
        <v>1234000</v>
      </c>
      <c r="C917" s="567">
        <v>1</v>
      </c>
      <c r="D917" s="567">
        <v>1234000</v>
      </c>
      <c r="E917" s="567">
        <v>992738</v>
      </c>
      <c r="F917" s="567">
        <v>872769</v>
      </c>
    </row>
    <row r="918" spans="1:6">
      <c r="A918" s="897" t="s">
        <v>319</v>
      </c>
      <c r="B918" s="567">
        <v>1234000</v>
      </c>
      <c r="C918" s="567">
        <v>1</v>
      </c>
      <c r="D918" s="567">
        <v>1234000</v>
      </c>
      <c r="E918" s="567">
        <v>992738</v>
      </c>
      <c r="F918" s="567">
        <v>872769</v>
      </c>
    </row>
    <row r="919" spans="1:6">
      <c r="A919" s="886" t="s">
        <v>1092</v>
      </c>
      <c r="B919" s="567">
        <v>13272786</v>
      </c>
      <c r="C919" s="567">
        <v>3</v>
      </c>
      <c r="D919" s="567">
        <v>13272786</v>
      </c>
      <c r="E919" s="567">
        <v>0</v>
      </c>
      <c r="F919" s="567">
        <v>0</v>
      </c>
    </row>
    <row r="920" spans="1:6">
      <c r="A920" s="726" t="s">
        <v>2708</v>
      </c>
      <c r="B920" s="567">
        <v>13272786</v>
      </c>
      <c r="C920" s="567">
        <v>3</v>
      </c>
      <c r="D920" s="567">
        <v>13272786</v>
      </c>
      <c r="E920" s="567">
        <v>0</v>
      </c>
      <c r="F920" s="567">
        <v>0</v>
      </c>
    </row>
    <row r="921" spans="1:6">
      <c r="A921" s="887" t="s">
        <v>330</v>
      </c>
      <c r="B921" s="567">
        <v>11192786</v>
      </c>
      <c r="C921" s="567">
        <v>2</v>
      </c>
      <c r="D921" s="567">
        <v>11192786</v>
      </c>
      <c r="E921" s="567">
        <v>0</v>
      </c>
      <c r="F921" s="567">
        <v>0</v>
      </c>
    </row>
    <row r="922" spans="1:6">
      <c r="A922" s="888" t="s">
        <v>3251</v>
      </c>
      <c r="B922" s="567">
        <v>11192786</v>
      </c>
      <c r="C922" s="567">
        <v>2</v>
      </c>
      <c r="D922" s="567">
        <v>11192786</v>
      </c>
      <c r="E922" s="567">
        <v>0</v>
      </c>
      <c r="F922" s="567">
        <v>0</v>
      </c>
    </row>
    <row r="923" spans="1:6">
      <c r="A923" s="889">
        <v>0</v>
      </c>
      <c r="B923" s="567">
        <v>11192786</v>
      </c>
      <c r="C923" s="567">
        <v>2</v>
      </c>
      <c r="D923" s="567">
        <v>11192786</v>
      </c>
      <c r="E923" s="567">
        <v>0</v>
      </c>
      <c r="F923" s="567">
        <v>0</v>
      </c>
    </row>
    <row r="924" spans="1:6">
      <c r="A924" s="890" t="s">
        <v>3251</v>
      </c>
      <c r="B924" s="567">
        <v>11192786</v>
      </c>
      <c r="C924" s="567">
        <v>2</v>
      </c>
      <c r="D924" s="567">
        <v>11192786</v>
      </c>
      <c r="E924" s="567">
        <v>0</v>
      </c>
      <c r="F924" s="567">
        <v>0</v>
      </c>
    </row>
    <row r="925" spans="1:6">
      <c r="A925" s="891">
        <v>2023</v>
      </c>
      <c r="B925" s="567">
        <v>11192786</v>
      </c>
      <c r="C925" s="567">
        <v>2</v>
      </c>
      <c r="D925" s="567">
        <v>11192786</v>
      </c>
      <c r="E925" s="567">
        <v>0</v>
      </c>
      <c r="F925" s="567">
        <v>0</v>
      </c>
    </row>
    <row r="926" spans="1:6">
      <c r="A926" s="892" t="s">
        <v>1092</v>
      </c>
      <c r="B926" s="567">
        <v>11192786</v>
      </c>
      <c r="C926" s="567">
        <v>2</v>
      </c>
      <c r="D926" s="567">
        <v>11192786</v>
      </c>
      <c r="E926" s="567">
        <v>0</v>
      </c>
      <c r="F926" s="567">
        <v>0</v>
      </c>
    </row>
    <row r="927" spans="1:6">
      <c r="A927" s="893" t="s">
        <v>1092</v>
      </c>
      <c r="B927" s="567">
        <v>11192786</v>
      </c>
      <c r="C927" s="567">
        <v>2</v>
      </c>
      <c r="D927" s="567">
        <v>11192786</v>
      </c>
      <c r="E927" s="567">
        <v>0</v>
      </c>
      <c r="F927" s="567">
        <v>0</v>
      </c>
    </row>
    <row r="928" spans="1:6">
      <c r="A928" s="894" t="s">
        <v>1092</v>
      </c>
      <c r="B928" s="567">
        <v>11192786</v>
      </c>
      <c r="C928" s="567">
        <v>2</v>
      </c>
      <c r="D928" s="567">
        <v>11192786</v>
      </c>
      <c r="E928" s="567">
        <v>0</v>
      </c>
      <c r="F928" s="567">
        <v>0</v>
      </c>
    </row>
    <row r="929" spans="1:6">
      <c r="A929" s="896" t="s">
        <v>527</v>
      </c>
      <c r="B929" s="567">
        <v>11192786</v>
      </c>
      <c r="C929" s="567">
        <v>2</v>
      </c>
      <c r="D929" s="567">
        <v>11192786</v>
      </c>
      <c r="E929" s="567">
        <v>0</v>
      </c>
      <c r="F929" s="567">
        <v>0</v>
      </c>
    </row>
    <row r="930" spans="1:6">
      <c r="A930" s="895" t="s">
        <v>273</v>
      </c>
      <c r="B930" s="567">
        <v>11192786</v>
      </c>
      <c r="C930" s="567">
        <v>2</v>
      </c>
      <c r="D930" s="567">
        <v>11192786</v>
      </c>
      <c r="E930" s="567">
        <v>0</v>
      </c>
      <c r="F930" s="567">
        <v>0</v>
      </c>
    </row>
    <row r="931" spans="1:6">
      <c r="A931" s="897" t="s">
        <v>999</v>
      </c>
      <c r="B931" s="567">
        <v>11192786</v>
      </c>
      <c r="C931" s="567">
        <v>2</v>
      </c>
      <c r="D931" s="567">
        <v>11192786</v>
      </c>
      <c r="E931" s="567">
        <v>0</v>
      </c>
      <c r="F931" s="567">
        <v>0</v>
      </c>
    </row>
    <row r="932" spans="1:6">
      <c r="A932" s="887" t="s">
        <v>1095</v>
      </c>
      <c r="B932" s="567">
        <v>2080000</v>
      </c>
      <c r="C932" s="567">
        <v>1</v>
      </c>
      <c r="D932" s="567">
        <v>2080000</v>
      </c>
      <c r="E932" s="567">
        <v>0</v>
      </c>
      <c r="F932" s="567">
        <v>0</v>
      </c>
    </row>
    <row r="933" spans="1:6">
      <c r="A933" s="888" t="s">
        <v>3251</v>
      </c>
      <c r="B933" s="567">
        <v>2080000</v>
      </c>
      <c r="C933" s="567">
        <v>1</v>
      </c>
      <c r="D933" s="567">
        <v>2080000</v>
      </c>
      <c r="E933" s="567">
        <v>0</v>
      </c>
      <c r="F933" s="567">
        <v>0</v>
      </c>
    </row>
    <row r="934" spans="1:6">
      <c r="A934" s="889">
        <v>0.05</v>
      </c>
      <c r="B934" s="567">
        <v>2080000</v>
      </c>
      <c r="C934" s="567">
        <v>1</v>
      </c>
      <c r="D934" s="567">
        <v>2080000</v>
      </c>
      <c r="E934" s="567">
        <v>0</v>
      </c>
      <c r="F934" s="567">
        <v>0</v>
      </c>
    </row>
    <row r="935" spans="1:6">
      <c r="A935" s="890" t="s">
        <v>3251</v>
      </c>
      <c r="B935" s="567">
        <v>2080000</v>
      </c>
      <c r="C935" s="567">
        <v>1</v>
      </c>
      <c r="D935" s="567">
        <v>2080000</v>
      </c>
      <c r="E935" s="567">
        <v>0</v>
      </c>
      <c r="F935" s="567">
        <v>0</v>
      </c>
    </row>
    <row r="936" spans="1:6">
      <c r="A936" s="891">
        <v>2023</v>
      </c>
      <c r="B936" s="567">
        <v>2080000</v>
      </c>
      <c r="C936" s="567">
        <v>1</v>
      </c>
      <c r="D936" s="567">
        <v>2080000</v>
      </c>
      <c r="E936" s="567">
        <v>0</v>
      </c>
      <c r="F936" s="567">
        <v>0</v>
      </c>
    </row>
    <row r="937" spans="1:6">
      <c r="A937" s="892" t="s">
        <v>1092</v>
      </c>
      <c r="B937" s="567">
        <v>2080000</v>
      </c>
      <c r="C937" s="567">
        <v>1</v>
      </c>
      <c r="D937" s="567">
        <v>2080000</v>
      </c>
      <c r="E937" s="567">
        <v>0</v>
      </c>
      <c r="F937" s="567">
        <v>0</v>
      </c>
    </row>
    <row r="938" spans="1:6">
      <c r="A938" s="893" t="s">
        <v>1092</v>
      </c>
      <c r="B938" s="567">
        <v>2080000</v>
      </c>
      <c r="C938" s="567">
        <v>1</v>
      </c>
      <c r="D938" s="567">
        <v>2080000</v>
      </c>
      <c r="E938" s="567">
        <v>0</v>
      </c>
      <c r="F938" s="567">
        <v>0</v>
      </c>
    </row>
    <row r="939" spans="1:6">
      <c r="A939" s="894" t="s">
        <v>1092</v>
      </c>
      <c r="B939" s="567">
        <v>2080000</v>
      </c>
      <c r="C939" s="567">
        <v>1</v>
      </c>
      <c r="D939" s="567">
        <v>2080000</v>
      </c>
      <c r="E939" s="567">
        <v>0</v>
      </c>
      <c r="F939" s="567">
        <v>0</v>
      </c>
    </row>
    <row r="940" spans="1:6">
      <c r="A940" s="896" t="s">
        <v>527</v>
      </c>
      <c r="B940" s="567">
        <v>2080000</v>
      </c>
      <c r="C940" s="567">
        <v>1</v>
      </c>
      <c r="D940" s="567">
        <v>2080000</v>
      </c>
      <c r="E940" s="567">
        <v>0</v>
      </c>
      <c r="F940" s="567">
        <v>0</v>
      </c>
    </row>
    <row r="941" spans="1:6">
      <c r="A941" s="895" t="s">
        <v>273</v>
      </c>
      <c r="B941" s="567">
        <v>2080000</v>
      </c>
      <c r="C941" s="567">
        <v>1</v>
      </c>
      <c r="D941" s="567">
        <v>2080000</v>
      </c>
      <c r="E941" s="567">
        <v>0</v>
      </c>
      <c r="F941" s="567">
        <v>0</v>
      </c>
    </row>
    <row r="942" spans="1:6">
      <c r="A942" s="897" t="s">
        <v>999</v>
      </c>
      <c r="B942" s="567">
        <v>2080000</v>
      </c>
      <c r="C942" s="567">
        <v>1</v>
      </c>
      <c r="D942" s="567">
        <v>2080000</v>
      </c>
      <c r="E942" s="567">
        <v>0</v>
      </c>
      <c r="F942" s="567">
        <v>0</v>
      </c>
    </row>
    <row r="943" spans="1:6">
      <c r="A943" s="886" t="s">
        <v>1093</v>
      </c>
      <c r="B943" s="567">
        <v>3000000</v>
      </c>
      <c r="C943" s="567">
        <v>1</v>
      </c>
      <c r="D943" s="567">
        <v>3000000</v>
      </c>
      <c r="E943" s="567">
        <v>2790000</v>
      </c>
      <c r="F943" s="567">
        <v>139600</v>
      </c>
    </row>
    <row r="944" spans="1:6">
      <c r="A944" s="726" t="s">
        <v>2708</v>
      </c>
      <c r="B944" s="567">
        <v>3000000</v>
      </c>
      <c r="C944" s="567">
        <v>1</v>
      </c>
      <c r="D944" s="567">
        <v>3000000</v>
      </c>
      <c r="E944" s="567">
        <v>2790000</v>
      </c>
      <c r="F944" s="567">
        <v>139600</v>
      </c>
    </row>
    <row r="945" spans="1:6">
      <c r="A945" s="887" t="s">
        <v>71</v>
      </c>
      <c r="B945" s="567">
        <v>3000000</v>
      </c>
      <c r="C945" s="567">
        <v>1</v>
      </c>
      <c r="D945" s="567">
        <v>3000000</v>
      </c>
      <c r="E945" s="567">
        <v>2790000</v>
      </c>
      <c r="F945" s="567">
        <v>139600</v>
      </c>
    </row>
    <row r="946" spans="1:6">
      <c r="A946" s="888" t="s">
        <v>3251</v>
      </c>
      <c r="B946" s="567">
        <v>3000000</v>
      </c>
      <c r="C946" s="567">
        <v>1</v>
      </c>
      <c r="D946" s="567">
        <v>3000000</v>
      </c>
      <c r="E946" s="567">
        <v>2790000</v>
      </c>
      <c r="F946" s="567">
        <v>139600</v>
      </c>
    </row>
    <row r="947" spans="1:6">
      <c r="A947" s="889">
        <v>0.35</v>
      </c>
      <c r="B947" s="567">
        <v>3000000</v>
      </c>
      <c r="C947" s="567">
        <v>1</v>
      </c>
      <c r="D947" s="567">
        <v>3000000</v>
      </c>
      <c r="E947" s="567">
        <v>2790000</v>
      </c>
      <c r="F947" s="567">
        <v>139600</v>
      </c>
    </row>
    <row r="948" spans="1:6">
      <c r="A948" s="890" t="s">
        <v>3251</v>
      </c>
      <c r="B948" s="567">
        <v>3000000</v>
      </c>
      <c r="C948" s="567">
        <v>1</v>
      </c>
      <c r="D948" s="567">
        <v>3000000</v>
      </c>
      <c r="E948" s="567">
        <v>2790000</v>
      </c>
      <c r="F948" s="567">
        <v>139600</v>
      </c>
    </row>
    <row r="949" spans="1:6">
      <c r="A949" s="891">
        <v>2024</v>
      </c>
      <c r="B949" s="567">
        <v>3000000</v>
      </c>
      <c r="C949" s="567">
        <v>1</v>
      </c>
      <c r="D949" s="567">
        <v>3000000</v>
      </c>
      <c r="E949" s="567">
        <v>2790000</v>
      </c>
      <c r="F949" s="567">
        <v>139600</v>
      </c>
    </row>
    <row r="950" spans="1:6">
      <c r="A950" s="892" t="s">
        <v>1093</v>
      </c>
      <c r="B950" s="567">
        <v>3000000</v>
      </c>
      <c r="C950" s="567">
        <v>1</v>
      </c>
      <c r="D950" s="567">
        <v>3000000</v>
      </c>
      <c r="E950" s="567">
        <v>2790000</v>
      </c>
      <c r="F950" s="567">
        <v>139600</v>
      </c>
    </row>
    <row r="951" spans="1:6">
      <c r="A951" s="893" t="s">
        <v>1093</v>
      </c>
      <c r="B951" s="567">
        <v>3000000</v>
      </c>
      <c r="C951" s="567">
        <v>1</v>
      </c>
      <c r="D951" s="567">
        <v>3000000</v>
      </c>
      <c r="E951" s="567">
        <v>2790000</v>
      </c>
      <c r="F951" s="567">
        <v>139600</v>
      </c>
    </row>
    <row r="952" spans="1:6">
      <c r="A952" s="894" t="s">
        <v>1093</v>
      </c>
      <c r="B952" s="567">
        <v>3000000</v>
      </c>
      <c r="C952" s="567">
        <v>1</v>
      </c>
      <c r="D952" s="567">
        <v>3000000</v>
      </c>
      <c r="E952" s="567">
        <v>2790000</v>
      </c>
      <c r="F952" s="567">
        <v>139600</v>
      </c>
    </row>
    <row r="953" spans="1:6">
      <c r="A953" s="896" t="s">
        <v>527</v>
      </c>
      <c r="B953" s="567">
        <v>3000000</v>
      </c>
      <c r="C953" s="567">
        <v>1</v>
      </c>
      <c r="D953" s="567">
        <v>3000000</v>
      </c>
      <c r="E953" s="567">
        <v>2790000</v>
      </c>
      <c r="F953" s="567">
        <v>139600</v>
      </c>
    </row>
    <row r="954" spans="1:6">
      <c r="A954" s="895" t="s">
        <v>273</v>
      </c>
      <c r="B954" s="567">
        <v>3000000</v>
      </c>
      <c r="C954" s="567">
        <v>1</v>
      </c>
      <c r="D954" s="567">
        <v>3000000</v>
      </c>
      <c r="E954" s="567">
        <v>2790000</v>
      </c>
      <c r="F954" s="567">
        <v>139600</v>
      </c>
    </row>
    <row r="955" spans="1:6">
      <c r="A955" s="897" t="s">
        <v>999</v>
      </c>
      <c r="B955" s="567">
        <v>3000000</v>
      </c>
      <c r="C955" s="567">
        <v>1</v>
      </c>
      <c r="D955" s="567">
        <v>3000000</v>
      </c>
      <c r="E955" s="567">
        <v>2790000</v>
      </c>
      <c r="F955" s="567">
        <v>139600</v>
      </c>
    </row>
    <row r="956" spans="1:6">
      <c r="A956" s="886" t="s">
        <v>1033</v>
      </c>
      <c r="B956" s="567">
        <v>1000000</v>
      </c>
      <c r="C956" s="567">
        <v>1</v>
      </c>
      <c r="D956" s="567">
        <v>1000000</v>
      </c>
      <c r="E956" s="567">
        <v>867907</v>
      </c>
      <c r="F956" s="567">
        <v>654087</v>
      </c>
    </row>
    <row r="957" spans="1:6">
      <c r="A957" s="726" t="s">
        <v>2705</v>
      </c>
      <c r="B957" s="567">
        <v>1000000</v>
      </c>
      <c r="C957" s="567">
        <v>1</v>
      </c>
      <c r="D957" s="567">
        <v>1000000</v>
      </c>
      <c r="E957" s="567">
        <v>867907</v>
      </c>
      <c r="F957" s="567">
        <v>654087</v>
      </c>
    </row>
    <row r="958" spans="1:6">
      <c r="A958" s="887" t="s">
        <v>339</v>
      </c>
      <c r="B958" s="567">
        <v>1000000</v>
      </c>
      <c r="C958" s="567">
        <v>1</v>
      </c>
      <c r="D958" s="567">
        <v>1000000</v>
      </c>
      <c r="E958" s="567">
        <v>867907</v>
      </c>
      <c r="F958" s="567">
        <v>654087</v>
      </c>
    </row>
    <row r="959" spans="1:6">
      <c r="A959" s="888" t="s">
        <v>3251</v>
      </c>
      <c r="B959" s="567">
        <v>1000000</v>
      </c>
      <c r="C959" s="567">
        <v>1</v>
      </c>
      <c r="D959" s="567">
        <v>1000000</v>
      </c>
      <c r="E959" s="567">
        <v>867907</v>
      </c>
      <c r="F959" s="567">
        <v>654087</v>
      </c>
    </row>
    <row r="960" spans="1:6">
      <c r="A960" s="889">
        <v>0.8</v>
      </c>
      <c r="B960" s="567">
        <v>1000000</v>
      </c>
      <c r="C960" s="567">
        <v>1</v>
      </c>
      <c r="D960" s="567">
        <v>1000000</v>
      </c>
      <c r="E960" s="567">
        <v>867907</v>
      </c>
      <c r="F960" s="567">
        <v>654087</v>
      </c>
    </row>
    <row r="961" spans="1:6">
      <c r="A961" s="890" t="s">
        <v>3251</v>
      </c>
      <c r="B961" s="567">
        <v>1000000</v>
      </c>
      <c r="C961" s="567">
        <v>1</v>
      </c>
      <c r="D961" s="567">
        <v>1000000</v>
      </c>
      <c r="E961" s="567">
        <v>867907</v>
      </c>
      <c r="F961" s="567">
        <v>654087</v>
      </c>
    </row>
    <row r="962" spans="1:6">
      <c r="A962" s="891">
        <v>2023</v>
      </c>
      <c r="B962" s="567">
        <v>1000000</v>
      </c>
      <c r="C962" s="567">
        <v>1</v>
      </c>
      <c r="D962" s="567">
        <v>1000000</v>
      </c>
      <c r="E962" s="567">
        <v>867907</v>
      </c>
      <c r="F962" s="567">
        <v>654087</v>
      </c>
    </row>
    <row r="963" spans="1:6">
      <c r="A963" s="892" t="s">
        <v>1033</v>
      </c>
      <c r="B963" s="567">
        <v>1000000</v>
      </c>
      <c r="C963" s="567">
        <v>1</v>
      </c>
      <c r="D963" s="567">
        <v>1000000</v>
      </c>
      <c r="E963" s="567">
        <v>867907</v>
      </c>
      <c r="F963" s="567">
        <v>654087</v>
      </c>
    </row>
    <row r="964" spans="1:6">
      <c r="A964" s="893" t="s">
        <v>1033</v>
      </c>
      <c r="B964" s="567">
        <v>1000000</v>
      </c>
      <c r="C964" s="567">
        <v>1</v>
      </c>
      <c r="D964" s="567">
        <v>1000000</v>
      </c>
      <c r="E964" s="567">
        <v>867907</v>
      </c>
      <c r="F964" s="567">
        <v>654087</v>
      </c>
    </row>
    <row r="965" spans="1:6">
      <c r="A965" s="894" t="s">
        <v>1033</v>
      </c>
      <c r="B965" s="567">
        <v>1000000</v>
      </c>
      <c r="C965" s="567">
        <v>1</v>
      </c>
      <c r="D965" s="567">
        <v>1000000</v>
      </c>
      <c r="E965" s="567">
        <v>867907</v>
      </c>
      <c r="F965" s="567">
        <v>654087</v>
      </c>
    </row>
    <row r="966" spans="1:6">
      <c r="A966" s="896" t="s">
        <v>527</v>
      </c>
      <c r="B966" s="567">
        <v>1000000</v>
      </c>
      <c r="C966" s="567">
        <v>1</v>
      </c>
      <c r="D966" s="567">
        <v>1000000</v>
      </c>
      <c r="E966" s="567">
        <v>867907</v>
      </c>
      <c r="F966" s="567">
        <v>654087</v>
      </c>
    </row>
    <row r="967" spans="1:6">
      <c r="A967" s="895" t="s">
        <v>315</v>
      </c>
      <c r="B967" s="567">
        <v>1000000</v>
      </c>
      <c r="C967" s="567">
        <v>1</v>
      </c>
      <c r="D967" s="567">
        <v>1000000</v>
      </c>
      <c r="E967" s="567">
        <v>867907</v>
      </c>
      <c r="F967" s="567">
        <v>654087</v>
      </c>
    </row>
    <row r="968" spans="1:6">
      <c r="A968" s="897" t="s">
        <v>999</v>
      </c>
      <c r="B968" s="567">
        <v>1000000</v>
      </c>
      <c r="C968" s="567">
        <v>1</v>
      </c>
      <c r="D968" s="567">
        <v>1000000</v>
      </c>
      <c r="E968" s="567">
        <v>867907</v>
      </c>
      <c r="F968" s="567">
        <v>654087</v>
      </c>
    </row>
    <row r="969" spans="1:6">
      <c r="A969" s="886" t="s">
        <v>1102</v>
      </c>
      <c r="B969" s="567">
        <v>1000000</v>
      </c>
      <c r="C969" s="567">
        <v>1</v>
      </c>
      <c r="D969" s="567">
        <v>1000000</v>
      </c>
      <c r="E969" s="567">
        <v>926598</v>
      </c>
      <c r="F969" s="567">
        <v>80588</v>
      </c>
    </row>
    <row r="970" spans="1:6">
      <c r="A970" s="726" t="s">
        <v>2705</v>
      </c>
      <c r="B970" s="567">
        <v>1000000</v>
      </c>
      <c r="C970" s="567">
        <v>1</v>
      </c>
      <c r="D970" s="567">
        <v>1000000</v>
      </c>
      <c r="E970" s="567">
        <v>926598</v>
      </c>
      <c r="F970" s="567">
        <v>80588</v>
      </c>
    </row>
    <row r="971" spans="1:6">
      <c r="A971" s="887" t="s">
        <v>67</v>
      </c>
      <c r="B971" s="567">
        <v>1000000</v>
      </c>
      <c r="C971" s="567">
        <v>1</v>
      </c>
      <c r="D971" s="567">
        <v>1000000</v>
      </c>
      <c r="E971" s="567">
        <v>926598</v>
      </c>
      <c r="F971" s="567">
        <v>80588</v>
      </c>
    </row>
    <row r="972" spans="1:6">
      <c r="A972" s="888" t="s">
        <v>3251</v>
      </c>
      <c r="B972" s="567">
        <v>1000000</v>
      </c>
      <c r="C972" s="567">
        <v>1</v>
      </c>
      <c r="D972" s="567">
        <v>1000000</v>
      </c>
      <c r="E972" s="567">
        <v>926598</v>
      </c>
      <c r="F972" s="567">
        <v>80588</v>
      </c>
    </row>
    <row r="973" spans="1:6">
      <c r="A973" s="889">
        <v>0.25</v>
      </c>
      <c r="B973" s="567">
        <v>1000000</v>
      </c>
      <c r="C973" s="567">
        <v>1</v>
      </c>
      <c r="D973" s="567">
        <v>1000000</v>
      </c>
      <c r="E973" s="567">
        <v>926598</v>
      </c>
      <c r="F973" s="567">
        <v>80588</v>
      </c>
    </row>
    <row r="974" spans="1:6">
      <c r="A974" s="890" t="s">
        <v>3251</v>
      </c>
      <c r="B974" s="567">
        <v>1000000</v>
      </c>
      <c r="C974" s="567">
        <v>1</v>
      </c>
      <c r="D974" s="567">
        <v>1000000</v>
      </c>
      <c r="E974" s="567">
        <v>926598</v>
      </c>
      <c r="F974" s="567">
        <v>80588</v>
      </c>
    </row>
    <row r="975" spans="1:6">
      <c r="A975" s="891" t="s">
        <v>1062</v>
      </c>
      <c r="B975" s="567">
        <v>1000000</v>
      </c>
      <c r="C975" s="567">
        <v>1</v>
      </c>
      <c r="D975" s="567">
        <v>1000000</v>
      </c>
      <c r="E975" s="567">
        <v>926598</v>
      </c>
      <c r="F975" s="567">
        <v>80588</v>
      </c>
    </row>
    <row r="976" spans="1:6">
      <c r="A976" s="892" t="s">
        <v>1102</v>
      </c>
      <c r="B976" s="567">
        <v>1000000</v>
      </c>
      <c r="C976" s="567">
        <v>1</v>
      </c>
      <c r="D976" s="567">
        <v>1000000</v>
      </c>
      <c r="E976" s="567">
        <v>926598</v>
      </c>
      <c r="F976" s="567">
        <v>80588</v>
      </c>
    </row>
    <row r="977" spans="1:6">
      <c r="A977" s="893" t="s">
        <v>1102</v>
      </c>
      <c r="B977" s="567">
        <v>1000000</v>
      </c>
      <c r="C977" s="567">
        <v>1</v>
      </c>
      <c r="D977" s="567">
        <v>1000000</v>
      </c>
      <c r="E977" s="567">
        <v>926598</v>
      </c>
      <c r="F977" s="567">
        <v>80588</v>
      </c>
    </row>
    <row r="978" spans="1:6">
      <c r="A978" s="894" t="s">
        <v>1102</v>
      </c>
      <c r="B978" s="567">
        <v>1000000</v>
      </c>
      <c r="C978" s="567">
        <v>1</v>
      </c>
      <c r="D978" s="567">
        <v>1000000</v>
      </c>
      <c r="E978" s="567">
        <v>926598</v>
      </c>
      <c r="F978" s="567">
        <v>80588</v>
      </c>
    </row>
    <row r="979" spans="1:6">
      <c r="A979" s="896" t="s">
        <v>527</v>
      </c>
      <c r="B979" s="567">
        <v>1000000</v>
      </c>
      <c r="C979" s="567">
        <v>1</v>
      </c>
      <c r="D979" s="567">
        <v>1000000</v>
      </c>
      <c r="E979" s="567">
        <v>926598</v>
      </c>
      <c r="F979" s="567">
        <v>80588</v>
      </c>
    </row>
    <row r="980" spans="1:6">
      <c r="A980" s="895" t="s">
        <v>311</v>
      </c>
      <c r="B980" s="567">
        <v>1000000</v>
      </c>
      <c r="C980" s="567">
        <v>1</v>
      </c>
      <c r="D980" s="567">
        <v>1000000</v>
      </c>
      <c r="E980" s="567">
        <v>926598</v>
      </c>
      <c r="F980" s="567">
        <v>80588</v>
      </c>
    </row>
    <row r="981" spans="1:6">
      <c r="A981" s="897" t="s">
        <v>999</v>
      </c>
      <c r="B981" s="567">
        <v>1000000</v>
      </c>
      <c r="C981" s="567">
        <v>1</v>
      </c>
      <c r="D981" s="567">
        <v>1000000</v>
      </c>
      <c r="E981" s="567">
        <v>926598</v>
      </c>
      <c r="F981" s="567">
        <v>80588</v>
      </c>
    </row>
    <row r="982" spans="1:6">
      <c r="A982" s="886" t="s">
        <v>917</v>
      </c>
      <c r="B982" s="567">
        <v>4100000</v>
      </c>
      <c r="C982" s="567">
        <v>3</v>
      </c>
      <c r="D982" s="567">
        <v>4100000</v>
      </c>
      <c r="E982" s="567">
        <v>3956231.2479600003</v>
      </c>
      <c r="F982" s="567">
        <v>1944260.7091299999</v>
      </c>
    </row>
    <row r="983" spans="1:6">
      <c r="A983" s="726" t="s">
        <v>2705</v>
      </c>
      <c r="B983" s="567">
        <v>4100000</v>
      </c>
      <c r="C983" s="567">
        <v>3</v>
      </c>
      <c r="D983" s="567">
        <v>4100000</v>
      </c>
      <c r="E983" s="567">
        <v>3956231.2479600003</v>
      </c>
      <c r="F983" s="567">
        <v>1944260.7091299999</v>
      </c>
    </row>
    <row r="984" spans="1:6">
      <c r="A984" s="887" t="s">
        <v>920</v>
      </c>
      <c r="B984" s="567">
        <v>1500000</v>
      </c>
      <c r="C984" s="567">
        <v>1</v>
      </c>
      <c r="D984" s="567">
        <v>1500000</v>
      </c>
      <c r="E984" s="567">
        <v>1499412</v>
      </c>
      <c r="F984" s="567">
        <v>442606</v>
      </c>
    </row>
    <row r="985" spans="1:6">
      <c r="A985" s="888" t="s">
        <v>3251</v>
      </c>
      <c r="B985" s="567">
        <v>1500000</v>
      </c>
      <c r="C985" s="567">
        <v>1</v>
      </c>
      <c r="D985" s="567">
        <v>1500000</v>
      </c>
      <c r="E985" s="567">
        <v>1499412</v>
      </c>
      <c r="F985" s="567">
        <v>442606</v>
      </c>
    </row>
    <row r="986" spans="1:6">
      <c r="A986" s="889">
        <v>0.3</v>
      </c>
      <c r="B986" s="567">
        <v>1500000</v>
      </c>
      <c r="C986" s="567">
        <v>1</v>
      </c>
      <c r="D986" s="567">
        <v>1500000</v>
      </c>
      <c r="E986" s="567">
        <v>1499412</v>
      </c>
      <c r="F986" s="567">
        <v>442606</v>
      </c>
    </row>
    <row r="987" spans="1:6">
      <c r="A987" s="890" t="s">
        <v>3251</v>
      </c>
      <c r="B987" s="567">
        <v>1500000</v>
      </c>
      <c r="C987" s="567">
        <v>1</v>
      </c>
      <c r="D987" s="567">
        <v>1500000</v>
      </c>
      <c r="E987" s="567">
        <v>1499412</v>
      </c>
      <c r="F987" s="567">
        <v>442606</v>
      </c>
    </row>
    <row r="988" spans="1:6">
      <c r="A988" s="891">
        <v>2011</v>
      </c>
      <c r="B988" s="567">
        <v>1500000</v>
      </c>
      <c r="C988" s="567">
        <v>1</v>
      </c>
      <c r="D988" s="567">
        <v>1500000</v>
      </c>
      <c r="E988" s="567">
        <v>1499412</v>
      </c>
      <c r="F988" s="567">
        <v>442606</v>
      </c>
    </row>
    <row r="989" spans="1:6">
      <c r="A989" s="892" t="s">
        <v>919</v>
      </c>
      <c r="B989" s="567">
        <v>1500000</v>
      </c>
      <c r="C989" s="567">
        <v>1</v>
      </c>
      <c r="D989" s="567">
        <v>1500000</v>
      </c>
      <c r="E989" s="567">
        <v>1499412</v>
      </c>
      <c r="F989" s="567">
        <v>442606</v>
      </c>
    </row>
    <row r="990" spans="1:6">
      <c r="A990" s="893" t="s">
        <v>918</v>
      </c>
      <c r="B990" s="567">
        <v>1500000</v>
      </c>
      <c r="C990" s="567">
        <v>1</v>
      </c>
      <c r="D990" s="567">
        <v>1500000</v>
      </c>
      <c r="E990" s="567">
        <v>1499412</v>
      </c>
      <c r="F990" s="567">
        <v>442606</v>
      </c>
    </row>
    <row r="991" spans="1:6">
      <c r="A991" s="894" t="s">
        <v>916</v>
      </c>
      <c r="B991" s="567">
        <v>1500000</v>
      </c>
      <c r="C991" s="567">
        <v>1</v>
      </c>
      <c r="D991" s="567">
        <v>1500000</v>
      </c>
      <c r="E991" s="567">
        <v>1499412</v>
      </c>
      <c r="F991" s="567">
        <v>442606</v>
      </c>
    </row>
    <row r="992" spans="1:6">
      <c r="A992" s="896" t="s">
        <v>527</v>
      </c>
      <c r="B992" s="567">
        <v>1500000</v>
      </c>
      <c r="C992" s="567">
        <v>1</v>
      </c>
      <c r="D992" s="567">
        <v>1500000</v>
      </c>
      <c r="E992" s="567">
        <v>1499412</v>
      </c>
      <c r="F992" s="567">
        <v>442606</v>
      </c>
    </row>
    <row r="993" spans="1:6">
      <c r="A993" s="895" t="s">
        <v>273</v>
      </c>
      <c r="B993" s="567">
        <v>1500000</v>
      </c>
      <c r="C993" s="567">
        <v>1</v>
      </c>
      <c r="D993" s="567">
        <v>1500000</v>
      </c>
      <c r="E993" s="567">
        <v>1499412</v>
      </c>
      <c r="F993" s="567">
        <v>442606</v>
      </c>
    </row>
    <row r="994" spans="1:6">
      <c r="A994" s="897" t="s">
        <v>319</v>
      </c>
      <c r="B994" s="567">
        <v>1500000</v>
      </c>
      <c r="C994" s="567">
        <v>1</v>
      </c>
      <c r="D994" s="567">
        <v>1500000</v>
      </c>
      <c r="E994" s="567">
        <v>1499412</v>
      </c>
      <c r="F994" s="567">
        <v>442606</v>
      </c>
    </row>
    <row r="995" spans="1:6">
      <c r="A995" s="887" t="s">
        <v>923</v>
      </c>
      <c r="B995" s="567">
        <v>1400000</v>
      </c>
      <c r="C995" s="567">
        <v>1</v>
      </c>
      <c r="D995" s="567">
        <v>1400000</v>
      </c>
      <c r="E995" s="567">
        <v>1386210</v>
      </c>
      <c r="F995" s="567">
        <v>1037588</v>
      </c>
    </row>
    <row r="996" spans="1:6">
      <c r="A996" s="888" t="s">
        <v>3251</v>
      </c>
      <c r="B996" s="567">
        <v>1400000</v>
      </c>
      <c r="C996" s="567">
        <v>1</v>
      </c>
      <c r="D996" s="567">
        <v>1400000</v>
      </c>
      <c r="E996" s="567">
        <v>1386210</v>
      </c>
      <c r="F996" s="567">
        <v>1037588</v>
      </c>
    </row>
    <row r="997" spans="1:6">
      <c r="A997" s="889">
        <v>0.8</v>
      </c>
      <c r="B997" s="567">
        <v>1400000</v>
      </c>
      <c r="C997" s="567">
        <v>1</v>
      </c>
      <c r="D997" s="567">
        <v>1400000</v>
      </c>
      <c r="E997" s="567">
        <v>1386210</v>
      </c>
      <c r="F997" s="567">
        <v>1037588</v>
      </c>
    </row>
    <row r="998" spans="1:6">
      <c r="A998" s="890" t="s">
        <v>3251</v>
      </c>
      <c r="B998" s="567">
        <v>1400000</v>
      </c>
      <c r="C998" s="567">
        <v>1</v>
      </c>
      <c r="D998" s="567">
        <v>1400000</v>
      </c>
      <c r="E998" s="567">
        <v>1386210</v>
      </c>
      <c r="F998" s="567">
        <v>1037588</v>
      </c>
    </row>
    <row r="999" spans="1:6">
      <c r="A999" s="891">
        <v>2018</v>
      </c>
      <c r="B999" s="567">
        <v>1400000</v>
      </c>
      <c r="C999" s="567">
        <v>1</v>
      </c>
      <c r="D999" s="567">
        <v>1400000</v>
      </c>
      <c r="E999" s="567">
        <v>1386210</v>
      </c>
      <c r="F999" s="567">
        <v>1037588</v>
      </c>
    </row>
    <row r="1000" spans="1:6">
      <c r="A1000" s="892" t="s">
        <v>922</v>
      </c>
      <c r="B1000" s="567">
        <v>1400000</v>
      </c>
      <c r="C1000" s="567">
        <v>1</v>
      </c>
      <c r="D1000" s="567">
        <v>1400000</v>
      </c>
      <c r="E1000" s="567">
        <v>1386210</v>
      </c>
      <c r="F1000" s="567">
        <v>1037588</v>
      </c>
    </row>
    <row r="1001" spans="1:6">
      <c r="A1001" s="893" t="s">
        <v>921</v>
      </c>
      <c r="B1001" s="567">
        <v>1400000</v>
      </c>
      <c r="C1001" s="567">
        <v>1</v>
      </c>
      <c r="D1001" s="567">
        <v>1400000</v>
      </c>
      <c r="E1001" s="567">
        <v>1386210</v>
      </c>
      <c r="F1001" s="567">
        <v>1037588</v>
      </c>
    </row>
    <row r="1002" spans="1:6">
      <c r="A1002" s="894" t="s">
        <v>916</v>
      </c>
      <c r="B1002" s="567">
        <v>1400000</v>
      </c>
      <c r="C1002" s="567">
        <v>1</v>
      </c>
      <c r="D1002" s="567">
        <v>1400000</v>
      </c>
      <c r="E1002" s="567">
        <v>1386210</v>
      </c>
      <c r="F1002" s="567">
        <v>1037588</v>
      </c>
    </row>
    <row r="1003" spans="1:6">
      <c r="A1003" s="896" t="s">
        <v>527</v>
      </c>
      <c r="B1003" s="567">
        <v>1400000</v>
      </c>
      <c r="C1003" s="567">
        <v>1</v>
      </c>
      <c r="D1003" s="567">
        <v>1400000</v>
      </c>
      <c r="E1003" s="567">
        <v>1386210</v>
      </c>
      <c r="F1003" s="567">
        <v>1037588</v>
      </c>
    </row>
    <row r="1004" spans="1:6">
      <c r="A1004" s="895" t="s">
        <v>273</v>
      </c>
      <c r="B1004" s="567">
        <v>1400000</v>
      </c>
      <c r="C1004" s="567">
        <v>1</v>
      </c>
      <c r="D1004" s="567">
        <v>1400000</v>
      </c>
      <c r="E1004" s="567">
        <v>1386210</v>
      </c>
      <c r="F1004" s="567">
        <v>1037588</v>
      </c>
    </row>
    <row r="1005" spans="1:6">
      <c r="A1005" s="897" t="s">
        <v>319</v>
      </c>
      <c r="B1005" s="567">
        <v>1400000</v>
      </c>
      <c r="C1005" s="567">
        <v>1</v>
      </c>
      <c r="D1005" s="567">
        <v>1400000</v>
      </c>
      <c r="E1005" s="567">
        <v>1386210</v>
      </c>
      <c r="F1005" s="567">
        <v>1037588</v>
      </c>
    </row>
    <row r="1006" spans="1:6">
      <c r="A1006" s="887" t="s">
        <v>3251</v>
      </c>
      <c r="B1006" s="567">
        <v>1200000</v>
      </c>
      <c r="C1006" s="567">
        <v>1</v>
      </c>
      <c r="D1006" s="567">
        <v>1200000</v>
      </c>
      <c r="E1006" s="567">
        <v>1070609.2479600001</v>
      </c>
      <c r="F1006" s="567">
        <v>464066.70912999997</v>
      </c>
    </row>
    <row r="1007" spans="1:6">
      <c r="A1007" s="888" t="s">
        <v>3251</v>
      </c>
      <c r="B1007" s="567">
        <v>1200000</v>
      </c>
      <c r="C1007" s="567">
        <v>1</v>
      </c>
      <c r="D1007" s="567">
        <v>1200000</v>
      </c>
      <c r="E1007" s="567">
        <v>1070609.2479600001</v>
      </c>
      <c r="F1007" s="567">
        <v>464066.70912999997</v>
      </c>
    </row>
    <row r="1008" spans="1:6">
      <c r="A1008" s="889" t="s">
        <v>3251</v>
      </c>
      <c r="B1008" s="567">
        <v>1200000</v>
      </c>
      <c r="C1008" s="567">
        <v>1</v>
      </c>
      <c r="D1008" s="567">
        <v>1200000</v>
      </c>
      <c r="E1008" s="567">
        <v>1070609.2479600001</v>
      </c>
      <c r="F1008" s="567">
        <v>464066.70912999997</v>
      </c>
    </row>
    <row r="1009" spans="1:6">
      <c r="A1009" s="890" t="s">
        <v>3251</v>
      </c>
      <c r="B1009" s="567">
        <v>1200000</v>
      </c>
      <c r="C1009" s="567">
        <v>1</v>
      </c>
      <c r="D1009" s="567">
        <v>1200000</v>
      </c>
      <c r="E1009" s="567">
        <v>1070609.2479600001</v>
      </c>
      <c r="F1009" s="567">
        <v>464066.70912999997</v>
      </c>
    </row>
    <row r="1010" spans="1:6">
      <c r="A1010" s="891" t="s">
        <v>3251</v>
      </c>
      <c r="B1010" s="567">
        <v>1200000</v>
      </c>
      <c r="C1010" s="567">
        <v>1</v>
      </c>
      <c r="D1010" s="567">
        <v>1200000</v>
      </c>
      <c r="E1010" s="567">
        <v>1070609.2479600001</v>
      </c>
      <c r="F1010" s="567">
        <v>464066.70912999997</v>
      </c>
    </row>
    <row r="1011" spans="1:6">
      <c r="A1011" s="892" t="s">
        <v>1190</v>
      </c>
      <c r="B1011" s="567">
        <v>1200000</v>
      </c>
      <c r="C1011" s="567">
        <v>1</v>
      </c>
      <c r="D1011" s="567">
        <v>1200000</v>
      </c>
      <c r="E1011" s="567">
        <v>1070609.2479600001</v>
      </c>
      <c r="F1011" s="567">
        <v>464066.70912999997</v>
      </c>
    </row>
    <row r="1012" spans="1:6">
      <c r="A1012" s="893" t="s">
        <v>1189</v>
      </c>
      <c r="B1012" s="567">
        <v>1200000</v>
      </c>
      <c r="C1012" s="567">
        <v>1</v>
      </c>
      <c r="D1012" s="567">
        <v>1200000</v>
      </c>
      <c r="E1012" s="567">
        <v>1070609.2479600001</v>
      </c>
      <c r="F1012" s="567">
        <v>464066.70912999997</v>
      </c>
    </row>
    <row r="1013" spans="1:6">
      <c r="A1013" s="894" t="s">
        <v>916</v>
      </c>
      <c r="B1013" s="567">
        <v>1200000</v>
      </c>
      <c r="C1013" s="567">
        <v>1</v>
      </c>
      <c r="D1013" s="567">
        <v>1200000</v>
      </c>
      <c r="E1013" s="567">
        <v>1070609.2479600001</v>
      </c>
      <c r="F1013" s="567">
        <v>464066.70912999997</v>
      </c>
    </row>
    <row r="1014" spans="1:6">
      <c r="A1014" s="896" t="s">
        <v>527</v>
      </c>
      <c r="B1014" s="567">
        <v>1200000</v>
      </c>
      <c r="C1014" s="567">
        <v>1</v>
      </c>
      <c r="D1014" s="567">
        <v>1200000</v>
      </c>
      <c r="E1014" s="567">
        <v>1070609.2479600001</v>
      </c>
      <c r="F1014" s="567">
        <v>464066.70912999997</v>
      </c>
    </row>
    <row r="1015" spans="1:6">
      <c r="A1015" s="895" t="s">
        <v>289</v>
      </c>
      <c r="B1015" s="567">
        <v>1200000</v>
      </c>
      <c r="C1015" s="567">
        <v>1</v>
      </c>
      <c r="D1015" s="567">
        <v>1200000</v>
      </c>
      <c r="E1015" s="567">
        <v>1070609.2479600001</v>
      </c>
      <c r="F1015" s="567">
        <v>464066.70912999997</v>
      </c>
    </row>
    <row r="1016" spans="1:6">
      <c r="A1016" s="897" t="s">
        <v>480</v>
      </c>
      <c r="B1016" s="567">
        <v>1200000</v>
      </c>
      <c r="C1016" s="567">
        <v>1</v>
      </c>
      <c r="D1016" s="567">
        <v>1200000</v>
      </c>
      <c r="E1016" s="567">
        <v>1070609.2479600001</v>
      </c>
      <c r="F1016" s="567">
        <v>464066.70912999997</v>
      </c>
    </row>
    <row r="1017" spans="1:6">
      <c r="A1017" s="886" t="s">
        <v>1110</v>
      </c>
      <c r="B1017" s="567">
        <v>6100000</v>
      </c>
      <c r="C1017" s="567">
        <v>4</v>
      </c>
      <c r="D1017" s="567">
        <v>6100000</v>
      </c>
      <c r="E1017" s="567">
        <v>5990240</v>
      </c>
      <c r="F1017" s="567">
        <v>5301903</v>
      </c>
    </row>
    <row r="1018" spans="1:6">
      <c r="A1018" s="726" t="s">
        <v>2705</v>
      </c>
      <c r="B1018" s="567">
        <v>6100000</v>
      </c>
      <c r="C1018" s="567">
        <v>4</v>
      </c>
      <c r="D1018" s="567">
        <v>6100000</v>
      </c>
      <c r="E1018" s="567">
        <v>5990240</v>
      </c>
      <c r="F1018" s="567">
        <v>5301903</v>
      </c>
    </row>
    <row r="1019" spans="1:6">
      <c r="A1019" s="887" t="s">
        <v>3251</v>
      </c>
      <c r="B1019" s="567">
        <v>6100000</v>
      </c>
      <c r="C1019" s="567">
        <v>4</v>
      </c>
      <c r="D1019" s="567">
        <v>6100000</v>
      </c>
      <c r="E1019" s="567">
        <v>5990240</v>
      </c>
      <c r="F1019" s="567">
        <v>5301903</v>
      </c>
    </row>
    <row r="1020" spans="1:6">
      <c r="A1020" s="888" t="s">
        <v>3251</v>
      </c>
      <c r="B1020" s="567">
        <v>6100000</v>
      </c>
      <c r="C1020" s="567">
        <v>4</v>
      </c>
      <c r="D1020" s="567">
        <v>6100000</v>
      </c>
      <c r="E1020" s="567">
        <v>5990240</v>
      </c>
      <c r="F1020" s="567">
        <v>5301903</v>
      </c>
    </row>
    <row r="1021" spans="1:6">
      <c r="A1021" s="889" t="s">
        <v>3251</v>
      </c>
      <c r="B1021" s="567">
        <v>6100000</v>
      </c>
      <c r="C1021" s="567">
        <v>4</v>
      </c>
      <c r="D1021" s="567">
        <v>6100000</v>
      </c>
      <c r="E1021" s="567">
        <v>5990240</v>
      </c>
      <c r="F1021" s="567">
        <v>5301903</v>
      </c>
    </row>
    <row r="1022" spans="1:6">
      <c r="A1022" s="890" t="s">
        <v>3251</v>
      </c>
      <c r="B1022" s="567">
        <v>6100000</v>
      </c>
      <c r="C1022" s="567">
        <v>4</v>
      </c>
      <c r="D1022" s="567">
        <v>6100000</v>
      </c>
      <c r="E1022" s="567">
        <v>5990240</v>
      </c>
      <c r="F1022" s="567">
        <v>5301903</v>
      </c>
    </row>
    <row r="1023" spans="1:6">
      <c r="A1023" s="891" t="s">
        <v>3251</v>
      </c>
      <c r="B1023" s="567">
        <v>6100000</v>
      </c>
      <c r="C1023" s="567">
        <v>4</v>
      </c>
      <c r="D1023" s="567">
        <v>6100000</v>
      </c>
      <c r="E1023" s="567">
        <v>5990240</v>
      </c>
      <c r="F1023" s="567">
        <v>5301903</v>
      </c>
    </row>
    <row r="1024" spans="1:6">
      <c r="A1024" s="892" t="s">
        <v>1112</v>
      </c>
      <c r="B1024" s="567">
        <v>1200000</v>
      </c>
      <c r="C1024" s="567">
        <v>1</v>
      </c>
      <c r="D1024" s="567">
        <v>1200000</v>
      </c>
      <c r="E1024" s="567">
        <v>1199957</v>
      </c>
      <c r="F1024" s="567">
        <v>1143074</v>
      </c>
    </row>
    <row r="1025" spans="1:6">
      <c r="A1025" s="893" t="s">
        <v>1111</v>
      </c>
      <c r="B1025" s="567">
        <v>1200000</v>
      </c>
      <c r="C1025" s="567">
        <v>1</v>
      </c>
      <c r="D1025" s="567">
        <v>1200000</v>
      </c>
      <c r="E1025" s="567">
        <v>1199957</v>
      </c>
      <c r="F1025" s="567">
        <v>1143074</v>
      </c>
    </row>
    <row r="1026" spans="1:6">
      <c r="A1026" s="894" t="s">
        <v>790</v>
      </c>
      <c r="B1026" s="567">
        <v>1200000</v>
      </c>
      <c r="C1026" s="567">
        <v>1</v>
      </c>
      <c r="D1026" s="567">
        <v>1200000</v>
      </c>
      <c r="E1026" s="567">
        <v>1199957</v>
      </c>
      <c r="F1026" s="567">
        <v>1143074</v>
      </c>
    </row>
    <row r="1027" spans="1:6">
      <c r="A1027" s="896" t="s">
        <v>527</v>
      </c>
      <c r="B1027" s="567">
        <v>1200000</v>
      </c>
      <c r="C1027" s="567">
        <v>1</v>
      </c>
      <c r="D1027" s="567">
        <v>1200000</v>
      </c>
      <c r="E1027" s="567">
        <v>1199957</v>
      </c>
      <c r="F1027" s="567">
        <v>1143074</v>
      </c>
    </row>
    <row r="1028" spans="1:6">
      <c r="A1028" s="895" t="s">
        <v>305</v>
      </c>
      <c r="B1028" s="567">
        <v>1200000</v>
      </c>
      <c r="C1028" s="567">
        <v>1</v>
      </c>
      <c r="D1028" s="567">
        <v>1200000</v>
      </c>
      <c r="E1028" s="567">
        <v>1199957</v>
      </c>
      <c r="F1028" s="567">
        <v>1143074</v>
      </c>
    </row>
    <row r="1029" spans="1:6">
      <c r="A1029" s="897" t="s">
        <v>480</v>
      </c>
      <c r="B1029" s="567">
        <v>1200000</v>
      </c>
      <c r="C1029" s="567">
        <v>1</v>
      </c>
      <c r="D1029" s="567">
        <v>1200000</v>
      </c>
      <c r="E1029" s="567">
        <v>1199957</v>
      </c>
      <c r="F1029" s="567">
        <v>1143074</v>
      </c>
    </row>
    <row r="1030" spans="1:6">
      <c r="A1030" s="892" t="s">
        <v>3255</v>
      </c>
      <c r="B1030" s="567">
        <v>1900000</v>
      </c>
      <c r="C1030" s="567">
        <v>1</v>
      </c>
      <c r="D1030" s="567">
        <v>1900000</v>
      </c>
      <c r="E1030" s="567">
        <v>1790987</v>
      </c>
      <c r="F1030" s="567">
        <v>1638219</v>
      </c>
    </row>
    <row r="1031" spans="1:6">
      <c r="A1031" s="893" t="s">
        <v>1115</v>
      </c>
      <c r="B1031" s="567">
        <v>1900000</v>
      </c>
      <c r="C1031" s="567">
        <v>1</v>
      </c>
      <c r="D1031" s="567">
        <v>1900000</v>
      </c>
      <c r="E1031" s="567">
        <v>1790987</v>
      </c>
      <c r="F1031" s="567">
        <v>1638219</v>
      </c>
    </row>
    <row r="1032" spans="1:6">
      <c r="A1032" s="894" t="s">
        <v>790</v>
      </c>
      <c r="B1032" s="567">
        <v>1900000</v>
      </c>
      <c r="C1032" s="567">
        <v>1</v>
      </c>
      <c r="D1032" s="567">
        <v>1900000</v>
      </c>
      <c r="E1032" s="567">
        <v>1790987</v>
      </c>
      <c r="F1032" s="567">
        <v>1638219</v>
      </c>
    </row>
    <row r="1033" spans="1:6">
      <c r="A1033" s="896" t="s">
        <v>527</v>
      </c>
      <c r="B1033" s="567">
        <v>1900000</v>
      </c>
      <c r="C1033" s="567">
        <v>1</v>
      </c>
      <c r="D1033" s="567">
        <v>1900000</v>
      </c>
      <c r="E1033" s="567">
        <v>1790987</v>
      </c>
      <c r="F1033" s="567">
        <v>1638219</v>
      </c>
    </row>
    <row r="1034" spans="1:6">
      <c r="A1034" s="895" t="s">
        <v>305</v>
      </c>
      <c r="B1034" s="567">
        <v>1900000</v>
      </c>
      <c r="C1034" s="567">
        <v>1</v>
      </c>
      <c r="D1034" s="567">
        <v>1900000</v>
      </c>
      <c r="E1034" s="567">
        <v>1790987</v>
      </c>
      <c r="F1034" s="567">
        <v>1638219</v>
      </c>
    </row>
    <row r="1035" spans="1:6">
      <c r="A1035" s="897" t="s">
        <v>480</v>
      </c>
      <c r="B1035" s="567">
        <v>1900000</v>
      </c>
      <c r="C1035" s="567">
        <v>1</v>
      </c>
      <c r="D1035" s="567">
        <v>1900000</v>
      </c>
      <c r="E1035" s="567">
        <v>1790987</v>
      </c>
      <c r="F1035" s="567">
        <v>1638219</v>
      </c>
    </row>
    <row r="1036" spans="1:6">
      <c r="A1036" s="892" t="s">
        <v>1114</v>
      </c>
      <c r="B1036" s="567">
        <v>2000000</v>
      </c>
      <c r="C1036" s="567">
        <v>1</v>
      </c>
      <c r="D1036" s="567">
        <v>2000000</v>
      </c>
      <c r="E1036" s="567">
        <v>1999867</v>
      </c>
      <c r="F1036" s="567">
        <v>1950116</v>
      </c>
    </row>
    <row r="1037" spans="1:6">
      <c r="A1037" s="893" t="s">
        <v>1113</v>
      </c>
      <c r="B1037" s="567">
        <v>2000000</v>
      </c>
      <c r="C1037" s="567">
        <v>1</v>
      </c>
      <c r="D1037" s="567">
        <v>2000000</v>
      </c>
      <c r="E1037" s="567">
        <v>1999867</v>
      </c>
      <c r="F1037" s="567">
        <v>1950116</v>
      </c>
    </row>
    <row r="1038" spans="1:6">
      <c r="A1038" s="894" t="s">
        <v>790</v>
      </c>
      <c r="B1038" s="567">
        <v>2000000</v>
      </c>
      <c r="C1038" s="567">
        <v>1</v>
      </c>
      <c r="D1038" s="567">
        <v>2000000</v>
      </c>
      <c r="E1038" s="567">
        <v>1999867</v>
      </c>
      <c r="F1038" s="567">
        <v>1950116</v>
      </c>
    </row>
    <row r="1039" spans="1:6">
      <c r="A1039" s="896" t="s">
        <v>527</v>
      </c>
      <c r="B1039" s="567">
        <v>2000000</v>
      </c>
      <c r="C1039" s="567">
        <v>1</v>
      </c>
      <c r="D1039" s="567">
        <v>2000000</v>
      </c>
      <c r="E1039" s="567">
        <v>1999867</v>
      </c>
      <c r="F1039" s="567">
        <v>1950116</v>
      </c>
    </row>
    <row r="1040" spans="1:6">
      <c r="A1040" s="895" t="s">
        <v>305</v>
      </c>
      <c r="B1040" s="567">
        <v>2000000</v>
      </c>
      <c r="C1040" s="567">
        <v>1</v>
      </c>
      <c r="D1040" s="567">
        <v>2000000</v>
      </c>
      <c r="E1040" s="567">
        <v>1999867</v>
      </c>
      <c r="F1040" s="567">
        <v>1950116</v>
      </c>
    </row>
    <row r="1041" spans="1:6">
      <c r="A1041" s="897" t="s">
        <v>480</v>
      </c>
      <c r="B1041" s="567">
        <v>2000000</v>
      </c>
      <c r="C1041" s="567">
        <v>1</v>
      </c>
      <c r="D1041" s="567">
        <v>2000000</v>
      </c>
      <c r="E1041" s="567">
        <v>1999867</v>
      </c>
      <c r="F1041" s="567">
        <v>1950116</v>
      </c>
    </row>
    <row r="1042" spans="1:6">
      <c r="A1042" s="892" t="s">
        <v>1118</v>
      </c>
      <c r="B1042" s="567">
        <v>1000000</v>
      </c>
      <c r="C1042" s="567">
        <v>1</v>
      </c>
      <c r="D1042" s="567">
        <v>1000000</v>
      </c>
      <c r="E1042" s="567">
        <v>999429</v>
      </c>
      <c r="F1042" s="567">
        <v>570494</v>
      </c>
    </row>
    <row r="1043" spans="1:6">
      <c r="A1043" s="893" t="s">
        <v>1117</v>
      </c>
      <c r="B1043" s="567">
        <v>1000000</v>
      </c>
      <c r="C1043" s="567">
        <v>1</v>
      </c>
      <c r="D1043" s="567">
        <v>1000000</v>
      </c>
      <c r="E1043" s="567">
        <v>999429</v>
      </c>
      <c r="F1043" s="567">
        <v>570494</v>
      </c>
    </row>
    <row r="1044" spans="1:6">
      <c r="A1044" s="894" t="s">
        <v>790</v>
      </c>
      <c r="B1044" s="567">
        <v>1000000</v>
      </c>
      <c r="C1044" s="567">
        <v>1</v>
      </c>
      <c r="D1044" s="567">
        <v>1000000</v>
      </c>
      <c r="E1044" s="567">
        <v>999429</v>
      </c>
      <c r="F1044" s="567">
        <v>570494</v>
      </c>
    </row>
    <row r="1045" spans="1:6">
      <c r="A1045" s="896" t="s">
        <v>527</v>
      </c>
      <c r="B1045" s="567">
        <v>1000000</v>
      </c>
      <c r="C1045" s="567">
        <v>1</v>
      </c>
      <c r="D1045" s="567">
        <v>1000000</v>
      </c>
      <c r="E1045" s="567">
        <v>999429</v>
      </c>
      <c r="F1045" s="567">
        <v>570494</v>
      </c>
    </row>
    <row r="1046" spans="1:6">
      <c r="A1046" s="895" t="s">
        <v>305</v>
      </c>
      <c r="B1046" s="567">
        <v>1000000</v>
      </c>
      <c r="C1046" s="567">
        <v>1</v>
      </c>
      <c r="D1046" s="567">
        <v>1000000</v>
      </c>
      <c r="E1046" s="567">
        <v>999429</v>
      </c>
      <c r="F1046" s="567">
        <v>570494</v>
      </c>
    </row>
    <row r="1047" spans="1:6">
      <c r="A1047" s="897" t="s">
        <v>480</v>
      </c>
      <c r="B1047" s="567">
        <v>1000000</v>
      </c>
      <c r="C1047" s="567">
        <v>1</v>
      </c>
      <c r="D1047" s="567">
        <v>1000000</v>
      </c>
      <c r="E1047" s="567">
        <v>999429</v>
      </c>
      <c r="F1047" s="567">
        <v>570494</v>
      </c>
    </row>
    <row r="1048" spans="1:6">
      <c r="A1048" s="886" t="s">
        <v>791</v>
      </c>
      <c r="B1048" s="567">
        <v>13126200</v>
      </c>
      <c r="C1048" s="567">
        <v>7</v>
      </c>
      <c r="D1048" s="567">
        <v>15483200</v>
      </c>
      <c r="E1048" s="567">
        <v>13226815.228020001</v>
      </c>
      <c r="F1048" s="567">
        <v>11671407.930469999</v>
      </c>
    </row>
    <row r="1049" spans="1:6">
      <c r="A1049" s="726" t="s">
        <v>2705</v>
      </c>
      <c r="B1049" s="567">
        <v>13126200</v>
      </c>
      <c r="C1049" s="567">
        <v>7</v>
      </c>
      <c r="D1049" s="567">
        <v>15483200</v>
      </c>
      <c r="E1049" s="567">
        <v>13226815.228020001</v>
      </c>
      <c r="F1049" s="567">
        <v>11671407.930469999</v>
      </c>
    </row>
    <row r="1050" spans="1:6">
      <c r="A1050" s="887" t="s">
        <v>762</v>
      </c>
      <c r="B1050" s="567">
        <v>3150000</v>
      </c>
      <c r="C1050" s="567">
        <v>2</v>
      </c>
      <c r="D1050" s="567">
        <v>3150000</v>
      </c>
      <c r="E1050" s="567">
        <v>3141185</v>
      </c>
      <c r="F1050" s="567">
        <v>2895701</v>
      </c>
    </row>
    <row r="1051" spans="1:6">
      <c r="A1051" s="888" t="s">
        <v>3251</v>
      </c>
      <c r="B1051" s="567">
        <v>3150000</v>
      </c>
      <c r="C1051" s="567">
        <v>2</v>
      </c>
      <c r="D1051" s="567">
        <v>3150000</v>
      </c>
      <c r="E1051" s="567">
        <v>3141185</v>
      </c>
      <c r="F1051" s="567">
        <v>2895701</v>
      </c>
    </row>
    <row r="1052" spans="1:6">
      <c r="A1052" s="889">
        <v>1</v>
      </c>
      <c r="B1052" s="567">
        <v>3150000</v>
      </c>
      <c r="C1052" s="567">
        <v>2</v>
      </c>
      <c r="D1052" s="567">
        <v>3150000</v>
      </c>
      <c r="E1052" s="567">
        <v>3141185</v>
      </c>
      <c r="F1052" s="567">
        <v>2895701</v>
      </c>
    </row>
    <row r="1053" spans="1:6">
      <c r="A1053" s="890" t="s">
        <v>3251</v>
      </c>
      <c r="B1053" s="567">
        <v>3150000</v>
      </c>
      <c r="C1053" s="567">
        <v>2</v>
      </c>
      <c r="D1053" s="567">
        <v>3150000</v>
      </c>
      <c r="E1053" s="567">
        <v>3141185</v>
      </c>
      <c r="F1053" s="567">
        <v>2895701</v>
      </c>
    </row>
    <row r="1054" spans="1:6">
      <c r="A1054" s="891" t="s">
        <v>770</v>
      </c>
      <c r="B1054" s="567">
        <v>1650000</v>
      </c>
      <c r="C1054" s="567">
        <v>1</v>
      </c>
      <c r="D1054" s="567">
        <v>1650000</v>
      </c>
      <c r="E1054" s="567">
        <v>1643459</v>
      </c>
      <c r="F1054" s="567">
        <v>1535585</v>
      </c>
    </row>
    <row r="1055" spans="1:6">
      <c r="A1055" s="892" t="s">
        <v>795</v>
      </c>
      <c r="B1055" s="567">
        <v>1650000</v>
      </c>
      <c r="C1055" s="567">
        <v>1</v>
      </c>
      <c r="D1055" s="567">
        <v>1650000</v>
      </c>
      <c r="E1055" s="567">
        <v>1643459</v>
      </c>
      <c r="F1055" s="567">
        <v>1535585</v>
      </c>
    </row>
    <row r="1056" spans="1:6">
      <c r="A1056" s="893" t="s">
        <v>3251</v>
      </c>
      <c r="B1056" s="567">
        <v>1650000</v>
      </c>
      <c r="C1056" s="567">
        <v>1</v>
      </c>
      <c r="D1056" s="567">
        <v>1650000</v>
      </c>
      <c r="E1056" s="567">
        <v>1643459</v>
      </c>
      <c r="F1056" s="567">
        <v>1535585</v>
      </c>
    </row>
    <row r="1057" spans="1:6">
      <c r="A1057" s="894" t="s">
        <v>790</v>
      </c>
      <c r="B1057" s="567">
        <v>1650000</v>
      </c>
      <c r="C1057" s="567">
        <v>1</v>
      </c>
      <c r="D1057" s="567">
        <v>1650000</v>
      </c>
      <c r="E1057" s="567">
        <v>1643459</v>
      </c>
      <c r="F1057" s="567">
        <v>1535585</v>
      </c>
    </row>
    <row r="1058" spans="1:6">
      <c r="A1058" s="896" t="s">
        <v>527</v>
      </c>
      <c r="B1058" s="567">
        <v>1650000</v>
      </c>
      <c r="C1058" s="567">
        <v>1</v>
      </c>
      <c r="D1058" s="567">
        <v>1650000</v>
      </c>
      <c r="E1058" s="567">
        <v>1643459</v>
      </c>
      <c r="F1058" s="567">
        <v>1535585</v>
      </c>
    </row>
    <row r="1059" spans="1:6">
      <c r="A1059" s="895" t="s">
        <v>305</v>
      </c>
      <c r="B1059" s="567">
        <v>1650000</v>
      </c>
      <c r="C1059" s="567">
        <v>1</v>
      </c>
      <c r="D1059" s="567">
        <v>1650000</v>
      </c>
      <c r="E1059" s="567">
        <v>1643459</v>
      </c>
      <c r="F1059" s="567">
        <v>1535585</v>
      </c>
    </row>
    <row r="1060" spans="1:6">
      <c r="A1060" s="897" t="s">
        <v>319</v>
      </c>
      <c r="B1060" s="567">
        <v>1650000</v>
      </c>
      <c r="C1060" s="567">
        <v>1</v>
      </c>
      <c r="D1060" s="567">
        <v>1650000</v>
      </c>
      <c r="E1060" s="567">
        <v>1643459</v>
      </c>
      <c r="F1060" s="567">
        <v>1535585</v>
      </c>
    </row>
    <row r="1061" spans="1:6">
      <c r="A1061" s="891" t="s">
        <v>661</v>
      </c>
      <c r="B1061" s="567">
        <v>1500000</v>
      </c>
      <c r="C1061" s="567">
        <v>1</v>
      </c>
      <c r="D1061" s="567">
        <v>1500000</v>
      </c>
      <c r="E1061" s="567">
        <v>1497726</v>
      </c>
      <c r="F1061" s="567">
        <v>1360116</v>
      </c>
    </row>
    <row r="1062" spans="1:6">
      <c r="A1062" s="892" t="s">
        <v>797</v>
      </c>
      <c r="B1062" s="567">
        <v>1500000</v>
      </c>
      <c r="C1062" s="567">
        <v>1</v>
      </c>
      <c r="D1062" s="567">
        <v>1500000</v>
      </c>
      <c r="E1062" s="567">
        <v>1497726</v>
      </c>
      <c r="F1062" s="567">
        <v>1360116</v>
      </c>
    </row>
    <row r="1063" spans="1:6">
      <c r="A1063" s="893" t="s">
        <v>3251</v>
      </c>
      <c r="B1063" s="567">
        <v>1500000</v>
      </c>
      <c r="C1063" s="567">
        <v>1</v>
      </c>
      <c r="D1063" s="567">
        <v>1500000</v>
      </c>
      <c r="E1063" s="567">
        <v>1497726</v>
      </c>
      <c r="F1063" s="567">
        <v>1360116</v>
      </c>
    </row>
    <row r="1064" spans="1:6">
      <c r="A1064" s="894" t="s">
        <v>790</v>
      </c>
      <c r="B1064" s="567">
        <v>1500000</v>
      </c>
      <c r="C1064" s="567">
        <v>1</v>
      </c>
      <c r="D1064" s="567">
        <v>1500000</v>
      </c>
      <c r="E1064" s="567">
        <v>1497726</v>
      </c>
      <c r="F1064" s="567">
        <v>1360116</v>
      </c>
    </row>
    <row r="1065" spans="1:6">
      <c r="A1065" s="896" t="s">
        <v>527</v>
      </c>
      <c r="B1065" s="567">
        <v>1500000</v>
      </c>
      <c r="C1065" s="567">
        <v>1</v>
      </c>
      <c r="D1065" s="567">
        <v>1500000</v>
      </c>
      <c r="E1065" s="567">
        <v>1497726</v>
      </c>
      <c r="F1065" s="567">
        <v>1360116</v>
      </c>
    </row>
    <row r="1066" spans="1:6">
      <c r="A1066" s="895" t="s">
        <v>305</v>
      </c>
      <c r="B1066" s="567">
        <v>1500000</v>
      </c>
      <c r="C1066" s="567">
        <v>1</v>
      </c>
      <c r="D1066" s="567">
        <v>1500000</v>
      </c>
      <c r="E1066" s="567">
        <v>1497726</v>
      </c>
      <c r="F1066" s="567">
        <v>1360116</v>
      </c>
    </row>
    <row r="1067" spans="1:6">
      <c r="A1067" s="897" t="s">
        <v>319</v>
      </c>
      <c r="B1067" s="567">
        <v>1500000</v>
      </c>
      <c r="C1067" s="567">
        <v>1</v>
      </c>
      <c r="D1067" s="567">
        <v>1500000</v>
      </c>
      <c r="E1067" s="567">
        <v>1497726</v>
      </c>
      <c r="F1067" s="567">
        <v>1360116</v>
      </c>
    </row>
    <row r="1068" spans="1:6">
      <c r="A1068" s="887" t="s">
        <v>20</v>
      </c>
      <c r="B1068" s="567">
        <v>9976200</v>
      </c>
      <c r="C1068" s="567">
        <v>5</v>
      </c>
      <c r="D1068" s="567">
        <v>12333200</v>
      </c>
      <c r="E1068" s="567">
        <v>10085630.228020001</v>
      </c>
      <c r="F1068" s="567">
        <v>8775706.9304699991</v>
      </c>
    </row>
    <row r="1069" spans="1:6">
      <c r="A1069" s="888" t="s">
        <v>3251</v>
      </c>
      <c r="B1069" s="567">
        <v>9976200</v>
      </c>
      <c r="C1069" s="567">
        <v>5</v>
      </c>
      <c r="D1069" s="567">
        <v>12333200</v>
      </c>
      <c r="E1069" s="567">
        <v>10085630.228020001</v>
      </c>
      <c r="F1069" s="567">
        <v>8775706.9304699991</v>
      </c>
    </row>
    <row r="1070" spans="1:6">
      <c r="A1070" s="889">
        <v>0.25</v>
      </c>
      <c r="B1070" s="567">
        <v>2000000</v>
      </c>
      <c r="C1070" s="567">
        <v>1</v>
      </c>
      <c r="D1070" s="567">
        <v>2000000</v>
      </c>
      <c r="E1070" s="567">
        <v>326431.64513000002</v>
      </c>
      <c r="F1070" s="567">
        <v>75042.899609999993</v>
      </c>
    </row>
    <row r="1071" spans="1:6">
      <c r="A1071" s="890" t="s">
        <v>3251</v>
      </c>
      <c r="B1071" s="567">
        <v>2000000</v>
      </c>
      <c r="C1071" s="567">
        <v>1</v>
      </c>
      <c r="D1071" s="567">
        <v>2000000</v>
      </c>
      <c r="E1071" s="567">
        <v>326431.64513000002</v>
      </c>
      <c r="F1071" s="567">
        <v>75042.899609999993</v>
      </c>
    </row>
    <row r="1072" spans="1:6">
      <c r="A1072" s="891" t="s">
        <v>794</v>
      </c>
      <c r="B1072" s="567">
        <v>2000000</v>
      </c>
      <c r="C1072" s="567">
        <v>1</v>
      </c>
      <c r="D1072" s="567">
        <v>2000000</v>
      </c>
      <c r="E1072" s="567">
        <v>326431.64513000002</v>
      </c>
      <c r="F1072" s="567">
        <v>75042.899609999993</v>
      </c>
    </row>
    <row r="1073" spans="1:6">
      <c r="A1073" s="892" t="s">
        <v>793</v>
      </c>
      <c r="B1073" s="567">
        <v>2000000</v>
      </c>
      <c r="C1073" s="567">
        <v>1</v>
      </c>
      <c r="D1073" s="567">
        <v>2000000</v>
      </c>
      <c r="E1073" s="567">
        <v>326431.64513000002</v>
      </c>
      <c r="F1073" s="567">
        <v>75042.899609999993</v>
      </c>
    </row>
    <row r="1074" spans="1:6">
      <c r="A1074" s="893" t="s">
        <v>3251</v>
      </c>
      <c r="B1074" s="567">
        <v>2000000</v>
      </c>
      <c r="C1074" s="567">
        <v>1</v>
      </c>
      <c r="D1074" s="567">
        <v>2000000</v>
      </c>
      <c r="E1074" s="567">
        <v>326431.64513000002</v>
      </c>
      <c r="F1074" s="567">
        <v>75042.899609999993</v>
      </c>
    </row>
    <row r="1075" spans="1:6">
      <c r="A1075" s="894" t="s">
        <v>790</v>
      </c>
      <c r="B1075" s="567">
        <v>2000000</v>
      </c>
      <c r="C1075" s="567">
        <v>1</v>
      </c>
      <c r="D1075" s="567">
        <v>2000000</v>
      </c>
      <c r="E1075" s="567">
        <v>326431.64513000002</v>
      </c>
      <c r="F1075" s="567">
        <v>75042.899609999993</v>
      </c>
    </row>
    <row r="1076" spans="1:6">
      <c r="A1076" s="896" t="s">
        <v>527</v>
      </c>
      <c r="B1076" s="567">
        <v>2000000</v>
      </c>
      <c r="C1076" s="567">
        <v>1</v>
      </c>
      <c r="D1076" s="567">
        <v>2000000</v>
      </c>
      <c r="E1076" s="567">
        <v>326431.64513000002</v>
      </c>
      <c r="F1076" s="567">
        <v>75042.899609999993</v>
      </c>
    </row>
    <row r="1077" spans="1:6">
      <c r="A1077" s="895" t="s">
        <v>305</v>
      </c>
      <c r="B1077" s="567">
        <v>2000000</v>
      </c>
      <c r="C1077" s="567">
        <v>1</v>
      </c>
      <c r="D1077" s="567">
        <v>2000000</v>
      </c>
      <c r="E1077" s="567">
        <v>326431.64513000002</v>
      </c>
      <c r="F1077" s="567">
        <v>75042.899609999993</v>
      </c>
    </row>
    <row r="1078" spans="1:6">
      <c r="A1078" s="897" t="s">
        <v>319</v>
      </c>
      <c r="B1078" s="567">
        <v>2000000</v>
      </c>
      <c r="C1078" s="567">
        <v>1</v>
      </c>
      <c r="D1078" s="567">
        <v>2000000</v>
      </c>
      <c r="E1078" s="567">
        <v>326431.64513000002</v>
      </c>
      <c r="F1078" s="567">
        <v>75042.899609999993</v>
      </c>
    </row>
    <row r="1079" spans="1:6">
      <c r="A1079" s="889">
        <v>0.7</v>
      </c>
      <c r="B1079" s="567">
        <v>3901200</v>
      </c>
      <c r="C1079" s="567">
        <v>2</v>
      </c>
      <c r="D1079" s="567">
        <v>3901200</v>
      </c>
      <c r="E1079" s="567">
        <v>3392122</v>
      </c>
      <c r="F1079" s="567">
        <v>3011992</v>
      </c>
    </row>
    <row r="1080" spans="1:6">
      <c r="A1080" s="890" t="s">
        <v>3251</v>
      </c>
      <c r="B1080" s="567">
        <v>3901200</v>
      </c>
      <c r="C1080" s="567">
        <v>2</v>
      </c>
      <c r="D1080" s="567">
        <v>3901200</v>
      </c>
      <c r="E1080" s="567">
        <v>3392122</v>
      </c>
      <c r="F1080" s="567">
        <v>3011992</v>
      </c>
    </row>
    <row r="1081" spans="1:6">
      <c r="A1081" s="891" t="s">
        <v>661</v>
      </c>
      <c r="B1081" s="567">
        <v>2101200</v>
      </c>
      <c r="C1081" s="567">
        <v>1</v>
      </c>
      <c r="D1081" s="567">
        <v>2101200</v>
      </c>
      <c r="E1081" s="567">
        <v>1863984</v>
      </c>
      <c r="F1081" s="567">
        <v>1774364</v>
      </c>
    </row>
    <row r="1082" spans="1:6">
      <c r="A1082" s="892" t="s">
        <v>796</v>
      </c>
      <c r="B1082" s="567">
        <v>2101200</v>
      </c>
      <c r="C1082" s="567">
        <v>1</v>
      </c>
      <c r="D1082" s="567">
        <v>2101200</v>
      </c>
      <c r="E1082" s="567">
        <v>1863984</v>
      </c>
      <c r="F1082" s="567">
        <v>1774364</v>
      </c>
    </row>
    <row r="1083" spans="1:6">
      <c r="A1083" s="893" t="s">
        <v>3251</v>
      </c>
      <c r="B1083" s="567">
        <v>2101200</v>
      </c>
      <c r="C1083" s="567">
        <v>1</v>
      </c>
      <c r="D1083" s="567">
        <v>2101200</v>
      </c>
      <c r="E1083" s="567">
        <v>1863984</v>
      </c>
      <c r="F1083" s="567">
        <v>1774364</v>
      </c>
    </row>
    <row r="1084" spans="1:6">
      <c r="A1084" s="894" t="s">
        <v>790</v>
      </c>
      <c r="B1084" s="567">
        <v>2101200</v>
      </c>
      <c r="C1084" s="567">
        <v>1</v>
      </c>
      <c r="D1084" s="567">
        <v>2101200</v>
      </c>
      <c r="E1084" s="567">
        <v>1863984</v>
      </c>
      <c r="F1084" s="567">
        <v>1774364</v>
      </c>
    </row>
    <row r="1085" spans="1:6">
      <c r="A1085" s="896" t="s">
        <v>527</v>
      </c>
      <c r="B1085" s="567">
        <v>2101200</v>
      </c>
      <c r="C1085" s="567">
        <v>1</v>
      </c>
      <c r="D1085" s="567">
        <v>2101200</v>
      </c>
      <c r="E1085" s="567">
        <v>1863984</v>
      </c>
      <c r="F1085" s="567">
        <v>1774364</v>
      </c>
    </row>
    <row r="1086" spans="1:6">
      <c r="A1086" s="895" t="s">
        <v>305</v>
      </c>
      <c r="B1086" s="567">
        <v>2101200</v>
      </c>
      <c r="C1086" s="567">
        <v>1</v>
      </c>
      <c r="D1086" s="567">
        <v>2101200</v>
      </c>
      <c r="E1086" s="567">
        <v>1863984</v>
      </c>
      <c r="F1086" s="567">
        <v>1774364</v>
      </c>
    </row>
    <row r="1087" spans="1:6">
      <c r="A1087" s="897" t="s">
        <v>319</v>
      </c>
      <c r="B1087" s="567">
        <v>2101200</v>
      </c>
      <c r="C1087" s="567">
        <v>1</v>
      </c>
      <c r="D1087" s="567">
        <v>2101200</v>
      </c>
      <c r="E1087" s="567">
        <v>1863984</v>
      </c>
      <c r="F1087" s="567">
        <v>1774364</v>
      </c>
    </row>
    <row r="1088" spans="1:6">
      <c r="A1088" s="891" t="s">
        <v>799</v>
      </c>
      <c r="B1088" s="567">
        <v>1800000</v>
      </c>
      <c r="C1088" s="567">
        <v>1</v>
      </c>
      <c r="D1088" s="567">
        <v>1800000</v>
      </c>
      <c r="E1088" s="567">
        <v>1528138</v>
      </c>
      <c r="F1088" s="567">
        <v>1237628</v>
      </c>
    </row>
    <row r="1089" spans="1:6">
      <c r="A1089" s="892" t="s">
        <v>798</v>
      </c>
      <c r="B1089" s="567">
        <v>1800000</v>
      </c>
      <c r="C1089" s="567">
        <v>1</v>
      </c>
      <c r="D1089" s="567">
        <v>1800000</v>
      </c>
      <c r="E1089" s="567">
        <v>1528138</v>
      </c>
      <c r="F1089" s="567">
        <v>1237628</v>
      </c>
    </row>
    <row r="1090" spans="1:6">
      <c r="A1090" s="893" t="s">
        <v>3251</v>
      </c>
      <c r="B1090" s="567">
        <v>1800000</v>
      </c>
      <c r="C1090" s="567">
        <v>1</v>
      </c>
      <c r="D1090" s="567">
        <v>1800000</v>
      </c>
      <c r="E1090" s="567">
        <v>1528138</v>
      </c>
      <c r="F1090" s="567">
        <v>1237628</v>
      </c>
    </row>
    <row r="1091" spans="1:6">
      <c r="A1091" s="894" t="s">
        <v>790</v>
      </c>
      <c r="B1091" s="567">
        <v>1800000</v>
      </c>
      <c r="C1091" s="567">
        <v>1</v>
      </c>
      <c r="D1091" s="567">
        <v>1800000</v>
      </c>
      <c r="E1091" s="567">
        <v>1528138</v>
      </c>
      <c r="F1091" s="567">
        <v>1237628</v>
      </c>
    </row>
    <row r="1092" spans="1:6">
      <c r="A1092" s="896" t="s">
        <v>527</v>
      </c>
      <c r="B1092" s="567">
        <v>1800000</v>
      </c>
      <c r="C1092" s="567">
        <v>1</v>
      </c>
      <c r="D1092" s="567">
        <v>1800000</v>
      </c>
      <c r="E1092" s="567">
        <v>1528138</v>
      </c>
      <c r="F1092" s="567">
        <v>1237628</v>
      </c>
    </row>
    <row r="1093" spans="1:6">
      <c r="A1093" s="895" t="s">
        <v>305</v>
      </c>
      <c r="B1093" s="567">
        <v>1800000</v>
      </c>
      <c r="C1093" s="567">
        <v>1</v>
      </c>
      <c r="D1093" s="567">
        <v>1800000</v>
      </c>
      <c r="E1093" s="567">
        <v>1528138</v>
      </c>
      <c r="F1093" s="567">
        <v>1237628</v>
      </c>
    </row>
    <row r="1094" spans="1:6">
      <c r="A1094" s="897" t="s">
        <v>319</v>
      </c>
      <c r="B1094" s="567">
        <v>1800000</v>
      </c>
      <c r="C1094" s="567">
        <v>1</v>
      </c>
      <c r="D1094" s="567">
        <v>1800000</v>
      </c>
      <c r="E1094" s="567">
        <v>1528138</v>
      </c>
      <c r="F1094" s="567">
        <v>1237628</v>
      </c>
    </row>
    <row r="1095" spans="1:6">
      <c r="A1095" s="889">
        <v>0.9</v>
      </c>
      <c r="B1095" s="567">
        <v>4075000</v>
      </c>
      <c r="C1095" s="567">
        <v>2</v>
      </c>
      <c r="D1095" s="567">
        <v>6432000</v>
      </c>
      <c r="E1095" s="567">
        <v>6367076.5828900002</v>
      </c>
      <c r="F1095" s="567">
        <v>5688672.0308599994</v>
      </c>
    </row>
    <row r="1096" spans="1:6">
      <c r="A1096" s="890" t="s">
        <v>3251</v>
      </c>
      <c r="B1096" s="567">
        <v>4075000</v>
      </c>
      <c r="C1096" s="567">
        <v>2</v>
      </c>
      <c r="D1096" s="567">
        <v>6432000</v>
      </c>
      <c r="E1096" s="567">
        <v>6367076.5828900002</v>
      </c>
      <c r="F1096" s="567">
        <v>5688672.0308599994</v>
      </c>
    </row>
    <row r="1097" spans="1:6">
      <c r="A1097" s="891" t="s">
        <v>770</v>
      </c>
      <c r="B1097" s="567">
        <v>2075000</v>
      </c>
      <c r="C1097" s="567">
        <v>1</v>
      </c>
      <c r="D1097" s="567">
        <v>4432000</v>
      </c>
      <c r="E1097" s="567">
        <v>4381828.5828900002</v>
      </c>
      <c r="F1097" s="567">
        <v>3887117.0308599998</v>
      </c>
    </row>
    <row r="1098" spans="1:6">
      <c r="A1098" s="892" t="s">
        <v>792</v>
      </c>
      <c r="B1098" s="567">
        <v>2075000</v>
      </c>
      <c r="C1098" s="567">
        <v>1</v>
      </c>
      <c r="D1098" s="567">
        <v>4432000</v>
      </c>
      <c r="E1098" s="567">
        <v>4381828.5828900002</v>
      </c>
      <c r="F1098" s="567">
        <v>3887117.0308599998</v>
      </c>
    </row>
    <row r="1099" spans="1:6">
      <c r="A1099" s="893" t="s">
        <v>3251</v>
      </c>
      <c r="B1099" s="567">
        <v>2075000</v>
      </c>
      <c r="C1099" s="567">
        <v>1</v>
      </c>
      <c r="D1099" s="567">
        <v>4432000</v>
      </c>
      <c r="E1099" s="567">
        <v>4381828.5828900002</v>
      </c>
      <c r="F1099" s="567">
        <v>3887117.0308599998</v>
      </c>
    </row>
    <row r="1100" spans="1:6">
      <c r="A1100" s="894" t="s">
        <v>790</v>
      </c>
      <c r="B1100" s="567">
        <v>2075000</v>
      </c>
      <c r="C1100" s="567">
        <v>1</v>
      </c>
      <c r="D1100" s="567">
        <v>4432000</v>
      </c>
      <c r="E1100" s="567">
        <v>4381828.5828900002</v>
      </c>
      <c r="F1100" s="567">
        <v>3887117.0308599998</v>
      </c>
    </row>
    <row r="1101" spans="1:6">
      <c r="A1101" s="896" t="s">
        <v>527</v>
      </c>
      <c r="B1101" s="567">
        <v>2075000</v>
      </c>
      <c r="C1101" s="567">
        <v>1</v>
      </c>
      <c r="D1101" s="567">
        <v>4432000</v>
      </c>
      <c r="E1101" s="567">
        <v>4381828.5828900002</v>
      </c>
      <c r="F1101" s="567">
        <v>3887117.0308599998</v>
      </c>
    </row>
    <row r="1102" spans="1:6">
      <c r="A1102" s="895" t="s">
        <v>305</v>
      </c>
      <c r="B1102" s="567">
        <v>2075000</v>
      </c>
      <c r="C1102" s="567">
        <v>1</v>
      </c>
      <c r="D1102" s="567">
        <v>4432000</v>
      </c>
      <c r="E1102" s="567">
        <v>4381828.5828900002</v>
      </c>
      <c r="F1102" s="567">
        <v>3887117.0308599998</v>
      </c>
    </row>
    <row r="1103" spans="1:6">
      <c r="A1103" s="897" t="s">
        <v>319</v>
      </c>
      <c r="B1103" s="567">
        <v>2075000</v>
      </c>
      <c r="C1103" s="567">
        <v>1</v>
      </c>
      <c r="D1103" s="567">
        <v>4432000</v>
      </c>
      <c r="E1103" s="567">
        <v>4381828.5828900002</v>
      </c>
      <c r="F1103" s="567">
        <v>3887117.0308599998</v>
      </c>
    </row>
    <row r="1104" spans="1:6">
      <c r="A1104" s="891" t="s">
        <v>801</v>
      </c>
      <c r="B1104" s="567">
        <v>2000000</v>
      </c>
      <c r="C1104" s="567">
        <v>1</v>
      </c>
      <c r="D1104" s="567">
        <v>2000000</v>
      </c>
      <c r="E1104" s="567">
        <v>1985248</v>
      </c>
      <c r="F1104" s="567">
        <v>1801555</v>
      </c>
    </row>
    <row r="1105" spans="1:6">
      <c r="A1105" s="892" t="s">
        <v>800</v>
      </c>
      <c r="B1105" s="567">
        <v>2000000</v>
      </c>
      <c r="C1105" s="567">
        <v>1</v>
      </c>
      <c r="D1105" s="567">
        <v>2000000</v>
      </c>
      <c r="E1105" s="567">
        <v>1985248</v>
      </c>
      <c r="F1105" s="567">
        <v>1801555</v>
      </c>
    </row>
    <row r="1106" spans="1:6">
      <c r="A1106" s="893" t="s">
        <v>3251</v>
      </c>
      <c r="B1106" s="567">
        <v>2000000</v>
      </c>
      <c r="C1106" s="567">
        <v>1</v>
      </c>
      <c r="D1106" s="567">
        <v>2000000</v>
      </c>
      <c r="E1106" s="567">
        <v>1985248</v>
      </c>
      <c r="F1106" s="567">
        <v>1801555</v>
      </c>
    </row>
    <row r="1107" spans="1:6">
      <c r="A1107" s="894" t="s">
        <v>790</v>
      </c>
      <c r="B1107" s="567">
        <v>2000000</v>
      </c>
      <c r="C1107" s="567">
        <v>1</v>
      </c>
      <c r="D1107" s="567">
        <v>2000000</v>
      </c>
      <c r="E1107" s="567">
        <v>1985248</v>
      </c>
      <c r="F1107" s="567">
        <v>1801555</v>
      </c>
    </row>
    <row r="1108" spans="1:6">
      <c r="A1108" s="896" t="s">
        <v>527</v>
      </c>
      <c r="B1108" s="567">
        <v>2000000</v>
      </c>
      <c r="C1108" s="567">
        <v>1</v>
      </c>
      <c r="D1108" s="567">
        <v>2000000</v>
      </c>
      <c r="E1108" s="567">
        <v>1985248</v>
      </c>
      <c r="F1108" s="567">
        <v>1801555</v>
      </c>
    </row>
    <row r="1109" spans="1:6">
      <c r="A1109" s="895" t="s">
        <v>305</v>
      </c>
      <c r="B1109" s="567">
        <v>2000000</v>
      </c>
      <c r="C1109" s="567">
        <v>1</v>
      </c>
      <c r="D1109" s="567">
        <v>2000000</v>
      </c>
      <c r="E1109" s="567">
        <v>1985248</v>
      </c>
      <c r="F1109" s="567">
        <v>1801555</v>
      </c>
    </row>
    <row r="1110" spans="1:6">
      <c r="A1110" s="897" t="s">
        <v>319</v>
      </c>
      <c r="B1110" s="567">
        <v>2000000</v>
      </c>
      <c r="C1110" s="567">
        <v>1</v>
      </c>
      <c r="D1110" s="567">
        <v>2000000</v>
      </c>
      <c r="E1110" s="567">
        <v>1985248</v>
      </c>
      <c r="F1110" s="567">
        <v>1801555</v>
      </c>
    </row>
    <row r="1111" spans="1:6">
      <c r="A1111" s="886" t="s">
        <v>1034</v>
      </c>
      <c r="B1111" s="567">
        <v>1220000</v>
      </c>
      <c r="C1111" s="567">
        <v>1</v>
      </c>
      <c r="D1111" s="567">
        <v>1220000</v>
      </c>
      <c r="E1111" s="567">
        <v>975895</v>
      </c>
      <c r="F1111" s="567">
        <v>267220</v>
      </c>
    </row>
    <row r="1112" spans="1:6">
      <c r="A1112" s="726" t="s">
        <v>2708</v>
      </c>
      <c r="B1112" s="567">
        <v>1220000</v>
      </c>
      <c r="C1112" s="567">
        <v>1</v>
      </c>
      <c r="D1112" s="567">
        <v>1220000</v>
      </c>
      <c r="E1112" s="567">
        <v>975895</v>
      </c>
      <c r="F1112" s="567">
        <v>267220</v>
      </c>
    </row>
    <row r="1113" spans="1:6">
      <c r="A1113" s="887" t="s">
        <v>339</v>
      </c>
      <c r="B1113" s="567">
        <v>1220000</v>
      </c>
      <c r="C1113" s="567">
        <v>1</v>
      </c>
      <c r="D1113" s="567">
        <v>1220000</v>
      </c>
      <c r="E1113" s="567">
        <v>975895</v>
      </c>
      <c r="F1113" s="567">
        <v>267220</v>
      </c>
    </row>
    <row r="1114" spans="1:6">
      <c r="A1114" s="888" t="s">
        <v>3251</v>
      </c>
      <c r="B1114" s="567">
        <v>1220000</v>
      </c>
      <c r="C1114" s="567">
        <v>1</v>
      </c>
      <c r="D1114" s="567">
        <v>1220000</v>
      </c>
      <c r="E1114" s="567">
        <v>975895</v>
      </c>
      <c r="F1114" s="567">
        <v>267220</v>
      </c>
    </row>
    <row r="1115" spans="1:6">
      <c r="A1115" s="889">
        <v>0.6</v>
      </c>
      <c r="B1115" s="567">
        <v>1220000</v>
      </c>
      <c r="C1115" s="567">
        <v>1</v>
      </c>
      <c r="D1115" s="567">
        <v>1220000</v>
      </c>
      <c r="E1115" s="567">
        <v>975895</v>
      </c>
      <c r="F1115" s="567">
        <v>267220</v>
      </c>
    </row>
    <row r="1116" spans="1:6">
      <c r="A1116" s="890" t="s">
        <v>3251</v>
      </c>
      <c r="B1116" s="567">
        <v>1220000</v>
      </c>
      <c r="C1116" s="567">
        <v>1</v>
      </c>
      <c r="D1116" s="567">
        <v>1220000</v>
      </c>
      <c r="E1116" s="567">
        <v>975895</v>
      </c>
      <c r="F1116" s="567">
        <v>267220</v>
      </c>
    </row>
    <row r="1117" spans="1:6">
      <c r="A1117" s="891">
        <v>2023</v>
      </c>
      <c r="B1117" s="567">
        <v>1220000</v>
      </c>
      <c r="C1117" s="567">
        <v>1</v>
      </c>
      <c r="D1117" s="567">
        <v>1220000</v>
      </c>
      <c r="E1117" s="567">
        <v>975895</v>
      </c>
      <c r="F1117" s="567">
        <v>267220</v>
      </c>
    </row>
    <row r="1118" spans="1:6">
      <c r="A1118" s="892" t="s">
        <v>1034</v>
      </c>
      <c r="B1118" s="567">
        <v>1220000</v>
      </c>
      <c r="C1118" s="567">
        <v>1</v>
      </c>
      <c r="D1118" s="567">
        <v>1220000</v>
      </c>
      <c r="E1118" s="567">
        <v>975895</v>
      </c>
      <c r="F1118" s="567">
        <v>267220</v>
      </c>
    </row>
    <row r="1119" spans="1:6">
      <c r="A1119" s="893" t="s">
        <v>1034</v>
      </c>
      <c r="B1119" s="567">
        <v>1220000</v>
      </c>
      <c r="C1119" s="567">
        <v>1</v>
      </c>
      <c r="D1119" s="567">
        <v>1220000</v>
      </c>
      <c r="E1119" s="567">
        <v>975895</v>
      </c>
      <c r="F1119" s="567">
        <v>267220</v>
      </c>
    </row>
    <row r="1120" spans="1:6">
      <c r="A1120" s="894" t="s">
        <v>1034</v>
      </c>
      <c r="B1120" s="567">
        <v>1220000</v>
      </c>
      <c r="C1120" s="567">
        <v>1</v>
      </c>
      <c r="D1120" s="567">
        <v>1220000</v>
      </c>
      <c r="E1120" s="567">
        <v>975895</v>
      </c>
      <c r="F1120" s="567">
        <v>267220</v>
      </c>
    </row>
    <row r="1121" spans="1:6">
      <c r="A1121" s="896" t="s">
        <v>527</v>
      </c>
      <c r="B1121" s="567">
        <v>1220000</v>
      </c>
      <c r="C1121" s="567">
        <v>1</v>
      </c>
      <c r="D1121" s="567">
        <v>1220000</v>
      </c>
      <c r="E1121" s="567">
        <v>975895</v>
      </c>
      <c r="F1121" s="567">
        <v>267220</v>
      </c>
    </row>
    <row r="1122" spans="1:6">
      <c r="A1122" s="895" t="s">
        <v>315</v>
      </c>
      <c r="B1122" s="567">
        <v>1220000</v>
      </c>
      <c r="C1122" s="567">
        <v>1</v>
      </c>
      <c r="D1122" s="567">
        <v>1220000</v>
      </c>
      <c r="E1122" s="567">
        <v>975895</v>
      </c>
      <c r="F1122" s="567">
        <v>267220</v>
      </c>
    </row>
    <row r="1123" spans="1:6">
      <c r="A1123" s="897" t="s">
        <v>999</v>
      </c>
      <c r="B1123" s="567">
        <v>1220000</v>
      </c>
      <c r="C1123" s="567">
        <v>1</v>
      </c>
      <c r="D1123" s="567">
        <v>1220000</v>
      </c>
      <c r="E1123" s="567">
        <v>975895</v>
      </c>
      <c r="F1123" s="567">
        <v>267220</v>
      </c>
    </row>
    <row r="1124" spans="1:6">
      <c r="A1124" s="886" t="s">
        <v>3253</v>
      </c>
      <c r="B1124" s="567">
        <v>2500000</v>
      </c>
      <c r="C1124" s="567">
        <v>1</v>
      </c>
      <c r="D1124" s="567">
        <v>2500000</v>
      </c>
      <c r="E1124" s="567">
        <v>2401255</v>
      </c>
      <c r="F1124" s="567">
        <v>511501</v>
      </c>
    </row>
    <row r="1125" spans="1:6">
      <c r="A1125" s="726" t="s">
        <v>2708</v>
      </c>
      <c r="B1125" s="567">
        <v>2500000</v>
      </c>
      <c r="C1125" s="567">
        <v>1</v>
      </c>
      <c r="D1125" s="567">
        <v>2500000</v>
      </c>
      <c r="E1125" s="567">
        <v>2401255</v>
      </c>
      <c r="F1125" s="567">
        <v>511501</v>
      </c>
    </row>
    <row r="1126" spans="1:6">
      <c r="A1126" s="887" t="s">
        <v>20</v>
      </c>
      <c r="B1126" s="567">
        <v>2500000</v>
      </c>
      <c r="C1126" s="567">
        <v>1</v>
      </c>
      <c r="D1126" s="567">
        <v>2500000</v>
      </c>
      <c r="E1126" s="567">
        <v>2401255</v>
      </c>
      <c r="F1126" s="567">
        <v>511501</v>
      </c>
    </row>
    <row r="1127" spans="1:6">
      <c r="A1127" s="888" t="s">
        <v>3251</v>
      </c>
      <c r="B1127" s="567">
        <v>2500000</v>
      </c>
      <c r="C1127" s="567">
        <v>1</v>
      </c>
      <c r="D1127" s="567">
        <v>2500000</v>
      </c>
      <c r="E1127" s="567">
        <v>2401255</v>
      </c>
      <c r="F1127" s="567">
        <v>511501</v>
      </c>
    </row>
    <row r="1128" spans="1:6">
      <c r="A1128" s="889">
        <v>0.5</v>
      </c>
      <c r="B1128" s="567">
        <v>2500000</v>
      </c>
      <c r="C1128" s="567">
        <v>1</v>
      </c>
      <c r="D1128" s="567">
        <v>2500000</v>
      </c>
      <c r="E1128" s="567">
        <v>2401255</v>
      </c>
      <c r="F1128" s="567">
        <v>511501</v>
      </c>
    </row>
    <row r="1129" spans="1:6">
      <c r="A1129" s="890" t="s">
        <v>3251</v>
      </c>
      <c r="B1129" s="567">
        <v>2500000</v>
      </c>
      <c r="C1129" s="567">
        <v>1</v>
      </c>
      <c r="D1129" s="567">
        <v>2500000</v>
      </c>
      <c r="E1129" s="567">
        <v>2401255</v>
      </c>
      <c r="F1129" s="567">
        <v>511501</v>
      </c>
    </row>
    <row r="1130" spans="1:6">
      <c r="A1130" s="891" t="s">
        <v>1057</v>
      </c>
      <c r="B1130" s="567">
        <v>2500000</v>
      </c>
      <c r="C1130" s="567">
        <v>1</v>
      </c>
      <c r="D1130" s="567">
        <v>2500000</v>
      </c>
      <c r="E1130" s="567">
        <v>2401255</v>
      </c>
      <c r="F1130" s="567">
        <v>511501</v>
      </c>
    </row>
    <row r="1131" spans="1:6">
      <c r="A1131" s="892" t="s">
        <v>3253</v>
      </c>
      <c r="B1131" s="567">
        <v>2500000</v>
      </c>
      <c r="C1131" s="567">
        <v>1</v>
      </c>
      <c r="D1131" s="567">
        <v>2500000</v>
      </c>
      <c r="E1131" s="567">
        <v>2401255</v>
      </c>
      <c r="F1131" s="567">
        <v>511501</v>
      </c>
    </row>
    <row r="1132" spans="1:6">
      <c r="A1132" s="893" t="s">
        <v>3253</v>
      </c>
      <c r="B1132" s="567">
        <v>2500000</v>
      </c>
      <c r="C1132" s="567">
        <v>1</v>
      </c>
      <c r="D1132" s="567">
        <v>2500000</v>
      </c>
      <c r="E1132" s="567">
        <v>2401255</v>
      </c>
      <c r="F1132" s="567">
        <v>511501</v>
      </c>
    </row>
    <row r="1133" spans="1:6">
      <c r="A1133" s="894" t="s">
        <v>3253</v>
      </c>
      <c r="B1133" s="567">
        <v>2500000</v>
      </c>
      <c r="C1133" s="567">
        <v>1</v>
      </c>
      <c r="D1133" s="567">
        <v>2500000</v>
      </c>
      <c r="E1133" s="567">
        <v>2401255</v>
      </c>
      <c r="F1133" s="567">
        <v>511501</v>
      </c>
    </row>
    <row r="1134" spans="1:6">
      <c r="A1134" s="896" t="s">
        <v>527</v>
      </c>
      <c r="B1134" s="567">
        <v>2500000</v>
      </c>
      <c r="C1134" s="567">
        <v>1</v>
      </c>
      <c r="D1134" s="567">
        <v>2500000</v>
      </c>
      <c r="E1134" s="567">
        <v>2401255</v>
      </c>
      <c r="F1134" s="567">
        <v>511501</v>
      </c>
    </row>
    <row r="1135" spans="1:6">
      <c r="A1135" s="895" t="s">
        <v>305</v>
      </c>
      <c r="B1135" s="567">
        <v>2500000</v>
      </c>
      <c r="C1135" s="567">
        <v>1</v>
      </c>
      <c r="D1135" s="567">
        <v>2500000</v>
      </c>
      <c r="E1135" s="567">
        <v>2401255</v>
      </c>
      <c r="F1135" s="567">
        <v>511501</v>
      </c>
    </row>
    <row r="1136" spans="1:6">
      <c r="A1136" s="897" t="s">
        <v>999</v>
      </c>
      <c r="B1136" s="567">
        <v>2500000</v>
      </c>
      <c r="C1136" s="567">
        <v>1</v>
      </c>
      <c r="D1136" s="567">
        <v>2500000</v>
      </c>
      <c r="E1136" s="567">
        <v>2401255</v>
      </c>
      <c r="F1136" s="567">
        <v>511501</v>
      </c>
    </row>
    <row r="1137" spans="1:6">
      <c r="A1137" s="886" t="s">
        <v>1035</v>
      </c>
      <c r="B1137" s="567">
        <v>1600000</v>
      </c>
      <c r="C1137" s="567">
        <v>1</v>
      </c>
      <c r="D1137" s="567">
        <v>1600000</v>
      </c>
      <c r="E1137" s="567">
        <v>1160372</v>
      </c>
      <c r="F1137" s="567">
        <v>563872</v>
      </c>
    </row>
    <row r="1138" spans="1:6">
      <c r="A1138" s="726" t="s">
        <v>2708</v>
      </c>
      <c r="B1138" s="567">
        <v>1600000</v>
      </c>
      <c r="C1138" s="567">
        <v>1</v>
      </c>
      <c r="D1138" s="567">
        <v>1600000</v>
      </c>
      <c r="E1138" s="567">
        <v>1160372</v>
      </c>
      <c r="F1138" s="567">
        <v>563872</v>
      </c>
    </row>
    <row r="1139" spans="1:6">
      <c r="A1139" s="887" t="s">
        <v>339</v>
      </c>
      <c r="B1139" s="567">
        <v>1600000</v>
      </c>
      <c r="C1139" s="567">
        <v>1</v>
      </c>
      <c r="D1139" s="567">
        <v>1600000</v>
      </c>
      <c r="E1139" s="567">
        <v>1160372</v>
      </c>
      <c r="F1139" s="567">
        <v>563872</v>
      </c>
    </row>
    <row r="1140" spans="1:6">
      <c r="A1140" s="888" t="s">
        <v>3251</v>
      </c>
      <c r="B1140" s="567">
        <v>1600000</v>
      </c>
      <c r="C1140" s="567">
        <v>1</v>
      </c>
      <c r="D1140" s="567">
        <v>1600000</v>
      </c>
      <c r="E1140" s="567">
        <v>1160372</v>
      </c>
      <c r="F1140" s="567">
        <v>563872</v>
      </c>
    </row>
    <row r="1141" spans="1:6">
      <c r="A1141" s="889">
        <v>0.5</v>
      </c>
      <c r="B1141" s="567">
        <v>1600000</v>
      </c>
      <c r="C1141" s="567">
        <v>1</v>
      </c>
      <c r="D1141" s="567">
        <v>1600000</v>
      </c>
      <c r="E1141" s="567">
        <v>1160372</v>
      </c>
      <c r="F1141" s="567">
        <v>563872</v>
      </c>
    </row>
    <row r="1142" spans="1:6">
      <c r="A1142" s="890" t="s">
        <v>3251</v>
      </c>
      <c r="B1142" s="567">
        <v>1600000</v>
      </c>
      <c r="C1142" s="567">
        <v>1</v>
      </c>
      <c r="D1142" s="567">
        <v>1600000</v>
      </c>
      <c r="E1142" s="567">
        <v>1160372</v>
      </c>
      <c r="F1142" s="567">
        <v>563872</v>
      </c>
    </row>
    <row r="1143" spans="1:6">
      <c r="A1143" s="891">
        <v>2024</v>
      </c>
      <c r="B1143" s="567">
        <v>1600000</v>
      </c>
      <c r="C1143" s="567">
        <v>1</v>
      </c>
      <c r="D1143" s="567">
        <v>1600000</v>
      </c>
      <c r="E1143" s="567">
        <v>1160372</v>
      </c>
      <c r="F1143" s="567">
        <v>563872</v>
      </c>
    </row>
    <row r="1144" spans="1:6">
      <c r="A1144" s="892" t="s">
        <v>1035</v>
      </c>
      <c r="B1144" s="567">
        <v>1600000</v>
      </c>
      <c r="C1144" s="567">
        <v>1</v>
      </c>
      <c r="D1144" s="567">
        <v>1600000</v>
      </c>
      <c r="E1144" s="567">
        <v>1160372</v>
      </c>
      <c r="F1144" s="567">
        <v>563872</v>
      </c>
    </row>
    <row r="1145" spans="1:6">
      <c r="A1145" s="893" t="s">
        <v>1035</v>
      </c>
      <c r="B1145" s="567">
        <v>1600000</v>
      </c>
      <c r="C1145" s="567">
        <v>1</v>
      </c>
      <c r="D1145" s="567">
        <v>1600000</v>
      </c>
      <c r="E1145" s="567">
        <v>1160372</v>
      </c>
      <c r="F1145" s="567">
        <v>563872</v>
      </c>
    </row>
    <row r="1146" spans="1:6">
      <c r="A1146" s="894" t="s">
        <v>1035</v>
      </c>
      <c r="B1146" s="567">
        <v>1600000</v>
      </c>
      <c r="C1146" s="567">
        <v>1</v>
      </c>
      <c r="D1146" s="567">
        <v>1600000</v>
      </c>
      <c r="E1146" s="567">
        <v>1160372</v>
      </c>
      <c r="F1146" s="567">
        <v>563872</v>
      </c>
    </row>
    <row r="1147" spans="1:6">
      <c r="A1147" s="896" t="s">
        <v>527</v>
      </c>
      <c r="B1147" s="567">
        <v>1600000</v>
      </c>
      <c r="C1147" s="567">
        <v>1</v>
      </c>
      <c r="D1147" s="567">
        <v>1600000</v>
      </c>
      <c r="E1147" s="567">
        <v>1160372</v>
      </c>
      <c r="F1147" s="567">
        <v>563872</v>
      </c>
    </row>
    <row r="1148" spans="1:6">
      <c r="A1148" s="895" t="s">
        <v>315</v>
      </c>
      <c r="B1148" s="567">
        <v>1600000</v>
      </c>
      <c r="C1148" s="567">
        <v>1</v>
      </c>
      <c r="D1148" s="567">
        <v>1600000</v>
      </c>
      <c r="E1148" s="567">
        <v>1160372</v>
      </c>
      <c r="F1148" s="567">
        <v>563872</v>
      </c>
    </row>
    <row r="1149" spans="1:6">
      <c r="A1149" s="897" t="s">
        <v>999</v>
      </c>
      <c r="B1149" s="567">
        <v>1600000</v>
      </c>
      <c r="C1149" s="567">
        <v>1</v>
      </c>
      <c r="D1149" s="567">
        <v>1600000</v>
      </c>
      <c r="E1149" s="567">
        <v>1160372</v>
      </c>
      <c r="F1149" s="567">
        <v>563872</v>
      </c>
    </row>
    <row r="1150" spans="1:6">
      <c r="A1150" s="886" t="s">
        <v>990</v>
      </c>
      <c r="B1150" s="567">
        <v>10271340</v>
      </c>
      <c r="C1150" s="567">
        <v>3</v>
      </c>
      <c r="D1150" s="567">
        <v>11026340</v>
      </c>
      <c r="E1150" s="567">
        <v>7830854</v>
      </c>
      <c r="F1150" s="567">
        <v>3781562</v>
      </c>
    </row>
    <row r="1151" spans="1:6">
      <c r="A1151" s="726" t="s">
        <v>2708</v>
      </c>
      <c r="B1151" s="567">
        <v>10271340</v>
      </c>
      <c r="C1151" s="567">
        <v>3</v>
      </c>
      <c r="D1151" s="567">
        <v>11026340</v>
      </c>
      <c r="E1151" s="567">
        <v>7830854</v>
      </c>
      <c r="F1151" s="567">
        <v>3781562</v>
      </c>
    </row>
    <row r="1152" spans="1:6">
      <c r="A1152" s="887" t="s">
        <v>992</v>
      </c>
      <c r="B1152" s="567">
        <v>10271340</v>
      </c>
      <c r="C1152" s="567">
        <v>3</v>
      </c>
      <c r="D1152" s="567">
        <v>11026340</v>
      </c>
      <c r="E1152" s="567">
        <v>7830854</v>
      </c>
      <c r="F1152" s="567">
        <v>3781562</v>
      </c>
    </row>
    <row r="1153" spans="1:6">
      <c r="A1153" s="888" t="s">
        <v>3251</v>
      </c>
      <c r="B1153" s="567">
        <v>10271340</v>
      </c>
      <c r="C1153" s="567">
        <v>3</v>
      </c>
      <c r="D1153" s="567">
        <v>11026340</v>
      </c>
      <c r="E1153" s="567">
        <v>7830854</v>
      </c>
      <c r="F1153" s="567">
        <v>3781562</v>
      </c>
    </row>
    <row r="1154" spans="1:6">
      <c r="A1154" s="889">
        <v>0.2</v>
      </c>
      <c r="B1154" s="567">
        <v>2300000</v>
      </c>
      <c r="C1154" s="567">
        <v>1</v>
      </c>
      <c r="D1154" s="567">
        <v>2300000</v>
      </c>
      <c r="E1154" s="567">
        <v>1267672</v>
      </c>
      <c r="F1154" s="567">
        <v>252574</v>
      </c>
    </row>
    <row r="1155" spans="1:6">
      <c r="A1155" s="890" t="s">
        <v>3251</v>
      </c>
      <c r="B1155" s="567">
        <v>2300000</v>
      </c>
      <c r="C1155" s="567">
        <v>1</v>
      </c>
      <c r="D1155" s="567">
        <v>2300000</v>
      </c>
      <c r="E1155" s="567">
        <v>1267672</v>
      </c>
      <c r="F1155" s="567">
        <v>252574</v>
      </c>
    </row>
    <row r="1156" spans="1:6">
      <c r="A1156" s="891">
        <v>2022</v>
      </c>
      <c r="B1156" s="567">
        <v>2300000</v>
      </c>
      <c r="C1156" s="567">
        <v>1</v>
      </c>
      <c r="D1156" s="567">
        <v>2300000</v>
      </c>
      <c r="E1156" s="567">
        <v>1267672</v>
      </c>
      <c r="F1156" s="567">
        <v>252574</v>
      </c>
    </row>
    <row r="1157" spans="1:6">
      <c r="A1157" s="892" t="s">
        <v>994</v>
      </c>
      <c r="B1157" s="567">
        <v>2300000</v>
      </c>
      <c r="C1157" s="567">
        <v>1</v>
      </c>
      <c r="D1157" s="567">
        <v>2300000</v>
      </c>
      <c r="E1157" s="567">
        <v>1267672</v>
      </c>
      <c r="F1157" s="567">
        <v>252574</v>
      </c>
    </row>
    <row r="1158" spans="1:6">
      <c r="A1158" s="893" t="s">
        <v>3251</v>
      </c>
      <c r="B1158" s="567">
        <v>2300000</v>
      </c>
      <c r="C1158" s="567">
        <v>1</v>
      </c>
      <c r="D1158" s="567">
        <v>2300000</v>
      </c>
      <c r="E1158" s="567">
        <v>1267672</v>
      </c>
      <c r="F1158" s="567">
        <v>252574</v>
      </c>
    </row>
    <row r="1159" spans="1:6">
      <c r="A1159" s="894" t="s">
        <v>989</v>
      </c>
      <c r="B1159" s="567">
        <v>2300000</v>
      </c>
      <c r="C1159" s="567">
        <v>1</v>
      </c>
      <c r="D1159" s="567">
        <v>2300000</v>
      </c>
      <c r="E1159" s="567">
        <v>1267672</v>
      </c>
      <c r="F1159" s="567">
        <v>252574</v>
      </c>
    </row>
    <row r="1160" spans="1:6">
      <c r="A1160" s="896" t="s">
        <v>527</v>
      </c>
      <c r="B1160" s="567">
        <v>2300000</v>
      </c>
      <c r="C1160" s="567">
        <v>1</v>
      </c>
      <c r="D1160" s="567">
        <v>2300000</v>
      </c>
      <c r="E1160" s="567">
        <v>1267672</v>
      </c>
      <c r="F1160" s="567">
        <v>252574</v>
      </c>
    </row>
    <row r="1161" spans="1:6">
      <c r="A1161" s="895" t="s">
        <v>312</v>
      </c>
      <c r="B1161" s="567">
        <v>2300000</v>
      </c>
      <c r="C1161" s="567">
        <v>1</v>
      </c>
      <c r="D1161" s="567">
        <v>2300000</v>
      </c>
      <c r="E1161" s="567">
        <v>1267672</v>
      </c>
      <c r="F1161" s="567">
        <v>252574</v>
      </c>
    </row>
    <row r="1162" spans="1:6">
      <c r="A1162" s="897" t="s">
        <v>319</v>
      </c>
      <c r="B1162" s="567">
        <v>2300000</v>
      </c>
      <c r="C1162" s="567">
        <v>1</v>
      </c>
      <c r="D1162" s="567">
        <v>2300000</v>
      </c>
      <c r="E1162" s="567">
        <v>1267672</v>
      </c>
      <c r="F1162" s="567">
        <v>252574</v>
      </c>
    </row>
    <row r="1163" spans="1:6">
      <c r="A1163" s="889">
        <v>0.5</v>
      </c>
      <c r="B1163" s="567">
        <v>4300000</v>
      </c>
      <c r="C1163" s="567">
        <v>1</v>
      </c>
      <c r="D1163" s="567">
        <v>4300000</v>
      </c>
      <c r="E1163" s="567">
        <v>2433650</v>
      </c>
      <c r="F1163" s="567">
        <v>1055438</v>
      </c>
    </row>
    <row r="1164" spans="1:6">
      <c r="A1164" s="890" t="s">
        <v>3251</v>
      </c>
      <c r="B1164" s="567">
        <v>4300000</v>
      </c>
      <c r="C1164" s="567">
        <v>1</v>
      </c>
      <c r="D1164" s="567">
        <v>4300000</v>
      </c>
      <c r="E1164" s="567">
        <v>2433650</v>
      </c>
      <c r="F1164" s="567">
        <v>1055438</v>
      </c>
    </row>
    <row r="1165" spans="1:6">
      <c r="A1165" s="891">
        <v>2022</v>
      </c>
      <c r="B1165" s="567">
        <v>4300000</v>
      </c>
      <c r="C1165" s="567">
        <v>1</v>
      </c>
      <c r="D1165" s="567">
        <v>4300000</v>
      </c>
      <c r="E1165" s="567">
        <v>2433650</v>
      </c>
      <c r="F1165" s="567">
        <v>1055438</v>
      </c>
    </row>
    <row r="1166" spans="1:6">
      <c r="A1166" s="892" t="s">
        <v>993</v>
      </c>
      <c r="B1166" s="567">
        <v>4300000</v>
      </c>
      <c r="C1166" s="567">
        <v>1</v>
      </c>
      <c r="D1166" s="567">
        <v>4300000</v>
      </c>
      <c r="E1166" s="567">
        <v>2433650</v>
      </c>
      <c r="F1166" s="567">
        <v>1055438</v>
      </c>
    </row>
    <row r="1167" spans="1:6">
      <c r="A1167" s="893" t="s">
        <v>3251</v>
      </c>
      <c r="B1167" s="567">
        <v>4300000</v>
      </c>
      <c r="C1167" s="567">
        <v>1</v>
      </c>
      <c r="D1167" s="567">
        <v>4300000</v>
      </c>
      <c r="E1167" s="567">
        <v>2433650</v>
      </c>
      <c r="F1167" s="567">
        <v>1055438</v>
      </c>
    </row>
    <row r="1168" spans="1:6">
      <c r="A1168" s="894" t="s">
        <v>989</v>
      </c>
      <c r="B1168" s="567">
        <v>4300000</v>
      </c>
      <c r="C1168" s="567">
        <v>1</v>
      </c>
      <c r="D1168" s="567">
        <v>4300000</v>
      </c>
      <c r="E1168" s="567">
        <v>2433650</v>
      </c>
      <c r="F1168" s="567">
        <v>1055438</v>
      </c>
    </row>
    <row r="1169" spans="1:6">
      <c r="A1169" s="896" t="s">
        <v>527</v>
      </c>
      <c r="B1169" s="567">
        <v>4300000</v>
      </c>
      <c r="C1169" s="567">
        <v>1</v>
      </c>
      <c r="D1169" s="567">
        <v>4300000</v>
      </c>
      <c r="E1169" s="567">
        <v>2433650</v>
      </c>
      <c r="F1169" s="567">
        <v>1055438</v>
      </c>
    </row>
    <row r="1170" spans="1:6">
      <c r="A1170" s="895" t="s">
        <v>312</v>
      </c>
      <c r="B1170" s="567">
        <v>4300000</v>
      </c>
      <c r="C1170" s="567">
        <v>1</v>
      </c>
      <c r="D1170" s="567">
        <v>4300000</v>
      </c>
      <c r="E1170" s="567">
        <v>2433650</v>
      </c>
      <c r="F1170" s="567">
        <v>1055438</v>
      </c>
    </row>
    <row r="1171" spans="1:6">
      <c r="A1171" s="897" t="s">
        <v>319</v>
      </c>
      <c r="B1171" s="567">
        <v>4300000</v>
      </c>
      <c r="C1171" s="567">
        <v>1</v>
      </c>
      <c r="D1171" s="567">
        <v>4300000</v>
      </c>
      <c r="E1171" s="567">
        <v>2433650</v>
      </c>
      <c r="F1171" s="567">
        <v>1055438</v>
      </c>
    </row>
    <row r="1172" spans="1:6">
      <c r="A1172" s="889">
        <v>0.8</v>
      </c>
      <c r="B1172" s="567">
        <v>3671340</v>
      </c>
      <c r="C1172" s="567">
        <v>1</v>
      </c>
      <c r="D1172" s="567">
        <v>4426340</v>
      </c>
      <c r="E1172" s="567">
        <v>4129532</v>
      </c>
      <c r="F1172" s="567">
        <v>2473550</v>
      </c>
    </row>
    <row r="1173" spans="1:6">
      <c r="A1173" s="890" t="s">
        <v>3251</v>
      </c>
      <c r="B1173" s="567">
        <v>3671340</v>
      </c>
      <c r="C1173" s="567">
        <v>1</v>
      </c>
      <c r="D1173" s="567">
        <v>4426340</v>
      </c>
      <c r="E1173" s="567">
        <v>4129532</v>
      </c>
      <c r="F1173" s="567">
        <v>2473550</v>
      </c>
    </row>
    <row r="1174" spans="1:6">
      <c r="A1174" s="891">
        <v>2022</v>
      </c>
      <c r="B1174" s="567">
        <v>3671340</v>
      </c>
      <c r="C1174" s="567">
        <v>1</v>
      </c>
      <c r="D1174" s="567">
        <v>4426340</v>
      </c>
      <c r="E1174" s="567">
        <v>4129532</v>
      </c>
      <c r="F1174" s="567">
        <v>2473550</v>
      </c>
    </row>
    <row r="1175" spans="1:6">
      <c r="A1175" s="892" t="s">
        <v>991</v>
      </c>
      <c r="B1175" s="567">
        <v>3671340</v>
      </c>
      <c r="C1175" s="567">
        <v>1</v>
      </c>
      <c r="D1175" s="567">
        <v>4426340</v>
      </c>
      <c r="E1175" s="567">
        <v>4129532</v>
      </c>
      <c r="F1175" s="567">
        <v>2473550</v>
      </c>
    </row>
    <row r="1176" spans="1:6">
      <c r="A1176" s="893" t="s">
        <v>3251</v>
      </c>
      <c r="B1176" s="567">
        <v>3671340</v>
      </c>
      <c r="C1176" s="567">
        <v>1</v>
      </c>
      <c r="D1176" s="567">
        <v>4426340</v>
      </c>
      <c r="E1176" s="567">
        <v>4129532</v>
      </c>
      <c r="F1176" s="567">
        <v>2473550</v>
      </c>
    </row>
    <row r="1177" spans="1:6">
      <c r="A1177" s="894" t="s">
        <v>989</v>
      </c>
      <c r="B1177" s="567">
        <v>3671340</v>
      </c>
      <c r="C1177" s="567">
        <v>1</v>
      </c>
      <c r="D1177" s="567">
        <v>4426340</v>
      </c>
      <c r="E1177" s="567">
        <v>4129532</v>
      </c>
      <c r="F1177" s="567">
        <v>2473550</v>
      </c>
    </row>
    <row r="1178" spans="1:6">
      <c r="A1178" s="896" t="s">
        <v>527</v>
      </c>
      <c r="B1178" s="567">
        <v>3671340</v>
      </c>
      <c r="C1178" s="567">
        <v>1</v>
      </c>
      <c r="D1178" s="567">
        <v>4426340</v>
      </c>
      <c r="E1178" s="567">
        <v>4129532</v>
      </c>
      <c r="F1178" s="567">
        <v>2473550</v>
      </c>
    </row>
    <row r="1179" spans="1:6">
      <c r="A1179" s="895" t="s">
        <v>312</v>
      </c>
      <c r="B1179" s="567">
        <v>3671340</v>
      </c>
      <c r="C1179" s="567">
        <v>1</v>
      </c>
      <c r="D1179" s="567">
        <v>4426340</v>
      </c>
      <c r="E1179" s="567">
        <v>4129532</v>
      </c>
      <c r="F1179" s="567">
        <v>2473550</v>
      </c>
    </row>
    <row r="1180" spans="1:6">
      <c r="A1180" s="897" t="s">
        <v>319</v>
      </c>
      <c r="B1180" s="567">
        <v>3671340</v>
      </c>
      <c r="C1180" s="567">
        <v>1</v>
      </c>
      <c r="D1180" s="567">
        <v>4426340</v>
      </c>
      <c r="E1180" s="567">
        <v>4129532</v>
      </c>
      <c r="F1180" s="567">
        <v>2473550</v>
      </c>
    </row>
    <row r="1181" spans="1:6">
      <c r="A1181" s="886" t="s">
        <v>773</v>
      </c>
      <c r="B1181" s="567">
        <v>9000000</v>
      </c>
      <c r="C1181" s="567">
        <v>3</v>
      </c>
      <c r="D1181" s="567">
        <v>11000000</v>
      </c>
      <c r="E1181" s="567">
        <v>10706811.00826</v>
      </c>
      <c r="F1181" s="567">
        <v>10446243.6152</v>
      </c>
    </row>
    <row r="1182" spans="1:6">
      <c r="A1182" s="726" t="s">
        <v>2708</v>
      </c>
      <c r="B1182" s="567">
        <v>9000000</v>
      </c>
      <c r="C1182" s="567">
        <v>3</v>
      </c>
      <c r="D1182" s="567">
        <v>11000000</v>
      </c>
      <c r="E1182" s="567">
        <v>10706811.00826</v>
      </c>
      <c r="F1182" s="567">
        <v>10446243.6152</v>
      </c>
    </row>
    <row r="1183" spans="1:6">
      <c r="A1183" s="887" t="s">
        <v>762</v>
      </c>
      <c r="B1183" s="567">
        <v>3000000</v>
      </c>
      <c r="C1183" s="567">
        <v>1</v>
      </c>
      <c r="D1183" s="567">
        <v>3000000</v>
      </c>
      <c r="E1183" s="567">
        <v>2944506</v>
      </c>
      <c r="F1183" s="567">
        <v>2730117</v>
      </c>
    </row>
    <row r="1184" spans="1:6">
      <c r="A1184" s="888" t="s">
        <v>3251</v>
      </c>
      <c r="B1184" s="567">
        <v>3000000</v>
      </c>
      <c r="C1184" s="567">
        <v>1</v>
      </c>
      <c r="D1184" s="567">
        <v>3000000</v>
      </c>
      <c r="E1184" s="567">
        <v>2944506</v>
      </c>
      <c r="F1184" s="567">
        <v>2730117</v>
      </c>
    </row>
    <row r="1185" spans="1:6">
      <c r="A1185" s="889">
        <v>1</v>
      </c>
      <c r="B1185" s="567">
        <v>3000000</v>
      </c>
      <c r="C1185" s="567">
        <v>1</v>
      </c>
      <c r="D1185" s="567">
        <v>3000000</v>
      </c>
      <c r="E1185" s="567">
        <v>2944506</v>
      </c>
      <c r="F1185" s="567">
        <v>2730117</v>
      </c>
    </row>
    <row r="1186" spans="1:6">
      <c r="A1186" s="890" t="s">
        <v>3251</v>
      </c>
      <c r="B1186" s="567">
        <v>3000000</v>
      </c>
      <c r="C1186" s="567">
        <v>1</v>
      </c>
      <c r="D1186" s="567">
        <v>3000000</v>
      </c>
      <c r="E1186" s="567">
        <v>2944506</v>
      </c>
      <c r="F1186" s="567">
        <v>2730117</v>
      </c>
    </row>
    <row r="1187" spans="1:6">
      <c r="A1187" s="891" t="s">
        <v>661</v>
      </c>
      <c r="B1187" s="567">
        <v>3000000</v>
      </c>
      <c r="C1187" s="567">
        <v>1</v>
      </c>
      <c r="D1187" s="567">
        <v>3000000</v>
      </c>
      <c r="E1187" s="567">
        <v>2944506</v>
      </c>
      <c r="F1187" s="567">
        <v>2730117</v>
      </c>
    </row>
    <row r="1188" spans="1:6">
      <c r="A1188" s="892" t="s">
        <v>778</v>
      </c>
      <c r="B1188" s="567">
        <v>3000000</v>
      </c>
      <c r="C1188" s="567">
        <v>1</v>
      </c>
      <c r="D1188" s="567">
        <v>3000000</v>
      </c>
      <c r="E1188" s="567">
        <v>2944506</v>
      </c>
      <c r="F1188" s="567">
        <v>2730117</v>
      </c>
    </row>
    <row r="1189" spans="1:6">
      <c r="A1189" s="893" t="s">
        <v>3251</v>
      </c>
      <c r="B1189" s="567">
        <v>3000000</v>
      </c>
      <c r="C1189" s="567">
        <v>1</v>
      </c>
      <c r="D1189" s="567">
        <v>3000000</v>
      </c>
      <c r="E1189" s="567">
        <v>2944506</v>
      </c>
      <c r="F1189" s="567">
        <v>2730117</v>
      </c>
    </row>
    <row r="1190" spans="1:6">
      <c r="A1190" s="894" t="s">
        <v>772</v>
      </c>
      <c r="B1190" s="567">
        <v>3000000</v>
      </c>
      <c r="C1190" s="567">
        <v>1</v>
      </c>
      <c r="D1190" s="567">
        <v>3000000</v>
      </c>
      <c r="E1190" s="567">
        <v>2944506</v>
      </c>
      <c r="F1190" s="567">
        <v>2730117</v>
      </c>
    </row>
    <row r="1191" spans="1:6">
      <c r="A1191" s="896" t="s">
        <v>527</v>
      </c>
      <c r="B1191" s="567">
        <v>3000000</v>
      </c>
      <c r="C1191" s="567">
        <v>1</v>
      </c>
      <c r="D1191" s="567">
        <v>3000000</v>
      </c>
      <c r="E1191" s="567">
        <v>2944506</v>
      </c>
      <c r="F1191" s="567">
        <v>2730117</v>
      </c>
    </row>
    <row r="1192" spans="1:6">
      <c r="A1192" s="895" t="s">
        <v>305</v>
      </c>
      <c r="B1192" s="567">
        <v>3000000</v>
      </c>
      <c r="C1192" s="567">
        <v>1</v>
      </c>
      <c r="D1192" s="567">
        <v>3000000</v>
      </c>
      <c r="E1192" s="567">
        <v>2944506</v>
      </c>
      <c r="F1192" s="567">
        <v>2730117</v>
      </c>
    </row>
    <row r="1193" spans="1:6">
      <c r="A1193" s="897" t="s">
        <v>319</v>
      </c>
      <c r="B1193" s="567">
        <v>3000000</v>
      </c>
      <c r="C1193" s="567">
        <v>1</v>
      </c>
      <c r="D1193" s="567">
        <v>3000000</v>
      </c>
      <c r="E1193" s="567">
        <v>2944506</v>
      </c>
      <c r="F1193" s="567">
        <v>2730117</v>
      </c>
    </row>
    <row r="1194" spans="1:6">
      <c r="A1194" s="887" t="s">
        <v>20</v>
      </c>
      <c r="B1194" s="567">
        <v>6000000</v>
      </c>
      <c r="C1194" s="567">
        <v>2</v>
      </c>
      <c r="D1194" s="567">
        <v>8000000</v>
      </c>
      <c r="E1194" s="567">
        <v>7762305.0082599996</v>
      </c>
      <c r="F1194" s="567">
        <v>7716126.6151999999</v>
      </c>
    </row>
    <row r="1195" spans="1:6">
      <c r="A1195" s="888" t="s">
        <v>3251</v>
      </c>
      <c r="B1195" s="567">
        <v>6000000</v>
      </c>
      <c r="C1195" s="567">
        <v>2</v>
      </c>
      <c r="D1195" s="567">
        <v>8000000</v>
      </c>
      <c r="E1195" s="567">
        <v>7762305.0082599996</v>
      </c>
      <c r="F1195" s="567">
        <v>7716126.6151999999</v>
      </c>
    </row>
    <row r="1196" spans="1:6">
      <c r="A1196" s="889">
        <v>0.95</v>
      </c>
      <c r="B1196" s="567">
        <v>6000000</v>
      </c>
      <c r="C1196" s="567">
        <v>2</v>
      </c>
      <c r="D1196" s="567">
        <v>8000000</v>
      </c>
      <c r="E1196" s="567">
        <v>7762305.0082599996</v>
      </c>
      <c r="F1196" s="567">
        <v>7716126.6151999999</v>
      </c>
    </row>
    <row r="1197" spans="1:6">
      <c r="A1197" s="890" t="s">
        <v>3251</v>
      </c>
      <c r="B1197" s="567">
        <v>6000000</v>
      </c>
      <c r="C1197" s="567">
        <v>2</v>
      </c>
      <c r="D1197" s="567">
        <v>8000000</v>
      </c>
      <c r="E1197" s="567">
        <v>7762305.0082599996</v>
      </c>
      <c r="F1197" s="567">
        <v>7716126.6151999999</v>
      </c>
    </row>
    <row r="1198" spans="1:6">
      <c r="A1198" s="891" t="s">
        <v>775</v>
      </c>
      <c r="B1198" s="567">
        <v>3000000</v>
      </c>
      <c r="C1198" s="567">
        <v>1</v>
      </c>
      <c r="D1198" s="567">
        <v>5000000</v>
      </c>
      <c r="E1198" s="567">
        <v>4962880.0656199995</v>
      </c>
      <c r="F1198" s="567">
        <v>4949597.8772999998</v>
      </c>
    </row>
    <row r="1199" spans="1:6">
      <c r="A1199" s="892" t="s">
        <v>774</v>
      </c>
      <c r="B1199" s="567">
        <v>3000000</v>
      </c>
      <c r="C1199" s="567">
        <v>1</v>
      </c>
      <c r="D1199" s="567">
        <v>5000000</v>
      </c>
      <c r="E1199" s="567">
        <v>4962880.0656199995</v>
      </c>
      <c r="F1199" s="567">
        <v>4949597.8772999998</v>
      </c>
    </row>
    <row r="1200" spans="1:6">
      <c r="A1200" s="893" t="s">
        <v>3251</v>
      </c>
      <c r="B1200" s="567">
        <v>3000000</v>
      </c>
      <c r="C1200" s="567">
        <v>1</v>
      </c>
      <c r="D1200" s="567">
        <v>5000000</v>
      </c>
      <c r="E1200" s="567">
        <v>4962880.0656199995</v>
      </c>
      <c r="F1200" s="567">
        <v>4949597.8772999998</v>
      </c>
    </row>
    <row r="1201" spans="1:6">
      <c r="A1201" s="894" t="s">
        <v>772</v>
      </c>
      <c r="B1201" s="567">
        <v>3000000</v>
      </c>
      <c r="C1201" s="567">
        <v>1</v>
      </c>
      <c r="D1201" s="567">
        <v>5000000</v>
      </c>
      <c r="E1201" s="567">
        <v>4962880.0656199995</v>
      </c>
      <c r="F1201" s="567">
        <v>4949597.8772999998</v>
      </c>
    </row>
    <row r="1202" spans="1:6">
      <c r="A1202" s="896" t="s">
        <v>527</v>
      </c>
      <c r="B1202" s="567">
        <v>3000000</v>
      </c>
      <c r="C1202" s="567">
        <v>1</v>
      </c>
      <c r="D1202" s="567">
        <v>5000000</v>
      </c>
      <c r="E1202" s="567">
        <v>4962880.0656199995</v>
      </c>
      <c r="F1202" s="567">
        <v>4949597.8772999998</v>
      </c>
    </row>
    <row r="1203" spans="1:6">
      <c r="A1203" s="895" t="s">
        <v>305</v>
      </c>
      <c r="B1203" s="567">
        <v>3000000</v>
      </c>
      <c r="C1203" s="567">
        <v>1</v>
      </c>
      <c r="D1203" s="567">
        <v>5000000</v>
      </c>
      <c r="E1203" s="567">
        <v>4962880.0656199995</v>
      </c>
      <c r="F1203" s="567">
        <v>4949597.8772999998</v>
      </c>
    </row>
    <row r="1204" spans="1:6">
      <c r="A1204" s="897" t="s">
        <v>319</v>
      </c>
      <c r="B1204" s="567">
        <v>3000000</v>
      </c>
      <c r="C1204" s="567">
        <v>1</v>
      </c>
      <c r="D1204" s="567">
        <v>5000000</v>
      </c>
      <c r="E1204" s="567">
        <v>4962880.0656199995</v>
      </c>
      <c r="F1204" s="567">
        <v>4949597.8772999998</v>
      </c>
    </row>
    <row r="1205" spans="1:6">
      <c r="A1205" s="891" t="s">
        <v>777</v>
      </c>
      <c r="B1205" s="567">
        <v>3000000</v>
      </c>
      <c r="C1205" s="567">
        <v>1</v>
      </c>
      <c r="D1205" s="567">
        <v>3000000</v>
      </c>
      <c r="E1205" s="567">
        <v>2799424.94264</v>
      </c>
      <c r="F1205" s="567">
        <v>2766528.7379000001</v>
      </c>
    </row>
    <row r="1206" spans="1:6">
      <c r="A1206" s="892" t="s">
        <v>776</v>
      </c>
      <c r="B1206" s="567">
        <v>3000000</v>
      </c>
      <c r="C1206" s="567">
        <v>1</v>
      </c>
      <c r="D1206" s="567">
        <v>3000000</v>
      </c>
      <c r="E1206" s="567">
        <v>2799424.94264</v>
      </c>
      <c r="F1206" s="567">
        <v>2766528.7379000001</v>
      </c>
    </row>
    <row r="1207" spans="1:6">
      <c r="A1207" s="893" t="s">
        <v>3251</v>
      </c>
      <c r="B1207" s="567">
        <v>3000000</v>
      </c>
      <c r="C1207" s="567">
        <v>1</v>
      </c>
      <c r="D1207" s="567">
        <v>3000000</v>
      </c>
      <c r="E1207" s="567">
        <v>2799424.94264</v>
      </c>
      <c r="F1207" s="567">
        <v>2766528.7379000001</v>
      </c>
    </row>
    <row r="1208" spans="1:6">
      <c r="A1208" s="894" t="s">
        <v>772</v>
      </c>
      <c r="B1208" s="567">
        <v>3000000</v>
      </c>
      <c r="C1208" s="567">
        <v>1</v>
      </c>
      <c r="D1208" s="567">
        <v>3000000</v>
      </c>
      <c r="E1208" s="567">
        <v>2799424.94264</v>
      </c>
      <c r="F1208" s="567">
        <v>2766528.7379000001</v>
      </c>
    </row>
    <row r="1209" spans="1:6">
      <c r="A1209" s="896" t="s">
        <v>527</v>
      </c>
      <c r="B1209" s="567">
        <v>3000000</v>
      </c>
      <c r="C1209" s="567">
        <v>1</v>
      </c>
      <c r="D1209" s="567">
        <v>3000000</v>
      </c>
      <c r="E1209" s="567">
        <v>2799424.94264</v>
      </c>
      <c r="F1209" s="567">
        <v>2766528.7379000001</v>
      </c>
    </row>
    <row r="1210" spans="1:6">
      <c r="A1210" s="895" t="s">
        <v>305</v>
      </c>
      <c r="B1210" s="567">
        <v>3000000</v>
      </c>
      <c r="C1210" s="567">
        <v>1</v>
      </c>
      <c r="D1210" s="567">
        <v>3000000</v>
      </c>
      <c r="E1210" s="567">
        <v>2799424.94264</v>
      </c>
      <c r="F1210" s="567">
        <v>2766528.7379000001</v>
      </c>
    </row>
    <row r="1211" spans="1:6">
      <c r="A1211" s="897" t="s">
        <v>319</v>
      </c>
      <c r="B1211" s="567">
        <v>3000000</v>
      </c>
      <c r="C1211" s="567">
        <v>1</v>
      </c>
      <c r="D1211" s="567">
        <v>3000000</v>
      </c>
      <c r="E1211" s="567">
        <v>2799424.94264</v>
      </c>
      <c r="F1211" s="567">
        <v>2766528.7379000001</v>
      </c>
    </row>
    <row r="1212" spans="1:6">
      <c r="A1212" s="886" t="s">
        <v>925</v>
      </c>
      <c r="B1212" s="567">
        <v>37761741</v>
      </c>
      <c r="C1212" s="567">
        <v>14</v>
      </c>
      <c r="D1212" s="567">
        <v>56710910</v>
      </c>
      <c r="E1212" s="567">
        <v>50702012</v>
      </c>
      <c r="F1212" s="567">
        <v>46219040</v>
      </c>
    </row>
    <row r="1213" spans="1:6">
      <c r="A1213" s="726" t="s">
        <v>2708</v>
      </c>
      <c r="B1213" s="567">
        <v>37761741</v>
      </c>
      <c r="C1213" s="567">
        <v>14</v>
      </c>
      <c r="D1213" s="567">
        <v>56710910</v>
      </c>
      <c r="E1213" s="567">
        <v>50702012</v>
      </c>
      <c r="F1213" s="567">
        <v>46219040</v>
      </c>
    </row>
    <row r="1214" spans="1:6">
      <c r="A1214" s="887" t="s">
        <v>936</v>
      </c>
      <c r="B1214" s="567">
        <v>4640000</v>
      </c>
      <c r="C1214" s="567">
        <v>1</v>
      </c>
      <c r="D1214" s="567">
        <v>5690000</v>
      </c>
      <c r="E1214" s="567">
        <v>5673108</v>
      </c>
      <c r="F1214" s="567">
        <v>5567592</v>
      </c>
    </row>
    <row r="1215" spans="1:6">
      <c r="A1215" s="888" t="s">
        <v>3251</v>
      </c>
      <c r="B1215" s="567">
        <v>4640000</v>
      </c>
      <c r="C1215" s="567">
        <v>1</v>
      </c>
      <c r="D1215" s="567">
        <v>5690000</v>
      </c>
      <c r="E1215" s="567">
        <v>5673108</v>
      </c>
      <c r="F1215" s="567">
        <v>5567592</v>
      </c>
    </row>
    <row r="1216" spans="1:6">
      <c r="A1216" s="889">
        <v>1</v>
      </c>
      <c r="B1216" s="567">
        <v>4640000</v>
      </c>
      <c r="C1216" s="567">
        <v>1</v>
      </c>
      <c r="D1216" s="567">
        <v>5690000</v>
      </c>
      <c r="E1216" s="567">
        <v>5673108</v>
      </c>
      <c r="F1216" s="567">
        <v>5567592</v>
      </c>
    </row>
    <row r="1217" spans="1:6">
      <c r="A1217" s="890" t="s">
        <v>3251</v>
      </c>
      <c r="B1217" s="567">
        <v>4640000</v>
      </c>
      <c r="C1217" s="567">
        <v>1</v>
      </c>
      <c r="D1217" s="567">
        <v>5690000</v>
      </c>
      <c r="E1217" s="567">
        <v>5673108</v>
      </c>
      <c r="F1217" s="567">
        <v>5567592</v>
      </c>
    </row>
    <row r="1218" spans="1:6">
      <c r="A1218" s="891">
        <v>2011</v>
      </c>
      <c r="B1218" s="567">
        <v>4640000</v>
      </c>
      <c r="C1218" s="567">
        <v>1</v>
      </c>
      <c r="D1218" s="567">
        <v>5690000</v>
      </c>
      <c r="E1218" s="567">
        <v>5673108</v>
      </c>
      <c r="F1218" s="567">
        <v>5567592</v>
      </c>
    </row>
    <row r="1219" spans="1:6">
      <c r="A1219" s="892" t="s">
        <v>935</v>
      </c>
      <c r="B1219" s="567">
        <v>4640000</v>
      </c>
      <c r="C1219" s="567">
        <v>1</v>
      </c>
      <c r="D1219" s="567">
        <v>5690000</v>
      </c>
      <c r="E1219" s="567">
        <v>5673108</v>
      </c>
      <c r="F1219" s="567">
        <v>5567592</v>
      </c>
    </row>
    <row r="1220" spans="1:6">
      <c r="A1220" s="893" t="s">
        <v>934</v>
      </c>
      <c r="B1220" s="567">
        <v>4640000</v>
      </c>
      <c r="C1220" s="567">
        <v>1</v>
      </c>
      <c r="D1220" s="567">
        <v>5690000</v>
      </c>
      <c r="E1220" s="567">
        <v>5673108</v>
      </c>
      <c r="F1220" s="567">
        <v>5567592</v>
      </c>
    </row>
    <row r="1221" spans="1:6">
      <c r="A1221" s="894" t="s">
        <v>86</v>
      </c>
      <c r="B1221" s="567">
        <v>4640000</v>
      </c>
      <c r="C1221" s="567">
        <v>1</v>
      </c>
      <c r="D1221" s="567">
        <v>5690000</v>
      </c>
      <c r="E1221" s="567">
        <v>5673108</v>
      </c>
      <c r="F1221" s="567">
        <v>5567592</v>
      </c>
    </row>
    <row r="1222" spans="1:6">
      <c r="A1222" s="896" t="s">
        <v>527</v>
      </c>
      <c r="B1222" s="567">
        <v>4640000</v>
      </c>
      <c r="C1222" s="567">
        <v>1</v>
      </c>
      <c r="D1222" s="567">
        <v>5690000</v>
      </c>
      <c r="E1222" s="567">
        <v>5673108</v>
      </c>
      <c r="F1222" s="567">
        <v>5567592</v>
      </c>
    </row>
    <row r="1223" spans="1:6">
      <c r="A1223" s="895" t="s">
        <v>273</v>
      </c>
      <c r="B1223" s="567">
        <v>4640000</v>
      </c>
      <c r="C1223" s="567">
        <v>1</v>
      </c>
      <c r="D1223" s="567">
        <v>5690000</v>
      </c>
      <c r="E1223" s="567">
        <v>5673108</v>
      </c>
      <c r="F1223" s="567">
        <v>5567592</v>
      </c>
    </row>
    <row r="1224" spans="1:6">
      <c r="A1224" s="897" t="s">
        <v>319</v>
      </c>
      <c r="B1224" s="567">
        <v>4640000</v>
      </c>
      <c r="C1224" s="567">
        <v>1</v>
      </c>
      <c r="D1224" s="567">
        <v>5690000</v>
      </c>
      <c r="E1224" s="567">
        <v>5673108</v>
      </c>
      <c r="F1224" s="567">
        <v>5567592</v>
      </c>
    </row>
    <row r="1225" spans="1:6">
      <c r="A1225" s="887" t="s">
        <v>20</v>
      </c>
      <c r="B1225" s="567">
        <v>15260000</v>
      </c>
      <c r="C1225" s="567">
        <v>7</v>
      </c>
      <c r="D1225" s="567">
        <v>23549169</v>
      </c>
      <c r="E1225" s="567">
        <v>21190132</v>
      </c>
      <c r="F1225" s="567">
        <v>17495635</v>
      </c>
    </row>
    <row r="1226" spans="1:6">
      <c r="A1226" s="888" t="s">
        <v>3251</v>
      </c>
      <c r="B1226" s="567">
        <v>15260000</v>
      </c>
      <c r="C1226" s="567">
        <v>7</v>
      </c>
      <c r="D1226" s="567">
        <v>23549169</v>
      </c>
      <c r="E1226" s="567">
        <v>21190132</v>
      </c>
      <c r="F1226" s="567">
        <v>17495635</v>
      </c>
    </row>
    <row r="1227" spans="1:6">
      <c r="A1227" s="889">
        <v>0.43</v>
      </c>
      <c r="B1227" s="567">
        <v>2060000</v>
      </c>
      <c r="C1227" s="567">
        <v>1</v>
      </c>
      <c r="D1227" s="567">
        <v>2060000</v>
      </c>
      <c r="E1227" s="567">
        <v>1553148</v>
      </c>
      <c r="F1227" s="567">
        <v>433584</v>
      </c>
    </row>
    <row r="1228" spans="1:6">
      <c r="A1228" s="890" t="s">
        <v>3251</v>
      </c>
      <c r="B1228" s="567">
        <v>2060000</v>
      </c>
      <c r="C1228" s="567">
        <v>1</v>
      </c>
      <c r="D1228" s="567">
        <v>2060000</v>
      </c>
      <c r="E1228" s="567">
        <v>1553148</v>
      </c>
      <c r="F1228" s="567">
        <v>433584</v>
      </c>
    </row>
    <row r="1229" spans="1:6">
      <c r="A1229" s="891">
        <v>2021</v>
      </c>
      <c r="B1229" s="567">
        <v>2060000</v>
      </c>
      <c r="C1229" s="567">
        <v>1</v>
      </c>
      <c r="D1229" s="567">
        <v>2060000</v>
      </c>
      <c r="E1229" s="567">
        <v>1553148</v>
      </c>
      <c r="F1229" s="567">
        <v>433584</v>
      </c>
    </row>
    <row r="1230" spans="1:6">
      <c r="A1230" s="892" t="s">
        <v>947</v>
      </c>
      <c r="B1230" s="567">
        <v>2060000</v>
      </c>
      <c r="C1230" s="567">
        <v>1</v>
      </c>
      <c r="D1230" s="567">
        <v>2060000</v>
      </c>
      <c r="E1230" s="567">
        <v>1553148</v>
      </c>
      <c r="F1230" s="567">
        <v>433584</v>
      </c>
    </row>
    <row r="1231" spans="1:6">
      <c r="A1231" s="893" t="s">
        <v>946</v>
      </c>
      <c r="B1231" s="567">
        <v>2060000</v>
      </c>
      <c r="C1231" s="567">
        <v>1</v>
      </c>
      <c r="D1231" s="567">
        <v>2060000</v>
      </c>
      <c r="E1231" s="567">
        <v>1553148</v>
      </c>
      <c r="F1231" s="567">
        <v>433584</v>
      </c>
    </row>
    <row r="1232" spans="1:6">
      <c r="A1232" s="894" t="s">
        <v>86</v>
      </c>
      <c r="B1232" s="567">
        <v>2060000</v>
      </c>
      <c r="C1232" s="567">
        <v>1</v>
      </c>
      <c r="D1232" s="567">
        <v>2060000</v>
      </c>
      <c r="E1232" s="567">
        <v>1553148</v>
      </c>
      <c r="F1232" s="567">
        <v>433584</v>
      </c>
    </row>
    <row r="1233" spans="1:6">
      <c r="A1233" s="896" t="s">
        <v>527</v>
      </c>
      <c r="B1233" s="567">
        <v>2060000</v>
      </c>
      <c r="C1233" s="567">
        <v>1</v>
      </c>
      <c r="D1233" s="567">
        <v>2060000</v>
      </c>
      <c r="E1233" s="567">
        <v>1553148</v>
      </c>
      <c r="F1233" s="567">
        <v>433584</v>
      </c>
    </row>
    <row r="1234" spans="1:6">
      <c r="A1234" s="895" t="s">
        <v>273</v>
      </c>
      <c r="B1234" s="567">
        <v>2060000</v>
      </c>
      <c r="C1234" s="567">
        <v>1</v>
      </c>
      <c r="D1234" s="567">
        <v>2060000</v>
      </c>
      <c r="E1234" s="567">
        <v>1553148</v>
      </c>
      <c r="F1234" s="567">
        <v>433584</v>
      </c>
    </row>
    <row r="1235" spans="1:6">
      <c r="A1235" s="897" t="s">
        <v>319</v>
      </c>
      <c r="B1235" s="567">
        <v>2060000</v>
      </c>
      <c r="C1235" s="567">
        <v>1</v>
      </c>
      <c r="D1235" s="567">
        <v>2060000</v>
      </c>
      <c r="E1235" s="567">
        <v>1553148</v>
      </c>
      <c r="F1235" s="567">
        <v>433584</v>
      </c>
    </row>
    <row r="1236" spans="1:6">
      <c r="A1236" s="889">
        <v>0.66</v>
      </c>
      <c r="B1236" s="567">
        <v>3000000</v>
      </c>
      <c r="C1236" s="567">
        <v>1</v>
      </c>
      <c r="D1236" s="567">
        <v>3000000</v>
      </c>
      <c r="E1236" s="567">
        <v>2588276</v>
      </c>
      <c r="F1236" s="567">
        <v>1161857</v>
      </c>
    </row>
    <row r="1237" spans="1:6">
      <c r="A1237" s="890" t="s">
        <v>3251</v>
      </c>
      <c r="B1237" s="567">
        <v>3000000</v>
      </c>
      <c r="C1237" s="567">
        <v>1</v>
      </c>
      <c r="D1237" s="567">
        <v>3000000</v>
      </c>
      <c r="E1237" s="567">
        <v>2588276</v>
      </c>
      <c r="F1237" s="567">
        <v>1161857</v>
      </c>
    </row>
    <row r="1238" spans="1:6">
      <c r="A1238" s="891">
        <v>2021</v>
      </c>
      <c r="B1238" s="567">
        <v>3000000</v>
      </c>
      <c r="C1238" s="567">
        <v>1</v>
      </c>
      <c r="D1238" s="567">
        <v>3000000</v>
      </c>
      <c r="E1238" s="567">
        <v>2588276</v>
      </c>
      <c r="F1238" s="567">
        <v>1161857</v>
      </c>
    </row>
    <row r="1239" spans="1:6">
      <c r="A1239" s="892" t="s">
        <v>943</v>
      </c>
      <c r="B1239" s="567">
        <v>3000000</v>
      </c>
      <c r="C1239" s="567">
        <v>1</v>
      </c>
      <c r="D1239" s="567">
        <v>3000000</v>
      </c>
      <c r="E1239" s="567">
        <v>2588276</v>
      </c>
      <c r="F1239" s="567">
        <v>1161857</v>
      </c>
    </row>
    <row r="1240" spans="1:6">
      <c r="A1240" s="893" t="s">
        <v>942</v>
      </c>
      <c r="B1240" s="567">
        <v>3000000</v>
      </c>
      <c r="C1240" s="567">
        <v>1</v>
      </c>
      <c r="D1240" s="567">
        <v>3000000</v>
      </c>
      <c r="E1240" s="567">
        <v>2588276</v>
      </c>
      <c r="F1240" s="567">
        <v>1161857</v>
      </c>
    </row>
    <row r="1241" spans="1:6">
      <c r="A1241" s="894" t="s">
        <v>86</v>
      </c>
      <c r="B1241" s="567">
        <v>3000000</v>
      </c>
      <c r="C1241" s="567">
        <v>1</v>
      </c>
      <c r="D1241" s="567">
        <v>3000000</v>
      </c>
      <c r="E1241" s="567">
        <v>2588276</v>
      </c>
      <c r="F1241" s="567">
        <v>1161857</v>
      </c>
    </row>
    <row r="1242" spans="1:6">
      <c r="A1242" s="896" t="s">
        <v>527</v>
      </c>
      <c r="B1242" s="567">
        <v>3000000</v>
      </c>
      <c r="C1242" s="567">
        <v>1</v>
      </c>
      <c r="D1242" s="567">
        <v>3000000</v>
      </c>
      <c r="E1242" s="567">
        <v>2588276</v>
      </c>
      <c r="F1242" s="567">
        <v>1161857</v>
      </c>
    </row>
    <row r="1243" spans="1:6">
      <c r="A1243" s="895" t="s">
        <v>273</v>
      </c>
      <c r="B1243" s="567">
        <v>3000000</v>
      </c>
      <c r="C1243" s="567">
        <v>1</v>
      </c>
      <c r="D1243" s="567">
        <v>3000000</v>
      </c>
      <c r="E1243" s="567">
        <v>2588276</v>
      </c>
      <c r="F1243" s="567">
        <v>1161857</v>
      </c>
    </row>
    <row r="1244" spans="1:6">
      <c r="A1244" s="897" t="s">
        <v>319</v>
      </c>
      <c r="B1244" s="567">
        <v>3000000</v>
      </c>
      <c r="C1244" s="567">
        <v>1</v>
      </c>
      <c r="D1244" s="567">
        <v>3000000</v>
      </c>
      <c r="E1244" s="567">
        <v>2588276</v>
      </c>
      <c r="F1244" s="567">
        <v>1161857</v>
      </c>
    </row>
    <row r="1245" spans="1:6">
      <c r="A1245" s="889">
        <v>0.79</v>
      </c>
      <c r="B1245" s="567">
        <v>1500000</v>
      </c>
      <c r="C1245" s="567">
        <v>1</v>
      </c>
      <c r="D1245" s="567">
        <v>4500000</v>
      </c>
      <c r="E1245" s="567">
        <v>4468123</v>
      </c>
      <c r="F1245" s="567">
        <v>3594023</v>
      </c>
    </row>
    <row r="1246" spans="1:6">
      <c r="A1246" s="890" t="s">
        <v>3251</v>
      </c>
      <c r="B1246" s="567">
        <v>1500000</v>
      </c>
      <c r="C1246" s="567">
        <v>1</v>
      </c>
      <c r="D1246" s="567">
        <v>4500000</v>
      </c>
      <c r="E1246" s="567">
        <v>4468123</v>
      </c>
      <c r="F1246" s="567">
        <v>3594023</v>
      </c>
    </row>
    <row r="1247" spans="1:6">
      <c r="A1247" s="891">
        <v>2018</v>
      </c>
      <c r="B1247" s="567">
        <v>1500000</v>
      </c>
      <c r="C1247" s="567">
        <v>1</v>
      </c>
      <c r="D1247" s="567">
        <v>4500000</v>
      </c>
      <c r="E1247" s="567">
        <v>4468123</v>
      </c>
      <c r="F1247" s="567">
        <v>3594023</v>
      </c>
    </row>
    <row r="1248" spans="1:6">
      <c r="A1248" s="892" t="s">
        <v>941</v>
      </c>
      <c r="B1248" s="567">
        <v>1500000</v>
      </c>
      <c r="C1248" s="567">
        <v>1</v>
      </c>
      <c r="D1248" s="567">
        <v>4500000</v>
      </c>
      <c r="E1248" s="567">
        <v>4468123</v>
      </c>
      <c r="F1248" s="567">
        <v>3594023</v>
      </c>
    </row>
    <row r="1249" spans="1:6">
      <c r="A1249" s="893" t="s">
        <v>940</v>
      </c>
      <c r="B1249" s="567">
        <v>1500000</v>
      </c>
      <c r="C1249" s="567">
        <v>1</v>
      </c>
      <c r="D1249" s="567">
        <v>4500000</v>
      </c>
      <c r="E1249" s="567">
        <v>4468123</v>
      </c>
      <c r="F1249" s="567">
        <v>3594023</v>
      </c>
    </row>
    <row r="1250" spans="1:6">
      <c r="A1250" s="894" t="s">
        <v>86</v>
      </c>
      <c r="B1250" s="567">
        <v>1500000</v>
      </c>
      <c r="C1250" s="567">
        <v>1</v>
      </c>
      <c r="D1250" s="567">
        <v>4500000</v>
      </c>
      <c r="E1250" s="567">
        <v>4468123</v>
      </c>
      <c r="F1250" s="567">
        <v>3594023</v>
      </c>
    </row>
    <row r="1251" spans="1:6">
      <c r="A1251" s="896" t="s">
        <v>527</v>
      </c>
      <c r="B1251" s="567">
        <v>1500000</v>
      </c>
      <c r="C1251" s="567">
        <v>1</v>
      </c>
      <c r="D1251" s="567">
        <v>4500000</v>
      </c>
      <c r="E1251" s="567">
        <v>4468123</v>
      </c>
      <c r="F1251" s="567">
        <v>3594023</v>
      </c>
    </row>
    <row r="1252" spans="1:6">
      <c r="A1252" s="895" t="s">
        <v>273</v>
      </c>
      <c r="B1252" s="567">
        <v>1500000</v>
      </c>
      <c r="C1252" s="567">
        <v>1</v>
      </c>
      <c r="D1252" s="567">
        <v>4500000</v>
      </c>
      <c r="E1252" s="567">
        <v>4468123</v>
      </c>
      <c r="F1252" s="567">
        <v>3594023</v>
      </c>
    </row>
    <row r="1253" spans="1:6">
      <c r="A1253" s="897" t="s">
        <v>319</v>
      </c>
      <c r="B1253" s="567">
        <v>1500000</v>
      </c>
      <c r="C1253" s="567">
        <v>1</v>
      </c>
      <c r="D1253" s="567">
        <v>4500000</v>
      </c>
      <c r="E1253" s="567">
        <v>4468123</v>
      </c>
      <c r="F1253" s="567">
        <v>3594023</v>
      </c>
    </row>
    <row r="1254" spans="1:6">
      <c r="A1254" s="889">
        <v>0.8</v>
      </c>
      <c r="B1254" s="567">
        <v>1500000</v>
      </c>
      <c r="C1254" s="567">
        <v>1</v>
      </c>
      <c r="D1254" s="567">
        <v>2600000</v>
      </c>
      <c r="E1254" s="567">
        <v>2593690</v>
      </c>
      <c r="F1254" s="567">
        <v>2079365</v>
      </c>
    </row>
    <row r="1255" spans="1:6">
      <c r="A1255" s="890" t="s">
        <v>3251</v>
      </c>
      <c r="B1255" s="567">
        <v>1500000</v>
      </c>
      <c r="C1255" s="567">
        <v>1</v>
      </c>
      <c r="D1255" s="567">
        <v>2600000</v>
      </c>
      <c r="E1255" s="567">
        <v>2593690</v>
      </c>
      <c r="F1255" s="567">
        <v>2079365</v>
      </c>
    </row>
    <row r="1256" spans="1:6">
      <c r="A1256" s="891">
        <v>2014</v>
      </c>
      <c r="B1256" s="567">
        <v>1500000</v>
      </c>
      <c r="C1256" s="567">
        <v>1</v>
      </c>
      <c r="D1256" s="567">
        <v>2600000</v>
      </c>
      <c r="E1256" s="567">
        <v>2593690</v>
      </c>
      <c r="F1256" s="567">
        <v>2079365</v>
      </c>
    </row>
    <row r="1257" spans="1:6">
      <c r="A1257" s="892" t="s">
        <v>945</v>
      </c>
      <c r="B1257" s="567">
        <v>1500000</v>
      </c>
      <c r="C1257" s="567">
        <v>1</v>
      </c>
      <c r="D1257" s="567">
        <v>2600000</v>
      </c>
      <c r="E1257" s="567">
        <v>2593690</v>
      </c>
      <c r="F1257" s="567">
        <v>2079365</v>
      </c>
    </row>
    <row r="1258" spans="1:6">
      <c r="A1258" s="893" t="s">
        <v>944</v>
      </c>
      <c r="B1258" s="567">
        <v>1500000</v>
      </c>
      <c r="C1258" s="567">
        <v>1</v>
      </c>
      <c r="D1258" s="567">
        <v>2600000</v>
      </c>
      <c r="E1258" s="567">
        <v>2593690</v>
      </c>
      <c r="F1258" s="567">
        <v>2079365</v>
      </c>
    </row>
    <row r="1259" spans="1:6">
      <c r="A1259" s="894" t="s">
        <v>86</v>
      </c>
      <c r="B1259" s="567">
        <v>1500000</v>
      </c>
      <c r="C1259" s="567">
        <v>1</v>
      </c>
      <c r="D1259" s="567">
        <v>2600000</v>
      </c>
      <c r="E1259" s="567">
        <v>2593690</v>
      </c>
      <c r="F1259" s="567">
        <v>2079365</v>
      </c>
    </row>
    <row r="1260" spans="1:6">
      <c r="A1260" s="896" t="s">
        <v>527</v>
      </c>
      <c r="B1260" s="567">
        <v>1500000</v>
      </c>
      <c r="C1260" s="567">
        <v>1</v>
      </c>
      <c r="D1260" s="567">
        <v>2600000</v>
      </c>
      <c r="E1260" s="567">
        <v>2593690</v>
      </c>
      <c r="F1260" s="567">
        <v>2079365</v>
      </c>
    </row>
    <row r="1261" spans="1:6">
      <c r="A1261" s="895" t="s">
        <v>273</v>
      </c>
      <c r="B1261" s="567">
        <v>1500000</v>
      </c>
      <c r="C1261" s="567">
        <v>1</v>
      </c>
      <c r="D1261" s="567">
        <v>2600000</v>
      </c>
      <c r="E1261" s="567">
        <v>2593690</v>
      </c>
      <c r="F1261" s="567">
        <v>2079365</v>
      </c>
    </row>
    <row r="1262" spans="1:6">
      <c r="A1262" s="897" t="s">
        <v>319</v>
      </c>
      <c r="B1262" s="567">
        <v>1500000</v>
      </c>
      <c r="C1262" s="567">
        <v>1</v>
      </c>
      <c r="D1262" s="567">
        <v>2600000</v>
      </c>
      <c r="E1262" s="567">
        <v>2593690</v>
      </c>
      <c r="F1262" s="567">
        <v>2079365</v>
      </c>
    </row>
    <row r="1263" spans="1:6">
      <c r="A1263" s="889">
        <v>0.93</v>
      </c>
      <c r="B1263" s="567">
        <v>3100000</v>
      </c>
      <c r="C1263" s="567">
        <v>1</v>
      </c>
      <c r="D1263" s="567">
        <v>1739169</v>
      </c>
      <c r="E1263" s="567">
        <v>546582</v>
      </c>
      <c r="F1263" s="567">
        <v>1246965</v>
      </c>
    </row>
    <row r="1264" spans="1:6">
      <c r="A1264" s="890" t="s">
        <v>3251</v>
      </c>
      <c r="B1264" s="567">
        <v>3100000</v>
      </c>
      <c r="C1264" s="567">
        <v>1</v>
      </c>
      <c r="D1264" s="567">
        <v>1739169</v>
      </c>
      <c r="E1264" s="567">
        <v>546582</v>
      </c>
      <c r="F1264" s="567">
        <v>1246965</v>
      </c>
    </row>
    <row r="1265" spans="1:6">
      <c r="A1265" s="891">
        <v>2014</v>
      </c>
      <c r="B1265" s="567">
        <v>3100000</v>
      </c>
      <c r="C1265" s="567">
        <v>1</v>
      </c>
      <c r="D1265" s="567">
        <v>1739169</v>
      </c>
      <c r="E1265" s="567">
        <v>546582</v>
      </c>
      <c r="F1265" s="567">
        <v>1246965</v>
      </c>
    </row>
    <row r="1266" spans="1:6">
      <c r="A1266" s="892" t="s">
        <v>949</v>
      </c>
      <c r="B1266" s="567">
        <v>3100000</v>
      </c>
      <c r="C1266" s="567">
        <v>1</v>
      </c>
      <c r="D1266" s="567">
        <v>1739169</v>
      </c>
      <c r="E1266" s="567">
        <v>546582</v>
      </c>
      <c r="F1266" s="567">
        <v>1246965</v>
      </c>
    </row>
    <row r="1267" spans="1:6">
      <c r="A1267" s="893" t="s">
        <v>948</v>
      </c>
      <c r="B1267" s="567">
        <v>3100000</v>
      </c>
      <c r="C1267" s="567">
        <v>1</v>
      </c>
      <c r="D1267" s="567">
        <v>1739169</v>
      </c>
      <c r="E1267" s="567">
        <v>546582</v>
      </c>
      <c r="F1267" s="567">
        <v>1246965</v>
      </c>
    </row>
    <row r="1268" spans="1:6">
      <c r="A1268" s="894" t="s">
        <v>86</v>
      </c>
      <c r="B1268" s="567">
        <v>3100000</v>
      </c>
      <c r="C1268" s="567">
        <v>1</v>
      </c>
      <c r="D1268" s="567">
        <v>1739169</v>
      </c>
      <c r="E1268" s="567">
        <v>546582</v>
      </c>
      <c r="F1268" s="567">
        <v>1246965</v>
      </c>
    </row>
    <row r="1269" spans="1:6">
      <c r="A1269" s="896" t="s">
        <v>527</v>
      </c>
      <c r="B1269" s="567">
        <v>3100000</v>
      </c>
      <c r="C1269" s="567">
        <v>1</v>
      </c>
      <c r="D1269" s="567">
        <v>1739169</v>
      </c>
      <c r="E1269" s="567">
        <v>546582</v>
      </c>
      <c r="F1269" s="567">
        <v>1246965</v>
      </c>
    </row>
    <row r="1270" spans="1:6">
      <c r="A1270" s="895" t="s">
        <v>273</v>
      </c>
      <c r="B1270" s="567">
        <v>3100000</v>
      </c>
      <c r="C1270" s="567">
        <v>1</v>
      </c>
      <c r="D1270" s="567">
        <v>1739169</v>
      </c>
      <c r="E1270" s="567">
        <v>546582</v>
      </c>
      <c r="F1270" s="567">
        <v>1246965</v>
      </c>
    </row>
    <row r="1271" spans="1:6">
      <c r="A1271" s="897" t="s">
        <v>319</v>
      </c>
      <c r="B1271" s="567">
        <v>3100000</v>
      </c>
      <c r="C1271" s="567">
        <v>1</v>
      </c>
      <c r="D1271" s="567">
        <v>1739169</v>
      </c>
      <c r="E1271" s="567">
        <v>546582</v>
      </c>
      <c r="F1271" s="567">
        <v>1246965</v>
      </c>
    </row>
    <row r="1272" spans="1:6">
      <c r="A1272" s="889">
        <v>0.95</v>
      </c>
      <c r="B1272" s="567">
        <v>1000000</v>
      </c>
      <c r="C1272" s="567">
        <v>1</v>
      </c>
      <c r="D1272" s="567">
        <v>6000000</v>
      </c>
      <c r="E1272" s="567">
        <v>5950356</v>
      </c>
      <c r="F1272" s="567">
        <v>5522703</v>
      </c>
    </row>
    <row r="1273" spans="1:6">
      <c r="A1273" s="890" t="s">
        <v>3251</v>
      </c>
      <c r="B1273" s="567">
        <v>1000000</v>
      </c>
      <c r="C1273" s="567">
        <v>1</v>
      </c>
      <c r="D1273" s="567">
        <v>6000000</v>
      </c>
      <c r="E1273" s="567">
        <v>5950356</v>
      </c>
      <c r="F1273" s="567">
        <v>5522703</v>
      </c>
    </row>
    <row r="1274" spans="1:6">
      <c r="A1274" s="891">
        <v>2018</v>
      </c>
      <c r="B1274" s="567">
        <v>1000000</v>
      </c>
      <c r="C1274" s="567">
        <v>1</v>
      </c>
      <c r="D1274" s="567">
        <v>6000000</v>
      </c>
      <c r="E1274" s="567">
        <v>5950356</v>
      </c>
      <c r="F1274" s="567">
        <v>5522703</v>
      </c>
    </row>
    <row r="1275" spans="1:6">
      <c r="A1275" s="892" t="s">
        <v>933</v>
      </c>
      <c r="B1275" s="567">
        <v>1000000</v>
      </c>
      <c r="C1275" s="567">
        <v>1</v>
      </c>
      <c r="D1275" s="567">
        <v>6000000</v>
      </c>
      <c r="E1275" s="567">
        <v>5950356</v>
      </c>
      <c r="F1275" s="567">
        <v>5522703</v>
      </c>
    </row>
    <row r="1276" spans="1:6">
      <c r="A1276" s="893" t="s">
        <v>932</v>
      </c>
      <c r="B1276" s="567">
        <v>1000000</v>
      </c>
      <c r="C1276" s="567">
        <v>1</v>
      </c>
      <c r="D1276" s="567">
        <v>6000000</v>
      </c>
      <c r="E1276" s="567">
        <v>5950356</v>
      </c>
      <c r="F1276" s="567">
        <v>5522703</v>
      </c>
    </row>
    <row r="1277" spans="1:6">
      <c r="A1277" s="894" t="s">
        <v>86</v>
      </c>
      <c r="B1277" s="567">
        <v>1000000</v>
      </c>
      <c r="C1277" s="567">
        <v>1</v>
      </c>
      <c r="D1277" s="567">
        <v>6000000</v>
      </c>
      <c r="E1277" s="567">
        <v>5950356</v>
      </c>
      <c r="F1277" s="567">
        <v>5522703</v>
      </c>
    </row>
    <row r="1278" spans="1:6">
      <c r="A1278" s="896" t="s">
        <v>527</v>
      </c>
      <c r="B1278" s="567">
        <v>1000000</v>
      </c>
      <c r="C1278" s="567">
        <v>1</v>
      </c>
      <c r="D1278" s="567">
        <v>6000000</v>
      </c>
      <c r="E1278" s="567">
        <v>5950356</v>
      </c>
      <c r="F1278" s="567">
        <v>5522703</v>
      </c>
    </row>
    <row r="1279" spans="1:6">
      <c r="A1279" s="895" t="s">
        <v>273</v>
      </c>
      <c r="B1279" s="567">
        <v>1000000</v>
      </c>
      <c r="C1279" s="567">
        <v>1</v>
      </c>
      <c r="D1279" s="567">
        <v>6000000</v>
      </c>
      <c r="E1279" s="567">
        <v>5950356</v>
      </c>
      <c r="F1279" s="567">
        <v>5522703</v>
      </c>
    </row>
    <row r="1280" spans="1:6">
      <c r="A1280" s="897" t="s">
        <v>319</v>
      </c>
      <c r="B1280" s="567">
        <v>1000000</v>
      </c>
      <c r="C1280" s="567">
        <v>1</v>
      </c>
      <c r="D1280" s="567">
        <v>6000000</v>
      </c>
      <c r="E1280" s="567">
        <v>5950356</v>
      </c>
      <c r="F1280" s="567">
        <v>5522703</v>
      </c>
    </row>
    <row r="1281" spans="1:6">
      <c r="A1281" s="889">
        <v>0.98</v>
      </c>
      <c r="B1281" s="567">
        <v>3100000</v>
      </c>
      <c r="C1281" s="567">
        <v>1</v>
      </c>
      <c r="D1281" s="567">
        <v>3650000</v>
      </c>
      <c r="E1281" s="567">
        <v>3489957</v>
      </c>
      <c r="F1281" s="567">
        <v>3457138</v>
      </c>
    </row>
    <row r="1282" spans="1:6">
      <c r="A1282" s="890" t="s">
        <v>3251</v>
      </c>
      <c r="B1282" s="567">
        <v>3100000</v>
      </c>
      <c r="C1282" s="567">
        <v>1</v>
      </c>
      <c r="D1282" s="567">
        <v>3650000</v>
      </c>
      <c r="E1282" s="567">
        <v>3489957</v>
      </c>
      <c r="F1282" s="567">
        <v>3457138</v>
      </c>
    </row>
    <row r="1283" spans="1:6">
      <c r="A1283" s="891">
        <v>2022</v>
      </c>
      <c r="B1283" s="567">
        <v>3100000</v>
      </c>
      <c r="C1283" s="567">
        <v>1</v>
      </c>
      <c r="D1283" s="567">
        <v>3650000</v>
      </c>
      <c r="E1283" s="567">
        <v>3489957</v>
      </c>
      <c r="F1283" s="567">
        <v>3457138</v>
      </c>
    </row>
    <row r="1284" spans="1:6">
      <c r="A1284" s="892" t="s">
        <v>988</v>
      </c>
      <c r="B1284" s="567">
        <v>3100000</v>
      </c>
      <c r="C1284" s="567">
        <v>1</v>
      </c>
      <c r="D1284" s="567">
        <v>3650000</v>
      </c>
      <c r="E1284" s="567">
        <v>3489957</v>
      </c>
      <c r="F1284" s="567">
        <v>3457138</v>
      </c>
    </row>
    <row r="1285" spans="1:6">
      <c r="A1285" s="893" t="s">
        <v>3251</v>
      </c>
      <c r="B1285" s="567">
        <v>3100000</v>
      </c>
      <c r="C1285" s="567">
        <v>1</v>
      </c>
      <c r="D1285" s="567">
        <v>3650000</v>
      </c>
      <c r="E1285" s="567">
        <v>3489957</v>
      </c>
      <c r="F1285" s="567">
        <v>3457138</v>
      </c>
    </row>
    <row r="1286" spans="1:6">
      <c r="A1286" s="894" t="s">
        <v>986</v>
      </c>
      <c r="B1286" s="567">
        <v>3100000</v>
      </c>
      <c r="C1286" s="567">
        <v>1</v>
      </c>
      <c r="D1286" s="567">
        <v>3650000</v>
      </c>
      <c r="E1286" s="567">
        <v>3489957</v>
      </c>
      <c r="F1286" s="567">
        <v>3457138</v>
      </c>
    </row>
    <row r="1287" spans="1:6">
      <c r="A1287" s="896" t="s">
        <v>527</v>
      </c>
      <c r="B1287" s="567">
        <v>3100000</v>
      </c>
      <c r="C1287" s="567">
        <v>1</v>
      </c>
      <c r="D1287" s="567">
        <v>3650000</v>
      </c>
      <c r="E1287" s="567">
        <v>3489957</v>
      </c>
      <c r="F1287" s="567">
        <v>3457138</v>
      </c>
    </row>
    <row r="1288" spans="1:6">
      <c r="A1288" s="895" t="s">
        <v>312</v>
      </c>
      <c r="B1288" s="567">
        <v>3100000</v>
      </c>
      <c r="C1288" s="567">
        <v>1</v>
      </c>
      <c r="D1288" s="567">
        <v>3650000</v>
      </c>
      <c r="E1288" s="567">
        <v>3489957</v>
      </c>
      <c r="F1288" s="567">
        <v>3457138</v>
      </c>
    </row>
    <row r="1289" spans="1:6">
      <c r="A1289" s="897" t="s">
        <v>319</v>
      </c>
      <c r="B1289" s="567">
        <v>3100000</v>
      </c>
      <c r="C1289" s="567">
        <v>1</v>
      </c>
      <c r="D1289" s="567">
        <v>3650000</v>
      </c>
      <c r="E1289" s="567">
        <v>3489957</v>
      </c>
      <c r="F1289" s="567">
        <v>3457138</v>
      </c>
    </row>
    <row r="1290" spans="1:6">
      <c r="A1290" s="887" t="s">
        <v>939</v>
      </c>
      <c r="B1290" s="567">
        <v>5000000</v>
      </c>
      <c r="C1290" s="567">
        <v>1</v>
      </c>
      <c r="D1290" s="567">
        <v>5200000</v>
      </c>
      <c r="E1290" s="567">
        <v>5037134</v>
      </c>
      <c r="F1290" s="567">
        <v>4560094</v>
      </c>
    </row>
    <row r="1291" spans="1:6">
      <c r="A1291" s="888" t="s">
        <v>3251</v>
      </c>
      <c r="B1291" s="567">
        <v>5000000</v>
      </c>
      <c r="C1291" s="567">
        <v>1</v>
      </c>
      <c r="D1291" s="567">
        <v>5200000</v>
      </c>
      <c r="E1291" s="567">
        <v>5037134</v>
      </c>
      <c r="F1291" s="567">
        <v>4560094</v>
      </c>
    </row>
    <row r="1292" spans="1:6">
      <c r="A1292" s="889">
        <v>0.97</v>
      </c>
      <c r="B1292" s="567">
        <v>5000000</v>
      </c>
      <c r="C1292" s="567">
        <v>1</v>
      </c>
      <c r="D1292" s="567">
        <v>5200000</v>
      </c>
      <c r="E1292" s="567">
        <v>5037134</v>
      </c>
      <c r="F1292" s="567">
        <v>4560094</v>
      </c>
    </row>
    <row r="1293" spans="1:6">
      <c r="A1293" s="890" t="s">
        <v>3251</v>
      </c>
      <c r="B1293" s="567">
        <v>5000000</v>
      </c>
      <c r="C1293" s="567">
        <v>1</v>
      </c>
      <c r="D1293" s="567">
        <v>5200000</v>
      </c>
      <c r="E1293" s="567">
        <v>5037134</v>
      </c>
      <c r="F1293" s="567">
        <v>4560094</v>
      </c>
    </row>
    <row r="1294" spans="1:6">
      <c r="A1294" s="891">
        <v>2017</v>
      </c>
      <c r="B1294" s="567">
        <v>5000000</v>
      </c>
      <c r="C1294" s="567">
        <v>1</v>
      </c>
      <c r="D1294" s="567">
        <v>5200000</v>
      </c>
      <c r="E1294" s="567">
        <v>5037134</v>
      </c>
      <c r="F1294" s="567">
        <v>4560094</v>
      </c>
    </row>
    <row r="1295" spans="1:6">
      <c r="A1295" s="892" t="s">
        <v>938</v>
      </c>
      <c r="B1295" s="567">
        <v>5000000</v>
      </c>
      <c r="C1295" s="567">
        <v>1</v>
      </c>
      <c r="D1295" s="567">
        <v>5200000</v>
      </c>
      <c r="E1295" s="567">
        <v>5037134</v>
      </c>
      <c r="F1295" s="567">
        <v>4560094</v>
      </c>
    </row>
    <row r="1296" spans="1:6">
      <c r="A1296" s="893" t="s">
        <v>937</v>
      </c>
      <c r="B1296" s="567">
        <v>5000000</v>
      </c>
      <c r="C1296" s="567">
        <v>1</v>
      </c>
      <c r="D1296" s="567">
        <v>5200000</v>
      </c>
      <c r="E1296" s="567">
        <v>5037134</v>
      </c>
      <c r="F1296" s="567">
        <v>4560094</v>
      </c>
    </row>
    <row r="1297" spans="1:6">
      <c r="A1297" s="894" t="s">
        <v>86</v>
      </c>
      <c r="B1297" s="567">
        <v>5000000</v>
      </c>
      <c r="C1297" s="567">
        <v>1</v>
      </c>
      <c r="D1297" s="567">
        <v>5200000</v>
      </c>
      <c r="E1297" s="567">
        <v>5037134</v>
      </c>
      <c r="F1297" s="567">
        <v>4560094</v>
      </c>
    </row>
    <row r="1298" spans="1:6">
      <c r="A1298" s="896" t="s">
        <v>527</v>
      </c>
      <c r="B1298" s="567">
        <v>5000000</v>
      </c>
      <c r="C1298" s="567">
        <v>1</v>
      </c>
      <c r="D1298" s="567">
        <v>5200000</v>
      </c>
      <c r="E1298" s="567">
        <v>5037134</v>
      </c>
      <c r="F1298" s="567">
        <v>4560094</v>
      </c>
    </row>
    <row r="1299" spans="1:6">
      <c r="A1299" s="895" t="s">
        <v>273</v>
      </c>
      <c r="B1299" s="567">
        <v>5000000</v>
      </c>
      <c r="C1299" s="567">
        <v>1</v>
      </c>
      <c r="D1299" s="567">
        <v>5200000</v>
      </c>
      <c r="E1299" s="567">
        <v>5037134</v>
      </c>
      <c r="F1299" s="567">
        <v>4560094</v>
      </c>
    </row>
    <row r="1300" spans="1:6">
      <c r="A1300" s="897" t="s">
        <v>319</v>
      </c>
      <c r="B1300" s="567">
        <v>5000000</v>
      </c>
      <c r="C1300" s="567">
        <v>1</v>
      </c>
      <c r="D1300" s="567">
        <v>5200000</v>
      </c>
      <c r="E1300" s="567">
        <v>5037134</v>
      </c>
      <c r="F1300" s="567">
        <v>4560094</v>
      </c>
    </row>
    <row r="1301" spans="1:6">
      <c r="A1301" s="887" t="s">
        <v>931</v>
      </c>
      <c r="B1301" s="567">
        <v>5711741</v>
      </c>
      <c r="C1301" s="567">
        <v>1</v>
      </c>
      <c r="D1301" s="567">
        <v>6411741</v>
      </c>
      <c r="E1301" s="567">
        <v>5784414</v>
      </c>
      <c r="F1301" s="567">
        <v>5190993</v>
      </c>
    </row>
    <row r="1302" spans="1:6">
      <c r="A1302" s="888" t="s">
        <v>3251</v>
      </c>
      <c r="B1302" s="567">
        <v>5711741</v>
      </c>
      <c r="C1302" s="567">
        <v>1</v>
      </c>
      <c r="D1302" s="567">
        <v>6411741</v>
      </c>
      <c r="E1302" s="567">
        <v>5784414</v>
      </c>
      <c r="F1302" s="567">
        <v>5190993</v>
      </c>
    </row>
    <row r="1303" spans="1:6">
      <c r="A1303" s="889">
        <v>0.81</v>
      </c>
      <c r="B1303" s="567">
        <v>5711741</v>
      </c>
      <c r="C1303" s="567">
        <v>1</v>
      </c>
      <c r="D1303" s="567">
        <v>6411741</v>
      </c>
      <c r="E1303" s="567">
        <v>5784414</v>
      </c>
      <c r="F1303" s="567">
        <v>5190993</v>
      </c>
    </row>
    <row r="1304" spans="1:6">
      <c r="A1304" s="890" t="s">
        <v>3251</v>
      </c>
      <c r="B1304" s="567">
        <v>5711741</v>
      </c>
      <c r="C1304" s="567">
        <v>1</v>
      </c>
      <c r="D1304" s="567">
        <v>6411741</v>
      </c>
      <c r="E1304" s="567">
        <v>5784414</v>
      </c>
      <c r="F1304" s="567">
        <v>5190993</v>
      </c>
    </row>
    <row r="1305" spans="1:6">
      <c r="A1305" s="891">
        <v>2013</v>
      </c>
      <c r="B1305" s="567">
        <v>5711741</v>
      </c>
      <c r="C1305" s="567">
        <v>1</v>
      </c>
      <c r="D1305" s="567">
        <v>6411741</v>
      </c>
      <c r="E1305" s="567">
        <v>5784414</v>
      </c>
      <c r="F1305" s="567">
        <v>5190993</v>
      </c>
    </row>
    <row r="1306" spans="1:6">
      <c r="A1306" s="892" t="s">
        <v>930</v>
      </c>
      <c r="B1306" s="567">
        <v>5711741</v>
      </c>
      <c r="C1306" s="567">
        <v>1</v>
      </c>
      <c r="D1306" s="567">
        <v>6411741</v>
      </c>
      <c r="E1306" s="567">
        <v>5784414</v>
      </c>
      <c r="F1306" s="567">
        <v>5190993</v>
      </c>
    </row>
    <row r="1307" spans="1:6">
      <c r="A1307" s="893" t="s">
        <v>929</v>
      </c>
      <c r="B1307" s="567">
        <v>5711741</v>
      </c>
      <c r="C1307" s="567">
        <v>1</v>
      </c>
      <c r="D1307" s="567">
        <v>6411741</v>
      </c>
      <c r="E1307" s="567">
        <v>5784414</v>
      </c>
      <c r="F1307" s="567">
        <v>5190993</v>
      </c>
    </row>
    <row r="1308" spans="1:6">
      <c r="A1308" s="894" t="s">
        <v>86</v>
      </c>
      <c r="B1308" s="567">
        <v>5711741</v>
      </c>
      <c r="C1308" s="567">
        <v>1</v>
      </c>
      <c r="D1308" s="567">
        <v>6411741</v>
      </c>
      <c r="E1308" s="567">
        <v>5784414</v>
      </c>
      <c r="F1308" s="567">
        <v>5190993</v>
      </c>
    </row>
    <row r="1309" spans="1:6">
      <c r="A1309" s="896" t="s">
        <v>527</v>
      </c>
      <c r="B1309" s="567">
        <v>5711741</v>
      </c>
      <c r="C1309" s="567">
        <v>1</v>
      </c>
      <c r="D1309" s="567">
        <v>6411741</v>
      </c>
      <c r="E1309" s="567">
        <v>5784414</v>
      </c>
      <c r="F1309" s="567">
        <v>5190993</v>
      </c>
    </row>
    <row r="1310" spans="1:6">
      <c r="A1310" s="895" t="s">
        <v>273</v>
      </c>
      <c r="B1310" s="567">
        <v>5711741</v>
      </c>
      <c r="C1310" s="567">
        <v>1</v>
      </c>
      <c r="D1310" s="567">
        <v>6411741</v>
      </c>
      <c r="E1310" s="567">
        <v>5784414</v>
      </c>
      <c r="F1310" s="567">
        <v>5190993</v>
      </c>
    </row>
    <row r="1311" spans="1:6">
      <c r="A1311" s="897" t="s">
        <v>319</v>
      </c>
      <c r="B1311" s="567">
        <v>5711741</v>
      </c>
      <c r="C1311" s="567">
        <v>1</v>
      </c>
      <c r="D1311" s="567">
        <v>6411741</v>
      </c>
      <c r="E1311" s="567">
        <v>5784414</v>
      </c>
      <c r="F1311" s="567">
        <v>5190993</v>
      </c>
    </row>
    <row r="1312" spans="1:6">
      <c r="A1312" s="887" t="s">
        <v>952</v>
      </c>
      <c r="B1312" s="567">
        <v>850000</v>
      </c>
      <c r="C1312" s="567">
        <v>1</v>
      </c>
      <c r="D1312" s="567">
        <v>1700000</v>
      </c>
      <c r="E1312" s="567">
        <v>1503482</v>
      </c>
      <c r="F1312" s="567">
        <v>1435574</v>
      </c>
    </row>
    <row r="1313" spans="1:6">
      <c r="A1313" s="888" t="s">
        <v>3251</v>
      </c>
      <c r="B1313" s="567">
        <v>850000</v>
      </c>
      <c r="C1313" s="567">
        <v>1</v>
      </c>
      <c r="D1313" s="567">
        <v>1700000</v>
      </c>
      <c r="E1313" s="567">
        <v>1503482</v>
      </c>
      <c r="F1313" s="567">
        <v>1435574</v>
      </c>
    </row>
    <row r="1314" spans="1:6">
      <c r="A1314" s="889">
        <v>0.98</v>
      </c>
      <c r="B1314" s="567">
        <v>850000</v>
      </c>
      <c r="C1314" s="567">
        <v>1</v>
      </c>
      <c r="D1314" s="567">
        <v>1700000</v>
      </c>
      <c r="E1314" s="567">
        <v>1503482</v>
      </c>
      <c r="F1314" s="567">
        <v>1435574</v>
      </c>
    </row>
    <row r="1315" spans="1:6">
      <c r="A1315" s="890" t="s">
        <v>3251</v>
      </c>
      <c r="B1315" s="567">
        <v>850000</v>
      </c>
      <c r="C1315" s="567">
        <v>1</v>
      </c>
      <c r="D1315" s="567">
        <v>1700000</v>
      </c>
      <c r="E1315" s="567">
        <v>1503482</v>
      </c>
      <c r="F1315" s="567">
        <v>1435574</v>
      </c>
    </row>
    <row r="1316" spans="1:6">
      <c r="A1316" s="891">
        <v>2014</v>
      </c>
      <c r="B1316" s="567">
        <v>850000</v>
      </c>
      <c r="C1316" s="567">
        <v>1</v>
      </c>
      <c r="D1316" s="567">
        <v>1700000</v>
      </c>
      <c r="E1316" s="567">
        <v>1503482</v>
      </c>
      <c r="F1316" s="567">
        <v>1435574</v>
      </c>
    </row>
    <row r="1317" spans="1:6">
      <c r="A1317" s="892" t="s">
        <v>951</v>
      </c>
      <c r="B1317" s="567">
        <v>850000</v>
      </c>
      <c r="C1317" s="567">
        <v>1</v>
      </c>
      <c r="D1317" s="567">
        <v>1700000</v>
      </c>
      <c r="E1317" s="567">
        <v>1503482</v>
      </c>
      <c r="F1317" s="567">
        <v>1435574</v>
      </c>
    </row>
    <row r="1318" spans="1:6">
      <c r="A1318" s="893" t="s">
        <v>950</v>
      </c>
      <c r="B1318" s="567">
        <v>850000</v>
      </c>
      <c r="C1318" s="567">
        <v>1</v>
      </c>
      <c r="D1318" s="567">
        <v>1700000</v>
      </c>
      <c r="E1318" s="567">
        <v>1503482</v>
      </c>
      <c r="F1318" s="567">
        <v>1435574</v>
      </c>
    </row>
    <row r="1319" spans="1:6">
      <c r="A1319" s="894" t="s">
        <v>86</v>
      </c>
      <c r="B1319" s="567">
        <v>850000</v>
      </c>
      <c r="C1319" s="567">
        <v>1</v>
      </c>
      <c r="D1319" s="567">
        <v>1700000</v>
      </c>
      <c r="E1319" s="567">
        <v>1503482</v>
      </c>
      <c r="F1319" s="567">
        <v>1435574</v>
      </c>
    </row>
    <row r="1320" spans="1:6">
      <c r="A1320" s="896" t="s">
        <v>527</v>
      </c>
      <c r="B1320" s="567">
        <v>850000</v>
      </c>
      <c r="C1320" s="567">
        <v>1</v>
      </c>
      <c r="D1320" s="567">
        <v>1700000</v>
      </c>
      <c r="E1320" s="567">
        <v>1503482</v>
      </c>
      <c r="F1320" s="567">
        <v>1435574</v>
      </c>
    </row>
    <row r="1321" spans="1:6">
      <c r="A1321" s="895" t="s">
        <v>273</v>
      </c>
      <c r="B1321" s="567">
        <v>850000</v>
      </c>
      <c r="C1321" s="567">
        <v>1</v>
      </c>
      <c r="D1321" s="567">
        <v>1700000</v>
      </c>
      <c r="E1321" s="567">
        <v>1503482</v>
      </c>
      <c r="F1321" s="567">
        <v>1435574</v>
      </c>
    </row>
    <row r="1322" spans="1:6">
      <c r="A1322" s="897" t="s">
        <v>319</v>
      </c>
      <c r="B1322" s="567">
        <v>850000</v>
      </c>
      <c r="C1322" s="567">
        <v>1</v>
      </c>
      <c r="D1322" s="567">
        <v>1700000</v>
      </c>
      <c r="E1322" s="567">
        <v>1503482</v>
      </c>
      <c r="F1322" s="567">
        <v>1435574</v>
      </c>
    </row>
    <row r="1323" spans="1:6">
      <c r="A1323" s="887" t="s">
        <v>958</v>
      </c>
      <c r="B1323" s="567">
        <v>3000000</v>
      </c>
      <c r="C1323" s="567">
        <v>1</v>
      </c>
      <c r="D1323" s="567">
        <v>3910000</v>
      </c>
      <c r="E1323" s="567">
        <v>2548470</v>
      </c>
      <c r="F1323" s="567">
        <v>3807750</v>
      </c>
    </row>
    <row r="1324" spans="1:6">
      <c r="A1324" s="888" t="s">
        <v>3251</v>
      </c>
      <c r="B1324" s="567">
        <v>3000000</v>
      </c>
      <c r="C1324" s="567">
        <v>1</v>
      </c>
      <c r="D1324" s="567">
        <v>3910000</v>
      </c>
      <c r="E1324" s="567">
        <v>2548470</v>
      </c>
      <c r="F1324" s="567">
        <v>3807750</v>
      </c>
    </row>
    <row r="1325" spans="1:6">
      <c r="A1325" s="889">
        <v>1</v>
      </c>
      <c r="B1325" s="567">
        <v>3000000</v>
      </c>
      <c r="C1325" s="567">
        <v>1</v>
      </c>
      <c r="D1325" s="567">
        <v>3910000</v>
      </c>
      <c r="E1325" s="567">
        <v>2548470</v>
      </c>
      <c r="F1325" s="567">
        <v>3807750</v>
      </c>
    </row>
    <row r="1326" spans="1:6">
      <c r="A1326" s="890" t="s">
        <v>3251</v>
      </c>
      <c r="B1326" s="567">
        <v>3000000</v>
      </c>
      <c r="C1326" s="567">
        <v>1</v>
      </c>
      <c r="D1326" s="567">
        <v>3910000</v>
      </c>
      <c r="E1326" s="567">
        <v>2548470</v>
      </c>
      <c r="F1326" s="567">
        <v>3807750</v>
      </c>
    </row>
    <row r="1327" spans="1:6">
      <c r="A1327" s="891">
        <v>2011</v>
      </c>
      <c r="B1327" s="567">
        <v>3000000</v>
      </c>
      <c r="C1327" s="567">
        <v>1</v>
      </c>
      <c r="D1327" s="567">
        <v>3910000</v>
      </c>
      <c r="E1327" s="567">
        <v>2548470</v>
      </c>
      <c r="F1327" s="567">
        <v>3807750</v>
      </c>
    </row>
    <row r="1328" spans="1:6">
      <c r="A1328" s="892" t="s">
        <v>957</v>
      </c>
      <c r="B1328" s="567">
        <v>3000000</v>
      </c>
      <c r="C1328" s="567">
        <v>1</v>
      </c>
      <c r="D1328" s="567">
        <v>3910000</v>
      </c>
      <c r="E1328" s="567">
        <v>2548470</v>
      </c>
      <c r="F1328" s="567">
        <v>3807750</v>
      </c>
    </row>
    <row r="1329" spans="1:6">
      <c r="A1329" s="893" t="s">
        <v>956</v>
      </c>
      <c r="B1329" s="567">
        <v>3000000</v>
      </c>
      <c r="C1329" s="567">
        <v>1</v>
      </c>
      <c r="D1329" s="567">
        <v>3910000</v>
      </c>
      <c r="E1329" s="567">
        <v>2548470</v>
      </c>
      <c r="F1329" s="567">
        <v>3807750</v>
      </c>
    </row>
    <row r="1330" spans="1:6">
      <c r="A1330" s="894" t="s">
        <v>86</v>
      </c>
      <c r="B1330" s="567">
        <v>3000000</v>
      </c>
      <c r="C1330" s="567">
        <v>1</v>
      </c>
      <c r="D1330" s="567">
        <v>3910000</v>
      </c>
      <c r="E1330" s="567">
        <v>2548470</v>
      </c>
      <c r="F1330" s="567">
        <v>3807750</v>
      </c>
    </row>
    <row r="1331" spans="1:6">
      <c r="A1331" s="896" t="s">
        <v>527</v>
      </c>
      <c r="B1331" s="567">
        <v>3000000</v>
      </c>
      <c r="C1331" s="567">
        <v>1</v>
      </c>
      <c r="D1331" s="567">
        <v>3910000</v>
      </c>
      <c r="E1331" s="567">
        <v>2548470</v>
      </c>
      <c r="F1331" s="567">
        <v>3807750</v>
      </c>
    </row>
    <row r="1332" spans="1:6">
      <c r="A1332" s="895" t="s">
        <v>273</v>
      </c>
      <c r="B1332" s="567">
        <v>3000000</v>
      </c>
      <c r="C1332" s="567">
        <v>1</v>
      </c>
      <c r="D1332" s="567">
        <v>3910000</v>
      </c>
      <c r="E1332" s="567">
        <v>2548470</v>
      </c>
      <c r="F1332" s="567">
        <v>3807750</v>
      </c>
    </row>
    <row r="1333" spans="1:6">
      <c r="A1333" s="897" t="s">
        <v>319</v>
      </c>
      <c r="B1333" s="567">
        <v>3000000</v>
      </c>
      <c r="C1333" s="567">
        <v>1</v>
      </c>
      <c r="D1333" s="567">
        <v>3910000</v>
      </c>
      <c r="E1333" s="567">
        <v>2548470</v>
      </c>
      <c r="F1333" s="567">
        <v>3807750</v>
      </c>
    </row>
    <row r="1334" spans="1:6">
      <c r="A1334" s="887" t="s">
        <v>928</v>
      </c>
      <c r="B1334" s="567">
        <v>2000000</v>
      </c>
      <c r="C1334" s="567">
        <v>1</v>
      </c>
      <c r="D1334" s="567">
        <v>8950000</v>
      </c>
      <c r="E1334" s="567">
        <v>8811188</v>
      </c>
      <c r="F1334" s="567">
        <v>8007590</v>
      </c>
    </row>
    <row r="1335" spans="1:6">
      <c r="A1335" s="888" t="s">
        <v>3251</v>
      </c>
      <c r="B1335" s="567">
        <v>2000000</v>
      </c>
      <c r="C1335" s="567">
        <v>1</v>
      </c>
      <c r="D1335" s="567">
        <v>8950000</v>
      </c>
      <c r="E1335" s="567">
        <v>8811188</v>
      </c>
      <c r="F1335" s="567">
        <v>8007590</v>
      </c>
    </row>
    <row r="1336" spans="1:6">
      <c r="A1336" s="889">
        <v>0.98</v>
      </c>
      <c r="B1336" s="567">
        <v>2000000</v>
      </c>
      <c r="C1336" s="567">
        <v>1</v>
      </c>
      <c r="D1336" s="567">
        <v>8950000</v>
      </c>
      <c r="E1336" s="567">
        <v>8811188</v>
      </c>
      <c r="F1336" s="567">
        <v>8007590</v>
      </c>
    </row>
    <row r="1337" spans="1:6">
      <c r="A1337" s="890" t="s">
        <v>3251</v>
      </c>
      <c r="B1337" s="567">
        <v>2000000</v>
      </c>
      <c r="C1337" s="567">
        <v>1</v>
      </c>
      <c r="D1337" s="567">
        <v>8950000</v>
      </c>
      <c r="E1337" s="567">
        <v>8811188</v>
      </c>
      <c r="F1337" s="567">
        <v>8007590</v>
      </c>
    </row>
    <row r="1338" spans="1:6">
      <c r="A1338" s="891">
        <v>2018</v>
      </c>
      <c r="B1338" s="567">
        <v>2000000</v>
      </c>
      <c r="C1338" s="567">
        <v>1</v>
      </c>
      <c r="D1338" s="567">
        <v>8950000</v>
      </c>
      <c r="E1338" s="567">
        <v>8811188</v>
      </c>
      <c r="F1338" s="567">
        <v>8007590</v>
      </c>
    </row>
    <row r="1339" spans="1:6">
      <c r="A1339" s="892" t="s">
        <v>927</v>
      </c>
      <c r="B1339" s="567">
        <v>2000000</v>
      </c>
      <c r="C1339" s="567">
        <v>1</v>
      </c>
      <c r="D1339" s="567">
        <v>8950000</v>
      </c>
      <c r="E1339" s="567">
        <v>8811188</v>
      </c>
      <c r="F1339" s="567">
        <v>8007590</v>
      </c>
    </row>
    <row r="1340" spans="1:6">
      <c r="A1340" s="893" t="s">
        <v>926</v>
      </c>
      <c r="B1340" s="567">
        <v>2000000</v>
      </c>
      <c r="C1340" s="567">
        <v>1</v>
      </c>
      <c r="D1340" s="567">
        <v>8950000</v>
      </c>
      <c r="E1340" s="567">
        <v>8811188</v>
      </c>
      <c r="F1340" s="567">
        <v>8007590</v>
      </c>
    </row>
    <row r="1341" spans="1:6">
      <c r="A1341" s="894" t="s">
        <v>86</v>
      </c>
      <c r="B1341" s="567">
        <v>2000000</v>
      </c>
      <c r="C1341" s="567">
        <v>1</v>
      </c>
      <c r="D1341" s="567">
        <v>8950000</v>
      </c>
      <c r="E1341" s="567">
        <v>8811188</v>
      </c>
      <c r="F1341" s="567">
        <v>8007590</v>
      </c>
    </row>
    <row r="1342" spans="1:6">
      <c r="A1342" s="896" t="s">
        <v>527</v>
      </c>
      <c r="B1342" s="567">
        <v>2000000</v>
      </c>
      <c r="C1342" s="567">
        <v>1</v>
      </c>
      <c r="D1342" s="567">
        <v>8950000</v>
      </c>
      <c r="E1342" s="567">
        <v>8811188</v>
      </c>
      <c r="F1342" s="567">
        <v>8007590</v>
      </c>
    </row>
    <row r="1343" spans="1:6">
      <c r="A1343" s="895" t="s">
        <v>273</v>
      </c>
      <c r="B1343" s="567">
        <v>2000000</v>
      </c>
      <c r="C1343" s="567">
        <v>1</v>
      </c>
      <c r="D1343" s="567">
        <v>8950000</v>
      </c>
      <c r="E1343" s="567">
        <v>8811188</v>
      </c>
      <c r="F1343" s="567">
        <v>8007590</v>
      </c>
    </row>
    <row r="1344" spans="1:6">
      <c r="A1344" s="897" t="s">
        <v>319</v>
      </c>
      <c r="B1344" s="567">
        <v>2000000</v>
      </c>
      <c r="C1344" s="567">
        <v>1</v>
      </c>
      <c r="D1344" s="567">
        <v>8950000</v>
      </c>
      <c r="E1344" s="567">
        <v>8811188</v>
      </c>
      <c r="F1344" s="567">
        <v>8007590</v>
      </c>
    </row>
    <row r="1345" spans="1:6">
      <c r="A1345" s="887" t="s">
        <v>955</v>
      </c>
      <c r="B1345" s="567">
        <v>1300000</v>
      </c>
      <c r="C1345" s="567">
        <v>1</v>
      </c>
      <c r="D1345" s="567">
        <v>1300000</v>
      </c>
      <c r="E1345" s="567">
        <v>154084</v>
      </c>
      <c r="F1345" s="567">
        <v>153812</v>
      </c>
    </row>
    <row r="1346" spans="1:6">
      <c r="A1346" s="888" t="s">
        <v>3251</v>
      </c>
      <c r="B1346" s="567">
        <v>1300000</v>
      </c>
      <c r="C1346" s="567">
        <v>1</v>
      </c>
      <c r="D1346" s="567">
        <v>1300000</v>
      </c>
      <c r="E1346" s="567">
        <v>154084</v>
      </c>
      <c r="F1346" s="567">
        <v>153812</v>
      </c>
    </row>
    <row r="1347" spans="1:6">
      <c r="A1347" s="889">
        <v>0.12</v>
      </c>
      <c r="B1347" s="567">
        <v>1300000</v>
      </c>
      <c r="C1347" s="567">
        <v>1</v>
      </c>
      <c r="D1347" s="567">
        <v>1300000</v>
      </c>
      <c r="E1347" s="567">
        <v>154084</v>
      </c>
      <c r="F1347" s="567">
        <v>153812</v>
      </c>
    </row>
    <row r="1348" spans="1:6">
      <c r="A1348" s="890" t="s">
        <v>3251</v>
      </c>
      <c r="B1348" s="567">
        <v>1300000</v>
      </c>
      <c r="C1348" s="567">
        <v>1</v>
      </c>
      <c r="D1348" s="567">
        <v>1300000</v>
      </c>
      <c r="E1348" s="567">
        <v>154084</v>
      </c>
      <c r="F1348" s="567">
        <v>153812</v>
      </c>
    </row>
    <row r="1349" spans="1:6">
      <c r="A1349" s="891">
        <v>2018</v>
      </c>
      <c r="B1349" s="567">
        <v>1300000</v>
      </c>
      <c r="C1349" s="567">
        <v>1</v>
      </c>
      <c r="D1349" s="567">
        <v>1300000</v>
      </c>
      <c r="E1349" s="567">
        <v>154084</v>
      </c>
      <c r="F1349" s="567">
        <v>153812</v>
      </c>
    </row>
    <row r="1350" spans="1:6">
      <c r="A1350" s="892" t="s">
        <v>954</v>
      </c>
      <c r="B1350" s="567">
        <v>1300000</v>
      </c>
      <c r="C1350" s="567">
        <v>1</v>
      </c>
      <c r="D1350" s="567">
        <v>1300000</v>
      </c>
      <c r="E1350" s="567">
        <v>154084</v>
      </c>
      <c r="F1350" s="567">
        <v>153812</v>
      </c>
    </row>
    <row r="1351" spans="1:6">
      <c r="A1351" s="893" t="s">
        <v>953</v>
      </c>
      <c r="B1351" s="567">
        <v>1300000</v>
      </c>
      <c r="C1351" s="567">
        <v>1</v>
      </c>
      <c r="D1351" s="567">
        <v>1300000</v>
      </c>
      <c r="E1351" s="567">
        <v>154084</v>
      </c>
      <c r="F1351" s="567">
        <v>153812</v>
      </c>
    </row>
    <row r="1352" spans="1:6">
      <c r="A1352" s="894" t="s">
        <v>86</v>
      </c>
      <c r="B1352" s="567">
        <v>1300000</v>
      </c>
      <c r="C1352" s="567">
        <v>1</v>
      </c>
      <c r="D1352" s="567">
        <v>1300000</v>
      </c>
      <c r="E1352" s="567">
        <v>154084</v>
      </c>
      <c r="F1352" s="567">
        <v>153812</v>
      </c>
    </row>
    <row r="1353" spans="1:6">
      <c r="A1353" s="896" t="s">
        <v>527</v>
      </c>
      <c r="B1353" s="567">
        <v>1300000</v>
      </c>
      <c r="C1353" s="567">
        <v>1</v>
      </c>
      <c r="D1353" s="567">
        <v>1300000</v>
      </c>
      <c r="E1353" s="567">
        <v>154084</v>
      </c>
      <c r="F1353" s="567">
        <v>153812</v>
      </c>
    </row>
    <row r="1354" spans="1:6">
      <c r="A1354" s="895" t="s">
        <v>273</v>
      </c>
      <c r="B1354" s="567">
        <v>1300000</v>
      </c>
      <c r="C1354" s="567">
        <v>1</v>
      </c>
      <c r="D1354" s="567">
        <v>1300000</v>
      </c>
      <c r="E1354" s="567">
        <v>154084</v>
      </c>
      <c r="F1354" s="567">
        <v>153812</v>
      </c>
    </row>
    <row r="1355" spans="1:6">
      <c r="A1355" s="897" t="s">
        <v>319</v>
      </c>
      <c r="B1355" s="567">
        <v>1300000</v>
      </c>
      <c r="C1355" s="567">
        <v>1</v>
      </c>
      <c r="D1355" s="567">
        <v>1300000</v>
      </c>
      <c r="E1355" s="567">
        <v>154084</v>
      </c>
      <c r="F1355" s="567">
        <v>153812</v>
      </c>
    </row>
    <row r="1356" spans="1:6">
      <c r="A1356" s="886" t="s">
        <v>1195</v>
      </c>
      <c r="B1356" s="567">
        <v>10450000</v>
      </c>
      <c r="C1356" s="567">
        <v>2</v>
      </c>
      <c r="D1356" s="567">
        <v>10450000</v>
      </c>
      <c r="E1356" s="567">
        <v>10246997</v>
      </c>
      <c r="F1356" s="567">
        <v>10015595</v>
      </c>
    </row>
    <row r="1357" spans="1:6">
      <c r="A1357" s="726" t="s">
        <v>2708</v>
      </c>
      <c r="B1357" s="567">
        <v>10450000</v>
      </c>
      <c r="C1357" s="567">
        <v>2</v>
      </c>
      <c r="D1357" s="567">
        <v>10450000</v>
      </c>
      <c r="E1357" s="567">
        <v>10246997</v>
      </c>
      <c r="F1357" s="567">
        <v>10015595</v>
      </c>
    </row>
    <row r="1358" spans="1:6">
      <c r="A1358" s="887" t="s">
        <v>3251</v>
      </c>
      <c r="B1358" s="567">
        <v>10450000</v>
      </c>
      <c r="C1358" s="567">
        <v>2</v>
      </c>
      <c r="D1358" s="567">
        <v>10450000</v>
      </c>
      <c r="E1358" s="567">
        <v>10246997</v>
      </c>
      <c r="F1358" s="567">
        <v>10015595</v>
      </c>
    </row>
    <row r="1359" spans="1:6">
      <c r="A1359" s="888" t="s">
        <v>3251</v>
      </c>
      <c r="B1359" s="567">
        <v>10450000</v>
      </c>
      <c r="C1359" s="567">
        <v>2</v>
      </c>
      <c r="D1359" s="567">
        <v>10450000</v>
      </c>
      <c r="E1359" s="567">
        <v>10246997</v>
      </c>
      <c r="F1359" s="567">
        <v>10015595</v>
      </c>
    </row>
    <row r="1360" spans="1:6">
      <c r="A1360" s="889" t="s">
        <v>3251</v>
      </c>
      <c r="B1360" s="567">
        <v>10450000</v>
      </c>
      <c r="C1360" s="567">
        <v>2</v>
      </c>
      <c r="D1360" s="567">
        <v>10450000</v>
      </c>
      <c r="E1360" s="567">
        <v>10246997</v>
      </c>
      <c r="F1360" s="567">
        <v>10015595</v>
      </c>
    </row>
    <row r="1361" spans="1:6">
      <c r="A1361" s="890" t="s">
        <v>3251</v>
      </c>
      <c r="B1361" s="567">
        <v>10450000</v>
      </c>
      <c r="C1361" s="567">
        <v>2</v>
      </c>
      <c r="D1361" s="567">
        <v>10450000</v>
      </c>
      <c r="E1361" s="567">
        <v>10246997</v>
      </c>
      <c r="F1361" s="567">
        <v>10015595</v>
      </c>
    </row>
    <row r="1362" spans="1:6">
      <c r="A1362" s="891" t="s">
        <v>3251</v>
      </c>
      <c r="B1362" s="567">
        <v>10450000</v>
      </c>
      <c r="C1362" s="567">
        <v>2</v>
      </c>
      <c r="D1362" s="567">
        <v>10450000</v>
      </c>
      <c r="E1362" s="567">
        <v>10246997</v>
      </c>
      <c r="F1362" s="567">
        <v>10015595</v>
      </c>
    </row>
    <row r="1363" spans="1:6">
      <c r="A1363" s="892" t="s">
        <v>3235</v>
      </c>
      <c r="B1363" s="567">
        <v>8550000</v>
      </c>
      <c r="C1363" s="567">
        <v>1</v>
      </c>
      <c r="D1363" s="567">
        <v>8550000</v>
      </c>
      <c r="E1363" s="567">
        <v>8445930</v>
      </c>
      <c r="F1363" s="567">
        <v>8231591</v>
      </c>
    </row>
    <row r="1364" spans="1:6">
      <c r="A1364" s="893" t="s">
        <v>3236</v>
      </c>
      <c r="B1364" s="567">
        <v>8550000</v>
      </c>
      <c r="C1364" s="567">
        <v>1</v>
      </c>
      <c r="D1364" s="567">
        <v>8550000</v>
      </c>
      <c r="E1364" s="567">
        <v>8445930</v>
      </c>
      <c r="F1364" s="567">
        <v>8231591</v>
      </c>
    </row>
    <row r="1365" spans="1:6">
      <c r="A1365" s="894" t="s">
        <v>86</v>
      </c>
      <c r="B1365" s="567">
        <v>8550000</v>
      </c>
      <c r="C1365" s="567">
        <v>1</v>
      </c>
      <c r="D1365" s="567">
        <v>8550000</v>
      </c>
      <c r="E1365" s="567">
        <v>8445930</v>
      </c>
      <c r="F1365" s="567">
        <v>8231591</v>
      </c>
    </row>
    <row r="1366" spans="1:6">
      <c r="A1366" s="896" t="s">
        <v>527</v>
      </c>
      <c r="B1366" s="567">
        <v>8550000</v>
      </c>
      <c r="C1366" s="567">
        <v>1</v>
      </c>
      <c r="D1366" s="567">
        <v>8550000</v>
      </c>
      <c r="E1366" s="567">
        <v>8445930</v>
      </c>
      <c r="F1366" s="567">
        <v>8231591</v>
      </c>
    </row>
    <row r="1367" spans="1:6">
      <c r="A1367" s="895" t="s">
        <v>289</v>
      </c>
      <c r="B1367" s="567">
        <v>8550000</v>
      </c>
      <c r="C1367" s="567">
        <v>1</v>
      </c>
      <c r="D1367" s="567">
        <v>8550000</v>
      </c>
      <c r="E1367" s="567">
        <v>8445930</v>
      </c>
      <c r="F1367" s="567">
        <v>8231591</v>
      </c>
    </row>
    <row r="1368" spans="1:6">
      <c r="A1368" s="897" t="s">
        <v>480</v>
      </c>
      <c r="B1368" s="567">
        <v>8550000</v>
      </c>
      <c r="C1368" s="567">
        <v>1</v>
      </c>
      <c r="D1368" s="567">
        <v>8550000</v>
      </c>
      <c r="E1368" s="567">
        <v>8445930</v>
      </c>
      <c r="F1368" s="567">
        <v>8231591</v>
      </c>
    </row>
    <row r="1369" spans="1:6">
      <c r="A1369" s="892" t="s">
        <v>3237</v>
      </c>
      <c r="B1369" s="567">
        <v>1900000</v>
      </c>
      <c r="C1369" s="567">
        <v>1</v>
      </c>
      <c r="D1369" s="567">
        <v>1900000</v>
      </c>
      <c r="E1369" s="567">
        <v>1801067</v>
      </c>
      <c r="F1369" s="567">
        <v>1784004</v>
      </c>
    </row>
    <row r="1370" spans="1:6">
      <c r="A1370" s="893" t="s">
        <v>3238</v>
      </c>
      <c r="B1370" s="567">
        <v>1900000</v>
      </c>
      <c r="C1370" s="567">
        <v>1</v>
      </c>
      <c r="D1370" s="567">
        <v>1900000</v>
      </c>
      <c r="E1370" s="567">
        <v>1801067</v>
      </c>
      <c r="F1370" s="567">
        <v>1784004</v>
      </c>
    </row>
    <row r="1371" spans="1:6">
      <c r="A1371" s="894" t="s">
        <v>86</v>
      </c>
      <c r="B1371" s="567">
        <v>1900000</v>
      </c>
      <c r="C1371" s="567">
        <v>1</v>
      </c>
      <c r="D1371" s="567">
        <v>1900000</v>
      </c>
      <c r="E1371" s="567">
        <v>1801067</v>
      </c>
      <c r="F1371" s="567">
        <v>1784004</v>
      </c>
    </row>
    <row r="1372" spans="1:6">
      <c r="A1372" s="896" t="s">
        <v>527</v>
      </c>
      <c r="B1372" s="567">
        <v>1900000</v>
      </c>
      <c r="C1372" s="567">
        <v>1</v>
      </c>
      <c r="D1372" s="567">
        <v>1900000</v>
      </c>
      <c r="E1372" s="567">
        <v>1801067</v>
      </c>
      <c r="F1372" s="567">
        <v>1784004</v>
      </c>
    </row>
    <row r="1373" spans="1:6">
      <c r="A1373" s="895" t="s">
        <v>289</v>
      </c>
      <c r="B1373" s="567">
        <v>1900000</v>
      </c>
      <c r="C1373" s="567">
        <v>1</v>
      </c>
      <c r="D1373" s="567">
        <v>1900000</v>
      </c>
      <c r="E1373" s="567">
        <v>1801067</v>
      </c>
      <c r="F1373" s="567">
        <v>1784004</v>
      </c>
    </row>
    <row r="1374" spans="1:6">
      <c r="A1374" s="897" t="s">
        <v>480</v>
      </c>
      <c r="B1374" s="567">
        <v>1900000</v>
      </c>
      <c r="C1374" s="567">
        <v>1</v>
      </c>
      <c r="D1374" s="567">
        <v>1900000</v>
      </c>
      <c r="E1374" s="567">
        <v>1801067</v>
      </c>
      <c r="F1374" s="567">
        <v>1784004</v>
      </c>
    </row>
    <row r="1375" spans="1:6">
      <c r="A1375" s="886" t="s">
        <v>1121</v>
      </c>
      <c r="B1375" s="567">
        <v>17699844</v>
      </c>
      <c r="C1375" s="567">
        <v>2</v>
      </c>
      <c r="D1375" s="567">
        <v>14422844</v>
      </c>
      <c r="E1375" s="567">
        <v>14052580</v>
      </c>
      <c r="F1375" s="567">
        <v>3507414</v>
      </c>
    </row>
    <row r="1376" spans="1:6">
      <c r="A1376" s="726" t="s">
        <v>2708</v>
      </c>
      <c r="B1376" s="567">
        <v>17699844</v>
      </c>
      <c r="C1376" s="567">
        <v>2</v>
      </c>
      <c r="D1376" s="567">
        <v>14422844</v>
      </c>
      <c r="E1376" s="567">
        <v>14052580</v>
      </c>
      <c r="F1376" s="567">
        <v>3507414</v>
      </c>
    </row>
    <row r="1377" spans="1:6">
      <c r="A1377" s="887" t="s">
        <v>3251</v>
      </c>
      <c r="B1377" s="567">
        <v>17699844</v>
      </c>
      <c r="C1377" s="567">
        <v>2</v>
      </c>
      <c r="D1377" s="567">
        <v>14422844</v>
      </c>
      <c r="E1377" s="567">
        <v>14052580</v>
      </c>
      <c r="F1377" s="567">
        <v>3507414</v>
      </c>
    </row>
    <row r="1378" spans="1:6">
      <c r="A1378" s="888" t="s">
        <v>3251</v>
      </c>
      <c r="B1378" s="567">
        <v>17699844</v>
      </c>
      <c r="C1378" s="567">
        <v>2</v>
      </c>
      <c r="D1378" s="567">
        <v>14422844</v>
      </c>
      <c r="E1378" s="567">
        <v>14052580</v>
      </c>
      <c r="F1378" s="567">
        <v>3507414</v>
      </c>
    </row>
    <row r="1379" spans="1:6">
      <c r="A1379" s="889" t="s">
        <v>3251</v>
      </c>
      <c r="B1379" s="567">
        <v>17699844</v>
      </c>
      <c r="C1379" s="567">
        <v>2</v>
      </c>
      <c r="D1379" s="567">
        <v>14422844</v>
      </c>
      <c r="E1379" s="567">
        <v>14052580</v>
      </c>
      <c r="F1379" s="567">
        <v>3507414</v>
      </c>
    </row>
    <row r="1380" spans="1:6">
      <c r="A1380" s="890" t="s">
        <v>3251</v>
      </c>
      <c r="B1380" s="567">
        <v>17699844</v>
      </c>
      <c r="C1380" s="567">
        <v>2</v>
      </c>
      <c r="D1380" s="567">
        <v>14422844</v>
      </c>
      <c r="E1380" s="567">
        <v>14052580</v>
      </c>
      <c r="F1380" s="567">
        <v>3507414</v>
      </c>
    </row>
    <row r="1381" spans="1:6">
      <c r="A1381" s="891" t="s">
        <v>3251</v>
      </c>
      <c r="B1381" s="567">
        <v>17699844</v>
      </c>
      <c r="C1381" s="567">
        <v>2</v>
      </c>
      <c r="D1381" s="567">
        <v>14422844</v>
      </c>
      <c r="E1381" s="567">
        <v>14052580</v>
      </c>
      <c r="F1381" s="567">
        <v>3507414</v>
      </c>
    </row>
    <row r="1382" spans="1:6">
      <c r="A1382" s="892" t="s">
        <v>1125</v>
      </c>
      <c r="B1382" s="567">
        <v>7699844</v>
      </c>
      <c r="C1382" s="567">
        <v>1</v>
      </c>
      <c r="D1382" s="567">
        <v>7699844</v>
      </c>
      <c r="E1382" s="567">
        <v>7571535</v>
      </c>
      <c r="F1382" s="567">
        <v>1962125</v>
      </c>
    </row>
    <row r="1383" spans="1:6">
      <c r="A1383" s="893" t="s">
        <v>1124</v>
      </c>
      <c r="B1383" s="567">
        <v>7699844</v>
      </c>
      <c r="C1383" s="567">
        <v>1</v>
      </c>
      <c r="D1383" s="567">
        <v>7699844</v>
      </c>
      <c r="E1383" s="567">
        <v>7571535</v>
      </c>
      <c r="F1383" s="567">
        <v>1962125</v>
      </c>
    </row>
    <row r="1384" spans="1:6">
      <c r="A1384" s="894" t="s">
        <v>1120</v>
      </c>
      <c r="B1384" s="567">
        <v>7699844</v>
      </c>
      <c r="C1384" s="567">
        <v>1</v>
      </c>
      <c r="D1384" s="567">
        <v>7699844</v>
      </c>
      <c r="E1384" s="567">
        <v>7571535</v>
      </c>
      <c r="F1384" s="567">
        <v>1962125</v>
      </c>
    </row>
    <row r="1385" spans="1:6">
      <c r="A1385" s="896" t="s">
        <v>527</v>
      </c>
      <c r="B1385" s="567">
        <v>7699844</v>
      </c>
      <c r="C1385" s="567">
        <v>1</v>
      </c>
      <c r="D1385" s="567">
        <v>7699844</v>
      </c>
      <c r="E1385" s="567">
        <v>7571535</v>
      </c>
      <c r="F1385" s="567">
        <v>1962125</v>
      </c>
    </row>
    <row r="1386" spans="1:6">
      <c r="A1386" s="895" t="s">
        <v>273</v>
      </c>
      <c r="B1386" s="567">
        <v>7699844</v>
      </c>
      <c r="C1386" s="567">
        <v>1</v>
      </c>
      <c r="D1386" s="567">
        <v>7699844</v>
      </c>
      <c r="E1386" s="567">
        <v>7571535</v>
      </c>
      <c r="F1386" s="567">
        <v>1962125</v>
      </c>
    </row>
    <row r="1387" spans="1:6">
      <c r="A1387" s="897" t="s">
        <v>480</v>
      </c>
      <c r="B1387" s="567">
        <v>7699844</v>
      </c>
      <c r="C1387" s="567">
        <v>1</v>
      </c>
      <c r="D1387" s="567">
        <v>7699844</v>
      </c>
      <c r="E1387" s="567">
        <v>7571535</v>
      </c>
      <c r="F1387" s="567">
        <v>1962125</v>
      </c>
    </row>
    <row r="1388" spans="1:6">
      <c r="A1388" s="892" t="s">
        <v>1123</v>
      </c>
      <c r="B1388" s="567">
        <v>10000000</v>
      </c>
      <c r="C1388" s="567">
        <v>1</v>
      </c>
      <c r="D1388" s="567">
        <v>6723000</v>
      </c>
      <c r="E1388" s="567">
        <v>6481045</v>
      </c>
      <c r="F1388" s="567">
        <v>1545289</v>
      </c>
    </row>
    <row r="1389" spans="1:6">
      <c r="A1389" s="893" t="s">
        <v>1122</v>
      </c>
      <c r="B1389" s="567">
        <v>10000000</v>
      </c>
      <c r="C1389" s="567">
        <v>1</v>
      </c>
      <c r="D1389" s="567">
        <v>6723000</v>
      </c>
      <c r="E1389" s="567">
        <v>6481045</v>
      </c>
      <c r="F1389" s="567">
        <v>1545289</v>
      </c>
    </row>
    <row r="1390" spans="1:6">
      <c r="A1390" s="894" t="s">
        <v>1120</v>
      </c>
      <c r="B1390" s="567">
        <v>10000000</v>
      </c>
      <c r="C1390" s="567">
        <v>1</v>
      </c>
      <c r="D1390" s="567">
        <v>6723000</v>
      </c>
      <c r="E1390" s="567">
        <v>6481045</v>
      </c>
      <c r="F1390" s="567">
        <v>1545289</v>
      </c>
    </row>
    <row r="1391" spans="1:6">
      <c r="A1391" s="896" t="s">
        <v>527</v>
      </c>
      <c r="B1391" s="567">
        <v>10000000</v>
      </c>
      <c r="C1391" s="567">
        <v>1</v>
      </c>
      <c r="D1391" s="567">
        <v>6723000</v>
      </c>
      <c r="E1391" s="567">
        <v>6481045</v>
      </c>
      <c r="F1391" s="567">
        <v>1545289</v>
      </c>
    </row>
    <row r="1392" spans="1:6">
      <c r="A1392" s="895" t="s">
        <v>273</v>
      </c>
      <c r="B1392" s="567">
        <v>10000000</v>
      </c>
      <c r="C1392" s="567">
        <v>1</v>
      </c>
      <c r="D1392" s="567">
        <v>6723000</v>
      </c>
      <c r="E1392" s="567">
        <v>6481045</v>
      </c>
      <c r="F1392" s="567">
        <v>1545289</v>
      </c>
    </row>
    <row r="1393" spans="1:6">
      <c r="A1393" s="897" t="s">
        <v>480</v>
      </c>
      <c r="B1393" s="567">
        <v>10000000</v>
      </c>
      <c r="C1393" s="567">
        <v>1</v>
      </c>
      <c r="D1393" s="567">
        <v>6723000</v>
      </c>
      <c r="E1393" s="567">
        <v>6481045</v>
      </c>
      <c r="F1393" s="567">
        <v>1545289</v>
      </c>
    </row>
    <row r="1394" spans="1:6">
      <c r="A1394" s="886" t="s">
        <v>1099</v>
      </c>
      <c r="B1394" s="567">
        <v>1500000</v>
      </c>
      <c r="C1394" s="567">
        <v>1</v>
      </c>
      <c r="D1394" s="567">
        <v>1500000</v>
      </c>
      <c r="E1394" s="567">
        <v>0</v>
      </c>
      <c r="F1394" s="567">
        <v>0</v>
      </c>
    </row>
    <row r="1395" spans="1:6">
      <c r="A1395" s="726" t="s">
        <v>2704</v>
      </c>
      <c r="B1395" s="567">
        <v>1500000</v>
      </c>
      <c r="C1395" s="567">
        <v>1</v>
      </c>
      <c r="D1395" s="567">
        <v>1500000</v>
      </c>
      <c r="E1395" s="567">
        <v>0</v>
      </c>
      <c r="F1395" s="567">
        <v>0</v>
      </c>
    </row>
    <row r="1396" spans="1:6">
      <c r="A1396" s="887" t="s">
        <v>1100</v>
      </c>
      <c r="B1396" s="567">
        <v>1500000</v>
      </c>
      <c r="C1396" s="567">
        <v>1</v>
      </c>
      <c r="D1396" s="567">
        <v>1500000</v>
      </c>
      <c r="E1396" s="567">
        <v>0</v>
      </c>
      <c r="F1396" s="567">
        <v>0</v>
      </c>
    </row>
    <row r="1397" spans="1:6">
      <c r="A1397" s="888" t="s">
        <v>3251</v>
      </c>
      <c r="B1397" s="567">
        <v>1500000</v>
      </c>
      <c r="C1397" s="567">
        <v>1</v>
      </c>
      <c r="D1397" s="567">
        <v>1500000</v>
      </c>
      <c r="E1397" s="567">
        <v>0</v>
      </c>
      <c r="F1397" s="567">
        <v>0</v>
      </c>
    </row>
    <row r="1398" spans="1:6">
      <c r="A1398" s="889">
        <v>0</v>
      </c>
      <c r="B1398" s="567">
        <v>1500000</v>
      </c>
      <c r="C1398" s="567">
        <v>1</v>
      </c>
      <c r="D1398" s="567">
        <v>1500000</v>
      </c>
      <c r="E1398" s="567">
        <v>0</v>
      </c>
      <c r="F1398" s="567">
        <v>0</v>
      </c>
    </row>
    <row r="1399" spans="1:6">
      <c r="A1399" s="890" t="s">
        <v>3251</v>
      </c>
      <c r="B1399" s="567">
        <v>1500000</v>
      </c>
      <c r="C1399" s="567">
        <v>1</v>
      </c>
      <c r="D1399" s="567">
        <v>1500000</v>
      </c>
      <c r="E1399" s="567">
        <v>0</v>
      </c>
      <c r="F1399" s="567">
        <v>0</v>
      </c>
    </row>
    <row r="1400" spans="1:6">
      <c r="A1400" s="891" t="s">
        <v>1054</v>
      </c>
      <c r="B1400" s="567">
        <v>1500000</v>
      </c>
      <c r="C1400" s="567">
        <v>1</v>
      </c>
      <c r="D1400" s="567">
        <v>1500000</v>
      </c>
      <c r="E1400" s="567">
        <v>0</v>
      </c>
      <c r="F1400" s="567">
        <v>0</v>
      </c>
    </row>
    <row r="1401" spans="1:6">
      <c r="A1401" s="892" t="s">
        <v>1099</v>
      </c>
      <c r="B1401" s="567">
        <v>1500000</v>
      </c>
      <c r="C1401" s="567">
        <v>1</v>
      </c>
      <c r="D1401" s="567">
        <v>1500000</v>
      </c>
      <c r="E1401" s="567">
        <v>0</v>
      </c>
      <c r="F1401" s="567">
        <v>0</v>
      </c>
    </row>
    <row r="1402" spans="1:6">
      <c r="A1402" s="893" t="s">
        <v>1099</v>
      </c>
      <c r="B1402" s="567">
        <v>1500000</v>
      </c>
      <c r="C1402" s="567">
        <v>1</v>
      </c>
      <c r="D1402" s="567">
        <v>1500000</v>
      </c>
      <c r="E1402" s="567">
        <v>0</v>
      </c>
      <c r="F1402" s="567">
        <v>0</v>
      </c>
    </row>
    <row r="1403" spans="1:6">
      <c r="A1403" s="894" t="s">
        <v>1099</v>
      </c>
      <c r="B1403" s="567">
        <v>1500000</v>
      </c>
      <c r="C1403" s="567">
        <v>1</v>
      </c>
      <c r="D1403" s="567">
        <v>1500000</v>
      </c>
      <c r="E1403" s="567">
        <v>0</v>
      </c>
      <c r="F1403" s="567">
        <v>0</v>
      </c>
    </row>
    <row r="1404" spans="1:6">
      <c r="A1404" s="896" t="s">
        <v>527</v>
      </c>
      <c r="B1404" s="567">
        <v>1500000</v>
      </c>
      <c r="C1404" s="567">
        <v>1</v>
      </c>
      <c r="D1404" s="567">
        <v>1500000</v>
      </c>
      <c r="E1404" s="567">
        <v>0</v>
      </c>
      <c r="F1404" s="567">
        <v>0</v>
      </c>
    </row>
    <row r="1405" spans="1:6">
      <c r="A1405" s="895" t="s">
        <v>311</v>
      </c>
      <c r="B1405" s="567">
        <v>1500000</v>
      </c>
      <c r="C1405" s="567">
        <v>1</v>
      </c>
      <c r="D1405" s="567">
        <v>1500000</v>
      </c>
      <c r="E1405" s="567">
        <v>0</v>
      </c>
      <c r="F1405" s="567">
        <v>0</v>
      </c>
    </row>
    <row r="1406" spans="1:6">
      <c r="A1406" s="897" t="s">
        <v>999</v>
      </c>
      <c r="B1406" s="567">
        <v>1500000</v>
      </c>
      <c r="C1406" s="567">
        <v>1</v>
      </c>
      <c r="D1406" s="567">
        <v>1500000</v>
      </c>
      <c r="E1406" s="567">
        <v>0</v>
      </c>
      <c r="F1406" s="567">
        <v>0</v>
      </c>
    </row>
    <row r="1407" spans="1:6">
      <c r="A1407" s="886" t="s">
        <v>1059</v>
      </c>
      <c r="B1407" s="567">
        <v>2000000</v>
      </c>
      <c r="C1407" s="567">
        <v>1</v>
      </c>
      <c r="D1407" s="567">
        <v>2000000</v>
      </c>
      <c r="E1407" s="567">
        <v>0</v>
      </c>
      <c r="F1407" s="567">
        <v>0</v>
      </c>
    </row>
    <row r="1408" spans="1:6">
      <c r="A1408" s="726" t="s">
        <v>2704</v>
      </c>
      <c r="B1408" s="567">
        <v>2000000</v>
      </c>
      <c r="C1408" s="567">
        <v>1</v>
      </c>
      <c r="D1408" s="567">
        <v>2000000</v>
      </c>
      <c r="E1408" s="567">
        <v>0</v>
      </c>
      <c r="F1408" s="567">
        <v>0</v>
      </c>
    </row>
    <row r="1409" spans="1:6">
      <c r="A1409" s="887" t="s">
        <v>1060</v>
      </c>
      <c r="B1409" s="567">
        <v>2000000</v>
      </c>
      <c r="C1409" s="567">
        <v>1</v>
      </c>
      <c r="D1409" s="567">
        <v>2000000</v>
      </c>
      <c r="E1409" s="567">
        <v>0</v>
      </c>
      <c r="F1409" s="567">
        <v>0</v>
      </c>
    </row>
    <row r="1410" spans="1:6">
      <c r="A1410" s="888" t="s">
        <v>3251</v>
      </c>
      <c r="B1410" s="567">
        <v>2000000</v>
      </c>
      <c r="C1410" s="567">
        <v>1</v>
      </c>
      <c r="D1410" s="567">
        <v>2000000</v>
      </c>
      <c r="E1410" s="567">
        <v>0</v>
      </c>
      <c r="F1410" s="567">
        <v>0</v>
      </c>
    </row>
    <row r="1411" spans="1:6">
      <c r="A1411" s="889">
        <v>0</v>
      </c>
      <c r="B1411" s="567">
        <v>2000000</v>
      </c>
      <c r="C1411" s="567">
        <v>1</v>
      </c>
      <c r="D1411" s="567">
        <v>2000000</v>
      </c>
      <c r="E1411" s="567">
        <v>0</v>
      </c>
      <c r="F1411" s="567">
        <v>0</v>
      </c>
    </row>
    <row r="1412" spans="1:6">
      <c r="A1412" s="890" t="s">
        <v>3251</v>
      </c>
      <c r="B1412" s="567">
        <v>2000000</v>
      </c>
      <c r="C1412" s="567">
        <v>1</v>
      </c>
      <c r="D1412" s="567">
        <v>2000000</v>
      </c>
      <c r="E1412" s="567">
        <v>0</v>
      </c>
      <c r="F1412" s="567">
        <v>0</v>
      </c>
    </row>
    <row r="1413" spans="1:6">
      <c r="A1413" s="891" t="s">
        <v>1054</v>
      </c>
      <c r="B1413" s="567">
        <v>2000000</v>
      </c>
      <c r="C1413" s="567">
        <v>1</v>
      </c>
      <c r="D1413" s="567">
        <v>2000000</v>
      </c>
      <c r="E1413" s="567">
        <v>0</v>
      </c>
      <c r="F1413" s="567">
        <v>0</v>
      </c>
    </row>
    <row r="1414" spans="1:6">
      <c r="A1414" s="892" t="s">
        <v>1059</v>
      </c>
      <c r="B1414" s="567">
        <v>2000000</v>
      </c>
      <c r="C1414" s="567">
        <v>1</v>
      </c>
      <c r="D1414" s="567">
        <v>2000000</v>
      </c>
      <c r="E1414" s="567">
        <v>0</v>
      </c>
      <c r="F1414" s="567">
        <v>0</v>
      </c>
    </row>
    <row r="1415" spans="1:6">
      <c r="A1415" s="893" t="s">
        <v>1059</v>
      </c>
      <c r="B1415" s="567">
        <v>2000000</v>
      </c>
      <c r="C1415" s="567">
        <v>1</v>
      </c>
      <c r="D1415" s="567">
        <v>2000000</v>
      </c>
      <c r="E1415" s="567">
        <v>0</v>
      </c>
      <c r="F1415" s="567">
        <v>0</v>
      </c>
    </row>
    <row r="1416" spans="1:6">
      <c r="A1416" s="894" t="s">
        <v>1059</v>
      </c>
      <c r="B1416" s="567">
        <v>2000000</v>
      </c>
      <c r="C1416" s="567">
        <v>1</v>
      </c>
      <c r="D1416" s="567">
        <v>2000000</v>
      </c>
      <c r="E1416" s="567">
        <v>0</v>
      </c>
      <c r="F1416" s="567">
        <v>0</v>
      </c>
    </row>
    <row r="1417" spans="1:6">
      <c r="A1417" s="896" t="s">
        <v>527</v>
      </c>
      <c r="B1417" s="567">
        <v>2000000</v>
      </c>
      <c r="C1417" s="567">
        <v>1</v>
      </c>
      <c r="D1417" s="567">
        <v>2000000</v>
      </c>
      <c r="E1417" s="567">
        <v>0</v>
      </c>
      <c r="F1417" s="567">
        <v>0</v>
      </c>
    </row>
    <row r="1418" spans="1:6">
      <c r="A1418" s="895" t="s">
        <v>305</v>
      </c>
      <c r="B1418" s="567">
        <v>2000000</v>
      </c>
      <c r="C1418" s="567">
        <v>1</v>
      </c>
      <c r="D1418" s="567">
        <v>2000000</v>
      </c>
      <c r="E1418" s="567">
        <v>0</v>
      </c>
      <c r="F1418" s="567">
        <v>0</v>
      </c>
    </row>
    <row r="1419" spans="1:6">
      <c r="A1419" s="897" t="s">
        <v>999</v>
      </c>
      <c r="B1419" s="567">
        <v>2000000</v>
      </c>
      <c r="C1419" s="567">
        <v>1</v>
      </c>
      <c r="D1419" s="567">
        <v>2000000</v>
      </c>
      <c r="E1419" s="567">
        <v>0</v>
      </c>
      <c r="F1419" s="567">
        <v>0</v>
      </c>
    </row>
    <row r="1420" spans="1:6">
      <c r="A1420" s="886" t="s">
        <v>1072</v>
      </c>
      <c r="B1420" s="567">
        <v>2600000</v>
      </c>
      <c r="C1420" s="567">
        <v>1</v>
      </c>
      <c r="D1420" s="567">
        <v>2600000</v>
      </c>
      <c r="E1420" s="567">
        <v>0</v>
      </c>
      <c r="F1420" s="567">
        <v>0</v>
      </c>
    </row>
    <row r="1421" spans="1:6">
      <c r="A1421" s="726" t="s">
        <v>2704</v>
      </c>
      <c r="B1421" s="567">
        <v>2600000</v>
      </c>
      <c r="C1421" s="567">
        <v>1</v>
      </c>
      <c r="D1421" s="567">
        <v>2600000</v>
      </c>
      <c r="E1421" s="567">
        <v>0</v>
      </c>
      <c r="F1421" s="567">
        <v>0</v>
      </c>
    </row>
    <row r="1422" spans="1:6">
      <c r="A1422" s="887" t="s">
        <v>1073</v>
      </c>
      <c r="B1422" s="567">
        <v>2600000</v>
      </c>
      <c r="C1422" s="567">
        <v>1</v>
      </c>
      <c r="D1422" s="567">
        <v>2600000</v>
      </c>
      <c r="E1422" s="567">
        <v>0</v>
      </c>
      <c r="F1422" s="567">
        <v>0</v>
      </c>
    </row>
    <row r="1423" spans="1:6">
      <c r="A1423" s="888" t="s">
        <v>3251</v>
      </c>
      <c r="B1423" s="567">
        <v>2600000</v>
      </c>
      <c r="C1423" s="567">
        <v>1</v>
      </c>
      <c r="D1423" s="567">
        <v>2600000</v>
      </c>
      <c r="E1423" s="567">
        <v>0</v>
      </c>
      <c r="F1423" s="567">
        <v>0</v>
      </c>
    </row>
    <row r="1424" spans="1:6">
      <c r="A1424" s="889">
        <v>0</v>
      </c>
      <c r="B1424" s="567">
        <v>2600000</v>
      </c>
      <c r="C1424" s="567">
        <v>1</v>
      </c>
      <c r="D1424" s="567">
        <v>2600000</v>
      </c>
      <c r="E1424" s="567">
        <v>0</v>
      </c>
      <c r="F1424" s="567">
        <v>0</v>
      </c>
    </row>
    <row r="1425" spans="1:6">
      <c r="A1425" s="890" t="s">
        <v>3251</v>
      </c>
      <c r="B1425" s="567">
        <v>2600000</v>
      </c>
      <c r="C1425" s="567">
        <v>1</v>
      </c>
      <c r="D1425" s="567">
        <v>2600000</v>
      </c>
      <c r="E1425" s="567">
        <v>0</v>
      </c>
      <c r="F1425" s="567">
        <v>0</v>
      </c>
    </row>
    <row r="1426" spans="1:6">
      <c r="A1426" s="891">
        <v>2025</v>
      </c>
      <c r="B1426" s="567">
        <v>2600000</v>
      </c>
      <c r="C1426" s="567">
        <v>1</v>
      </c>
      <c r="D1426" s="567">
        <v>2600000</v>
      </c>
      <c r="E1426" s="567">
        <v>0</v>
      </c>
      <c r="F1426" s="567">
        <v>0</v>
      </c>
    </row>
    <row r="1427" spans="1:6">
      <c r="A1427" s="892" t="s">
        <v>1072</v>
      </c>
      <c r="B1427" s="567">
        <v>2600000</v>
      </c>
      <c r="C1427" s="567">
        <v>1</v>
      </c>
      <c r="D1427" s="567">
        <v>2600000</v>
      </c>
      <c r="E1427" s="567">
        <v>0</v>
      </c>
      <c r="F1427" s="567">
        <v>0</v>
      </c>
    </row>
    <row r="1428" spans="1:6">
      <c r="A1428" s="893" t="s">
        <v>1072</v>
      </c>
      <c r="B1428" s="567">
        <v>2600000</v>
      </c>
      <c r="C1428" s="567">
        <v>1</v>
      </c>
      <c r="D1428" s="567">
        <v>2600000</v>
      </c>
      <c r="E1428" s="567">
        <v>0</v>
      </c>
      <c r="F1428" s="567">
        <v>0</v>
      </c>
    </row>
    <row r="1429" spans="1:6">
      <c r="A1429" s="894" t="s">
        <v>1072</v>
      </c>
      <c r="B1429" s="567">
        <v>2600000</v>
      </c>
      <c r="C1429" s="567">
        <v>1</v>
      </c>
      <c r="D1429" s="567">
        <v>2600000</v>
      </c>
      <c r="E1429" s="567">
        <v>0</v>
      </c>
      <c r="F1429" s="567">
        <v>0</v>
      </c>
    </row>
    <row r="1430" spans="1:6">
      <c r="A1430" s="896" t="s">
        <v>527</v>
      </c>
      <c r="B1430" s="567">
        <v>2600000</v>
      </c>
      <c r="C1430" s="567">
        <v>1</v>
      </c>
      <c r="D1430" s="567">
        <v>2600000</v>
      </c>
      <c r="E1430" s="567">
        <v>0</v>
      </c>
      <c r="F1430" s="567">
        <v>0</v>
      </c>
    </row>
    <row r="1431" spans="1:6">
      <c r="A1431" s="895" t="s">
        <v>292</v>
      </c>
      <c r="B1431" s="567">
        <v>2600000</v>
      </c>
      <c r="C1431" s="567">
        <v>1</v>
      </c>
      <c r="D1431" s="567">
        <v>2600000</v>
      </c>
      <c r="E1431" s="567">
        <v>0</v>
      </c>
      <c r="F1431" s="567">
        <v>0</v>
      </c>
    </row>
    <row r="1432" spans="1:6">
      <c r="A1432" s="897" t="s">
        <v>999</v>
      </c>
      <c r="B1432" s="567">
        <v>2600000</v>
      </c>
      <c r="C1432" s="567">
        <v>1</v>
      </c>
      <c r="D1432" s="567">
        <v>2600000</v>
      </c>
      <c r="E1432" s="567">
        <v>0</v>
      </c>
      <c r="F1432" s="567">
        <v>0</v>
      </c>
    </row>
    <row r="1433" spans="1:6">
      <c r="A1433" s="886" t="s">
        <v>1004</v>
      </c>
      <c r="B1433" s="567">
        <v>3000000</v>
      </c>
      <c r="C1433" s="567">
        <v>1</v>
      </c>
      <c r="D1433" s="567">
        <v>3000000</v>
      </c>
      <c r="E1433" s="567">
        <v>0</v>
      </c>
      <c r="F1433" s="567">
        <v>0</v>
      </c>
    </row>
    <row r="1434" spans="1:6">
      <c r="A1434" s="726" t="s">
        <v>2704</v>
      </c>
      <c r="B1434" s="567">
        <v>3000000</v>
      </c>
      <c r="C1434" s="567">
        <v>1</v>
      </c>
      <c r="D1434" s="567">
        <v>3000000</v>
      </c>
      <c r="E1434" s="567">
        <v>0</v>
      </c>
      <c r="F1434" s="567">
        <v>0</v>
      </c>
    </row>
    <row r="1435" spans="1:6">
      <c r="A1435" s="887" t="s">
        <v>1005</v>
      </c>
      <c r="B1435" s="567">
        <v>3000000</v>
      </c>
      <c r="C1435" s="567">
        <v>1</v>
      </c>
      <c r="D1435" s="567">
        <v>3000000</v>
      </c>
      <c r="E1435" s="567">
        <v>0</v>
      </c>
      <c r="F1435" s="567">
        <v>0</v>
      </c>
    </row>
    <row r="1436" spans="1:6">
      <c r="A1436" s="888" t="s">
        <v>3251</v>
      </c>
      <c r="B1436" s="567">
        <v>3000000</v>
      </c>
      <c r="C1436" s="567">
        <v>1</v>
      </c>
      <c r="D1436" s="567">
        <v>3000000</v>
      </c>
      <c r="E1436" s="567">
        <v>0</v>
      </c>
      <c r="F1436" s="567">
        <v>0</v>
      </c>
    </row>
    <row r="1437" spans="1:6">
      <c r="A1437" s="889">
        <v>0</v>
      </c>
      <c r="B1437" s="567">
        <v>3000000</v>
      </c>
      <c r="C1437" s="567">
        <v>1</v>
      </c>
      <c r="D1437" s="567">
        <v>3000000</v>
      </c>
      <c r="E1437" s="567">
        <v>0</v>
      </c>
      <c r="F1437" s="567">
        <v>0</v>
      </c>
    </row>
    <row r="1438" spans="1:6">
      <c r="A1438" s="890" t="s">
        <v>3251</v>
      </c>
      <c r="B1438" s="567">
        <v>3000000</v>
      </c>
      <c r="C1438" s="567">
        <v>1</v>
      </c>
      <c r="D1438" s="567">
        <v>3000000</v>
      </c>
      <c r="E1438" s="567">
        <v>0</v>
      </c>
      <c r="F1438" s="567">
        <v>0</v>
      </c>
    </row>
    <row r="1439" spans="1:6">
      <c r="A1439" s="891">
        <v>2025</v>
      </c>
      <c r="B1439" s="567">
        <v>3000000</v>
      </c>
      <c r="C1439" s="567">
        <v>1</v>
      </c>
      <c r="D1439" s="567">
        <v>3000000</v>
      </c>
      <c r="E1439" s="567">
        <v>0</v>
      </c>
      <c r="F1439" s="567">
        <v>0</v>
      </c>
    </row>
    <row r="1440" spans="1:6">
      <c r="A1440" s="892" t="s">
        <v>1004</v>
      </c>
      <c r="B1440" s="567">
        <v>3000000</v>
      </c>
      <c r="C1440" s="567">
        <v>1</v>
      </c>
      <c r="D1440" s="567">
        <v>3000000</v>
      </c>
      <c r="E1440" s="567">
        <v>0</v>
      </c>
      <c r="F1440" s="567">
        <v>0</v>
      </c>
    </row>
    <row r="1441" spans="1:6">
      <c r="A1441" s="893" t="s">
        <v>1004</v>
      </c>
      <c r="B1441" s="567">
        <v>3000000</v>
      </c>
      <c r="C1441" s="567">
        <v>1</v>
      </c>
      <c r="D1441" s="567">
        <v>3000000</v>
      </c>
      <c r="E1441" s="567">
        <v>0</v>
      </c>
      <c r="F1441" s="567">
        <v>0</v>
      </c>
    </row>
    <row r="1442" spans="1:6">
      <c r="A1442" s="894" t="s">
        <v>1004</v>
      </c>
      <c r="B1442" s="567">
        <v>3000000</v>
      </c>
      <c r="C1442" s="567">
        <v>1</v>
      </c>
      <c r="D1442" s="567">
        <v>3000000</v>
      </c>
      <c r="E1442" s="567">
        <v>0</v>
      </c>
      <c r="F1442" s="567">
        <v>0</v>
      </c>
    </row>
    <row r="1443" spans="1:6">
      <c r="A1443" s="896" t="s">
        <v>527</v>
      </c>
      <c r="B1443" s="567">
        <v>3000000</v>
      </c>
      <c r="C1443" s="567">
        <v>1</v>
      </c>
      <c r="D1443" s="567">
        <v>3000000</v>
      </c>
      <c r="E1443" s="567">
        <v>0</v>
      </c>
      <c r="F1443" s="567">
        <v>0</v>
      </c>
    </row>
    <row r="1444" spans="1:6">
      <c r="A1444" s="895" t="s">
        <v>289</v>
      </c>
      <c r="B1444" s="567">
        <v>3000000</v>
      </c>
      <c r="C1444" s="567">
        <v>1</v>
      </c>
      <c r="D1444" s="567">
        <v>3000000</v>
      </c>
      <c r="E1444" s="567">
        <v>0</v>
      </c>
      <c r="F1444" s="567">
        <v>0</v>
      </c>
    </row>
    <row r="1445" spans="1:6">
      <c r="A1445" s="897" t="s">
        <v>999</v>
      </c>
      <c r="B1445" s="567">
        <v>3000000</v>
      </c>
      <c r="C1445" s="567">
        <v>1</v>
      </c>
      <c r="D1445" s="567">
        <v>3000000</v>
      </c>
      <c r="E1445" s="567">
        <v>0</v>
      </c>
      <c r="F1445" s="567">
        <v>0</v>
      </c>
    </row>
    <row r="1446" spans="1:6">
      <c r="A1446" s="886" t="s">
        <v>1008</v>
      </c>
      <c r="B1446" s="567">
        <v>1229000</v>
      </c>
      <c r="C1446" s="567">
        <v>1</v>
      </c>
      <c r="D1446" s="567">
        <v>1229000</v>
      </c>
      <c r="E1446" s="567">
        <v>0</v>
      </c>
      <c r="F1446" s="567">
        <v>0</v>
      </c>
    </row>
    <row r="1447" spans="1:6">
      <c r="A1447" s="726" t="s">
        <v>2708</v>
      </c>
      <c r="B1447" s="567">
        <v>1229000</v>
      </c>
      <c r="C1447" s="567">
        <v>1</v>
      </c>
      <c r="D1447" s="567">
        <v>1229000</v>
      </c>
      <c r="E1447" s="567">
        <v>0</v>
      </c>
      <c r="F1447" s="567">
        <v>0</v>
      </c>
    </row>
    <row r="1448" spans="1:6">
      <c r="A1448" s="887" t="s">
        <v>1009</v>
      </c>
      <c r="B1448" s="567">
        <v>1229000</v>
      </c>
      <c r="C1448" s="567">
        <v>1</v>
      </c>
      <c r="D1448" s="567">
        <v>1229000</v>
      </c>
      <c r="E1448" s="567">
        <v>0</v>
      </c>
      <c r="F1448" s="567">
        <v>0</v>
      </c>
    </row>
    <row r="1449" spans="1:6">
      <c r="A1449" s="888" t="s">
        <v>3251</v>
      </c>
      <c r="B1449" s="567">
        <v>1229000</v>
      </c>
      <c r="C1449" s="567">
        <v>1</v>
      </c>
      <c r="D1449" s="567">
        <v>1229000</v>
      </c>
      <c r="E1449" s="567">
        <v>0</v>
      </c>
      <c r="F1449" s="567">
        <v>0</v>
      </c>
    </row>
    <row r="1450" spans="1:6">
      <c r="A1450" s="889">
        <v>0</v>
      </c>
      <c r="B1450" s="567">
        <v>1229000</v>
      </c>
      <c r="C1450" s="567">
        <v>1</v>
      </c>
      <c r="D1450" s="567">
        <v>1229000</v>
      </c>
      <c r="E1450" s="567">
        <v>0</v>
      </c>
      <c r="F1450" s="567">
        <v>0</v>
      </c>
    </row>
    <row r="1451" spans="1:6">
      <c r="A1451" s="890" t="s">
        <v>3251</v>
      </c>
      <c r="B1451" s="567">
        <v>1229000</v>
      </c>
      <c r="C1451" s="567">
        <v>1</v>
      </c>
      <c r="D1451" s="567">
        <v>1229000</v>
      </c>
      <c r="E1451" s="567">
        <v>0</v>
      </c>
      <c r="F1451" s="567">
        <v>0</v>
      </c>
    </row>
    <row r="1452" spans="1:6">
      <c r="A1452" s="891">
        <v>2025</v>
      </c>
      <c r="B1452" s="567">
        <v>1229000</v>
      </c>
      <c r="C1452" s="567">
        <v>1</v>
      </c>
      <c r="D1452" s="567">
        <v>1229000</v>
      </c>
      <c r="E1452" s="567">
        <v>0</v>
      </c>
      <c r="F1452" s="567">
        <v>0</v>
      </c>
    </row>
    <row r="1453" spans="1:6">
      <c r="A1453" s="892" t="s">
        <v>1008</v>
      </c>
      <c r="B1453" s="567">
        <v>1229000</v>
      </c>
      <c r="C1453" s="567">
        <v>1</v>
      </c>
      <c r="D1453" s="567">
        <v>1229000</v>
      </c>
      <c r="E1453" s="567">
        <v>0</v>
      </c>
      <c r="F1453" s="567">
        <v>0</v>
      </c>
    </row>
    <row r="1454" spans="1:6">
      <c r="A1454" s="893" t="s">
        <v>1008</v>
      </c>
      <c r="B1454" s="567">
        <v>1229000</v>
      </c>
      <c r="C1454" s="567">
        <v>1</v>
      </c>
      <c r="D1454" s="567">
        <v>1229000</v>
      </c>
      <c r="E1454" s="567">
        <v>0</v>
      </c>
      <c r="F1454" s="567">
        <v>0</v>
      </c>
    </row>
    <row r="1455" spans="1:6">
      <c r="A1455" s="894" t="s">
        <v>1008</v>
      </c>
      <c r="B1455" s="567">
        <v>1229000</v>
      </c>
      <c r="C1455" s="567">
        <v>1</v>
      </c>
      <c r="D1455" s="567">
        <v>1229000</v>
      </c>
      <c r="E1455" s="567">
        <v>0</v>
      </c>
      <c r="F1455" s="567">
        <v>0</v>
      </c>
    </row>
    <row r="1456" spans="1:6">
      <c r="A1456" s="896" t="s">
        <v>527</v>
      </c>
      <c r="B1456" s="567">
        <v>1229000</v>
      </c>
      <c r="C1456" s="567">
        <v>1</v>
      </c>
      <c r="D1456" s="567">
        <v>1229000</v>
      </c>
      <c r="E1456" s="567">
        <v>0</v>
      </c>
      <c r="F1456" s="567">
        <v>0</v>
      </c>
    </row>
    <row r="1457" spans="1:6">
      <c r="A1457" s="895" t="s">
        <v>289</v>
      </c>
      <c r="B1457" s="567">
        <v>1229000</v>
      </c>
      <c r="C1457" s="567">
        <v>1</v>
      </c>
      <c r="D1457" s="567">
        <v>1229000</v>
      </c>
      <c r="E1457" s="567">
        <v>0</v>
      </c>
      <c r="F1457" s="567">
        <v>0</v>
      </c>
    </row>
    <row r="1458" spans="1:6">
      <c r="A1458" s="897" t="s">
        <v>999</v>
      </c>
      <c r="B1458" s="567">
        <v>1229000</v>
      </c>
      <c r="C1458" s="567">
        <v>1</v>
      </c>
      <c r="D1458" s="567">
        <v>1229000</v>
      </c>
      <c r="E1458" s="567">
        <v>0</v>
      </c>
      <c r="F1458" s="567">
        <v>0</v>
      </c>
    </row>
    <row r="1459" spans="1:6">
      <c r="A1459" s="886" t="s">
        <v>1155</v>
      </c>
      <c r="B1459" s="567">
        <v>2914727</v>
      </c>
      <c r="C1459" s="567">
        <v>2</v>
      </c>
      <c r="D1459" s="567">
        <v>2914727</v>
      </c>
      <c r="E1459" s="567">
        <v>2627113</v>
      </c>
      <c r="F1459" s="567">
        <v>0</v>
      </c>
    </row>
    <row r="1460" spans="1:6">
      <c r="A1460" s="726" t="s">
        <v>2708</v>
      </c>
      <c r="B1460" s="567">
        <v>2914727</v>
      </c>
      <c r="C1460" s="567">
        <v>2</v>
      </c>
      <c r="D1460" s="567">
        <v>2914727</v>
      </c>
      <c r="E1460" s="567">
        <v>2627113</v>
      </c>
      <c r="F1460" s="567">
        <v>0</v>
      </c>
    </row>
    <row r="1461" spans="1:6">
      <c r="A1461" s="887" t="s">
        <v>3251</v>
      </c>
      <c r="B1461" s="567">
        <v>2914727</v>
      </c>
      <c r="C1461" s="567">
        <v>2</v>
      </c>
      <c r="D1461" s="567">
        <v>2914727</v>
      </c>
      <c r="E1461" s="567">
        <v>2627113</v>
      </c>
      <c r="F1461" s="567">
        <v>0</v>
      </c>
    </row>
    <row r="1462" spans="1:6">
      <c r="A1462" s="888" t="s">
        <v>3251</v>
      </c>
      <c r="B1462" s="567">
        <v>2914727</v>
      </c>
      <c r="C1462" s="567">
        <v>2</v>
      </c>
      <c r="D1462" s="567">
        <v>2914727</v>
      </c>
      <c r="E1462" s="567">
        <v>2627113</v>
      </c>
      <c r="F1462" s="567">
        <v>0</v>
      </c>
    </row>
    <row r="1463" spans="1:6">
      <c r="A1463" s="889" t="s">
        <v>3251</v>
      </c>
      <c r="B1463" s="567">
        <v>2914727</v>
      </c>
      <c r="C1463" s="567">
        <v>2</v>
      </c>
      <c r="D1463" s="567">
        <v>2914727</v>
      </c>
      <c r="E1463" s="567">
        <v>2627113</v>
      </c>
      <c r="F1463" s="567">
        <v>0</v>
      </c>
    </row>
    <row r="1464" spans="1:6">
      <c r="A1464" s="890" t="s">
        <v>3251</v>
      </c>
      <c r="B1464" s="567">
        <v>2914727</v>
      </c>
      <c r="C1464" s="567">
        <v>2</v>
      </c>
      <c r="D1464" s="567">
        <v>2914727</v>
      </c>
      <c r="E1464" s="567">
        <v>2627113</v>
      </c>
      <c r="F1464" s="567">
        <v>0</v>
      </c>
    </row>
    <row r="1465" spans="1:6">
      <c r="A1465" s="891" t="s">
        <v>3251</v>
      </c>
      <c r="B1465" s="567">
        <v>2914727</v>
      </c>
      <c r="C1465" s="567">
        <v>2</v>
      </c>
      <c r="D1465" s="567">
        <v>2914727</v>
      </c>
      <c r="E1465" s="567">
        <v>2627113</v>
      </c>
      <c r="F1465" s="567">
        <v>0</v>
      </c>
    </row>
    <row r="1466" spans="1:6">
      <c r="A1466" s="892" t="s">
        <v>1157</v>
      </c>
      <c r="B1466" s="567">
        <v>1800000</v>
      </c>
      <c r="C1466" s="567">
        <v>1</v>
      </c>
      <c r="D1466" s="567">
        <v>1800000</v>
      </c>
      <c r="E1466" s="567">
        <v>1512517</v>
      </c>
      <c r="F1466" s="567">
        <v>0</v>
      </c>
    </row>
    <row r="1467" spans="1:6">
      <c r="A1467" s="893" t="s">
        <v>1156</v>
      </c>
      <c r="B1467" s="567">
        <v>1800000</v>
      </c>
      <c r="C1467" s="567">
        <v>1</v>
      </c>
      <c r="D1467" s="567">
        <v>1800000</v>
      </c>
      <c r="E1467" s="567">
        <v>1512517</v>
      </c>
      <c r="F1467" s="567">
        <v>0</v>
      </c>
    </row>
    <row r="1468" spans="1:6">
      <c r="A1468" s="894" t="s">
        <v>86</v>
      </c>
      <c r="B1468" s="567">
        <v>1800000</v>
      </c>
      <c r="C1468" s="567">
        <v>1</v>
      </c>
      <c r="D1468" s="567">
        <v>1800000</v>
      </c>
      <c r="E1468" s="567">
        <v>1512517</v>
      </c>
      <c r="F1468" s="567">
        <v>0</v>
      </c>
    </row>
    <row r="1469" spans="1:6">
      <c r="A1469" s="896" t="s">
        <v>527</v>
      </c>
      <c r="B1469" s="567">
        <v>1800000</v>
      </c>
      <c r="C1469" s="567">
        <v>1</v>
      </c>
      <c r="D1469" s="567">
        <v>1800000</v>
      </c>
      <c r="E1469" s="567">
        <v>1512517</v>
      </c>
      <c r="F1469" s="567">
        <v>0</v>
      </c>
    </row>
    <row r="1470" spans="1:6">
      <c r="A1470" s="895" t="s">
        <v>316</v>
      </c>
      <c r="B1470" s="567">
        <v>1800000</v>
      </c>
      <c r="C1470" s="567">
        <v>1</v>
      </c>
      <c r="D1470" s="567">
        <v>1800000</v>
      </c>
      <c r="E1470" s="567">
        <v>1512517</v>
      </c>
      <c r="F1470" s="567">
        <v>0</v>
      </c>
    </row>
    <row r="1471" spans="1:6">
      <c r="A1471" s="897" t="s">
        <v>480</v>
      </c>
      <c r="B1471" s="567">
        <v>1800000</v>
      </c>
      <c r="C1471" s="567">
        <v>1</v>
      </c>
      <c r="D1471" s="567">
        <v>1800000</v>
      </c>
      <c r="E1471" s="567">
        <v>1512517</v>
      </c>
      <c r="F1471" s="567">
        <v>0</v>
      </c>
    </row>
    <row r="1472" spans="1:6">
      <c r="A1472" s="892" t="s">
        <v>1159</v>
      </c>
      <c r="B1472" s="567">
        <v>1114727</v>
      </c>
      <c r="C1472" s="567">
        <v>1</v>
      </c>
      <c r="D1472" s="567">
        <v>1114727</v>
      </c>
      <c r="E1472" s="567">
        <v>1114596</v>
      </c>
      <c r="F1472" s="567">
        <v>0</v>
      </c>
    </row>
    <row r="1473" spans="1:6">
      <c r="A1473" s="893" t="s">
        <v>1158</v>
      </c>
      <c r="B1473" s="567">
        <v>1114727</v>
      </c>
      <c r="C1473" s="567">
        <v>1</v>
      </c>
      <c r="D1473" s="567">
        <v>1114727</v>
      </c>
      <c r="E1473" s="567">
        <v>1114596</v>
      </c>
      <c r="F1473" s="567">
        <v>0</v>
      </c>
    </row>
    <row r="1474" spans="1:6">
      <c r="A1474" s="894" t="s">
        <v>86</v>
      </c>
      <c r="B1474" s="567">
        <v>1114727</v>
      </c>
      <c r="C1474" s="567">
        <v>1</v>
      </c>
      <c r="D1474" s="567">
        <v>1114727</v>
      </c>
      <c r="E1474" s="567">
        <v>1114596</v>
      </c>
      <c r="F1474" s="567">
        <v>0</v>
      </c>
    </row>
    <row r="1475" spans="1:6">
      <c r="A1475" s="896" t="s">
        <v>527</v>
      </c>
      <c r="B1475" s="567">
        <v>1114727</v>
      </c>
      <c r="C1475" s="567">
        <v>1</v>
      </c>
      <c r="D1475" s="567">
        <v>1114727</v>
      </c>
      <c r="E1475" s="567">
        <v>1114596</v>
      </c>
      <c r="F1475" s="567">
        <v>0</v>
      </c>
    </row>
    <row r="1476" spans="1:6">
      <c r="A1476" s="895" t="s">
        <v>316</v>
      </c>
      <c r="B1476" s="567">
        <v>1114727</v>
      </c>
      <c r="C1476" s="567">
        <v>1</v>
      </c>
      <c r="D1476" s="567">
        <v>1114727</v>
      </c>
      <c r="E1476" s="567">
        <v>1114596</v>
      </c>
      <c r="F1476" s="567">
        <v>0</v>
      </c>
    </row>
    <row r="1477" spans="1:6">
      <c r="A1477" s="897" t="s">
        <v>480</v>
      </c>
      <c r="B1477" s="567">
        <v>1114727</v>
      </c>
      <c r="C1477" s="567">
        <v>1</v>
      </c>
      <c r="D1477" s="567">
        <v>1114727</v>
      </c>
      <c r="E1477" s="567">
        <v>1114596</v>
      </c>
      <c r="F1477" s="567">
        <v>0</v>
      </c>
    </row>
    <row r="1478" spans="1:6">
      <c r="A1478" s="886" t="s">
        <v>522</v>
      </c>
      <c r="B1478" s="567">
        <v>1082000</v>
      </c>
      <c r="C1478" s="567">
        <v>1</v>
      </c>
      <c r="D1478" s="567">
        <v>1082000</v>
      </c>
      <c r="E1478" s="567">
        <v>0</v>
      </c>
      <c r="F1478" s="567">
        <v>0</v>
      </c>
    </row>
    <row r="1479" spans="1:6">
      <c r="A1479" s="726" t="s">
        <v>2708</v>
      </c>
      <c r="B1479" s="567">
        <v>1082000</v>
      </c>
      <c r="C1479" s="567">
        <v>1</v>
      </c>
      <c r="D1479" s="567">
        <v>1082000</v>
      </c>
      <c r="E1479" s="567">
        <v>0</v>
      </c>
      <c r="F1479" s="567">
        <v>0</v>
      </c>
    </row>
    <row r="1480" spans="1:6">
      <c r="A1480" s="887" t="s">
        <v>524</v>
      </c>
      <c r="B1480" s="567">
        <v>1082000</v>
      </c>
      <c r="C1480" s="567">
        <v>1</v>
      </c>
      <c r="D1480" s="567">
        <v>1082000</v>
      </c>
      <c r="E1480" s="567">
        <v>0</v>
      </c>
      <c r="F1480" s="567">
        <v>0</v>
      </c>
    </row>
    <row r="1481" spans="1:6">
      <c r="A1481" s="888" t="s">
        <v>3251</v>
      </c>
      <c r="B1481" s="567">
        <v>1082000</v>
      </c>
      <c r="C1481" s="567">
        <v>1</v>
      </c>
      <c r="D1481" s="567">
        <v>1082000</v>
      </c>
      <c r="E1481" s="567">
        <v>0</v>
      </c>
      <c r="F1481" s="567">
        <v>0</v>
      </c>
    </row>
    <row r="1482" spans="1:6">
      <c r="A1482" s="889" t="s">
        <v>474</v>
      </c>
      <c r="B1482" s="567">
        <v>1082000</v>
      </c>
      <c r="C1482" s="567">
        <v>1</v>
      </c>
      <c r="D1482" s="567">
        <v>1082000</v>
      </c>
      <c r="E1482" s="567">
        <v>0</v>
      </c>
      <c r="F1482" s="567">
        <v>0</v>
      </c>
    </row>
    <row r="1483" spans="1:6">
      <c r="A1483" s="890" t="s">
        <v>3251</v>
      </c>
      <c r="B1483" s="567">
        <v>1082000</v>
      </c>
      <c r="C1483" s="567">
        <v>1</v>
      </c>
      <c r="D1483" s="567">
        <v>1082000</v>
      </c>
      <c r="E1483" s="567">
        <v>0</v>
      </c>
      <c r="F1483" s="567">
        <v>0</v>
      </c>
    </row>
    <row r="1484" spans="1:6">
      <c r="A1484" s="891" t="s">
        <v>3251</v>
      </c>
      <c r="B1484" s="567">
        <v>1082000</v>
      </c>
      <c r="C1484" s="567">
        <v>1</v>
      </c>
      <c r="D1484" s="567">
        <v>1082000</v>
      </c>
      <c r="E1484" s="567">
        <v>0</v>
      </c>
      <c r="F1484" s="567">
        <v>0</v>
      </c>
    </row>
    <row r="1485" spans="1:6">
      <c r="A1485" s="892" t="s">
        <v>523</v>
      </c>
      <c r="B1485" s="567">
        <v>1082000</v>
      </c>
      <c r="C1485" s="567">
        <v>1</v>
      </c>
      <c r="D1485" s="567">
        <v>1082000</v>
      </c>
      <c r="E1485" s="567">
        <v>0</v>
      </c>
      <c r="F1485" s="567">
        <v>0</v>
      </c>
    </row>
    <row r="1486" spans="1:6">
      <c r="A1486" s="893" t="s">
        <v>396</v>
      </c>
      <c r="B1486" s="567">
        <v>1082000</v>
      </c>
      <c r="C1486" s="567">
        <v>1</v>
      </c>
      <c r="D1486" s="567">
        <v>1082000</v>
      </c>
      <c r="E1486" s="567">
        <v>0</v>
      </c>
      <c r="F1486" s="567">
        <v>0</v>
      </c>
    </row>
    <row r="1487" spans="1:6">
      <c r="A1487" s="894" t="s">
        <v>521</v>
      </c>
      <c r="B1487" s="567">
        <v>1082000</v>
      </c>
      <c r="C1487" s="567">
        <v>1</v>
      </c>
      <c r="D1487" s="567">
        <v>1082000</v>
      </c>
      <c r="E1487" s="567">
        <v>0</v>
      </c>
      <c r="F1487" s="567">
        <v>0</v>
      </c>
    </row>
    <row r="1488" spans="1:6">
      <c r="A1488" s="896" t="s">
        <v>318</v>
      </c>
      <c r="B1488" s="567">
        <v>1082000</v>
      </c>
      <c r="C1488" s="567">
        <v>1</v>
      </c>
      <c r="D1488" s="567">
        <v>1082000</v>
      </c>
      <c r="E1488" s="567">
        <v>0</v>
      </c>
      <c r="F1488" s="567">
        <v>0</v>
      </c>
    </row>
    <row r="1489" spans="1:6">
      <c r="A1489" s="895" t="s">
        <v>310</v>
      </c>
      <c r="B1489" s="567">
        <v>1082000</v>
      </c>
      <c r="C1489" s="567">
        <v>1</v>
      </c>
      <c r="D1489" s="567">
        <v>1082000</v>
      </c>
      <c r="E1489" s="567">
        <v>0</v>
      </c>
      <c r="F1489" s="567">
        <v>0</v>
      </c>
    </row>
    <row r="1490" spans="1:6">
      <c r="A1490" s="897" t="s">
        <v>3251</v>
      </c>
      <c r="B1490" s="567">
        <v>1082000</v>
      </c>
      <c r="C1490" s="567">
        <v>1</v>
      </c>
      <c r="D1490" s="567">
        <v>1082000</v>
      </c>
      <c r="E1490" s="567">
        <v>0</v>
      </c>
      <c r="F1490" s="567">
        <v>0</v>
      </c>
    </row>
    <row r="1491" spans="1:6">
      <c r="A1491" s="886" t="s">
        <v>1030</v>
      </c>
      <c r="B1491" s="567">
        <v>1011886</v>
      </c>
      <c r="C1491" s="567">
        <v>1</v>
      </c>
      <c r="D1491" s="567">
        <v>1011886</v>
      </c>
      <c r="E1491" s="567">
        <v>982474</v>
      </c>
      <c r="F1491" s="567">
        <v>117956</v>
      </c>
    </row>
    <row r="1492" spans="1:6">
      <c r="A1492" s="726" t="s">
        <v>2704</v>
      </c>
      <c r="B1492" s="567">
        <v>1011886</v>
      </c>
      <c r="C1492" s="567">
        <v>1</v>
      </c>
      <c r="D1492" s="567">
        <v>1011886</v>
      </c>
      <c r="E1492" s="567">
        <v>982474</v>
      </c>
      <c r="F1492" s="567">
        <v>117956</v>
      </c>
    </row>
    <row r="1493" spans="1:6">
      <c r="A1493" s="887" t="s">
        <v>1031</v>
      </c>
      <c r="B1493" s="567">
        <v>1011886</v>
      </c>
      <c r="C1493" s="567">
        <v>1</v>
      </c>
      <c r="D1493" s="567">
        <v>1011886</v>
      </c>
      <c r="E1493" s="567">
        <v>982474</v>
      </c>
      <c r="F1493" s="567">
        <v>117956</v>
      </c>
    </row>
    <row r="1494" spans="1:6">
      <c r="A1494" s="888" t="s">
        <v>3251</v>
      </c>
      <c r="B1494" s="567">
        <v>1011886</v>
      </c>
      <c r="C1494" s="567">
        <v>1</v>
      </c>
      <c r="D1494" s="567">
        <v>1011886</v>
      </c>
      <c r="E1494" s="567">
        <v>982474</v>
      </c>
      <c r="F1494" s="567">
        <v>117956</v>
      </c>
    </row>
    <row r="1495" spans="1:6">
      <c r="A1495" s="889">
        <v>0.4</v>
      </c>
      <c r="B1495" s="567">
        <v>1011886</v>
      </c>
      <c r="C1495" s="567">
        <v>1</v>
      </c>
      <c r="D1495" s="567">
        <v>1011886</v>
      </c>
      <c r="E1495" s="567">
        <v>982474</v>
      </c>
      <c r="F1495" s="567">
        <v>117956</v>
      </c>
    </row>
    <row r="1496" spans="1:6">
      <c r="A1496" s="890" t="s">
        <v>3251</v>
      </c>
      <c r="B1496" s="567">
        <v>1011886</v>
      </c>
      <c r="C1496" s="567">
        <v>1</v>
      </c>
      <c r="D1496" s="567">
        <v>1011886</v>
      </c>
      <c r="E1496" s="567">
        <v>982474</v>
      </c>
      <c r="F1496" s="567">
        <v>117956</v>
      </c>
    </row>
    <row r="1497" spans="1:6">
      <c r="A1497" s="891">
        <v>2023</v>
      </c>
      <c r="B1497" s="567">
        <v>1011886</v>
      </c>
      <c r="C1497" s="567">
        <v>1</v>
      </c>
      <c r="D1497" s="567">
        <v>1011886</v>
      </c>
      <c r="E1497" s="567">
        <v>982474</v>
      </c>
      <c r="F1497" s="567">
        <v>117956</v>
      </c>
    </row>
    <row r="1498" spans="1:6">
      <c r="A1498" s="892" t="s">
        <v>1030</v>
      </c>
      <c r="B1498" s="567">
        <v>1011886</v>
      </c>
      <c r="C1498" s="567">
        <v>1</v>
      </c>
      <c r="D1498" s="567">
        <v>1011886</v>
      </c>
      <c r="E1498" s="567">
        <v>982474</v>
      </c>
      <c r="F1498" s="567">
        <v>117956</v>
      </c>
    </row>
    <row r="1499" spans="1:6">
      <c r="A1499" s="893" t="s">
        <v>1030</v>
      </c>
      <c r="B1499" s="567">
        <v>1011886</v>
      </c>
      <c r="C1499" s="567">
        <v>1</v>
      </c>
      <c r="D1499" s="567">
        <v>1011886</v>
      </c>
      <c r="E1499" s="567">
        <v>982474</v>
      </c>
      <c r="F1499" s="567">
        <v>117956</v>
      </c>
    </row>
    <row r="1500" spans="1:6">
      <c r="A1500" s="894" t="s">
        <v>1030</v>
      </c>
      <c r="B1500" s="567">
        <v>1011886</v>
      </c>
      <c r="C1500" s="567">
        <v>1</v>
      </c>
      <c r="D1500" s="567">
        <v>1011886</v>
      </c>
      <c r="E1500" s="567">
        <v>982474</v>
      </c>
      <c r="F1500" s="567">
        <v>117956</v>
      </c>
    </row>
    <row r="1501" spans="1:6">
      <c r="A1501" s="896" t="s">
        <v>527</v>
      </c>
      <c r="B1501" s="567">
        <v>1011886</v>
      </c>
      <c r="C1501" s="567">
        <v>1</v>
      </c>
      <c r="D1501" s="567">
        <v>1011886</v>
      </c>
      <c r="E1501" s="567">
        <v>982474</v>
      </c>
      <c r="F1501" s="567">
        <v>117956</v>
      </c>
    </row>
    <row r="1502" spans="1:6">
      <c r="A1502" s="895" t="s">
        <v>315</v>
      </c>
      <c r="B1502" s="567">
        <v>1011886</v>
      </c>
      <c r="C1502" s="567">
        <v>1</v>
      </c>
      <c r="D1502" s="567">
        <v>1011886</v>
      </c>
      <c r="E1502" s="567">
        <v>982474</v>
      </c>
      <c r="F1502" s="567">
        <v>117956</v>
      </c>
    </row>
    <row r="1503" spans="1:6">
      <c r="A1503" s="897" t="s">
        <v>999</v>
      </c>
      <c r="B1503" s="567">
        <v>1011886</v>
      </c>
      <c r="C1503" s="567">
        <v>1</v>
      </c>
      <c r="D1503" s="567">
        <v>1011886</v>
      </c>
      <c r="E1503" s="567">
        <v>982474</v>
      </c>
      <c r="F1503" s="567">
        <v>117956</v>
      </c>
    </row>
    <row r="1504" spans="1:6">
      <c r="A1504" s="886" t="s">
        <v>1061</v>
      </c>
      <c r="B1504" s="567">
        <v>2023771</v>
      </c>
      <c r="C1504" s="567">
        <v>1</v>
      </c>
      <c r="D1504" s="567">
        <v>2023771</v>
      </c>
      <c r="E1504" s="567">
        <v>2019085</v>
      </c>
      <c r="F1504" s="567">
        <v>533094</v>
      </c>
    </row>
    <row r="1505" spans="1:6">
      <c r="A1505" s="726" t="s">
        <v>2704</v>
      </c>
      <c r="B1505" s="567">
        <v>2023771</v>
      </c>
      <c r="C1505" s="567">
        <v>1</v>
      </c>
      <c r="D1505" s="567">
        <v>2023771</v>
      </c>
      <c r="E1505" s="567">
        <v>2019085</v>
      </c>
      <c r="F1505" s="567">
        <v>533094</v>
      </c>
    </row>
    <row r="1506" spans="1:6">
      <c r="A1506" s="887" t="s">
        <v>20</v>
      </c>
      <c r="B1506" s="567">
        <v>2023771</v>
      </c>
      <c r="C1506" s="567">
        <v>1</v>
      </c>
      <c r="D1506" s="567">
        <v>2023771</v>
      </c>
      <c r="E1506" s="567">
        <v>2019085</v>
      </c>
      <c r="F1506" s="567">
        <v>533094</v>
      </c>
    </row>
    <row r="1507" spans="1:6">
      <c r="A1507" s="888" t="s">
        <v>3251</v>
      </c>
      <c r="B1507" s="567">
        <v>2023771</v>
      </c>
      <c r="C1507" s="567">
        <v>1</v>
      </c>
      <c r="D1507" s="567">
        <v>2023771</v>
      </c>
      <c r="E1507" s="567">
        <v>2019085</v>
      </c>
      <c r="F1507" s="567">
        <v>533094</v>
      </c>
    </row>
    <row r="1508" spans="1:6">
      <c r="A1508" s="889">
        <v>0.4</v>
      </c>
      <c r="B1508" s="567">
        <v>2023771</v>
      </c>
      <c r="C1508" s="567">
        <v>1</v>
      </c>
      <c r="D1508" s="567">
        <v>2023771</v>
      </c>
      <c r="E1508" s="567">
        <v>2019085</v>
      </c>
      <c r="F1508" s="567">
        <v>533094</v>
      </c>
    </row>
    <row r="1509" spans="1:6">
      <c r="A1509" s="890" t="s">
        <v>3251</v>
      </c>
      <c r="B1509" s="567">
        <v>2023771</v>
      </c>
      <c r="C1509" s="567">
        <v>1</v>
      </c>
      <c r="D1509" s="567">
        <v>2023771</v>
      </c>
      <c r="E1509" s="567">
        <v>2019085</v>
      </c>
      <c r="F1509" s="567">
        <v>533094</v>
      </c>
    </row>
    <row r="1510" spans="1:6">
      <c r="A1510" s="891" t="s">
        <v>1062</v>
      </c>
      <c r="B1510" s="567">
        <v>2023771</v>
      </c>
      <c r="C1510" s="567">
        <v>1</v>
      </c>
      <c r="D1510" s="567">
        <v>2023771</v>
      </c>
      <c r="E1510" s="567">
        <v>2019085</v>
      </c>
      <c r="F1510" s="567">
        <v>533094</v>
      </c>
    </row>
    <row r="1511" spans="1:6">
      <c r="A1511" s="892" t="s">
        <v>1061</v>
      </c>
      <c r="B1511" s="567">
        <v>2023771</v>
      </c>
      <c r="C1511" s="567">
        <v>1</v>
      </c>
      <c r="D1511" s="567">
        <v>2023771</v>
      </c>
      <c r="E1511" s="567">
        <v>2019085</v>
      </c>
      <c r="F1511" s="567">
        <v>533094</v>
      </c>
    </row>
    <row r="1512" spans="1:6">
      <c r="A1512" s="893" t="s">
        <v>1061</v>
      </c>
      <c r="B1512" s="567">
        <v>2023771</v>
      </c>
      <c r="C1512" s="567">
        <v>1</v>
      </c>
      <c r="D1512" s="567">
        <v>2023771</v>
      </c>
      <c r="E1512" s="567">
        <v>2019085</v>
      </c>
      <c r="F1512" s="567">
        <v>533094</v>
      </c>
    </row>
    <row r="1513" spans="1:6">
      <c r="A1513" s="894" t="s">
        <v>1061</v>
      </c>
      <c r="B1513" s="567">
        <v>2023771</v>
      </c>
      <c r="C1513" s="567">
        <v>1</v>
      </c>
      <c r="D1513" s="567">
        <v>2023771</v>
      </c>
      <c r="E1513" s="567">
        <v>2019085</v>
      </c>
      <c r="F1513" s="567">
        <v>533094</v>
      </c>
    </row>
    <row r="1514" spans="1:6">
      <c r="A1514" s="896" t="s">
        <v>527</v>
      </c>
      <c r="B1514" s="567">
        <v>2023771</v>
      </c>
      <c r="C1514" s="567">
        <v>1</v>
      </c>
      <c r="D1514" s="567">
        <v>2023771</v>
      </c>
      <c r="E1514" s="567">
        <v>2019085</v>
      </c>
      <c r="F1514" s="567">
        <v>533094</v>
      </c>
    </row>
    <row r="1515" spans="1:6">
      <c r="A1515" s="895" t="s">
        <v>305</v>
      </c>
      <c r="B1515" s="567">
        <v>2023771</v>
      </c>
      <c r="C1515" s="567">
        <v>1</v>
      </c>
      <c r="D1515" s="567">
        <v>2023771</v>
      </c>
      <c r="E1515" s="567">
        <v>2019085</v>
      </c>
      <c r="F1515" s="567">
        <v>533094</v>
      </c>
    </row>
    <row r="1516" spans="1:6">
      <c r="A1516" s="897" t="s">
        <v>999</v>
      </c>
      <c r="B1516" s="567">
        <v>2023771</v>
      </c>
      <c r="C1516" s="567">
        <v>1</v>
      </c>
      <c r="D1516" s="567">
        <v>2023771</v>
      </c>
      <c r="E1516" s="567">
        <v>2019085</v>
      </c>
      <c r="F1516" s="567">
        <v>533094</v>
      </c>
    </row>
    <row r="1517" spans="1:6">
      <c r="A1517" s="886" t="s">
        <v>1064</v>
      </c>
      <c r="B1517" s="567">
        <v>1000000</v>
      </c>
      <c r="C1517" s="567">
        <v>1</v>
      </c>
      <c r="D1517" s="567">
        <v>1000000</v>
      </c>
      <c r="E1517" s="567">
        <v>951393</v>
      </c>
      <c r="F1517" s="567">
        <v>252722</v>
      </c>
    </row>
    <row r="1518" spans="1:6">
      <c r="A1518" s="726" t="s">
        <v>2705</v>
      </c>
      <c r="B1518" s="567">
        <v>1000000</v>
      </c>
      <c r="C1518" s="567">
        <v>1</v>
      </c>
      <c r="D1518" s="567">
        <v>1000000</v>
      </c>
      <c r="E1518" s="567">
        <v>951393</v>
      </c>
      <c r="F1518" s="567">
        <v>252722</v>
      </c>
    </row>
    <row r="1519" spans="1:6">
      <c r="A1519" s="887" t="s">
        <v>20</v>
      </c>
      <c r="B1519" s="567">
        <v>1000000</v>
      </c>
      <c r="C1519" s="567">
        <v>1</v>
      </c>
      <c r="D1519" s="567">
        <v>1000000</v>
      </c>
      <c r="E1519" s="567">
        <v>951393</v>
      </c>
      <c r="F1519" s="567">
        <v>252722</v>
      </c>
    </row>
    <row r="1520" spans="1:6">
      <c r="A1520" s="888" t="s">
        <v>3251</v>
      </c>
      <c r="B1520" s="567">
        <v>1000000</v>
      </c>
      <c r="C1520" s="567">
        <v>1</v>
      </c>
      <c r="D1520" s="567">
        <v>1000000</v>
      </c>
      <c r="E1520" s="567">
        <v>951393</v>
      </c>
      <c r="F1520" s="567">
        <v>252722</v>
      </c>
    </row>
    <row r="1521" spans="1:6">
      <c r="A1521" s="889">
        <v>0.6</v>
      </c>
      <c r="B1521" s="567">
        <v>1000000</v>
      </c>
      <c r="C1521" s="567">
        <v>1</v>
      </c>
      <c r="D1521" s="567">
        <v>1000000</v>
      </c>
      <c r="E1521" s="567">
        <v>951393</v>
      </c>
      <c r="F1521" s="567">
        <v>252722</v>
      </c>
    </row>
    <row r="1522" spans="1:6">
      <c r="A1522" s="890" t="s">
        <v>3251</v>
      </c>
      <c r="B1522" s="567">
        <v>1000000</v>
      </c>
      <c r="C1522" s="567">
        <v>1</v>
      </c>
      <c r="D1522" s="567">
        <v>1000000</v>
      </c>
      <c r="E1522" s="567">
        <v>951393</v>
      </c>
      <c r="F1522" s="567">
        <v>252722</v>
      </c>
    </row>
    <row r="1523" spans="1:6">
      <c r="A1523" s="891" t="s">
        <v>1057</v>
      </c>
      <c r="B1523" s="567">
        <v>1000000</v>
      </c>
      <c r="C1523" s="567">
        <v>1</v>
      </c>
      <c r="D1523" s="567">
        <v>1000000</v>
      </c>
      <c r="E1523" s="567">
        <v>951393</v>
      </c>
      <c r="F1523" s="567">
        <v>252722</v>
      </c>
    </row>
    <row r="1524" spans="1:6">
      <c r="A1524" s="892" t="s">
        <v>1064</v>
      </c>
      <c r="B1524" s="567">
        <v>1000000</v>
      </c>
      <c r="C1524" s="567">
        <v>1</v>
      </c>
      <c r="D1524" s="567">
        <v>1000000</v>
      </c>
      <c r="E1524" s="567">
        <v>951393</v>
      </c>
      <c r="F1524" s="567">
        <v>252722</v>
      </c>
    </row>
    <row r="1525" spans="1:6">
      <c r="A1525" s="893" t="s">
        <v>1064</v>
      </c>
      <c r="B1525" s="567">
        <v>1000000</v>
      </c>
      <c r="C1525" s="567">
        <v>1</v>
      </c>
      <c r="D1525" s="567">
        <v>1000000</v>
      </c>
      <c r="E1525" s="567">
        <v>951393</v>
      </c>
      <c r="F1525" s="567">
        <v>252722</v>
      </c>
    </row>
    <row r="1526" spans="1:6">
      <c r="A1526" s="894" t="s">
        <v>1064</v>
      </c>
      <c r="B1526" s="567">
        <v>1000000</v>
      </c>
      <c r="C1526" s="567">
        <v>1</v>
      </c>
      <c r="D1526" s="567">
        <v>1000000</v>
      </c>
      <c r="E1526" s="567">
        <v>951393</v>
      </c>
      <c r="F1526" s="567">
        <v>252722</v>
      </c>
    </row>
    <row r="1527" spans="1:6">
      <c r="A1527" s="896" t="s">
        <v>527</v>
      </c>
      <c r="B1527" s="567">
        <v>1000000</v>
      </c>
      <c r="C1527" s="567">
        <v>1</v>
      </c>
      <c r="D1527" s="567">
        <v>1000000</v>
      </c>
      <c r="E1527" s="567">
        <v>951393</v>
      </c>
      <c r="F1527" s="567">
        <v>252722</v>
      </c>
    </row>
    <row r="1528" spans="1:6">
      <c r="A1528" s="895" t="s">
        <v>305</v>
      </c>
      <c r="B1528" s="567">
        <v>1000000</v>
      </c>
      <c r="C1528" s="567">
        <v>1</v>
      </c>
      <c r="D1528" s="567">
        <v>1000000</v>
      </c>
      <c r="E1528" s="567">
        <v>951393</v>
      </c>
      <c r="F1528" s="567">
        <v>252722</v>
      </c>
    </row>
    <row r="1529" spans="1:6">
      <c r="A1529" s="897" t="s">
        <v>999</v>
      </c>
      <c r="B1529" s="567">
        <v>1000000</v>
      </c>
      <c r="C1529" s="567">
        <v>1</v>
      </c>
      <c r="D1529" s="567">
        <v>1000000</v>
      </c>
      <c r="E1529" s="567">
        <v>951393</v>
      </c>
      <c r="F1529" s="567">
        <v>252722</v>
      </c>
    </row>
    <row r="1530" spans="1:6">
      <c r="A1530" s="886" t="s">
        <v>803</v>
      </c>
      <c r="B1530" s="567">
        <v>2400000</v>
      </c>
      <c r="C1530" s="567">
        <v>1</v>
      </c>
      <c r="D1530" s="567">
        <v>2950425</v>
      </c>
      <c r="E1530" s="567">
        <v>2929175</v>
      </c>
      <c r="F1530" s="567">
        <v>1886771</v>
      </c>
    </row>
    <row r="1531" spans="1:6">
      <c r="A1531" s="726" t="s">
        <v>2705</v>
      </c>
      <c r="B1531" s="567">
        <v>2400000</v>
      </c>
      <c r="C1531" s="567">
        <v>1</v>
      </c>
      <c r="D1531" s="567">
        <v>2950425</v>
      </c>
      <c r="E1531" s="567">
        <v>2929175</v>
      </c>
      <c r="F1531" s="567">
        <v>1886771</v>
      </c>
    </row>
    <row r="1532" spans="1:6">
      <c r="A1532" s="887" t="s">
        <v>20</v>
      </c>
      <c r="B1532" s="567">
        <v>2400000</v>
      </c>
      <c r="C1532" s="567">
        <v>1</v>
      </c>
      <c r="D1532" s="567">
        <v>2950425</v>
      </c>
      <c r="E1532" s="567">
        <v>2929175</v>
      </c>
      <c r="F1532" s="567">
        <v>1886771</v>
      </c>
    </row>
    <row r="1533" spans="1:6">
      <c r="A1533" s="888" t="s">
        <v>3251</v>
      </c>
      <c r="B1533" s="567">
        <v>2400000</v>
      </c>
      <c r="C1533" s="567">
        <v>1</v>
      </c>
      <c r="D1533" s="567">
        <v>2950425</v>
      </c>
      <c r="E1533" s="567">
        <v>2929175</v>
      </c>
      <c r="F1533" s="567">
        <v>1886771</v>
      </c>
    </row>
    <row r="1534" spans="1:6">
      <c r="A1534" s="889">
        <v>0.85</v>
      </c>
      <c r="B1534" s="567">
        <v>2400000</v>
      </c>
      <c r="C1534" s="567">
        <v>1</v>
      </c>
      <c r="D1534" s="567">
        <v>2950425</v>
      </c>
      <c r="E1534" s="567">
        <v>2929175</v>
      </c>
      <c r="F1534" s="567">
        <v>1886771</v>
      </c>
    </row>
    <row r="1535" spans="1:6">
      <c r="A1535" s="890" t="s">
        <v>3251</v>
      </c>
      <c r="B1535" s="567">
        <v>2400000</v>
      </c>
      <c r="C1535" s="567">
        <v>1</v>
      </c>
      <c r="D1535" s="567">
        <v>2950425</v>
      </c>
      <c r="E1535" s="567">
        <v>2929175</v>
      </c>
      <c r="F1535" s="567">
        <v>1886771</v>
      </c>
    </row>
    <row r="1536" spans="1:6">
      <c r="A1536" s="891" t="s">
        <v>661</v>
      </c>
      <c r="B1536" s="567">
        <v>2400000</v>
      </c>
      <c r="C1536" s="567">
        <v>1</v>
      </c>
      <c r="D1536" s="567">
        <v>2950425</v>
      </c>
      <c r="E1536" s="567">
        <v>2929175</v>
      </c>
      <c r="F1536" s="567">
        <v>1886771</v>
      </c>
    </row>
    <row r="1537" spans="1:6">
      <c r="A1537" s="892" t="s">
        <v>804</v>
      </c>
      <c r="B1537" s="567">
        <v>2400000</v>
      </c>
      <c r="C1537" s="567">
        <v>1</v>
      </c>
      <c r="D1537" s="567">
        <v>2950425</v>
      </c>
      <c r="E1537" s="567">
        <v>2929175</v>
      </c>
      <c r="F1537" s="567">
        <v>1886771</v>
      </c>
    </row>
    <row r="1538" spans="1:6">
      <c r="A1538" s="893" t="s">
        <v>3251</v>
      </c>
      <c r="B1538" s="567">
        <v>2400000</v>
      </c>
      <c r="C1538" s="567">
        <v>1</v>
      </c>
      <c r="D1538" s="567">
        <v>2950425</v>
      </c>
      <c r="E1538" s="567">
        <v>2929175</v>
      </c>
      <c r="F1538" s="567">
        <v>1886771</v>
      </c>
    </row>
    <row r="1539" spans="1:6">
      <c r="A1539" s="894" t="s">
        <v>802</v>
      </c>
      <c r="B1539" s="567">
        <v>2400000</v>
      </c>
      <c r="C1539" s="567">
        <v>1</v>
      </c>
      <c r="D1539" s="567">
        <v>2950425</v>
      </c>
      <c r="E1539" s="567">
        <v>2929175</v>
      </c>
      <c r="F1539" s="567">
        <v>1886771</v>
      </c>
    </row>
    <row r="1540" spans="1:6">
      <c r="A1540" s="896" t="s">
        <v>527</v>
      </c>
      <c r="B1540" s="567">
        <v>2400000</v>
      </c>
      <c r="C1540" s="567">
        <v>1</v>
      </c>
      <c r="D1540" s="567">
        <v>2950425</v>
      </c>
      <c r="E1540" s="567">
        <v>2929175</v>
      </c>
      <c r="F1540" s="567">
        <v>1886771</v>
      </c>
    </row>
    <row r="1541" spans="1:6">
      <c r="A1541" s="895" t="s">
        <v>305</v>
      </c>
      <c r="B1541" s="567">
        <v>2400000</v>
      </c>
      <c r="C1541" s="567">
        <v>1</v>
      </c>
      <c r="D1541" s="567">
        <v>2950425</v>
      </c>
      <c r="E1541" s="567">
        <v>2929175</v>
      </c>
      <c r="F1541" s="567">
        <v>1886771</v>
      </c>
    </row>
    <row r="1542" spans="1:6">
      <c r="A1542" s="897" t="s">
        <v>319</v>
      </c>
      <c r="B1542" s="567">
        <v>2400000</v>
      </c>
      <c r="C1542" s="567">
        <v>1</v>
      </c>
      <c r="D1542" s="567">
        <v>2950425</v>
      </c>
      <c r="E1542" s="567">
        <v>2929175</v>
      </c>
      <c r="F1542" s="567">
        <v>1886771</v>
      </c>
    </row>
    <row r="1543" spans="1:6">
      <c r="A1543" s="886" t="s">
        <v>1074</v>
      </c>
      <c r="B1543" s="567">
        <v>1000000</v>
      </c>
      <c r="C1543" s="567">
        <v>1</v>
      </c>
      <c r="D1543" s="567">
        <v>1000000</v>
      </c>
      <c r="E1543" s="567">
        <v>937760</v>
      </c>
      <c r="F1543" s="567">
        <v>198270</v>
      </c>
    </row>
    <row r="1544" spans="1:6">
      <c r="A1544" s="726" t="s">
        <v>2705</v>
      </c>
      <c r="B1544" s="567">
        <v>1000000</v>
      </c>
      <c r="C1544" s="567">
        <v>1</v>
      </c>
      <c r="D1544" s="567">
        <v>1000000</v>
      </c>
      <c r="E1544" s="567">
        <v>937760</v>
      </c>
      <c r="F1544" s="567">
        <v>198270</v>
      </c>
    </row>
    <row r="1545" spans="1:6">
      <c r="A1545" s="887" t="s">
        <v>865</v>
      </c>
      <c r="B1545" s="567">
        <v>1000000</v>
      </c>
      <c r="C1545" s="567">
        <v>1</v>
      </c>
      <c r="D1545" s="567">
        <v>1000000</v>
      </c>
      <c r="E1545" s="567">
        <v>937760</v>
      </c>
      <c r="F1545" s="567">
        <v>198270</v>
      </c>
    </row>
    <row r="1546" spans="1:6">
      <c r="A1546" s="888" t="s">
        <v>3251</v>
      </c>
      <c r="B1546" s="567">
        <v>1000000</v>
      </c>
      <c r="C1546" s="567">
        <v>1</v>
      </c>
      <c r="D1546" s="567">
        <v>1000000</v>
      </c>
      <c r="E1546" s="567">
        <v>937760</v>
      </c>
      <c r="F1546" s="567">
        <v>198270</v>
      </c>
    </row>
    <row r="1547" spans="1:6">
      <c r="A1547" s="889">
        <v>0.7</v>
      </c>
      <c r="B1547" s="567">
        <v>1000000</v>
      </c>
      <c r="C1547" s="567">
        <v>1</v>
      </c>
      <c r="D1547" s="567">
        <v>1000000</v>
      </c>
      <c r="E1547" s="567">
        <v>937760</v>
      </c>
      <c r="F1547" s="567">
        <v>198270</v>
      </c>
    </row>
    <row r="1548" spans="1:6">
      <c r="A1548" s="890" t="s">
        <v>3251</v>
      </c>
      <c r="B1548" s="567">
        <v>1000000</v>
      </c>
      <c r="C1548" s="567">
        <v>1</v>
      </c>
      <c r="D1548" s="567">
        <v>1000000</v>
      </c>
      <c r="E1548" s="567">
        <v>937760</v>
      </c>
      <c r="F1548" s="567">
        <v>198270</v>
      </c>
    </row>
    <row r="1549" spans="1:6">
      <c r="A1549" s="891">
        <v>2023</v>
      </c>
      <c r="B1549" s="567">
        <v>1000000</v>
      </c>
      <c r="C1549" s="567">
        <v>1</v>
      </c>
      <c r="D1549" s="567">
        <v>1000000</v>
      </c>
      <c r="E1549" s="567">
        <v>937760</v>
      </c>
      <c r="F1549" s="567">
        <v>198270</v>
      </c>
    </row>
    <row r="1550" spans="1:6">
      <c r="A1550" s="892" t="s">
        <v>1074</v>
      </c>
      <c r="B1550" s="567">
        <v>1000000</v>
      </c>
      <c r="C1550" s="567">
        <v>1</v>
      </c>
      <c r="D1550" s="567">
        <v>1000000</v>
      </c>
      <c r="E1550" s="567">
        <v>937760</v>
      </c>
      <c r="F1550" s="567">
        <v>198270</v>
      </c>
    </row>
    <row r="1551" spans="1:6">
      <c r="A1551" s="893" t="s">
        <v>1074</v>
      </c>
      <c r="B1551" s="567">
        <v>1000000</v>
      </c>
      <c r="C1551" s="567">
        <v>1</v>
      </c>
      <c r="D1551" s="567">
        <v>1000000</v>
      </c>
      <c r="E1551" s="567">
        <v>937760</v>
      </c>
      <c r="F1551" s="567">
        <v>198270</v>
      </c>
    </row>
    <row r="1552" spans="1:6">
      <c r="A1552" s="894" t="s">
        <v>1074</v>
      </c>
      <c r="B1552" s="567">
        <v>1000000</v>
      </c>
      <c r="C1552" s="567">
        <v>1</v>
      </c>
      <c r="D1552" s="567">
        <v>1000000</v>
      </c>
      <c r="E1552" s="567">
        <v>937760</v>
      </c>
      <c r="F1552" s="567">
        <v>198270</v>
      </c>
    </row>
    <row r="1553" spans="1:6">
      <c r="A1553" s="896" t="s">
        <v>527</v>
      </c>
      <c r="B1553" s="567">
        <v>1000000</v>
      </c>
      <c r="C1553" s="567">
        <v>1</v>
      </c>
      <c r="D1553" s="567">
        <v>1000000</v>
      </c>
      <c r="E1553" s="567">
        <v>937760</v>
      </c>
      <c r="F1553" s="567">
        <v>198270</v>
      </c>
    </row>
    <row r="1554" spans="1:6">
      <c r="A1554" s="895" t="s">
        <v>314</v>
      </c>
      <c r="B1554" s="567">
        <v>1000000</v>
      </c>
      <c r="C1554" s="567">
        <v>1</v>
      </c>
      <c r="D1554" s="567">
        <v>1000000</v>
      </c>
      <c r="E1554" s="567">
        <v>937760</v>
      </c>
      <c r="F1554" s="567">
        <v>198270</v>
      </c>
    </row>
    <row r="1555" spans="1:6">
      <c r="A1555" s="897" t="s">
        <v>999</v>
      </c>
      <c r="B1555" s="567">
        <v>1000000</v>
      </c>
      <c r="C1555" s="567">
        <v>1</v>
      </c>
      <c r="D1555" s="567">
        <v>1000000</v>
      </c>
      <c r="E1555" s="567">
        <v>937760</v>
      </c>
      <c r="F1555" s="567">
        <v>198270</v>
      </c>
    </row>
    <row r="1556" spans="1:6">
      <c r="A1556" s="886" t="s">
        <v>1076</v>
      </c>
      <c r="B1556" s="567">
        <v>2750000</v>
      </c>
      <c r="C1556" s="567">
        <v>1</v>
      </c>
      <c r="D1556" s="567">
        <v>2750000</v>
      </c>
      <c r="E1556" s="567">
        <v>1292162</v>
      </c>
      <c r="F1556" s="567">
        <v>0</v>
      </c>
    </row>
    <row r="1557" spans="1:6">
      <c r="A1557" s="726" t="s">
        <v>2708</v>
      </c>
      <c r="B1557" s="567">
        <v>2750000</v>
      </c>
      <c r="C1557" s="567">
        <v>1</v>
      </c>
      <c r="D1557" s="567">
        <v>2750000</v>
      </c>
      <c r="E1557" s="567">
        <v>1292162</v>
      </c>
      <c r="F1557" s="567">
        <v>0</v>
      </c>
    </row>
    <row r="1558" spans="1:6">
      <c r="A1558" s="887" t="s">
        <v>865</v>
      </c>
      <c r="B1558" s="567">
        <v>2750000</v>
      </c>
      <c r="C1558" s="567">
        <v>1</v>
      </c>
      <c r="D1558" s="567">
        <v>2750000</v>
      </c>
      <c r="E1558" s="567">
        <v>1292162</v>
      </c>
      <c r="F1558" s="567">
        <v>0</v>
      </c>
    </row>
    <row r="1559" spans="1:6">
      <c r="A1559" s="888" t="s">
        <v>3251</v>
      </c>
      <c r="B1559" s="567">
        <v>2750000</v>
      </c>
      <c r="C1559" s="567">
        <v>1</v>
      </c>
      <c r="D1559" s="567">
        <v>2750000</v>
      </c>
      <c r="E1559" s="567">
        <v>1292162</v>
      </c>
      <c r="F1559" s="567">
        <v>0</v>
      </c>
    </row>
    <row r="1560" spans="1:6">
      <c r="A1560" s="889">
        <v>0</v>
      </c>
      <c r="B1560" s="567">
        <v>2750000</v>
      </c>
      <c r="C1560" s="567">
        <v>1</v>
      </c>
      <c r="D1560" s="567">
        <v>2750000</v>
      </c>
      <c r="E1560" s="567">
        <v>1292162</v>
      </c>
      <c r="F1560" s="567">
        <v>0</v>
      </c>
    </row>
    <row r="1561" spans="1:6">
      <c r="A1561" s="890" t="s">
        <v>3251</v>
      </c>
      <c r="B1561" s="567">
        <v>2750000</v>
      </c>
      <c r="C1561" s="567">
        <v>1</v>
      </c>
      <c r="D1561" s="567">
        <v>2750000</v>
      </c>
      <c r="E1561" s="567">
        <v>1292162</v>
      </c>
      <c r="F1561" s="567">
        <v>0</v>
      </c>
    </row>
    <row r="1562" spans="1:6">
      <c r="A1562" s="891">
        <v>2023</v>
      </c>
      <c r="B1562" s="567">
        <v>2750000</v>
      </c>
      <c r="C1562" s="567">
        <v>1</v>
      </c>
      <c r="D1562" s="567">
        <v>2750000</v>
      </c>
      <c r="E1562" s="567">
        <v>1292162</v>
      </c>
      <c r="F1562" s="567">
        <v>0</v>
      </c>
    </row>
    <row r="1563" spans="1:6">
      <c r="A1563" s="892" t="s">
        <v>1076</v>
      </c>
      <c r="B1563" s="567">
        <v>2750000</v>
      </c>
      <c r="C1563" s="567">
        <v>1</v>
      </c>
      <c r="D1563" s="567">
        <v>2750000</v>
      </c>
      <c r="E1563" s="567">
        <v>1292162</v>
      </c>
      <c r="F1563" s="567">
        <v>0</v>
      </c>
    </row>
    <row r="1564" spans="1:6">
      <c r="A1564" s="893" t="s">
        <v>1076</v>
      </c>
      <c r="B1564" s="567">
        <v>2750000</v>
      </c>
      <c r="C1564" s="567">
        <v>1</v>
      </c>
      <c r="D1564" s="567">
        <v>2750000</v>
      </c>
      <c r="E1564" s="567">
        <v>1292162</v>
      </c>
      <c r="F1564" s="567">
        <v>0</v>
      </c>
    </row>
    <row r="1565" spans="1:6">
      <c r="A1565" s="894" t="s">
        <v>1076</v>
      </c>
      <c r="B1565" s="567">
        <v>2750000</v>
      </c>
      <c r="C1565" s="567">
        <v>1</v>
      </c>
      <c r="D1565" s="567">
        <v>2750000</v>
      </c>
      <c r="E1565" s="567">
        <v>1292162</v>
      </c>
      <c r="F1565" s="567">
        <v>0</v>
      </c>
    </row>
    <row r="1566" spans="1:6">
      <c r="A1566" s="896" t="s">
        <v>527</v>
      </c>
      <c r="B1566" s="567">
        <v>2750000</v>
      </c>
      <c r="C1566" s="567">
        <v>1</v>
      </c>
      <c r="D1566" s="567">
        <v>2750000</v>
      </c>
      <c r="E1566" s="567">
        <v>1292162</v>
      </c>
      <c r="F1566" s="567">
        <v>0</v>
      </c>
    </row>
    <row r="1567" spans="1:6">
      <c r="A1567" s="895" t="s">
        <v>314</v>
      </c>
      <c r="B1567" s="567">
        <v>2750000</v>
      </c>
      <c r="C1567" s="567">
        <v>1</v>
      </c>
      <c r="D1567" s="567">
        <v>2750000</v>
      </c>
      <c r="E1567" s="567">
        <v>1292162</v>
      </c>
      <c r="F1567" s="567">
        <v>0</v>
      </c>
    </row>
    <row r="1568" spans="1:6">
      <c r="A1568" s="897" t="s">
        <v>999</v>
      </c>
      <c r="B1568" s="567">
        <v>2750000</v>
      </c>
      <c r="C1568" s="567">
        <v>1</v>
      </c>
      <c r="D1568" s="567">
        <v>2750000</v>
      </c>
      <c r="E1568" s="567">
        <v>1292162</v>
      </c>
      <c r="F1568" s="567">
        <v>0</v>
      </c>
    </row>
    <row r="1569" spans="1:6">
      <c r="A1569" s="886" t="s">
        <v>1012</v>
      </c>
      <c r="B1569" s="567">
        <v>2500000</v>
      </c>
      <c r="C1569" s="567">
        <v>1</v>
      </c>
      <c r="D1569" s="567">
        <v>2500000</v>
      </c>
      <c r="E1569" s="567">
        <v>9659</v>
      </c>
      <c r="F1569" s="567">
        <v>0</v>
      </c>
    </row>
    <row r="1570" spans="1:6">
      <c r="A1570" s="726" t="s">
        <v>2691</v>
      </c>
      <c r="B1570" s="567">
        <v>2500000</v>
      </c>
      <c r="C1570" s="567">
        <v>1</v>
      </c>
      <c r="D1570" s="567">
        <v>2500000</v>
      </c>
      <c r="E1570" s="567">
        <v>9659</v>
      </c>
      <c r="F1570" s="567">
        <v>0</v>
      </c>
    </row>
    <row r="1571" spans="1:6">
      <c r="A1571" s="887" t="s">
        <v>3258</v>
      </c>
      <c r="B1571" s="567">
        <v>2500000</v>
      </c>
      <c r="C1571" s="567">
        <v>1</v>
      </c>
      <c r="D1571" s="567">
        <v>2500000</v>
      </c>
      <c r="E1571" s="567">
        <v>9659</v>
      </c>
      <c r="F1571" s="567">
        <v>0</v>
      </c>
    </row>
    <row r="1572" spans="1:6">
      <c r="A1572" s="888" t="s">
        <v>3251</v>
      </c>
      <c r="B1572" s="567">
        <v>2500000</v>
      </c>
      <c r="C1572" s="567">
        <v>1</v>
      </c>
      <c r="D1572" s="567">
        <v>2500000</v>
      </c>
      <c r="E1572" s="567">
        <v>9659</v>
      </c>
      <c r="F1572" s="567">
        <v>0</v>
      </c>
    </row>
    <row r="1573" spans="1:6">
      <c r="A1573" s="889">
        <v>0</v>
      </c>
      <c r="B1573" s="567">
        <v>2500000</v>
      </c>
      <c r="C1573" s="567">
        <v>1</v>
      </c>
      <c r="D1573" s="567">
        <v>2500000</v>
      </c>
      <c r="E1573" s="567">
        <v>9659</v>
      </c>
      <c r="F1573" s="567">
        <v>0</v>
      </c>
    </row>
    <row r="1574" spans="1:6">
      <c r="A1574" s="890" t="s">
        <v>3251</v>
      </c>
      <c r="B1574" s="567">
        <v>2500000</v>
      </c>
      <c r="C1574" s="567">
        <v>1</v>
      </c>
      <c r="D1574" s="567">
        <v>2500000</v>
      </c>
      <c r="E1574" s="567">
        <v>9659</v>
      </c>
      <c r="F1574" s="567">
        <v>0</v>
      </c>
    </row>
    <row r="1575" spans="1:6">
      <c r="A1575" s="891" t="s">
        <v>3251</v>
      </c>
      <c r="B1575" s="567">
        <v>2500000</v>
      </c>
      <c r="C1575" s="567">
        <v>1</v>
      </c>
      <c r="D1575" s="567">
        <v>2500000</v>
      </c>
      <c r="E1575" s="567">
        <v>9659</v>
      </c>
      <c r="F1575" s="567">
        <v>0</v>
      </c>
    </row>
    <row r="1576" spans="1:6">
      <c r="A1576" s="892" t="s">
        <v>1012</v>
      </c>
      <c r="B1576" s="567">
        <v>2500000</v>
      </c>
      <c r="C1576" s="567">
        <v>1</v>
      </c>
      <c r="D1576" s="567">
        <v>2500000</v>
      </c>
      <c r="E1576" s="567">
        <v>9659</v>
      </c>
      <c r="F1576" s="567">
        <v>0</v>
      </c>
    </row>
    <row r="1577" spans="1:6">
      <c r="A1577" s="893" t="s">
        <v>1012</v>
      </c>
      <c r="B1577" s="567">
        <v>2500000</v>
      </c>
      <c r="C1577" s="567">
        <v>1</v>
      </c>
      <c r="D1577" s="567">
        <v>2500000</v>
      </c>
      <c r="E1577" s="567">
        <v>9659</v>
      </c>
      <c r="F1577" s="567">
        <v>0</v>
      </c>
    </row>
    <row r="1578" spans="1:6">
      <c r="A1578" s="894" t="s">
        <v>1012</v>
      </c>
      <c r="B1578" s="567">
        <v>2500000</v>
      </c>
      <c r="C1578" s="567">
        <v>1</v>
      </c>
      <c r="D1578" s="567">
        <v>2500000</v>
      </c>
      <c r="E1578" s="567">
        <v>9659</v>
      </c>
      <c r="F1578" s="567">
        <v>0</v>
      </c>
    </row>
    <row r="1579" spans="1:6">
      <c r="A1579" s="896" t="s">
        <v>527</v>
      </c>
      <c r="B1579" s="567">
        <v>2500000</v>
      </c>
      <c r="C1579" s="567">
        <v>1</v>
      </c>
      <c r="D1579" s="567">
        <v>2500000</v>
      </c>
      <c r="E1579" s="567">
        <v>9659</v>
      </c>
      <c r="F1579" s="567">
        <v>0</v>
      </c>
    </row>
    <row r="1580" spans="1:6">
      <c r="A1580" s="895" t="s">
        <v>313</v>
      </c>
      <c r="B1580" s="567">
        <v>2500000</v>
      </c>
      <c r="C1580" s="567">
        <v>1</v>
      </c>
      <c r="D1580" s="567">
        <v>2500000</v>
      </c>
      <c r="E1580" s="567">
        <v>9659</v>
      </c>
      <c r="F1580" s="567">
        <v>0</v>
      </c>
    </row>
    <row r="1581" spans="1:6">
      <c r="A1581" s="897" t="s">
        <v>999</v>
      </c>
      <c r="B1581" s="567">
        <v>2500000</v>
      </c>
      <c r="C1581" s="567">
        <v>1</v>
      </c>
      <c r="D1581" s="567">
        <v>2500000</v>
      </c>
      <c r="E1581" s="567">
        <v>9659</v>
      </c>
      <c r="F1581" s="567">
        <v>0</v>
      </c>
    </row>
    <row r="1582" spans="1:6">
      <c r="A1582" s="886" t="s">
        <v>1000</v>
      </c>
      <c r="B1582" s="567">
        <v>1500000</v>
      </c>
      <c r="C1582" s="567">
        <v>1</v>
      </c>
      <c r="D1582" s="567">
        <v>1500000</v>
      </c>
      <c r="E1582" s="567">
        <v>0</v>
      </c>
      <c r="F1582" s="567">
        <v>0</v>
      </c>
    </row>
    <row r="1583" spans="1:6">
      <c r="A1583" s="726" t="s">
        <v>2697</v>
      </c>
      <c r="B1583" s="567">
        <v>1500000</v>
      </c>
      <c r="C1583" s="567">
        <v>1</v>
      </c>
      <c r="D1583" s="567">
        <v>1500000</v>
      </c>
      <c r="E1583" s="567">
        <v>0</v>
      </c>
      <c r="F1583" s="567">
        <v>0</v>
      </c>
    </row>
    <row r="1584" spans="1:6">
      <c r="A1584" s="887" t="s">
        <v>1001</v>
      </c>
      <c r="B1584" s="567">
        <v>1500000</v>
      </c>
      <c r="C1584" s="567">
        <v>1</v>
      </c>
      <c r="D1584" s="567">
        <v>1500000</v>
      </c>
      <c r="E1584" s="567">
        <v>0</v>
      </c>
      <c r="F1584" s="567">
        <v>0</v>
      </c>
    </row>
    <row r="1585" spans="1:6">
      <c r="A1585" s="888" t="s">
        <v>3251</v>
      </c>
      <c r="B1585" s="567">
        <v>1500000</v>
      </c>
      <c r="C1585" s="567">
        <v>1</v>
      </c>
      <c r="D1585" s="567">
        <v>1500000</v>
      </c>
      <c r="E1585" s="567">
        <v>0</v>
      </c>
      <c r="F1585" s="567">
        <v>0</v>
      </c>
    </row>
    <row r="1586" spans="1:6">
      <c r="A1586" s="889">
        <v>0</v>
      </c>
      <c r="B1586" s="567">
        <v>1500000</v>
      </c>
      <c r="C1586" s="567">
        <v>1</v>
      </c>
      <c r="D1586" s="567">
        <v>1500000</v>
      </c>
      <c r="E1586" s="567">
        <v>0</v>
      </c>
      <c r="F1586" s="567">
        <v>0</v>
      </c>
    </row>
    <row r="1587" spans="1:6">
      <c r="A1587" s="890" t="s">
        <v>3251</v>
      </c>
      <c r="B1587" s="567">
        <v>1500000</v>
      </c>
      <c r="C1587" s="567">
        <v>1</v>
      </c>
      <c r="D1587" s="567">
        <v>1500000</v>
      </c>
      <c r="E1587" s="567">
        <v>0</v>
      </c>
      <c r="F1587" s="567">
        <v>0</v>
      </c>
    </row>
    <row r="1588" spans="1:6">
      <c r="A1588" s="891">
        <v>2023</v>
      </c>
      <c r="B1588" s="567">
        <v>1500000</v>
      </c>
      <c r="C1588" s="567">
        <v>1</v>
      </c>
      <c r="D1588" s="567">
        <v>1500000</v>
      </c>
      <c r="E1588" s="567">
        <v>0</v>
      </c>
      <c r="F1588" s="567">
        <v>0</v>
      </c>
    </row>
    <row r="1589" spans="1:6">
      <c r="A1589" s="892" t="s">
        <v>1000</v>
      </c>
      <c r="B1589" s="567">
        <v>1500000</v>
      </c>
      <c r="C1589" s="567">
        <v>1</v>
      </c>
      <c r="D1589" s="567">
        <v>1500000</v>
      </c>
      <c r="E1589" s="567">
        <v>0</v>
      </c>
      <c r="F1589" s="567">
        <v>0</v>
      </c>
    </row>
    <row r="1590" spans="1:6">
      <c r="A1590" s="893" t="s">
        <v>1000</v>
      </c>
      <c r="B1590" s="567">
        <v>1500000</v>
      </c>
      <c r="C1590" s="567">
        <v>1</v>
      </c>
      <c r="D1590" s="567">
        <v>1500000</v>
      </c>
      <c r="E1590" s="567">
        <v>0</v>
      </c>
      <c r="F1590" s="567">
        <v>0</v>
      </c>
    </row>
    <row r="1591" spans="1:6">
      <c r="A1591" s="894" t="s">
        <v>1000</v>
      </c>
      <c r="B1591" s="567">
        <v>1500000</v>
      </c>
      <c r="C1591" s="567">
        <v>1</v>
      </c>
      <c r="D1591" s="567">
        <v>1500000</v>
      </c>
      <c r="E1591" s="567">
        <v>0</v>
      </c>
      <c r="F1591" s="567">
        <v>0</v>
      </c>
    </row>
    <row r="1592" spans="1:6">
      <c r="A1592" s="896" t="s">
        <v>527</v>
      </c>
      <c r="B1592" s="567">
        <v>1500000</v>
      </c>
      <c r="C1592" s="567">
        <v>1</v>
      </c>
      <c r="D1592" s="567">
        <v>1500000</v>
      </c>
      <c r="E1592" s="567">
        <v>0</v>
      </c>
      <c r="F1592" s="567">
        <v>0</v>
      </c>
    </row>
    <row r="1593" spans="1:6">
      <c r="A1593" s="895" t="s">
        <v>289</v>
      </c>
      <c r="B1593" s="567">
        <v>1500000</v>
      </c>
      <c r="C1593" s="567">
        <v>1</v>
      </c>
      <c r="D1593" s="567">
        <v>1500000</v>
      </c>
      <c r="E1593" s="567">
        <v>0</v>
      </c>
      <c r="F1593" s="567">
        <v>0</v>
      </c>
    </row>
    <row r="1594" spans="1:6">
      <c r="A1594" s="897" t="s">
        <v>999</v>
      </c>
      <c r="B1594" s="567">
        <v>1500000</v>
      </c>
      <c r="C1594" s="567">
        <v>1</v>
      </c>
      <c r="D1594" s="567">
        <v>1500000</v>
      </c>
      <c r="E1594" s="567">
        <v>0</v>
      </c>
      <c r="F1594" s="567">
        <v>0</v>
      </c>
    </row>
    <row r="1595" spans="1:6">
      <c r="A1595" s="886" t="s">
        <v>1002</v>
      </c>
      <c r="B1595" s="567">
        <v>2276742.852</v>
      </c>
      <c r="C1595" s="567">
        <v>1</v>
      </c>
      <c r="D1595" s="567">
        <v>2276742.852</v>
      </c>
      <c r="E1595" s="567">
        <v>1340297</v>
      </c>
      <c r="F1595" s="567">
        <v>110312.95574999999</v>
      </c>
    </row>
    <row r="1596" spans="1:6">
      <c r="A1596" s="726" t="s">
        <v>2704</v>
      </c>
      <c r="B1596" s="567">
        <v>2276742.852</v>
      </c>
      <c r="C1596" s="567">
        <v>1</v>
      </c>
      <c r="D1596" s="567">
        <v>2276742.852</v>
      </c>
      <c r="E1596" s="567">
        <v>1340297</v>
      </c>
      <c r="F1596" s="567">
        <v>110312.95574999999</v>
      </c>
    </row>
    <row r="1597" spans="1:6">
      <c r="A1597" s="887" t="s">
        <v>1003</v>
      </c>
      <c r="B1597" s="567">
        <v>2276742.852</v>
      </c>
      <c r="C1597" s="567">
        <v>1</v>
      </c>
      <c r="D1597" s="567">
        <v>2276742.852</v>
      </c>
      <c r="E1597" s="567">
        <v>1340297</v>
      </c>
      <c r="F1597" s="567">
        <v>110312.95574999999</v>
      </c>
    </row>
    <row r="1598" spans="1:6">
      <c r="A1598" s="888" t="s">
        <v>3251</v>
      </c>
      <c r="B1598" s="567">
        <v>2276742.852</v>
      </c>
      <c r="C1598" s="567">
        <v>1</v>
      </c>
      <c r="D1598" s="567">
        <v>2276742.852</v>
      </c>
      <c r="E1598" s="567">
        <v>1340297</v>
      </c>
      <c r="F1598" s="567">
        <v>110312.95574999999</v>
      </c>
    </row>
    <row r="1599" spans="1:6">
      <c r="A1599" s="889">
        <v>0.4</v>
      </c>
      <c r="B1599" s="567">
        <v>2276742.852</v>
      </c>
      <c r="C1599" s="567">
        <v>1</v>
      </c>
      <c r="D1599" s="567">
        <v>2276742.852</v>
      </c>
      <c r="E1599" s="567">
        <v>1340297</v>
      </c>
      <c r="F1599" s="567">
        <v>110312.95574999999</v>
      </c>
    </row>
    <row r="1600" spans="1:6">
      <c r="A1600" s="890" t="s">
        <v>3251</v>
      </c>
      <c r="B1600" s="567">
        <v>2276742.852</v>
      </c>
      <c r="C1600" s="567">
        <v>1</v>
      </c>
      <c r="D1600" s="567">
        <v>2276742.852</v>
      </c>
      <c r="E1600" s="567">
        <v>1340297</v>
      </c>
      <c r="F1600" s="567">
        <v>110312.95574999999</v>
      </c>
    </row>
    <row r="1601" spans="1:6">
      <c r="A1601" s="891">
        <v>2023</v>
      </c>
      <c r="B1601" s="567">
        <v>2276742.852</v>
      </c>
      <c r="C1601" s="567">
        <v>1</v>
      </c>
      <c r="D1601" s="567">
        <v>2276742.852</v>
      </c>
      <c r="E1601" s="567">
        <v>1340297</v>
      </c>
      <c r="F1601" s="567">
        <v>110312.95574999999</v>
      </c>
    </row>
    <row r="1602" spans="1:6">
      <c r="A1602" s="892" t="s">
        <v>1002</v>
      </c>
      <c r="B1602" s="567">
        <v>2276742.852</v>
      </c>
      <c r="C1602" s="567">
        <v>1</v>
      </c>
      <c r="D1602" s="567">
        <v>2276742.852</v>
      </c>
      <c r="E1602" s="567">
        <v>1340297</v>
      </c>
      <c r="F1602" s="567">
        <v>110312.95574999999</v>
      </c>
    </row>
    <row r="1603" spans="1:6">
      <c r="A1603" s="893" t="s">
        <v>1002</v>
      </c>
      <c r="B1603" s="567">
        <v>2276742.852</v>
      </c>
      <c r="C1603" s="567">
        <v>1</v>
      </c>
      <c r="D1603" s="567">
        <v>2276742.852</v>
      </c>
      <c r="E1603" s="567">
        <v>1340297</v>
      </c>
      <c r="F1603" s="567">
        <v>110312.95574999999</v>
      </c>
    </row>
    <row r="1604" spans="1:6">
      <c r="A1604" s="894" t="s">
        <v>1002</v>
      </c>
      <c r="B1604" s="567">
        <v>2276742.852</v>
      </c>
      <c r="C1604" s="567">
        <v>1</v>
      </c>
      <c r="D1604" s="567">
        <v>2276742.852</v>
      </c>
      <c r="E1604" s="567">
        <v>1340297</v>
      </c>
      <c r="F1604" s="567">
        <v>110312.95574999999</v>
      </c>
    </row>
    <row r="1605" spans="1:6">
      <c r="A1605" s="896" t="s">
        <v>527</v>
      </c>
      <c r="B1605" s="567">
        <v>2276742.852</v>
      </c>
      <c r="C1605" s="567">
        <v>1</v>
      </c>
      <c r="D1605" s="567">
        <v>2276742.852</v>
      </c>
      <c r="E1605" s="567">
        <v>1340297</v>
      </c>
      <c r="F1605" s="567">
        <v>110312.95574999999</v>
      </c>
    </row>
    <row r="1606" spans="1:6">
      <c r="A1606" s="895" t="s">
        <v>289</v>
      </c>
      <c r="B1606" s="567">
        <v>2276742.852</v>
      </c>
      <c r="C1606" s="567">
        <v>1</v>
      </c>
      <c r="D1606" s="567">
        <v>2276742.852</v>
      </c>
      <c r="E1606" s="567">
        <v>1340297</v>
      </c>
      <c r="F1606" s="567">
        <v>110312.95574999999</v>
      </c>
    </row>
    <row r="1607" spans="1:6">
      <c r="A1607" s="897" t="s">
        <v>999</v>
      </c>
      <c r="B1607" s="567">
        <v>2276742.852</v>
      </c>
      <c r="C1607" s="567">
        <v>1</v>
      </c>
      <c r="D1607" s="567">
        <v>2276742.852</v>
      </c>
      <c r="E1607" s="567">
        <v>1340297</v>
      </c>
      <c r="F1607" s="567">
        <v>110312.95574999999</v>
      </c>
    </row>
    <row r="1608" spans="1:6">
      <c r="A1608" s="886" t="s">
        <v>1049</v>
      </c>
      <c r="B1608" s="567">
        <v>1000000</v>
      </c>
      <c r="C1608" s="567">
        <v>1</v>
      </c>
      <c r="D1608" s="567">
        <v>1000000</v>
      </c>
      <c r="E1608" s="567">
        <v>981430.86684000003</v>
      </c>
      <c r="F1608" s="567">
        <v>28097.265780000002</v>
      </c>
    </row>
    <row r="1609" spans="1:6">
      <c r="A1609" s="726" t="s">
        <v>2705</v>
      </c>
      <c r="B1609" s="567">
        <v>1000000</v>
      </c>
      <c r="C1609" s="567">
        <v>1</v>
      </c>
      <c r="D1609" s="567">
        <v>1000000</v>
      </c>
      <c r="E1609" s="567">
        <v>981430.86684000003</v>
      </c>
      <c r="F1609" s="567">
        <v>28097.265780000002</v>
      </c>
    </row>
    <row r="1610" spans="1:6">
      <c r="A1610" s="887" t="s">
        <v>743</v>
      </c>
      <c r="B1610" s="567">
        <v>1000000</v>
      </c>
      <c r="C1610" s="567">
        <v>1</v>
      </c>
      <c r="D1610" s="567">
        <v>1000000</v>
      </c>
      <c r="E1610" s="567">
        <v>981430.86684000003</v>
      </c>
      <c r="F1610" s="567">
        <v>28097.265780000002</v>
      </c>
    </row>
    <row r="1611" spans="1:6">
      <c r="A1611" s="888" t="s">
        <v>3251</v>
      </c>
      <c r="B1611" s="567">
        <v>1000000</v>
      </c>
      <c r="C1611" s="567">
        <v>1</v>
      </c>
      <c r="D1611" s="567">
        <v>1000000</v>
      </c>
      <c r="E1611" s="567">
        <v>981430.86684000003</v>
      </c>
      <c r="F1611" s="567">
        <v>28097.265780000002</v>
      </c>
    </row>
    <row r="1612" spans="1:6">
      <c r="A1612" s="889">
        <v>0.5</v>
      </c>
      <c r="B1612" s="567">
        <v>1000000</v>
      </c>
      <c r="C1612" s="567">
        <v>1</v>
      </c>
      <c r="D1612" s="567">
        <v>1000000</v>
      </c>
      <c r="E1612" s="567">
        <v>981430.86684000003</v>
      </c>
      <c r="F1612" s="567">
        <v>28097.265780000002</v>
      </c>
    </row>
    <row r="1613" spans="1:6">
      <c r="A1613" s="890" t="s">
        <v>3251</v>
      </c>
      <c r="B1613" s="567">
        <v>1000000</v>
      </c>
      <c r="C1613" s="567">
        <v>1</v>
      </c>
      <c r="D1613" s="567">
        <v>1000000</v>
      </c>
      <c r="E1613" s="567">
        <v>981430.86684000003</v>
      </c>
      <c r="F1613" s="567">
        <v>28097.265780000002</v>
      </c>
    </row>
    <row r="1614" spans="1:6">
      <c r="A1614" s="891">
        <v>2023</v>
      </c>
      <c r="B1614" s="567">
        <v>1000000</v>
      </c>
      <c r="C1614" s="567">
        <v>1</v>
      </c>
      <c r="D1614" s="567">
        <v>1000000</v>
      </c>
      <c r="E1614" s="567">
        <v>981430.86684000003</v>
      </c>
      <c r="F1614" s="567">
        <v>28097.265780000002</v>
      </c>
    </row>
    <row r="1615" spans="1:6">
      <c r="A1615" s="892" t="s">
        <v>1049</v>
      </c>
      <c r="B1615" s="567">
        <v>1000000</v>
      </c>
      <c r="C1615" s="567">
        <v>1</v>
      </c>
      <c r="D1615" s="567">
        <v>1000000</v>
      </c>
      <c r="E1615" s="567">
        <v>981430.86684000003</v>
      </c>
      <c r="F1615" s="567">
        <v>28097.265780000002</v>
      </c>
    </row>
    <row r="1616" spans="1:6">
      <c r="A1616" s="893" t="s">
        <v>1049</v>
      </c>
      <c r="B1616" s="567">
        <v>1000000</v>
      </c>
      <c r="C1616" s="567">
        <v>1</v>
      </c>
      <c r="D1616" s="567">
        <v>1000000</v>
      </c>
      <c r="E1616" s="567">
        <v>981430.86684000003</v>
      </c>
      <c r="F1616" s="567">
        <v>28097.265780000002</v>
      </c>
    </row>
    <row r="1617" spans="1:6">
      <c r="A1617" s="894" t="s">
        <v>1049</v>
      </c>
      <c r="B1617" s="567">
        <v>1000000</v>
      </c>
      <c r="C1617" s="567">
        <v>1</v>
      </c>
      <c r="D1617" s="567">
        <v>1000000</v>
      </c>
      <c r="E1617" s="567">
        <v>981430.86684000003</v>
      </c>
      <c r="F1617" s="567">
        <v>28097.265780000002</v>
      </c>
    </row>
    <row r="1618" spans="1:6">
      <c r="A1618" s="896" t="s">
        <v>527</v>
      </c>
      <c r="B1618" s="567">
        <v>1000000</v>
      </c>
      <c r="C1618" s="567">
        <v>1</v>
      </c>
      <c r="D1618" s="567">
        <v>1000000</v>
      </c>
      <c r="E1618" s="567">
        <v>981430.86684000003</v>
      </c>
      <c r="F1618" s="567">
        <v>28097.265780000002</v>
      </c>
    </row>
    <row r="1619" spans="1:6">
      <c r="A1619" s="895" t="s">
        <v>309</v>
      </c>
      <c r="B1619" s="567">
        <v>1000000</v>
      </c>
      <c r="C1619" s="567">
        <v>1</v>
      </c>
      <c r="D1619" s="567">
        <v>1000000</v>
      </c>
      <c r="E1619" s="567">
        <v>981430.86684000003</v>
      </c>
      <c r="F1619" s="567">
        <v>28097.265780000002</v>
      </c>
    </row>
    <row r="1620" spans="1:6">
      <c r="A1620" s="897" t="s">
        <v>999</v>
      </c>
      <c r="B1620" s="567">
        <v>1000000</v>
      </c>
      <c r="C1620" s="567">
        <v>1</v>
      </c>
      <c r="D1620" s="567">
        <v>1000000</v>
      </c>
      <c r="E1620" s="567">
        <v>981430.86684000003</v>
      </c>
      <c r="F1620" s="567">
        <v>28097.265780000002</v>
      </c>
    </row>
    <row r="1621" spans="1:6">
      <c r="A1621" s="886" t="s">
        <v>1017</v>
      </c>
      <c r="B1621" s="567">
        <v>1000000</v>
      </c>
      <c r="C1621" s="567">
        <v>1</v>
      </c>
      <c r="D1621" s="567">
        <v>1000000</v>
      </c>
      <c r="E1621" s="567">
        <v>831205</v>
      </c>
      <c r="F1621" s="567">
        <v>132263</v>
      </c>
    </row>
    <row r="1622" spans="1:6">
      <c r="A1622" s="726" t="s">
        <v>2705</v>
      </c>
      <c r="B1622" s="567">
        <v>1000000</v>
      </c>
      <c r="C1622" s="567">
        <v>1</v>
      </c>
      <c r="D1622" s="567">
        <v>1000000</v>
      </c>
      <c r="E1622" s="567">
        <v>831205</v>
      </c>
      <c r="F1622" s="567">
        <v>132263</v>
      </c>
    </row>
    <row r="1623" spans="1:6">
      <c r="A1623" s="887" t="s">
        <v>3251</v>
      </c>
      <c r="B1623" s="567">
        <v>1000000</v>
      </c>
      <c r="C1623" s="567">
        <v>1</v>
      </c>
      <c r="D1623" s="567">
        <v>1000000</v>
      </c>
      <c r="E1623" s="567">
        <v>831205</v>
      </c>
      <c r="F1623" s="567">
        <v>132263</v>
      </c>
    </row>
    <row r="1624" spans="1:6">
      <c r="A1624" s="888" t="s">
        <v>3251</v>
      </c>
      <c r="B1624" s="567">
        <v>1000000</v>
      </c>
      <c r="C1624" s="567">
        <v>1</v>
      </c>
      <c r="D1624" s="567">
        <v>1000000</v>
      </c>
      <c r="E1624" s="567">
        <v>831205</v>
      </c>
      <c r="F1624" s="567">
        <v>132263</v>
      </c>
    </row>
    <row r="1625" spans="1:6">
      <c r="A1625" s="889">
        <v>45</v>
      </c>
      <c r="B1625" s="567">
        <v>1000000</v>
      </c>
      <c r="C1625" s="567">
        <v>1</v>
      </c>
      <c r="D1625" s="567">
        <v>1000000</v>
      </c>
      <c r="E1625" s="567">
        <v>831205</v>
      </c>
      <c r="F1625" s="567">
        <v>132263</v>
      </c>
    </row>
    <row r="1626" spans="1:6">
      <c r="A1626" s="890" t="s">
        <v>3251</v>
      </c>
      <c r="B1626" s="567">
        <v>1000000</v>
      </c>
      <c r="C1626" s="567">
        <v>1</v>
      </c>
      <c r="D1626" s="567">
        <v>1000000</v>
      </c>
      <c r="E1626" s="567">
        <v>831205</v>
      </c>
      <c r="F1626" s="567">
        <v>132263</v>
      </c>
    </row>
    <row r="1627" spans="1:6">
      <c r="A1627" s="891" t="s">
        <v>3251</v>
      </c>
      <c r="B1627" s="567">
        <v>1000000</v>
      </c>
      <c r="C1627" s="567">
        <v>1</v>
      </c>
      <c r="D1627" s="567">
        <v>1000000</v>
      </c>
      <c r="E1627" s="567">
        <v>831205</v>
      </c>
      <c r="F1627" s="567">
        <v>132263</v>
      </c>
    </row>
    <row r="1628" spans="1:6">
      <c r="A1628" s="892" t="s">
        <v>1017</v>
      </c>
      <c r="B1628" s="567">
        <v>1000000</v>
      </c>
      <c r="C1628" s="567">
        <v>1</v>
      </c>
      <c r="D1628" s="567">
        <v>1000000</v>
      </c>
      <c r="E1628" s="567">
        <v>831205</v>
      </c>
      <c r="F1628" s="567">
        <v>132263</v>
      </c>
    </row>
    <row r="1629" spans="1:6">
      <c r="A1629" s="893" t="s">
        <v>1017</v>
      </c>
      <c r="B1629" s="567">
        <v>1000000</v>
      </c>
      <c r="C1629" s="567">
        <v>1</v>
      </c>
      <c r="D1629" s="567">
        <v>1000000</v>
      </c>
      <c r="E1629" s="567">
        <v>831205</v>
      </c>
      <c r="F1629" s="567">
        <v>132263</v>
      </c>
    </row>
    <row r="1630" spans="1:6">
      <c r="A1630" s="894" t="s">
        <v>1017</v>
      </c>
      <c r="B1630" s="567">
        <v>1000000</v>
      </c>
      <c r="C1630" s="567">
        <v>1</v>
      </c>
      <c r="D1630" s="567">
        <v>1000000</v>
      </c>
      <c r="E1630" s="567">
        <v>831205</v>
      </c>
      <c r="F1630" s="567">
        <v>132263</v>
      </c>
    </row>
    <row r="1631" spans="1:6">
      <c r="A1631" s="896" t="s">
        <v>527</v>
      </c>
      <c r="B1631" s="567">
        <v>1000000</v>
      </c>
      <c r="C1631" s="567">
        <v>1</v>
      </c>
      <c r="D1631" s="567">
        <v>1000000</v>
      </c>
      <c r="E1631" s="567">
        <v>831205</v>
      </c>
      <c r="F1631" s="567">
        <v>132263</v>
      </c>
    </row>
    <row r="1632" spans="1:6">
      <c r="A1632" s="895" t="s">
        <v>313</v>
      </c>
      <c r="B1632" s="567">
        <v>1000000</v>
      </c>
      <c r="C1632" s="567">
        <v>1</v>
      </c>
      <c r="D1632" s="567">
        <v>1000000</v>
      </c>
      <c r="E1632" s="567">
        <v>831205</v>
      </c>
      <c r="F1632" s="567">
        <v>132263</v>
      </c>
    </row>
    <row r="1633" spans="1:6">
      <c r="A1633" s="897" t="s">
        <v>999</v>
      </c>
      <c r="B1633" s="567">
        <v>1000000</v>
      </c>
      <c r="C1633" s="567">
        <v>1</v>
      </c>
      <c r="D1633" s="567">
        <v>1000000</v>
      </c>
      <c r="E1633" s="567">
        <v>831205</v>
      </c>
      <c r="F1633" s="567">
        <v>132263</v>
      </c>
    </row>
    <row r="1634" spans="1:6">
      <c r="A1634" s="886" t="s">
        <v>1018</v>
      </c>
      <c r="B1634" s="567">
        <v>1500000</v>
      </c>
      <c r="C1634" s="567">
        <v>1</v>
      </c>
      <c r="D1634" s="567">
        <v>1500000</v>
      </c>
      <c r="E1634" s="567">
        <v>1115390</v>
      </c>
      <c r="F1634" s="567">
        <v>182858</v>
      </c>
    </row>
    <row r="1635" spans="1:6">
      <c r="A1635" s="726" t="s">
        <v>2705</v>
      </c>
      <c r="B1635" s="567">
        <v>1500000</v>
      </c>
      <c r="C1635" s="567">
        <v>1</v>
      </c>
      <c r="D1635" s="567">
        <v>1500000</v>
      </c>
      <c r="E1635" s="567">
        <v>1115390</v>
      </c>
      <c r="F1635" s="567">
        <v>182858</v>
      </c>
    </row>
    <row r="1636" spans="1:6">
      <c r="A1636" s="887" t="s">
        <v>3251</v>
      </c>
      <c r="B1636" s="567">
        <v>1500000</v>
      </c>
      <c r="C1636" s="567">
        <v>1</v>
      </c>
      <c r="D1636" s="567">
        <v>1500000</v>
      </c>
      <c r="E1636" s="567">
        <v>1115390</v>
      </c>
      <c r="F1636" s="567">
        <v>182858</v>
      </c>
    </row>
    <row r="1637" spans="1:6">
      <c r="A1637" s="888" t="s">
        <v>3251</v>
      </c>
      <c r="B1637" s="567">
        <v>1500000</v>
      </c>
      <c r="C1637" s="567">
        <v>1</v>
      </c>
      <c r="D1637" s="567">
        <v>1500000</v>
      </c>
      <c r="E1637" s="567">
        <v>1115390</v>
      </c>
      <c r="F1637" s="567">
        <v>182858</v>
      </c>
    </row>
    <row r="1638" spans="1:6">
      <c r="A1638" s="889">
        <v>60</v>
      </c>
      <c r="B1638" s="567">
        <v>1500000</v>
      </c>
      <c r="C1638" s="567">
        <v>1</v>
      </c>
      <c r="D1638" s="567">
        <v>1500000</v>
      </c>
      <c r="E1638" s="567">
        <v>1115390</v>
      </c>
      <c r="F1638" s="567">
        <v>182858</v>
      </c>
    </row>
    <row r="1639" spans="1:6">
      <c r="A1639" s="890" t="s">
        <v>3251</v>
      </c>
      <c r="B1639" s="567">
        <v>1500000</v>
      </c>
      <c r="C1639" s="567">
        <v>1</v>
      </c>
      <c r="D1639" s="567">
        <v>1500000</v>
      </c>
      <c r="E1639" s="567">
        <v>1115390</v>
      </c>
      <c r="F1639" s="567">
        <v>182858</v>
      </c>
    </row>
    <row r="1640" spans="1:6">
      <c r="A1640" s="891" t="s">
        <v>3251</v>
      </c>
      <c r="B1640" s="567">
        <v>1500000</v>
      </c>
      <c r="C1640" s="567">
        <v>1</v>
      </c>
      <c r="D1640" s="567">
        <v>1500000</v>
      </c>
      <c r="E1640" s="567">
        <v>1115390</v>
      </c>
      <c r="F1640" s="567">
        <v>182858</v>
      </c>
    </row>
    <row r="1641" spans="1:6">
      <c r="A1641" s="892" t="s">
        <v>1018</v>
      </c>
      <c r="B1641" s="567">
        <v>1500000</v>
      </c>
      <c r="C1641" s="567">
        <v>1</v>
      </c>
      <c r="D1641" s="567">
        <v>1500000</v>
      </c>
      <c r="E1641" s="567">
        <v>1115390</v>
      </c>
      <c r="F1641" s="567">
        <v>182858</v>
      </c>
    </row>
    <row r="1642" spans="1:6">
      <c r="A1642" s="893" t="s">
        <v>1018</v>
      </c>
      <c r="B1642" s="567">
        <v>1500000</v>
      </c>
      <c r="C1642" s="567">
        <v>1</v>
      </c>
      <c r="D1642" s="567">
        <v>1500000</v>
      </c>
      <c r="E1642" s="567">
        <v>1115390</v>
      </c>
      <c r="F1642" s="567">
        <v>182858</v>
      </c>
    </row>
    <row r="1643" spans="1:6">
      <c r="A1643" s="894" t="s">
        <v>1018</v>
      </c>
      <c r="B1643" s="567">
        <v>1500000</v>
      </c>
      <c r="C1643" s="567">
        <v>1</v>
      </c>
      <c r="D1643" s="567">
        <v>1500000</v>
      </c>
      <c r="E1643" s="567">
        <v>1115390</v>
      </c>
      <c r="F1643" s="567">
        <v>182858</v>
      </c>
    </row>
    <row r="1644" spans="1:6">
      <c r="A1644" s="896" t="s">
        <v>527</v>
      </c>
      <c r="B1644" s="567">
        <v>1500000</v>
      </c>
      <c r="C1644" s="567">
        <v>1</v>
      </c>
      <c r="D1644" s="567">
        <v>1500000</v>
      </c>
      <c r="E1644" s="567">
        <v>1115390</v>
      </c>
      <c r="F1644" s="567">
        <v>182858</v>
      </c>
    </row>
    <row r="1645" spans="1:6">
      <c r="A1645" s="895" t="s">
        <v>313</v>
      </c>
      <c r="B1645" s="567">
        <v>1500000</v>
      </c>
      <c r="C1645" s="567">
        <v>1</v>
      </c>
      <c r="D1645" s="567">
        <v>1500000</v>
      </c>
      <c r="E1645" s="567">
        <v>1115390</v>
      </c>
      <c r="F1645" s="567">
        <v>182858</v>
      </c>
    </row>
    <row r="1646" spans="1:6">
      <c r="A1646" s="897" t="s">
        <v>999</v>
      </c>
      <c r="B1646" s="567">
        <v>1500000</v>
      </c>
      <c r="C1646" s="567">
        <v>1</v>
      </c>
      <c r="D1646" s="567">
        <v>1500000</v>
      </c>
      <c r="E1646" s="567">
        <v>1115390</v>
      </c>
      <c r="F1646" s="567">
        <v>182858</v>
      </c>
    </row>
    <row r="1647" spans="1:6">
      <c r="A1647" s="886" t="s">
        <v>1043</v>
      </c>
      <c r="B1647" s="567">
        <v>1800000</v>
      </c>
      <c r="C1647" s="567">
        <v>1</v>
      </c>
      <c r="D1647" s="567">
        <v>1800000</v>
      </c>
      <c r="E1647" s="567">
        <v>1787948</v>
      </c>
      <c r="F1647" s="567">
        <v>376105</v>
      </c>
    </row>
    <row r="1648" spans="1:6">
      <c r="A1648" s="726" t="s">
        <v>2708</v>
      </c>
      <c r="B1648" s="567">
        <v>1800000</v>
      </c>
      <c r="C1648" s="567">
        <v>1</v>
      </c>
      <c r="D1648" s="567">
        <v>1800000</v>
      </c>
      <c r="E1648" s="567">
        <v>1787948</v>
      </c>
      <c r="F1648" s="567">
        <v>376105</v>
      </c>
    </row>
    <row r="1649" spans="1:6">
      <c r="A1649" s="887" t="s">
        <v>3251</v>
      </c>
      <c r="B1649" s="567">
        <v>1800000</v>
      </c>
      <c r="C1649" s="567">
        <v>1</v>
      </c>
      <c r="D1649" s="567">
        <v>1800000</v>
      </c>
      <c r="E1649" s="567">
        <v>1787948</v>
      </c>
      <c r="F1649" s="567">
        <v>376105</v>
      </c>
    </row>
    <row r="1650" spans="1:6">
      <c r="A1650" s="888" t="s">
        <v>3251</v>
      </c>
      <c r="B1650" s="567">
        <v>1800000</v>
      </c>
      <c r="C1650" s="567">
        <v>1</v>
      </c>
      <c r="D1650" s="567">
        <v>1800000</v>
      </c>
      <c r="E1650" s="567">
        <v>1787948</v>
      </c>
      <c r="F1650" s="567">
        <v>376105</v>
      </c>
    </row>
    <row r="1651" spans="1:6">
      <c r="A1651" s="889" t="s">
        <v>1042</v>
      </c>
      <c r="B1651" s="567">
        <v>1800000</v>
      </c>
      <c r="C1651" s="567">
        <v>1</v>
      </c>
      <c r="D1651" s="567">
        <v>1800000</v>
      </c>
      <c r="E1651" s="567">
        <v>1787948</v>
      </c>
      <c r="F1651" s="567">
        <v>376105</v>
      </c>
    </row>
    <row r="1652" spans="1:6">
      <c r="A1652" s="890" t="s">
        <v>3251</v>
      </c>
      <c r="B1652" s="567">
        <v>1800000</v>
      </c>
      <c r="C1652" s="567">
        <v>1</v>
      </c>
      <c r="D1652" s="567">
        <v>1800000</v>
      </c>
      <c r="E1652" s="567">
        <v>1787948</v>
      </c>
      <c r="F1652" s="567">
        <v>376105</v>
      </c>
    </row>
    <row r="1653" spans="1:6">
      <c r="A1653" s="891">
        <v>2024</v>
      </c>
      <c r="B1653" s="567">
        <v>1800000</v>
      </c>
      <c r="C1653" s="567">
        <v>1</v>
      </c>
      <c r="D1653" s="567">
        <v>1800000</v>
      </c>
      <c r="E1653" s="567">
        <v>1787948</v>
      </c>
      <c r="F1653" s="567">
        <v>376105</v>
      </c>
    </row>
    <row r="1654" spans="1:6">
      <c r="A1654" s="892" t="s">
        <v>1043</v>
      </c>
      <c r="B1654" s="567">
        <v>1800000</v>
      </c>
      <c r="C1654" s="567">
        <v>1</v>
      </c>
      <c r="D1654" s="567">
        <v>1800000</v>
      </c>
      <c r="E1654" s="567">
        <v>1787948</v>
      </c>
      <c r="F1654" s="567">
        <v>376105</v>
      </c>
    </row>
    <row r="1655" spans="1:6">
      <c r="A1655" s="893" t="s">
        <v>1043</v>
      </c>
      <c r="B1655" s="567">
        <v>1800000</v>
      </c>
      <c r="C1655" s="567">
        <v>1</v>
      </c>
      <c r="D1655" s="567">
        <v>1800000</v>
      </c>
      <c r="E1655" s="567">
        <v>1787948</v>
      </c>
      <c r="F1655" s="567">
        <v>376105</v>
      </c>
    </row>
    <row r="1656" spans="1:6">
      <c r="A1656" s="894" t="s">
        <v>1043</v>
      </c>
      <c r="B1656" s="567">
        <v>1800000</v>
      </c>
      <c r="C1656" s="567">
        <v>1</v>
      </c>
      <c r="D1656" s="567">
        <v>1800000</v>
      </c>
      <c r="E1656" s="567">
        <v>1787948</v>
      </c>
      <c r="F1656" s="567">
        <v>376105</v>
      </c>
    </row>
    <row r="1657" spans="1:6">
      <c r="A1657" s="896" t="s">
        <v>527</v>
      </c>
      <c r="B1657" s="567">
        <v>1800000</v>
      </c>
      <c r="C1657" s="567">
        <v>1</v>
      </c>
      <c r="D1657" s="567">
        <v>1800000</v>
      </c>
      <c r="E1657" s="567">
        <v>1787948</v>
      </c>
      <c r="F1657" s="567">
        <v>376105</v>
      </c>
    </row>
    <row r="1658" spans="1:6">
      <c r="A1658" s="895" t="s">
        <v>271</v>
      </c>
      <c r="B1658" s="567">
        <v>1800000</v>
      </c>
      <c r="C1658" s="567">
        <v>1</v>
      </c>
      <c r="D1658" s="567">
        <v>1800000</v>
      </c>
      <c r="E1658" s="567">
        <v>1787948</v>
      </c>
      <c r="F1658" s="567">
        <v>376105</v>
      </c>
    </row>
    <row r="1659" spans="1:6">
      <c r="A1659" s="897" t="s">
        <v>999</v>
      </c>
      <c r="B1659" s="567">
        <v>1800000</v>
      </c>
      <c r="C1659" s="567">
        <v>1</v>
      </c>
      <c r="D1659" s="567">
        <v>1800000</v>
      </c>
      <c r="E1659" s="567">
        <v>1787948</v>
      </c>
      <c r="F1659" s="567">
        <v>376105</v>
      </c>
    </row>
    <row r="1660" spans="1:6">
      <c r="A1660" s="886" t="s">
        <v>1041</v>
      </c>
      <c r="B1660" s="567">
        <v>1800000</v>
      </c>
      <c r="C1660" s="567">
        <v>1</v>
      </c>
      <c r="D1660" s="567">
        <v>1800000</v>
      </c>
      <c r="E1660" s="567">
        <v>1528479</v>
      </c>
      <c r="F1660" s="567">
        <v>125344</v>
      </c>
    </row>
    <row r="1661" spans="1:6">
      <c r="A1661" s="726" t="s">
        <v>2708</v>
      </c>
      <c r="B1661" s="567">
        <v>1800000</v>
      </c>
      <c r="C1661" s="567">
        <v>1</v>
      </c>
      <c r="D1661" s="567">
        <v>1800000</v>
      </c>
      <c r="E1661" s="567">
        <v>1528479</v>
      </c>
      <c r="F1661" s="567">
        <v>125344</v>
      </c>
    </row>
    <row r="1662" spans="1:6">
      <c r="A1662" s="887" t="s">
        <v>3251</v>
      </c>
      <c r="B1662" s="567">
        <v>1800000</v>
      </c>
      <c r="C1662" s="567">
        <v>1</v>
      </c>
      <c r="D1662" s="567">
        <v>1800000</v>
      </c>
      <c r="E1662" s="567">
        <v>1528479</v>
      </c>
      <c r="F1662" s="567">
        <v>125344</v>
      </c>
    </row>
    <row r="1663" spans="1:6">
      <c r="A1663" s="888" t="s">
        <v>3251</v>
      </c>
      <c r="B1663" s="567">
        <v>1800000</v>
      </c>
      <c r="C1663" s="567">
        <v>1</v>
      </c>
      <c r="D1663" s="567">
        <v>1800000</v>
      </c>
      <c r="E1663" s="567">
        <v>1528479</v>
      </c>
      <c r="F1663" s="567">
        <v>125344</v>
      </c>
    </row>
    <row r="1664" spans="1:6">
      <c r="A1664" s="889" t="s">
        <v>1042</v>
      </c>
      <c r="B1664" s="567">
        <v>1800000</v>
      </c>
      <c r="C1664" s="567">
        <v>1</v>
      </c>
      <c r="D1664" s="567">
        <v>1800000</v>
      </c>
      <c r="E1664" s="567">
        <v>1528479</v>
      </c>
      <c r="F1664" s="567">
        <v>125344</v>
      </c>
    </row>
    <row r="1665" spans="1:6">
      <c r="A1665" s="890" t="s">
        <v>3251</v>
      </c>
      <c r="B1665" s="567">
        <v>1800000</v>
      </c>
      <c r="C1665" s="567">
        <v>1</v>
      </c>
      <c r="D1665" s="567">
        <v>1800000</v>
      </c>
      <c r="E1665" s="567">
        <v>1528479</v>
      </c>
      <c r="F1665" s="567">
        <v>125344</v>
      </c>
    </row>
    <row r="1666" spans="1:6">
      <c r="A1666" s="891">
        <v>2024</v>
      </c>
      <c r="B1666" s="567">
        <v>1800000</v>
      </c>
      <c r="C1666" s="567">
        <v>1</v>
      </c>
      <c r="D1666" s="567">
        <v>1800000</v>
      </c>
      <c r="E1666" s="567">
        <v>1528479</v>
      </c>
      <c r="F1666" s="567">
        <v>125344</v>
      </c>
    </row>
    <row r="1667" spans="1:6">
      <c r="A1667" s="892" t="s">
        <v>1041</v>
      </c>
      <c r="B1667" s="567">
        <v>1800000</v>
      </c>
      <c r="C1667" s="567">
        <v>1</v>
      </c>
      <c r="D1667" s="567">
        <v>1800000</v>
      </c>
      <c r="E1667" s="567">
        <v>1528479</v>
      </c>
      <c r="F1667" s="567">
        <v>125344</v>
      </c>
    </row>
    <row r="1668" spans="1:6">
      <c r="A1668" s="893" t="s">
        <v>1041</v>
      </c>
      <c r="B1668" s="567">
        <v>1800000</v>
      </c>
      <c r="C1668" s="567">
        <v>1</v>
      </c>
      <c r="D1668" s="567">
        <v>1800000</v>
      </c>
      <c r="E1668" s="567">
        <v>1528479</v>
      </c>
      <c r="F1668" s="567">
        <v>125344</v>
      </c>
    </row>
    <row r="1669" spans="1:6">
      <c r="A1669" s="894" t="s">
        <v>1041</v>
      </c>
      <c r="B1669" s="567">
        <v>1800000</v>
      </c>
      <c r="C1669" s="567">
        <v>1</v>
      </c>
      <c r="D1669" s="567">
        <v>1800000</v>
      </c>
      <c r="E1669" s="567">
        <v>1528479</v>
      </c>
      <c r="F1669" s="567">
        <v>125344</v>
      </c>
    </row>
    <row r="1670" spans="1:6">
      <c r="A1670" s="896" t="s">
        <v>527</v>
      </c>
      <c r="B1670" s="567">
        <v>1800000</v>
      </c>
      <c r="C1670" s="567">
        <v>1</v>
      </c>
      <c r="D1670" s="567">
        <v>1800000</v>
      </c>
      <c r="E1670" s="567">
        <v>1528479</v>
      </c>
      <c r="F1670" s="567">
        <v>125344</v>
      </c>
    </row>
    <row r="1671" spans="1:6">
      <c r="A1671" s="895" t="s">
        <v>271</v>
      </c>
      <c r="B1671" s="567">
        <v>1800000</v>
      </c>
      <c r="C1671" s="567">
        <v>1</v>
      </c>
      <c r="D1671" s="567">
        <v>1800000</v>
      </c>
      <c r="E1671" s="567">
        <v>1528479</v>
      </c>
      <c r="F1671" s="567">
        <v>125344</v>
      </c>
    </row>
    <row r="1672" spans="1:6">
      <c r="A1672" s="897" t="s">
        <v>999</v>
      </c>
      <c r="B1672" s="567">
        <v>1800000</v>
      </c>
      <c r="C1672" s="567">
        <v>1</v>
      </c>
      <c r="D1672" s="567">
        <v>1800000</v>
      </c>
      <c r="E1672" s="567">
        <v>1528479</v>
      </c>
      <c r="F1672" s="567">
        <v>125344</v>
      </c>
    </row>
    <row r="1673" spans="1:6">
      <c r="A1673" s="886" t="s">
        <v>1039</v>
      </c>
      <c r="B1673" s="567">
        <v>1400000</v>
      </c>
      <c r="C1673" s="567">
        <v>1</v>
      </c>
      <c r="D1673" s="567">
        <v>1400000</v>
      </c>
      <c r="E1673" s="567">
        <v>1284988</v>
      </c>
      <c r="F1673" s="567">
        <v>405775</v>
      </c>
    </row>
    <row r="1674" spans="1:6">
      <c r="A1674" s="726" t="s">
        <v>2708</v>
      </c>
      <c r="B1674" s="567">
        <v>1400000</v>
      </c>
      <c r="C1674" s="567">
        <v>1</v>
      </c>
      <c r="D1674" s="567">
        <v>1400000</v>
      </c>
      <c r="E1674" s="567">
        <v>1284988</v>
      </c>
      <c r="F1674" s="567">
        <v>405775</v>
      </c>
    </row>
    <row r="1675" spans="1:6">
      <c r="A1675" s="887" t="s">
        <v>3251</v>
      </c>
      <c r="B1675" s="567">
        <v>1400000</v>
      </c>
      <c r="C1675" s="567">
        <v>1</v>
      </c>
      <c r="D1675" s="567">
        <v>1400000</v>
      </c>
      <c r="E1675" s="567">
        <v>1284988</v>
      </c>
      <c r="F1675" s="567">
        <v>405775</v>
      </c>
    </row>
    <row r="1676" spans="1:6">
      <c r="A1676" s="888" t="s">
        <v>3251</v>
      </c>
      <c r="B1676" s="567">
        <v>1400000</v>
      </c>
      <c r="C1676" s="567">
        <v>1</v>
      </c>
      <c r="D1676" s="567">
        <v>1400000</v>
      </c>
      <c r="E1676" s="567">
        <v>1284988</v>
      </c>
      <c r="F1676" s="567">
        <v>405775</v>
      </c>
    </row>
    <row r="1677" spans="1:6">
      <c r="A1677" s="889" t="s">
        <v>1040</v>
      </c>
      <c r="B1677" s="567">
        <v>1400000</v>
      </c>
      <c r="C1677" s="567">
        <v>1</v>
      </c>
      <c r="D1677" s="567">
        <v>1400000</v>
      </c>
      <c r="E1677" s="567">
        <v>1284988</v>
      </c>
      <c r="F1677" s="567">
        <v>405775</v>
      </c>
    </row>
    <row r="1678" spans="1:6">
      <c r="A1678" s="890" t="s">
        <v>3251</v>
      </c>
      <c r="B1678" s="567">
        <v>1400000</v>
      </c>
      <c r="C1678" s="567">
        <v>1</v>
      </c>
      <c r="D1678" s="567">
        <v>1400000</v>
      </c>
      <c r="E1678" s="567">
        <v>1284988</v>
      </c>
      <c r="F1678" s="567">
        <v>405775</v>
      </c>
    </row>
    <row r="1679" spans="1:6">
      <c r="A1679" s="891">
        <v>2024</v>
      </c>
      <c r="B1679" s="567">
        <v>1400000</v>
      </c>
      <c r="C1679" s="567">
        <v>1</v>
      </c>
      <c r="D1679" s="567">
        <v>1400000</v>
      </c>
      <c r="E1679" s="567">
        <v>1284988</v>
      </c>
      <c r="F1679" s="567">
        <v>405775</v>
      </c>
    </row>
    <row r="1680" spans="1:6">
      <c r="A1680" s="892" t="s">
        <v>1039</v>
      </c>
      <c r="B1680" s="567">
        <v>1400000</v>
      </c>
      <c r="C1680" s="567">
        <v>1</v>
      </c>
      <c r="D1680" s="567">
        <v>1400000</v>
      </c>
      <c r="E1680" s="567">
        <v>1284988</v>
      </c>
      <c r="F1680" s="567">
        <v>405775</v>
      </c>
    </row>
    <row r="1681" spans="1:6">
      <c r="A1681" s="893" t="s">
        <v>1039</v>
      </c>
      <c r="B1681" s="567">
        <v>1400000</v>
      </c>
      <c r="C1681" s="567">
        <v>1</v>
      </c>
      <c r="D1681" s="567">
        <v>1400000</v>
      </c>
      <c r="E1681" s="567">
        <v>1284988</v>
      </c>
      <c r="F1681" s="567">
        <v>405775</v>
      </c>
    </row>
    <row r="1682" spans="1:6">
      <c r="A1682" s="894" t="s">
        <v>1039</v>
      </c>
      <c r="B1682" s="567">
        <v>1400000</v>
      </c>
      <c r="C1682" s="567">
        <v>1</v>
      </c>
      <c r="D1682" s="567">
        <v>1400000</v>
      </c>
      <c r="E1682" s="567">
        <v>1284988</v>
      </c>
      <c r="F1682" s="567">
        <v>405775</v>
      </c>
    </row>
    <row r="1683" spans="1:6">
      <c r="A1683" s="896" t="s">
        <v>527</v>
      </c>
      <c r="B1683" s="567">
        <v>1400000</v>
      </c>
      <c r="C1683" s="567">
        <v>1</v>
      </c>
      <c r="D1683" s="567">
        <v>1400000</v>
      </c>
      <c r="E1683" s="567">
        <v>1284988</v>
      </c>
      <c r="F1683" s="567">
        <v>405775</v>
      </c>
    </row>
    <row r="1684" spans="1:6">
      <c r="A1684" s="895" t="s">
        <v>271</v>
      </c>
      <c r="B1684" s="567">
        <v>1400000</v>
      </c>
      <c r="C1684" s="567">
        <v>1</v>
      </c>
      <c r="D1684" s="567">
        <v>1400000</v>
      </c>
      <c r="E1684" s="567">
        <v>1284988</v>
      </c>
      <c r="F1684" s="567">
        <v>405775</v>
      </c>
    </row>
    <row r="1685" spans="1:6">
      <c r="A1685" s="897" t="s">
        <v>999</v>
      </c>
      <c r="B1685" s="567">
        <v>1400000</v>
      </c>
      <c r="C1685" s="567">
        <v>1</v>
      </c>
      <c r="D1685" s="567">
        <v>1400000</v>
      </c>
      <c r="E1685" s="567">
        <v>1284988</v>
      </c>
      <c r="F1685" s="567">
        <v>405775</v>
      </c>
    </row>
    <row r="1686" spans="1:6">
      <c r="A1686" s="886" t="s">
        <v>1007</v>
      </c>
      <c r="B1686" s="567">
        <v>1900000</v>
      </c>
      <c r="C1686" s="567">
        <v>1</v>
      </c>
      <c r="D1686" s="567">
        <v>1900000</v>
      </c>
      <c r="E1686" s="567">
        <v>1532734.5179999999</v>
      </c>
      <c r="F1686" s="567">
        <v>246112.16752000002</v>
      </c>
    </row>
    <row r="1687" spans="1:6">
      <c r="A1687" s="726" t="s">
        <v>2708</v>
      </c>
      <c r="B1687" s="567">
        <v>1900000</v>
      </c>
      <c r="C1687" s="567">
        <v>1</v>
      </c>
      <c r="D1687" s="567">
        <v>1900000</v>
      </c>
      <c r="E1687" s="567">
        <v>1532734.5179999999</v>
      </c>
      <c r="F1687" s="567">
        <v>246112.16752000002</v>
      </c>
    </row>
    <row r="1688" spans="1:6">
      <c r="A1688" s="887" t="s">
        <v>20</v>
      </c>
      <c r="B1688" s="567">
        <v>1900000</v>
      </c>
      <c r="C1688" s="567">
        <v>1</v>
      </c>
      <c r="D1688" s="567">
        <v>1900000</v>
      </c>
      <c r="E1688" s="567">
        <v>1532734.5179999999</v>
      </c>
      <c r="F1688" s="567">
        <v>246112.16752000002</v>
      </c>
    </row>
    <row r="1689" spans="1:6">
      <c r="A1689" s="888" t="s">
        <v>3251</v>
      </c>
      <c r="B1689" s="567">
        <v>1900000</v>
      </c>
      <c r="C1689" s="567">
        <v>1</v>
      </c>
      <c r="D1689" s="567">
        <v>1900000</v>
      </c>
      <c r="E1689" s="567">
        <v>1532734.5179999999</v>
      </c>
      <c r="F1689" s="567">
        <v>246112.16752000002</v>
      </c>
    </row>
    <row r="1690" spans="1:6">
      <c r="A1690" s="889">
        <v>0.12</v>
      </c>
      <c r="B1690" s="567">
        <v>1900000</v>
      </c>
      <c r="C1690" s="567">
        <v>1</v>
      </c>
      <c r="D1690" s="567">
        <v>1900000</v>
      </c>
      <c r="E1690" s="567">
        <v>1532734.5179999999</v>
      </c>
      <c r="F1690" s="567">
        <v>246112.16752000002</v>
      </c>
    </row>
    <row r="1691" spans="1:6">
      <c r="A1691" s="890" t="s">
        <v>3251</v>
      </c>
      <c r="B1691" s="567">
        <v>1900000</v>
      </c>
      <c r="C1691" s="567">
        <v>1</v>
      </c>
      <c r="D1691" s="567">
        <v>1900000</v>
      </c>
      <c r="E1691" s="567">
        <v>1532734.5179999999</v>
      </c>
      <c r="F1691" s="567">
        <v>246112.16752000002</v>
      </c>
    </row>
    <row r="1692" spans="1:6">
      <c r="A1692" s="891">
        <v>2024</v>
      </c>
      <c r="B1692" s="567">
        <v>1900000</v>
      </c>
      <c r="C1692" s="567">
        <v>1</v>
      </c>
      <c r="D1692" s="567">
        <v>1900000</v>
      </c>
      <c r="E1692" s="567">
        <v>1532734.5179999999</v>
      </c>
      <c r="F1692" s="567">
        <v>246112.16752000002</v>
      </c>
    </row>
    <row r="1693" spans="1:6">
      <c r="A1693" s="892" t="s">
        <v>1007</v>
      </c>
      <c r="B1693" s="567">
        <v>1900000</v>
      </c>
      <c r="C1693" s="567">
        <v>1</v>
      </c>
      <c r="D1693" s="567">
        <v>1900000</v>
      </c>
      <c r="E1693" s="567">
        <v>1532734.5179999999</v>
      </c>
      <c r="F1693" s="567">
        <v>246112.16752000002</v>
      </c>
    </row>
    <row r="1694" spans="1:6">
      <c r="A1694" s="893" t="s">
        <v>1007</v>
      </c>
      <c r="B1694" s="567">
        <v>1900000</v>
      </c>
      <c r="C1694" s="567">
        <v>1</v>
      </c>
      <c r="D1694" s="567">
        <v>1900000</v>
      </c>
      <c r="E1694" s="567">
        <v>1532734.5179999999</v>
      </c>
      <c r="F1694" s="567">
        <v>246112.16752000002</v>
      </c>
    </row>
    <row r="1695" spans="1:6">
      <c r="A1695" s="894" t="s">
        <v>1007</v>
      </c>
      <c r="B1695" s="567">
        <v>1900000</v>
      </c>
      <c r="C1695" s="567">
        <v>1</v>
      </c>
      <c r="D1695" s="567">
        <v>1900000</v>
      </c>
      <c r="E1695" s="567">
        <v>1532734.5179999999</v>
      </c>
      <c r="F1695" s="567">
        <v>246112.16752000002</v>
      </c>
    </row>
    <row r="1696" spans="1:6">
      <c r="A1696" s="896" t="s">
        <v>527</v>
      </c>
      <c r="B1696" s="567">
        <v>1900000</v>
      </c>
      <c r="C1696" s="567">
        <v>1</v>
      </c>
      <c r="D1696" s="567">
        <v>1900000</v>
      </c>
      <c r="E1696" s="567">
        <v>1532734.5179999999</v>
      </c>
      <c r="F1696" s="567">
        <v>246112.16752000002</v>
      </c>
    </row>
    <row r="1697" spans="1:6">
      <c r="A1697" s="895" t="s">
        <v>289</v>
      </c>
      <c r="B1697" s="567">
        <v>1900000</v>
      </c>
      <c r="C1697" s="567">
        <v>1</v>
      </c>
      <c r="D1697" s="567">
        <v>1900000</v>
      </c>
      <c r="E1697" s="567">
        <v>1532734.5179999999</v>
      </c>
      <c r="F1697" s="567">
        <v>246112.16752000002</v>
      </c>
    </row>
    <row r="1698" spans="1:6">
      <c r="A1698" s="897" t="s">
        <v>999</v>
      </c>
      <c r="B1698" s="567">
        <v>1900000</v>
      </c>
      <c r="C1698" s="567">
        <v>1</v>
      </c>
      <c r="D1698" s="567">
        <v>1900000</v>
      </c>
      <c r="E1698" s="567">
        <v>1532734.5179999999</v>
      </c>
      <c r="F1698" s="567">
        <v>246112.16752000002</v>
      </c>
    </row>
    <row r="1699" spans="1:6">
      <c r="A1699" s="886" t="s">
        <v>1108</v>
      </c>
      <c r="B1699" s="567">
        <v>2600000</v>
      </c>
      <c r="C1699" s="567">
        <v>1</v>
      </c>
      <c r="D1699" s="567">
        <v>2600000</v>
      </c>
      <c r="E1699" s="567">
        <v>821583</v>
      </c>
      <c r="F1699" s="567">
        <v>0</v>
      </c>
    </row>
    <row r="1700" spans="1:6">
      <c r="A1700" s="726" t="s">
        <v>2708</v>
      </c>
      <c r="B1700" s="567">
        <v>2600000</v>
      </c>
      <c r="C1700" s="567">
        <v>1</v>
      </c>
      <c r="D1700" s="567">
        <v>2600000</v>
      </c>
      <c r="E1700" s="567">
        <v>821583</v>
      </c>
      <c r="F1700" s="567">
        <v>0</v>
      </c>
    </row>
    <row r="1701" spans="1:6">
      <c r="A1701" s="887" t="s">
        <v>20</v>
      </c>
      <c r="B1701" s="567">
        <v>2600000</v>
      </c>
      <c r="C1701" s="567">
        <v>1</v>
      </c>
      <c r="D1701" s="567">
        <v>2600000</v>
      </c>
      <c r="E1701" s="567">
        <v>821583</v>
      </c>
      <c r="F1701" s="567">
        <v>0</v>
      </c>
    </row>
    <row r="1702" spans="1:6">
      <c r="A1702" s="888" t="s">
        <v>3251</v>
      </c>
      <c r="B1702" s="567">
        <v>2600000</v>
      </c>
      <c r="C1702" s="567">
        <v>1</v>
      </c>
      <c r="D1702" s="567">
        <v>2600000</v>
      </c>
      <c r="E1702" s="567">
        <v>821583</v>
      </c>
      <c r="F1702" s="567">
        <v>0</v>
      </c>
    </row>
    <row r="1703" spans="1:6">
      <c r="A1703" s="889">
        <v>0.05</v>
      </c>
      <c r="B1703" s="567">
        <v>2600000</v>
      </c>
      <c r="C1703" s="567">
        <v>1</v>
      </c>
      <c r="D1703" s="567">
        <v>2600000</v>
      </c>
      <c r="E1703" s="567">
        <v>821583</v>
      </c>
      <c r="F1703" s="567">
        <v>0</v>
      </c>
    </row>
    <row r="1704" spans="1:6">
      <c r="A1704" s="890" t="s">
        <v>3251</v>
      </c>
      <c r="B1704" s="567">
        <v>2600000</v>
      </c>
      <c r="C1704" s="567">
        <v>1</v>
      </c>
      <c r="D1704" s="567">
        <v>2600000</v>
      </c>
      <c r="E1704" s="567">
        <v>821583</v>
      </c>
      <c r="F1704" s="567">
        <v>0</v>
      </c>
    </row>
    <row r="1705" spans="1:6">
      <c r="A1705" s="891">
        <v>2023</v>
      </c>
      <c r="B1705" s="567">
        <v>2600000</v>
      </c>
      <c r="C1705" s="567">
        <v>1</v>
      </c>
      <c r="D1705" s="567">
        <v>2600000</v>
      </c>
      <c r="E1705" s="567">
        <v>821583</v>
      </c>
      <c r="F1705" s="567">
        <v>0</v>
      </c>
    </row>
    <row r="1706" spans="1:6">
      <c r="A1706" s="892" t="s">
        <v>1108</v>
      </c>
      <c r="B1706" s="567">
        <v>2600000</v>
      </c>
      <c r="C1706" s="567">
        <v>1</v>
      </c>
      <c r="D1706" s="567">
        <v>2600000</v>
      </c>
      <c r="E1706" s="567">
        <v>821583</v>
      </c>
      <c r="F1706" s="567">
        <v>0</v>
      </c>
    </row>
    <row r="1707" spans="1:6">
      <c r="A1707" s="893" t="s">
        <v>1108</v>
      </c>
      <c r="B1707" s="567">
        <v>2600000</v>
      </c>
      <c r="C1707" s="567">
        <v>1</v>
      </c>
      <c r="D1707" s="567">
        <v>2600000</v>
      </c>
      <c r="E1707" s="567">
        <v>821583</v>
      </c>
      <c r="F1707" s="567">
        <v>0</v>
      </c>
    </row>
    <row r="1708" spans="1:6">
      <c r="A1708" s="894" t="s">
        <v>1108</v>
      </c>
      <c r="B1708" s="567">
        <v>2600000</v>
      </c>
      <c r="C1708" s="567">
        <v>1</v>
      </c>
      <c r="D1708" s="567">
        <v>2600000</v>
      </c>
      <c r="E1708" s="567">
        <v>821583</v>
      </c>
      <c r="F1708" s="567">
        <v>0</v>
      </c>
    </row>
    <row r="1709" spans="1:6">
      <c r="A1709" s="896" t="s">
        <v>527</v>
      </c>
      <c r="B1709" s="567">
        <v>2600000</v>
      </c>
      <c r="C1709" s="567">
        <v>1</v>
      </c>
      <c r="D1709" s="567">
        <v>2600000</v>
      </c>
      <c r="E1709" s="567">
        <v>821583</v>
      </c>
      <c r="F1709" s="567">
        <v>0</v>
      </c>
    </row>
    <row r="1710" spans="1:6">
      <c r="A1710" s="895" t="s">
        <v>312</v>
      </c>
      <c r="B1710" s="567">
        <v>2600000</v>
      </c>
      <c r="C1710" s="567">
        <v>1</v>
      </c>
      <c r="D1710" s="567">
        <v>2600000</v>
      </c>
      <c r="E1710" s="567">
        <v>821583</v>
      </c>
      <c r="F1710" s="567">
        <v>0</v>
      </c>
    </row>
    <row r="1711" spans="1:6">
      <c r="A1711" s="897" t="s">
        <v>999</v>
      </c>
      <c r="B1711" s="567">
        <v>2600000</v>
      </c>
      <c r="C1711" s="567">
        <v>1</v>
      </c>
      <c r="D1711" s="567">
        <v>2600000</v>
      </c>
      <c r="E1711" s="567">
        <v>821583</v>
      </c>
      <c r="F1711" s="567">
        <v>0</v>
      </c>
    </row>
    <row r="1712" spans="1:6">
      <c r="A1712" s="886" t="s">
        <v>1109</v>
      </c>
      <c r="B1712" s="567">
        <v>2500000</v>
      </c>
      <c r="C1712" s="567">
        <v>1</v>
      </c>
      <c r="D1712" s="567">
        <v>2500000</v>
      </c>
      <c r="E1712" s="567">
        <v>2186366</v>
      </c>
      <c r="F1712" s="567">
        <v>0</v>
      </c>
    </row>
    <row r="1713" spans="1:6">
      <c r="A1713" s="726" t="s">
        <v>2708</v>
      </c>
      <c r="B1713" s="567">
        <v>2500000</v>
      </c>
      <c r="C1713" s="567">
        <v>1</v>
      </c>
      <c r="D1713" s="567">
        <v>2500000</v>
      </c>
      <c r="E1713" s="567">
        <v>2186366</v>
      </c>
      <c r="F1713" s="567">
        <v>0</v>
      </c>
    </row>
    <row r="1714" spans="1:6">
      <c r="A1714" s="887" t="s">
        <v>20</v>
      </c>
      <c r="B1714" s="567">
        <v>2500000</v>
      </c>
      <c r="C1714" s="567">
        <v>1</v>
      </c>
      <c r="D1714" s="567">
        <v>2500000</v>
      </c>
      <c r="E1714" s="567">
        <v>2186366</v>
      </c>
      <c r="F1714" s="567">
        <v>0</v>
      </c>
    </row>
    <row r="1715" spans="1:6">
      <c r="A1715" s="888" t="s">
        <v>3251</v>
      </c>
      <c r="B1715" s="567">
        <v>2500000</v>
      </c>
      <c r="C1715" s="567">
        <v>1</v>
      </c>
      <c r="D1715" s="567">
        <v>2500000</v>
      </c>
      <c r="E1715" s="567">
        <v>2186366</v>
      </c>
      <c r="F1715" s="567">
        <v>0</v>
      </c>
    </row>
    <row r="1716" spans="1:6">
      <c r="A1716" s="889">
        <v>0.05</v>
      </c>
      <c r="B1716" s="567">
        <v>2500000</v>
      </c>
      <c r="C1716" s="567">
        <v>1</v>
      </c>
      <c r="D1716" s="567">
        <v>2500000</v>
      </c>
      <c r="E1716" s="567">
        <v>2186366</v>
      </c>
      <c r="F1716" s="567">
        <v>0</v>
      </c>
    </row>
    <row r="1717" spans="1:6">
      <c r="A1717" s="890" t="s">
        <v>3251</v>
      </c>
      <c r="B1717" s="567">
        <v>2500000</v>
      </c>
      <c r="C1717" s="567">
        <v>1</v>
      </c>
      <c r="D1717" s="567">
        <v>2500000</v>
      </c>
      <c r="E1717" s="567">
        <v>2186366</v>
      </c>
      <c r="F1717" s="567">
        <v>0</v>
      </c>
    </row>
    <row r="1718" spans="1:6">
      <c r="A1718" s="891">
        <v>2024</v>
      </c>
      <c r="B1718" s="567">
        <v>2500000</v>
      </c>
      <c r="C1718" s="567">
        <v>1</v>
      </c>
      <c r="D1718" s="567">
        <v>2500000</v>
      </c>
      <c r="E1718" s="567">
        <v>2186366</v>
      </c>
      <c r="F1718" s="567">
        <v>0</v>
      </c>
    </row>
    <row r="1719" spans="1:6">
      <c r="A1719" s="892" t="s">
        <v>1109</v>
      </c>
      <c r="B1719" s="567">
        <v>2500000</v>
      </c>
      <c r="C1719" s="567">
        <v>1</v>
      </c>
      <c r="D1719" s="567">
        <v>2500000</v>
      </c>
      <c r="E1719" s="567">
        <v>2186366</v>
      </c>
      <c r="F1719" s="567">
        <v>0</v>
      </c>
    </row>
    <row r="1720" spans="1:6">
      <c r="A1720" s="893" t="s">
        <v>1109</v>
      </c>
      <c r="B1720" s="567">
        <v>2500000</v>
      </c>
      <c r="C1720" s="567">
        <v>1</v>
      </c>
      <c r="D1720" s="567">
        <v>2500000</v>
      </c>
      <c r="E1720" s="567">
        <v>2186366</v>
      </c>
      <c r="F1720" s="567">
        <v>0</v>
      </c>
    </row>
    <row r="1721" spans="1:6">
      <c r="A1721" s="894" t="s">
        <v>1109</v>
      </c>
      <c r="B1721" s="567">
        <v>2500000</v>
      </c>
      <c r="C1721" s="567">
        <v>1</v>
      </c>
      <c r="D1721" s="567">
        <v>2500000</v>
      </c>
      <c r="E1721" s="567">
        <v>2186366</v>
      </c>
      <c r="F1721" s="567">
        <v>0</v>
      </c>
    </row>
    <row r="1722" spans="1:6">
      <c r="A1722" s="896" t="s">
        <v>527</v>
      </c>
      <c r="B1722" s="567">
        <v>2500000</v>
      </c>
      <c r="C1722" s="567">
        <v>1</v>
      </c>
      <c r="D1722" s="567">
        <v>2500000</v>
      </c>
      <c r="E1722" s="567">
        <v>2186366</v>
      </c>
      <c r="F1722" s="567">
        <v>0</v>
      </c>
    </row>
    <row r="1723" spans="1:6">
      <c r="A1723" s="895" t="s">
        <v>312</v>
      </c>
      <c r="B1723" s="567">
        <v>2500000</v>
      </c>
      <c r="C1723" s="567">
        <v>1</v>
      </c>
      <c r="D1723" s="567">
        <v>2500000</v>
      </c>
      <c r="E1723" s="567">
        <v>2186366</v>
      </c>
      <c r="F1723" s="567">
        <v>0</v>
      </c>
    </row>
    <row r="1724" spans="1:6">
      <c r="A1724" s="897" t="s">
        <v>999</v>
      </c>
      <c r="B1724" s="567">
        <v>2500000</v>
      </c>
      <c r="C1724" s="567">
        <v>1</v>
      </c>
      <c r="D1724" s="567">
        <v>2500000</v>
      </c>
      <c r="E1724" s="567">
        <v>2186366</v>
      </c>
      <c r="F1724" s="567">
        <v>0</v>
      </c>
    </row>
    <row r="1725" spans="1:6">
      <c r="A1725" s="886" t="s">
        <v>1020</v>
      </c>
      <c r="B1725" s="567">
        <v>2000000</v>
      </c>
      <c r="C1725" s="567">
        <v>1</v>
      </c>
      <c r="D1725" s="567">
        <v>2000000</v>
      </c>
      <c r="E1725" s="567">
        <v>1898529</v>
      </c>
      <c r="F1725" s="567">
        <v>423981</v>
      </c>
    </row>
    <row r="1726" spans="1:6">
      <c r="A1726" s="726" t="s">
        <v>2708</v>
      </c>
      <c r="B1726" s="567">
        <v>2000000</v>
      </c>
      <c r="C1726" s="567">
        <v>1</v>
      </c>
      <c r="D1726" s="567">
        <v>2000000</v>
      </c>
      <c r="E1726" s="567">
        <v>1898529</v>
      </c>
      <c r="F1726" s="567">
        <v>423981</v>
      </c>
    </row>
    <row r="1727" spans="1:6">
      <c r="A1727" s="887" t="s">
        <v>3251</v>
      </c>
      <c r="B1727" s="567">
        <v>2000000</v>
      </c>
      <c r="C1727" s="567">
        <v>1</v>
      </c>
      <c r="D1727" s="567">
        <v>2000000</v>
      </c>
      <c r="E1727" s="567">
        <v>1898529</v>
      </c>
      <c r="F1727" s="567">
        <v>423981</v>
      </c>
    </row>
    <row r="1728" spans="1:6">
      <c r="A1728" s="888" t="s">
        <v>3251</v>
      </c>
      <c r="B1728" s="567">
        <v>2000000</v>
      </c>
      <c r="C1728" s="567">
        <v>1</v>
      </c>
      <c r="D1728" s="567">
        <v>2000000</v>
      </c>
      <c r="E1728" s="567">
        <v>1898529</v>
      </c>
      <c r="F1728" s="567">
        <v>423981</v>
      </c>
    </row>
    <row r="1729" spans="1:6">
      <c r="A1729" s="889">
        <v>45</v>
      </c>
      <c r="B1729" s="567">
        <v>2000000</v>
      </c>
      <c r="C1729" s="567">
        <v>1</v>
      </c>
      <c r="D1729" s="567">
        <v>2000000</v>
      </c>
      <c r="E1729" s="567">
        <v>1898529</v>
      </c>
      <c r="F1729" s="567">
        <v>423981</v>
      </c>
    </row>
    <row r="1730" spans="1:6">
      <c r="A1730" s="890" t="s">
        <v>3251</v>
      </c>
      <c r="B1730" s="567">
        <v>2000000</v>
      </c>
      <c r="C1730" s="567">
        <v>1</v>
      </c>
      <c r="D1730" s="567">
        <v>2000000</v>
      </c>
      <c r="E1730" s="567">
        <v>1898529</v>
      </c>
      <c r="F1730" s="567">
        <v>423981</v>
      </c>
    </row>
    <row r="1731" spans="1:6">
      <c r="A1731" s="891" t="s">
        <v>3251</v>
      </c>
      <c r="B1731" s="567">
        <v>2000000</v>
      </c>
      <c r="C1731" s="567">
        <v>1</v>
      </c>
      <c r="D1731" s="567">
        <v>2000000</v>
      </c>
      <c r="E1731" s="567">
        <v>1898529</v>
      </c>
      <c r="F1731" s="567">
        <v>423981</v>
      </c>
    </row>
    <row r="1732" spans="1:6">
      <c r="A1732" s="892" t="s">
        <v>1020</v>
      </c>
      <c r="B1732" s="567">
        <v>2000000</v>
      </c>
      <c r="C1732" s="567">
        <v>1</v>
      </c>
      <c r="D1732" s="567">
        <v>2000000</v>
      </c>
      <c r="E1732" s="567">
        <v>1898529</v>
      </c>
      <c r="F1732" s="567">
        <v>423981</v>
      </c>
    </row>
    <row r="1733" spans="1:6">
      <c r="A1733" s="893" t="s">
        <v>1020</v>
      </c>
      <c r="B1733" s="567">
        <v>2000000</v>
      </c>
      <c r="C1733" s="567">
        <v>1</v>
      </c>
      <c r="D1733" s="567">
        <v>2000000</v>
      </c>
      <c r="E1733" s="567">
        <v>1898529</v>
      </c>
      <c r="F1733" s="567">
        <v>423981</v>
      </c>
    </row>
    <row r="1734" spans="1:6">
      <c r="A1734" s="894" t="s">
        <v>1020</v>
      </c>
      <c r="B1734" s="567">
        <v>2000000</v>
      </c>
      <c r="C1734" s="567">
        <v>1</v>
      </c>
      <c r="D1734" s="567">
        <v>2000000</v>
      </c>
      <c r="E1734" s="567">
        <v>1898529</v>
      </c>
      <c r="F1734" s="567">
        <v>423981</v>
      </c>
    </row>
    <row r="1735" spans="1:6">
      <c r="A1735" s="896" t="s">
        <v>527</v>
      </c>
      <c r="B1735" s="567">
        <v>2000000</v>
      </c>
      <c r="C1735" s="567">
        <v>1</v>
      </c>
      <c r="D1735" s="567">
        <v>2000000</v>
      </c>
      <c r="E1735" s="567">
        <v>1898529</v>
      </c>
      <c r="F1735" s="567">
        <v>423981</v>
      </c>
    </row>
    <row r="1736" spans="1:6">
      <c r="A1736" s="895" t="s">
        <v>313</v>
      </c>
      <c r="B1736" s="567">
        <v>2000000</v>
      </c>
      <c r="C1736" s="567">
        <v>1</v>
      </c>
      <c r="D1736" s="567">
        <v>2000000</v>
      </c>
      <c r="E1736" s="567">
        <v>1898529</v>
      </c>
      <c r="F1736" s="567">
        <v>423981</v>
      </c>
    </row>
    <row r="1737" spans="1:6">
      <c r="A1737" s="897" t="s">
        <v>999</v>
      </c>
      <c r="B1737" s="567">
        <v>2000000</v>
      </c>
      <c r="C1737" s="567">
        <v>1</v>
      </c>
      <c r="D1737" s="567">
        <v>2000000</v>
      </c>
      <c r="E1737" s="567">
        <v>1898529</v>
      </c>
      <c r="F1737" s="567">
        <v>423981</v>
      </c>
    </row>
    <row r="1738" spans="1:6">
      <c r="A1738" s="886" t="s">
        <v>1021</v>
      </c>
      <c r="B1738" s="567">
        <v>1385000</v>
      </c>
      <c r="C1738" s="567">
        <v>1</v>
      </c>
      <c r="D1738" s="567">
        <v>1385000</v>
      </c>
      <c r="E1738" s="567">
        <v>0</v>
      </c>
      <c r="F1738" s="567">
        <v>0</v>
      </c>
    </row>
    <row r="1739" spans="1:6">
      <c r="A1739" s="726" t="s">
        <v>2708</v>
      </c>
      <c r="B1739" s="567">
        <v>1385000</v>
      </c>
      <c r="C1739" s="567">
        <v>1</v>
      </c>
      <c r="D1739" s="567">
        <v>1385000</v>
      </c>
      <c r="E1739" s="567">
        <v>0</v>
      </c>
      <c r="F1739" s="567">
        <v>0</v>
      </c>
    </row>
    <row r="1740" spans="1:6">
      <c r="A1740" s="887" t="s">
        <v>3259</v>
      </c>
      <c r="B1740" s="567">
        <v>1385000</v>
      </c>
      <c r="C1740" s="567">
        <v>1</v>
      </c>
      <c r="D1740" s="567">
        <v>1385000</v>
      </c>
      <c r="E1740" s="567">
        <v>0</v>
      </c>
      <c r="F1740" s="567">
        <v>0</v>
      </c>
    </row>
    <row r="1741" spans="1:6">
      <c r="A1741" s="888" t="s">
        <v>3251</v>
      </c>
      <c r="B1741" s="567">
        <v>1385000</v>
      </c>
      <c r="C1741" s="567">
        <v>1</v>
      </c>
      <c r="D1741" s="567">
        <v>1385000</v>
      </c>
      <c r="E1741" s="567">
        <v>0</v>
      </c>
      <c r="F1741" s="567">
        <v>0</v>
      </c>
    </row>
    <row r="1742" spans="1:6">
      <c r="A1742" s="889">
        <v>0</v>
      </c>
      <c r="B1742" s="567">
        <v>1385000</v>
      </c>
      <c r="C1742" s="567">
        <v>1</v>
      </c>
      <c r="D1742" s="567">
        <v>1385000</v>
      </c>
      <c r="E1742" s="567">
        <v>0</v>
      </c>
      <c r="F1742" s="567">
        <v>0</v>
      </c>
    </row>
    <row r="1743" spans="1:6">
      <c r="A1743" s="890" t="s">
        <v>3251</v>
      </c>
      <c r="B1743" s="567">
        <v>1385000</v>
      </c>
      <c r="C1743" s="567">
        <v>1</v>
      </c>
      <c r="D1743" s="567">
        <v>1385000</v>
      </c>
      <c r="E1743" s="567">
        <v>0</v>
      </c>
      <c r="F1743" s="567">
        <v>0</v>
      </c>
    </row>
    <row r="1744" spans="1:6">
      <c r="A1744" s="891" t="s">
        <v>3251</v>
      </c>
      <c r="B1744" s="567">
        <v>1385000</v>
      </c>
      <c r="C1744" s="567">
        <v>1</v>
      </c>
      <c r="D1744" s="567">
        <v>1385000</v>
      </c>
      <c r="E1744" s="567">
        <v>0</v>
      </c>
      <c r="F1744" s="567">
        <v>0</v>
      </c>
    </row>
    <row r="1745" spans="1:6">
      <c r="A1745" s="892" t="s">
        <v>1021</v>
      </c>
      <c r="B1745" s="567">
        <v>1385000</v>
      </c>
      <c r="C1745" s="567">
        <v>1</v>
      </c>
      <c r="D1745" s="567">
        <v>1385000</v>
      </c>
      <c r="E1745" s="567">
        <v>0</v>
      </c>
      <c r="F1745" s="567">
        <v>0</v>
      </c>
    </row>
    <row r="1746" spans="1:6">
      <c r="A1746" s="893" t="s">
        <v>1021</v>
      </c>
      <c r="B1746" s="567">
        <v>1385000</v>
      </c>
      <c r="C1746" s="567">
        <v>1</v>
      </c>
      <c r="D1746" s="567">
        <v>1385000</v>
      </c>
      <c r="E1746" s="567">
        <v>0</v>
      </c>
      <c r="F1746" s="567">
        <v>0</v>
      </c>
    </row>
    <row r="1747" spans="1:6">
      <c r="A1747" s="894" t="s">
        <v>1021</v>
      </c>
      <c r="B1747" s="567">
        <v>1385000</v>
      </c>
      <c r="C1747" s="567">
        <v>1</v>
      </c>
      <c r="D1747" s="567">
        <v>1385000</v>
      </c>
      <c r="E1747" s="567">
        <v>0</v>
      </c>
      <c r="F1747" s="567">
        <v>0</v>
      </c>
    </row>
    <row r="1748" spans="1:6">
      <c r="A1748" s="896" t="s">
        <v>527</v>
      </c>
      <c r="B1748" s="567">
        <v>1385000</v>
      </c>
      <c r="C1748" s="567">
        <v>1</v>
      </c>
      <c r="D1748" s="567">
        <v>1385000</v>
      </c>
      <c r="E1748" s="567">
        <v>0</v>
      </c>
      <c r="F1748" s="567">
        <v>0</v>
      </c>
    </row>
    <row r="1749" spans="1:6">
      <c r="A1749" s="895" t="s">
        <v>313</v>
      </c>
      <c r="B1749" s="567">
        <v>1385000</v>
      </c>
      <c r="C1749" s="567">
        <v>1</v>
      </c>
      <c r="D1749" s="567">
        <v>1385000</v>
      </c>
      <c r="E1749" s="567">
        <v>0</v>
      </c>
      <c r="F1749" s="567">
        <v>0</v>
      </c>
    </row>
    <row r="1750" spans="1:6">
      <c r="A1750" s="897" t="s">
        <v>999</v>
      </c>
      <c r="B1750" s="567">
        <v>1385000</v>
      </c>
      <c r="C1750" s="567">
        <v>1</v>
      </c>
      <c r="D1750" s="567">
        <v>1385000</v>
      </c>
      <c r="E1750" s="567">
        <v>0</v>
      </c>
      <c r="F1750" s="567">
        <v>0</v>
      </c>
    </row>
    <row r="1751" spans="1:6">
      <c r="A1751" s="886" t="s">
        <v>1010</v>
      </c>
      <c r="B1751" s="567">
        <v>2600000</v>
      </c>
      <c r="C1751" s="567">
        <v>1</v>
      </c>
      <c r="D1751" s="567">
        <v>2600000</v>
      </c>
      <c r="E1751" s="567">
        <v>383082.27173000004</v>
      </c>
      <c r="F1751" s="567">
        <v>383082.27173000004</v>
      </c>
    </row>
    <row r="1752" spans="1:6">
      <c r="A1752" s="726" t="s">
        <v>2708</v>
      </c>
      <c r="B1752" s="567">
        <v>2600000</v>
      </c>
      <c r="C1752" s="567">
        <v>1</v>
      </c>
      <c r="D1752" s="567">
        <v>2600000</v>
      </c>
      <c r="E1752" s="567">
        <v>383082.27173000004</v>
      </c>
      <c r="F1752" s="567">
        <v>383082.27173000004</v>
      </c>
    </row>
    <row r="1753" spans="1:6">
      <c r="A1753" s="887" t="s">
        <v>1009</v>
      </c>
      <c r="B1753" s="567">
        <v>2600000</v>
      </c>
      <c r="C1753" s="567">
        <v>1</v>
      </c>
      <c r="D1753" s="567">
        <v>2600000</v>
      </c>
      <c r="E1753" s="567">
        <v>383082.27173000004</v>
      </c>
      <c r="F1753" s="567">
        <v>383082.27173000004</v>
      </c>
    </row>
    <row r="1754" spans="1:6">
      <c r="A1754" s="888" t="s">
        <v>3251</v>
      </c>
      <c r="B1754" s="567">
        <v>2600000</v>
      </c>
      <c r="C1754" s="567">
        <v>1</v>
      </c>
      <c r="D1754" s="567">
        <v>2600000</v>
      </c>
      <c r="E1754" s="567">
        <v>383082.27173000004</v>
      </c>
      <c r="F1754" s="567">
        <v>383082.27173000004</v>
      </c>
    </row>
    <row r="1755" spans="1:6">
      <c r="A1755" s="889">
        <v>0</v>
      </c>
      <c r="B1755" s="567">
        <v>2600000</v>
      </c>
      <c r="C1755" s="567">
        <v>1</v>
      </c>
      <c r="D1755" s="567">
        <v>2600000</v>
      </c>
      <c r="E1755" s="567">
        <v>383082.27173000004</v>
      </c>
      <c r="F1755" s="567">
        <v>383082.27173000004</v>
      </c>
    </row>
    <row r="1756" spans="1:6">
      <c r="A1756" s="890" t="s">
        <v>3251</v>
      </c>
      <c r="B1756" s="567">
        <v>2600000</v>
      </c>
      <c r="C1756" s="567">
        <v>1</v>
      </c>
      <c r="D1756" s="567">
        <v>2600000</v>
      </c>
      <c r="E1756" s="567">
        <v>383082.27173000004</v>
      </c>
      <c r="F1756" s="567">
        <v>383082.27173000004</v>
      </c>
    </row>
    <row r="1757" spans="1:6">
      <c r="A1757" s="891">
        <v>2024</v>
      </c>
      <c r="B1757" s="567">
        <v>2600000</v>
      </c>
      <c r="C1757" s="567">
        <v>1</v>
      </c>
      <c r="D1757" s="567">
        <v>2600000</v>
      </c>
      <c r="E1757" s="567">
        <v>383082.27173000004</v>
      </c>
      <c r="F1757" s="567">
        <v>383082.27173000004</v>
      </c>
    </row>
    <row r="1758" spans="1:6">
      <c r="A1758" s="892" t="s">
        <v>1010</v>
      </c>
      <c r="B1758" s="567">
        <v>2600000</v>
      </c>
      <c r="C1758" s="567">
        <v>1</v>
      </c>
      <c r="D1758" s="567">
        <v>2600000</v>
      </c>
      <c r="E1758" s="567">
        <v>383082.27173000004</v>
      </c>
      <c r="F1758" s="567">
        <v>383082.27173000004</v>
      </c>
    </row>
    <row r="1759" spans="1:6">
      <c r="A1759" s="893" t="s">
        <v>1010</v>
      </c>
      <c r="B1759" s="567">
        <v>2600000</v>
      </c>
      <c r="C1759" s="567">
        <v>1</v>
      </c>
      <c r="D1759" s="567">
        <v>2600000</v>
      </c>
      <c r="E1759" s="567">
        <v>383082.27173000004</v>
      </c>
      <c r="F1759" s="567">
        <v>383082.27173000004</v>
      </c>
    </row>
    <row r="1760" spans="1:6">
      <c r="A1760" s="894" t="s">
        <v>1010</v>
      </c>
      <c r="B1760" s="567">
        <v>2600000</v>
      </c>
      <c r="C1760" s="567">
        <v>1</v>
      </c>
      <c r="D1760" s="567">
        <v>2600000</v>
      </c>
      <c r="E1760" s="567">
        <v>383082.27173000004</v>
      </c>
      <c r="F1760" s="567">
        <v>383082.27173000004</v>
      </c>
    </row>
    <row r="1761" spans="1:6">
      <c r="A1761" s="896" t="s">
        <v>527</v>
      </c>
      <c r="B1761" s="567">
        <v>2600000</v>
      </c>
      <c r="C1761" s="567">
        <v>1</v>
      </c>
      <c r="D1761" s="567">
        <v>2600000</v>
      </c>
      <c r="E1761" s="567">
        <v>383082.27173000004</v>
      </c>
      <c r="F1761" s="567">
        <v>383082.27173000004</v>
      </c>
    </row>
    <row r="1762" spans="1:6">
      <c r="A1762" s="895" t="s">
        <v>289</v>
      </c>
      <c r="B1762" s="567">
        <v>2600000</v>
      </c>
      <c r="C1762" s="567">
        <v>1</v>
      </c>
      <c r="D1762" s="567">
        <v>2600000</v>
      </c>
      <c r="E1762" s="567">
        <v>383082.27173000004</v>
      </c>
      <c r="F1762" s="567">
        <v>383082.27173000004</v>
      </c>
    </row>
    <row r="1763" spans="1:6">
      <c r="A1763" s="897" t="s">
        <v>999</v>
      </c>
      <c r="B1763" s="567">
        <v>2600000</v>
      </c>
      <c r="C1763" s="567">
        <v>1</v>
      </c>
      <c r="D1763" s="567">
        <v>2600000</v>
      </c>
      <c r="E1763" s="567">
        <v>383082.27173000004</v>
      </c>
      <c r="F1763" s="567">
        <v>383082.27173000004</v>
      </c>
    </row>
    <row r="1764" spans="1:6">
      <c r="A1764" s="886" t="s">
        <v>1045</v>
      </c>
      <c r="B1764" s="567">
        <v>4000000</v>
      </c>
      <c r="C1764" s="567">
        <v>1</v>
      </c>
      <c r="D1764" s="567">
        <v>4000000</v>
      </c>
      <c r="E1764" s="567">
        <v>2287852</v>
      </c>
      <c r="F1764" s="567">
        <v>224053</v>
      </c>
    </row>
    <row r="1765" spans="1:6">
      <c r="A1765" s="726" t="s">
        <v>2716</v>
      </c>
      <c r="B1765" s="567">
        <v>4000000</v>
      </c>
      <c r="C1765" s="567">
        <v>1</v>
      </c>
      <c r="D1765" s="567">
        <v>4000000</v>
      </c>
      <c r="E1765" s="567">
        <v>2287852</v>
      </c>
      <c r="F1765" s="567">
        <v>224053</v>
      </c>
    </row>
    <row r="1766" spans="1:6">
      <c r="A1766" s="887" t="s">
        <v>3251</v>
      </c>
      <c r="B1766" s="567">
        <v>4000000</v>
      </c>
      <c r="C1766" s="567">
        <v>1</v>
      </c>
      <c r="D1766" s="567">
        <v>4000000</v>
      </c>
      <c r="E1766" s="567">
        <v>2287852</v>
      </c>
      <c r="F1766" s="567">
        <v>224053</v>
      </c>
    </row>
    <row r="1767" spans="1:6">
      <c r="A1767" s="888" t="s">
        <v>3251</v>
      </c>
      <c r="B1767" s="567">
        <v>4000000</v>
      </c>
      <c r="C1767" s="567">
        <v>1</v>
      </c>
      <c r="D1767" s="567">
        <v>4000000</v>
      </c>
      <c r="E1767" s="567">
        <v>2287852</v>
      </c>
      <c r="F1767" s="567">
        <v>224053</v>
      </c>
    </row>
    <row r="1768" spans="1:6">
      <c r="A1768" s="889" t="s">
        <v>1042</v>
      </c>
      <c r="B1768" s="567">
        <v>4000000</v>
      </c>
      <c r="C1768" s="567">
        <v>1</v>
      </c>
      <c r="D1768" s="567">
        <v>4000000</v>
      </c>
      <c r="E1768" s="567">
        <v>2287852</v>
      </c>
      <c r="F1768" s="567">
        <v>224053</v>
      </c>
    </row>
    <row r="1769" spans="1:6">
      <c r="A1769" s="890" t="s">
        <v>3251</v>
      </c>
      <c r="B1769" s="567">
        <v>4000000</v>
      </c>
      <c r="C1769" s="567">
        <v>1</v>
      </c>
      <c r="D1769" s="567">
        <v>4000000</v>
      </c>
      <c r="E1769" s="567">
        <v>2287852</v>
      </c>
      <c r="F1769" s="567">
        <v>224053</v>
      </c>
    </row>
    <row r="1770" spans="1:6">
      <c r="A1770" s="891">
        <v>2024</v>
      </c>
      <c r="B1770" s="567">
        <v>4000000</v>
      </c>
      <c r="C1770" s="567">
        <v>1</v>
      </c>
      <c r="D1770" s="567">
        <v>4000000</v>
      </c>
      <c r="E1770" s="567">
        <v>2287852</v>
      </c>
      <c r="F1770" s="567">
        <v>224053</v>
      </c>
    </row>
    <row r="1771" spans="1:6">
      <c r="A1771" s="892" t="s">
        <v>1045</v>
      </c>
      <c r="B1771" s="567">
        <v>4000000</v>
      </c>
      <c r="C1771" s="567">
        <v>1</v>
      </c>
      <c r="D1771" s="567">
        <v>4000000</v>
      </c>
      <c r="E1771" s="567">
        <v>2287852</v>
      </c>
      <c r="F1771" s="567">
        <v>224053</v>
      </c>
    </row>
    <row r="1772" spans="1:6">
      <c r="A1772" s="893" t="s">
        <v>1045</v>
      </c>
      <c r="B1772" s="567">
        <v>4000000</v>
      </c>
      <c r="C1772" s="567">
        <v>1</v>
      </c>
      <c r="D1772" s="567">
        <v>4000000</v>
      </c>
      <c r="E1772" s="567">
        <v>2287852</v>
      </c>
      <c r="F1772" s="567">
        <v>224053</v>
      </c>
    </row>
    <row r="1773" spans="1:6">
      <c r="A1773" s="894" t="s">
        <v>1045</v>
      </c>
      <c r="B1773" s="567">
        <v>4000000</v>
      </c>
      <c r="C1773" s="567">
        <v>1</v>
      </c>
      <c r="D1773" s="567">
        <v>4000000</v>
      </c>
      <c r="E1773" s="567">
        <v>2287852</v>
      </c>
      <c r="F1773" s="567">
        <v>224053</v>
      </c>
    </row>
    <row r="1774" spans="1:6">
      <c r="A1774" s="896" t="s">
        <v>527</v>
      </c>
      <c r="B1774" s="567">
        <v>4000000</v>
      </c>
      <c r="C1774" s="567">
        <v>1</v>
      </c>
      <c r="D1774" s="567">
        <v>4000000</v>
      </c>
      <c r="E1774" s="567">
        <v>2287852</v>
      </c>
      <c r="F1774" s="567">
        <v>224053</v>
      </c>
    </row>
    <row r="1775" spans="1:6">
      <c r="A1775" s="895" t="s">
        <v>271</v>
      </c>
      <c r="B1775" s="567">
        <v>4000000</v>
      </c>
      <c r="C1775" s="567">
        <v>1</v>
      </c>
      <c r="D1775" s="567">
        <v>4000000</v>
      </c>
      <c r="E1775" s="567">
        <v>2287852</v>
      </c>
      <c r="F1775" s="567">
        <v>224053</v>
      </c>
    </row>
    <row r="1776" spans="1:6">
      <c r="A1776" s="897" t="s">
        <v>999</v>
      </c>
      <c r="B1776" s="567">
        <v>4000000</v>
      </c>
      <c r="C1776" s="567">
        <v>1</v>
      </c>
      <c r="D1776" s="567">
        <v>4000000</v>
      </c>
      <c r="E1776" s="567">
        <v>2287852</v>
      </c>
      <c r="F1776" s="567">
        <v>224053</v>
      </c>
    </row>
    <row r="1777" spans="1:6">
      <c r="A1777" s="886" t="s">
        <v>1065</v>
      </c>
      <c r="B1777" s="567">
        <v>5700000</v>
      </c>
      <c r="C1777" s="567">
        <v>2</v>
      </c>
      <c r="D1777" s="567">
        <v>5700000</v>
      </c>
      <c r="E1777" s="567">
        <v>2604074</v>
      </c>
      <c r="F1777" s="567">
        <v>311067</v>
      </c>
    </row>
    <row r="1778" spans="1:6">
      <c r="A1778" s="726" t="s">
        <v>2691</v>
      </c>
      <c r="B1778" s="567">
        <v>2700000</v>
      </c>
      <c r="C1778" s="567">
        <v>1</v>
      </c>
      <c r="D1778" s="567">
        <v>2700000</v>
      </c>
      <c r="E1778" s="567">
        <v>0</v>
      </c>
      <c r="F1778" s="567">
        <v>0</v>
      </c>
    </row>
    <row r="1779" spans="1:6">
      <c r="A1779" s="887" t="s">
        <v>3251</v>
      </c>
      <c r="B1779" s="567">
        <v>2700000</v>
      </c>
      <c r="C1779" s="567">
        <v>1</v>
      </c>
      <c r="D1779" s="567">
        <v>2700000</v>
      </c>
      <c r="E1779" s="567">
        <v>0</v>
      </c>
      <c r="F1779" s="567">
        <v>0</v>
      </c>
    </row>
    <row r="1780" spans="1:6">
      <c r="A1780" s="888" t="s">
        <v>3251</v>
      </c>
      <c r="B1780" s="567">
        <v>2700000</v>
      </c>
      <c r="C1780" s="567">
        <v>1</v>
      </c>
      <c r="D1780" s="567">
        <v>2700000</v>
      </c>
      <c r="E1780" s="567">
        <v>0</v>
      </c>
      <c r="F1780" s="567">
        <v>0</v>
      </c>
    </row>
    <row r="1781" spans="1:6">
      <c r="A1781" s="889">
        <v>0</v>
      </c>
      <c r="B1781" s="567">
        <v>2700000</v>
      </c>
      <c r="C1781" s="567">
        <v>1</v>
      </c>
      <c r="D1781" s="567">
        <v>2700000</v>
      </c>
      <c r="E1781" s="567">
        <v>0</v>
      </c>
      <c r="F1781" s="567">
        <v>0</v>
      </c>
    </row>
    <row r="1782" spans="1:6">
      <c r="A1782" s="890" t="s">
        <v>3251</v>
      </c>
      <c r="B1782" s="567">
        <v>2700000</v>
      </c>
      <c r="C1782" s="567">
        <v>1</v>
      </c>
      <c r="D1782" s="567">
        <v>2700000</v>
      </c>
      <c r="E1782" s="567">
        <v>0</v>
      </c>
      <c r="F1782" s="567">
        <v>0</v>
      </c>
    </row>
    <row r="1783" spans="1:6">
      <c r="A1783" s="891">
        <v>2025</v>
      </c>
      <c r="B1783" s="567">
        <v>2700000</v>
      </c>
      <c r="C1783" s="567">
        <v>1</v>
      </c>
      <c r="D1783" s="567">
        <v>2700000</v>
      </c>
      <c r="E1783" s="567">
        <v>0</v>
      </c>
      <c r="F1783" s="567">
        <v>0</v>
      </c>
    </row>
    <row r="1784" spans="1:6">
      <c r="A1784" s="892" t="s">
        <v>1065</v>
      </c>
      <c r="B1784" s="567">
        <v>2700000</v>
      </c>
      <c r="C1784" s="567">
        <v>1</v>
      </c>
      <c r="D1784" s="567">
        <v>2700000</v>
      </c>
      <c r="E1784" s="567">
        <v>0</v>
      </c>
      <c r="F1784" s="567">
        <v>0</v>
      </c>
    </row>
    <row r="1785" spans="1:6">
      <c r="A1785" s="893" t="s">
        <v>1065</v>
      </c>
      <c r="B1785" s="567">
        <v>2700000</v>
      </c>
      <c r="C1785" s="567">
        <v>1</v>
      </c>
      <c r="D1785" s="567">
        <v>2700000</v>
      </c>
      <c r="E1785" s="567">
        <v>0</v>
      </c>
      <c r="F1785" s="567">
        <v>0</v>
      </c>
    </row>
    <row r="1786" spans="1:6">
      <c r="A1786" s="894" t="s">
        <v>1065</v>
      </c>
      <c r="B1786" s="567">
        <v>2700000</v>
      </c>
      <c r="C1786" s="567">
        <v>1</v>
      </c>
      <c r="D1786" s="567">
        <v>2700000</v>
      </c>
      <c r="E1786" s="567">
        <v>0</v>
      </c>
      <c r="F1786" s="567">
        <v>0</v>
      </c>
    </row>
    <row r="1787" spans="1:6">
      <c r="A1787" s="896" t="s">
        <v>527</v>
      </c>
      <c r="B1787" s="567">
        <v>2700000</v>
      </c>
      <c r="C1787" s="567">
        <v>1</v>
      </c>
      <c r="D1787" s="567">
        <v>2700000</v>
      </c>
      <c r="E1787" s="567">
        <v>0</v>
      </c>
      <c r="F1787" s="567">
        <v>0</v>
      </c>
    </row>
    <row r="1788" spans="1:6">
      <c r="A1788" s="895" t="s">
        <v>316</v>
      </c>
      <c r="B1788" s="567">
        <v>2700000</v>
      </c>
      <c r="C1788" s="567">
        <v>1</v>
      </c>
      <c r="D1788" s="567">
        <v>2700000</v>
      </c>
      <c r="E1788" s="567">
        <v>0</v>
      </c>
      <c r="F1788" s="567">
        <v>0</v>
      </c>
    </row>
    <row r="1789" spans="1:6">
      <c r="A1789" s="897" t="s">
        <v>999</v>
      </c>
      <c r="B1789" s="567">
        <v>2700000</v>
      </c>
      <c r="C1789" s="567">
        <v>1</v>
      </c>
      <c r="D1789" s="567">
        <v>2700000</v>
      </c>
      <c r="E1789" s="567">
        <v>0</v>
      </c>
      <c r="F1789" s="567">
        <v>0</v>
      </c>
    </row>
    <row r="1790" spans="1:6">
      <c r="A1790" s="726" t="s">
        <v>2708</v>
      </c>
      <c r="B1790" s="567">
        <v>3000000</v>
      </c>
      <c r="C1790" s="567">
        <v>1</v>
      </c>
      <c r="D1790" s="567">
        <v>3000000</v>
      </c>
      <c r="E1790" s="567">
        <v>2604074</v>
      </c>
      <c r="F1790" s="567">
        <v>311067</v>
      </c>
    </row>
    <row r="1791" spans="1:6">
      <c r="A1791" s="887" t="s">
        <v>3251</v>
      </c>
      <c r="B1791" s="567">
        <v>3000000</v>
      </c>
      <c r="C1791" s="567">
        <v>1</v>
      </c>
      <c r="D1791" s="567">
        <v>3000000</v>
      </c>
      <c r="E1791" s="567">
        <v>2604074</v>
      </c>
      <c r="F1791" s="567">
        <v>311067</v>
      </c>
    </row>
    <row r="1792" spans="1:6">
      <c r="A1792" s="888" t="s">
        <v>3251</v>
      </c>
      <c r="B1792" s="567">
        <v>3000000</v>
      </c>
      <c r="C1792" s="567">
        <v>1</v>
      </c>
      <c r="D1792" s="567">
        <v>3000000</v>
      </c>
      <c r="E1792" s="567">
        <v>2604074</v>
      </c>
      <c r="F1792" s="567">
        <v>311067</v>
      </c>
    </row>
    <row r="1793" spans="1:6">
      <c r="A1793" s="889">
        <v>0.2</v>
      </c>
      <c r="B1793" s="567">
        <v>3000000</v>
      </c>
      <c r="C1793" s="567">
        <v>1</v>
      </c>
      <c r="D1793" s="567">
        <v>3000000</v>
      </c>
      <c r="E1793" s="567">
        <v>2604074</v>
      </c>
      <c r="F1793" s="567">
        <v>311067</v>
      </c>
    </row>
    <row r="1794" spans="1:6">
      <c r="A1794" s="890" t="s">
        <v>3251</v>
      </c>
      <c r="B1794" s="567">
        <v>3000000</v>
      </c>
      <c r="C1794" s="567">
        <v>1</v>
      </c>
      <c r="D1794" s="567">
        <v>3000000</v>
      </c>
      <c r="E1794" s="567">
        <v>2604074</v>
      </c>
      <c r="F1794" s="567">
        <v>311067</v>
      </c>
    </row>
    <row r="1795" spans="1:6">
      <c r="A1795" s="891">
        <v>2024</v>
      </c>
      <c r="B1795" s="567">
        <v>3000000</v>
      </c>
      <c r="C1795" s="567">
        <v>1</v>
      </c>
      <c r="D1795" s="567">
        <v>3000000</v>
      </c>
      <c r="E1795" s="567">
        <v>2604074</v>
      </c>
      <c r="F1795" s="567">
        <v>311067</v>
      </c>
    </row>
    <row r="1796" spans="1:6">
      <c r="A1796" s="892" t="s">
        <v>1065</v>
      </c>
      <c r="B1796" s="567">
        <v>3000000</v>
      </c>
      <c r="C1796" s="567">
        <v>1</v>
      </c>
      <c r="D1796" s="567">
        <v>3000000</v>
      </c>
      <c r="E1796" s="567">
        <v>2604074</v>
      </c>
      <c r="F1796" s="567">
        <v>311067</v>
      </c>
    </row>
    <row r="1797" spans="1:6">
      <c r="A1797" s="893" t="s">
        <v>1065</v>
      </c>
      <c r="B1797" s="567">
        <v>3000000</v>
      </c>
      <c r="C1797" s="567">
        <v>1</v>
      </c>
      <c r="D1797" s="567">
        <v>3000000</v>
      </c>
      <c r="E1797" s="567">
        <v>2604074</v>
      </c>
      <c r="F1797" s="567">
        <v>311067</v>
      </c>
    </row>
    <row r="1798" spans="1:6">
      <c r="A1798" s="894" t="s">
        <v>1065</v>
      </c>
      <c r="B1798" s="567">
        <v>3000000</v>
      </c>
      <c r="C1798" s="567">
        <v>1</v>
      </c>
      <c r="D1798" s="567">
        <v>3000000</v>
      </c>
      <c r="E1798" s="567">
        <v>2604074</v>
      </c>
      <c r="F1798" s="567">
        <v>311067</v>
      </c>
    </row>
    <row r="1799" spans="1:6">
      <c r="A1799" s="896" t="s">
        <v>527</v>
      </c>
      <c r="B1799" s="567">
        <v>3000000</v>
      </c>
      <c r="C1799" s="567">
        <v>1</v>
      </c>
      <c r="D1799" s="567">
        <v>3000000</v>
      </c>
      <c r="E1799" s="567">
        <v>2604074</v>
      </c>
      <c r="F1799" s="567">
        <v>311067</v>
      </c>
    </row>
    <row r="1800" spans="1:6">
      <c r="A1800" s="895" t="s">
        <v>316</v>
      </c>
      <c r="B1800" s="567">
        <v>3000000</v>
      </c>
      <c r="C1800" s="567">
        <v>1</v>
      </c>
      <c r="D1800" s="567">
        <v>3000000</v>
      </c>
      <c r="E1800" s="567">
        <v>2604074</v>
      </c>
      <c r="F1800" s="567">
        <v>311067</v>
      </c>
    </row>
    <row r="1801" spans="1:6">
      <c r="A1801" s="897" t="s">
        <v>999</v>
      </c>
      <c r="B1801" s="567">
        <v>3000000</v>
      </c>
      <c r="C1801" s="567">
        <v>1</v>
      </c>
      <c r="D1801" s="567">
        <v>3000000</v>
      </c>
      <c r="E1801" s="567">
        <v>2604074</v>
      </c>
      <c r="F1801" s="567">
        <v>311067</v>
      </c>
    </row>
    <row r="1802" spans="1:6">
      <c r="A1802" s="886" t="s">
        <v>1097</v>
      </c>
      <c r="B1802" s="567">
        <v>1500000</v>
      </c>
      <c r="C1802" s="567">
        <v>1</v>
      </c>
      <c r="D1802" s="567">
        <v>1500000</v>
      </c>
      <c r="E1802" s="567">
        <v>1290000</v>
      </c>
      <c r="F1802" s="567">
        <v>93100</v>
      </c>
    </row>
    <row r="1803" spans="1:6">
      <c r="A1803" s="726" t="s">
        <v>2716</v>
      </c>
      <c r="B1803" s="567">
        <v>1500000</v>
      </c>
      <c r="C1803" s="567">
        <v>1</v>
      </c>
      <c r="D1803" s="567">
        <v>1500000</v>
      </c>
      <c r="E1803" s="567">
        <v>1290000</v>
      </c>
      <c r="F1803" s="567">
        <v>93100</v>
      </c>
    </row>
    <row r="1804" spans="1:6">
      <c r="A1804" s="887" t="s">
        <v>20</v>
      </c>
      <c r="B1804" s="567">
        <v>1500000</v>
      </c>
      <c r="C1804" s="567">
        <v>1</v>
      </c>
      <c r="D1804" s="567">
        <v>1500000</v>
      </c>
      <c r="E1804" s="567">
        <v>1290000</v>
      </c>
      <c r="F1804" s="567">
        <v>93100</v>
      </c>
    </row>
    <row r="1805" spans="1:6">
      <c r="A1805" s="888" t="s">
        <v>3251</v>
      </c>
      <c r="B1805" s="567">
        <v>1500000</v>
      </c>
      <c r="C1805" s="567">
        <v>1</v>
      </c>
      <c r="D1805" s="567">
        <v>1500000</v>
      </c>
      <c r="E1805" s="567">
        <v>1290000</v>
      </c>
      <c r="F1805" s="567">
        <v>93100</v>
      </c>
    </row>
    <row r="1806" spans="1:6">
      <c r="A1806" s="889">
        <v>0.6</v>
      </c>
      <c r="B1806" s="567">
        <v>1500000</v>
      </c>
      <c r="C1806" s="567">
        <v>1</v>
      </c>
      <c r="D1806" s="567">
        <v>1500000</v>
      </c>
      <c r="E1806" s="567">
        <v>1290000</v>
      </c>
      <c r="F1806" s="567">
        <v>93100</v>
      </c>
    </row>
    <row r="1807" spans="1:6">
      <c r="A1807" s="890" t="s">
        <v>3251</v>
      </c>
      <c r="B1807" s="567">
        <v>1500000</v>
      </c>
      <c r="C1807" s="567">
        <v>1</v>
      </c>
      <c r="D1807" s="567">
        <v>1500000</v>
      </c>
      <c r="E1807" s="567">
        <v>1290000</v>
      </c>
      <c r="F1807" s="567">
        <v>93100</v>
      </c>
    </row>
    <row r="1808" spans="1:6">
      <c r="A1808" s="891">
        <v>2024</v>
      </c>
      <c r="B1808" s="567">
        <v>1500000</v>
      </c>
      <c r="C1808" s="567">
        <v>1</v>
      </c>
      <c r="D1808" s="567">
        <v>1500000</v>
      </c>
      <c r="E1808" s="567">
        <v>1290000</v>
      </c>
      <c r="F1808" s="567">
        <v>93100</v>
      </c>
    </row>
    <row r="1809" spans="1:6">
      <c r="A1809" s="892" t="s">
        <v>1097</v>
      </c>
      <c r="B1809" s="567">
        <v>1500000</v>
      </c>
      <c r="C1809" s="567">
        <v>1</v>
      </c>
      <c r="D1809" s="567">
        <v>1500000</v>
      </c>
      <c r="E1809" s="567">
        <v>1290000</v>
      </c>
      <c r="F1809" s="567">
        <v>93100</v>
      </c>
    </row>
    <row r="1810" spans="1:6">
      <c r="A1810" s="893" t="s">
        <v>1097</v>
      </c>
      <c r="B1810" s="567">
        <v>1500000</v>
      </c>
      <c r="C1810" s="567">
        <v>1</v>
      </c>
      <c r="D1810" s="567">
        <v>1500000</v>
      </c>
      <c r="E1810" s="567">
        <v>1290000</v>
      </c>
      <c r="F1810" s="567">
        <v>93100</v>
      </c>
    </row>
    <row r="1811" spans="1:6">
      <c r="A1811" s="894" t="s">
        <v>1097</v>
      </c>
      <c r="B1811" s="567">
        <v>1500000</v>
      </c>
      <c r="C1811" s="567">
        <v>1</v>
      </c>
      <c r="D1811" s="567">
        <v>1500000</v>
      </c>
      <c r="E1811" s="567">
        <v>1290000</v>
      </c>
      <c r="F1811" s="567">
        <v>93100</v>
      </c>
    </row>
    <row r="1812" spans="1:6">
      <c r="A1812" s="896" t="s">
        <v>527</v>
      </c>
      <c r="B1812" s="567">
        <v>1500000</v>
      </c>
      <c r="C1812" s="567">
        <v>1</v>
      </c>
      <c r="D1812" s="567">
        <v>1500000</v>
      </c>
      <c r="E1812" s="567">
        <v>1290000</v>
      </c>
      <c r="F1812" s="567">
        <v>93100</v>
      </c>
    </row>
    <row r="1813" spans="1:6">
      <c r="A1813" s="895" t="s">
        <v>273</v>
      </c>
      <c r="B1813" s="567">
        <v>1500000</v>
      </c>
      <c r="C1813" s="567">
        <v>1</v>
      </c>
      <c r="D1813" s="567">
        <v>1500000</v>
      </c>
      <c r="E1813" s="567">
        <v>1290000</v>
      </c>
      <c r="F1813" s="567">
        <v>93100</v>
      </c>
    </row>
    <row r="1814" spans="1:6">
      <c r="A1814" s="897" t="s">
        <v>999</v>
      </c>
      <c r="B1814" s="567">
        <v>1500000</v>
      </c>
      <c r="C1814" s="567">
        <v>1</v>
      </c>
      <c r="D1814" s="567">
        <v>1500000</v>
      </c>
      <c r="E1814" s="567">
        <v>1290000</v>
      </c>
      <c r="F1814" s="567">
        <v>93100</v>
      </c>
    </row>
    <row r="1815" spans="1:6">
      <c r="A1815" s="886" t="s">
        <v>1094</v>
      </c>
      <c r="B1815" s="567">
        <v>2764944</v>
      </c>
      <c r="C1815" s="567">
        <v>1</v>
      </c>
      <c r="D1815" s="567">
        <v>2764944</v>
      </c>
      <c r="E1815" s="567">
        <v>0</v>
      </c>
      <c r="F1815" s="567">
        <v>0</v>
      </c>
    </row>
    <row r="1816" spans="1:6">
      <c r="A1816" s="726" t="s">
        <v>2708</v>
      </c>
      <c r="B1816" s="567">
        <v>2764944</v>
      </c>
      <c r="C1816" s="567">
        <v>1</v>
      </c>
      <c r="D1816" s="567">
        <v>2764944</v>
      </c>
      <c r="E1816" s="567">
        <v>0</v>
      </c>
      <c r="F1816" s="567">
        <v>0</v>
      </c>
    </row>
    <row r="1817" spans="1:6">
      <c r="A1817" s="887" t="s">
        <v>330</v>
      </c>
      <c r="B1817" s="567">
        <v>2764944</v>
      </c>
      <c r="C1817" s="567">
        <v>1</v>
      </c>
      <c r="D1817" s="567">
        <v>2764944</v>
      </c>
      <c r="E1817" s="567">
        <v>0</v>
      </c>
      <c r="F1817" s="567">
        <v>0</v>
      </c>
    </row>
    <row r="1818" spans="1:6">
      <c r="A1818" s="888" t="s">
        <v>3251</v>
      </c>
      <c r="B1818" s="567">
        <v>2764944</v>
      </c>
      <c r="C1818" s="567">
        <v>1</v>
      </c>
      <c r="D1818" s="567">
        <v>2764944</v>
      </c>
      <c r="E1818" s="567">
        <v>0</v>
      </c>
      <c r="F1818" s="567">
        <v>0</v>
      </c>
    </row>
    <row r="1819" spans="1:6">
      <c r="A1819" s="889">
        <v>0</v>
      </c>
      <c r="B1819" s="567">
        <v>2764944</v>
      </c>
      <c r="C1819" s="567">
        <v>1</v>
      </c>
      <c r="D1819" s="567">
        <v>2764944</v>
      </c>
      <c r="E1819" s="567">
        <v>0</v>
      </c>
      <c r="F1819" s="567">
        <v>0</v>
      </c>
    </row>
    <row r="1820" spans="1:6">
      <c r="A1820" s="890" t="s">
        <v>3251</v>
      </c>
      <c r="B1820" s="567">
        <v>2764944</v>
      </c>
      <c r="C1820" s="567">
        <v>1</v>
      </c>
      <c r="D1820" s="567">
        <v>2764944</v>
      </c>
      <c r="E1820" s="567">
        <v>0</v>
      </c>
      <c r="F1820" s="567">
        <v>0</v>
      </c>
    </row>
    <row r="1821" spans="1:6">
      <c r="A1821" s="891">
        <v>2023</v>
      </c>
      <c r="B1821" s="567">
        <v>2764944</v>
      </c>
      <c r="C1821" s="567">
        <v>1</v>
      </c>
      <c r="D1821" s="567">
        <v>2764944</v>
      </c>
      <c r="E1821" s="567">
        <v>0</v>
      </c>
      <c r="F1821" s="567">
        <v>0</v>
      </c>
    </row>
    <row r="1822" spans="1:6">
      <c r="A1822" s="892" t="s">
        <v>1094</v>
      </c>
      <c r="B1822" s="567">
        <v>2764944</v>
      </c>
      <c r="C1822" s="567">
        <v>1</v>
      </c>
      <c r="D1822" s="567">
        <v>2764944</v>
      </c>
      <c r="E1822" s="567">
        <v>0</v>
      </c>
      <c r="F1822" s="567">
        <v>0</v>
      </c>
    </row>
    <row r="1823" spans="1:6">
      <c r="A1823" s="893" t="s">
        <v>1094</v>
      </c>
      <c r="B1823" s="567">
        <v>2764944</v>
      </c>
      <c r="C1823" s="567">
        <v>1</v>
      </c>
      <c r="D1823" s="567">
        <v>2764944</v>
      </c>
      <c r="E1823" s="567">
        <v>0</v>
      </c>
      <c r="F1823" s="567">
        <v>0</v>
      </c>
    </row>
    <row r="1824" spans="1:6">
      <c r="A1824" s="894" t="s">
        <v>1094</v>
      </c>
      <c r="B1824" s="567">
        <v>2764944</v>
      </c>
      <c r="C1824" s="567">
        <v>1</v>
      </c>
      <c r="D1824" s="567">
        <v>2764944</v>
      </c>
      <c r="E1824" s="567">
        <v>0</v>
      </c>
      <c r="F1824" s="567">
        <v>0</v>
      </c>
    </row>
    <row r="1825" spans="1:6">
      <c r="A1825" s="896" t="s">
        <v>527</v>
      </c>
      <c r="B1825" s="567">
        <v>2764944</v>
      </c>
      <c r="C1825" s="567">
        <v>1</v>
      </c>
      <c r="D1825" s="567">
        <v>2764944</v>
      </c>
      <c r="E1825" s="567">
        <v>0</v>
      </c>
      <c r="F1825" s="567">
        <v>0</v>
      </c>
    </row>
    <row r="1826" spans="1:6">
      <c r="A1826" s="895" t="s">
        <v>273</v>
      </c>
      <c r="B1826" s="567">
        <v>2764944</v>
      </c>
      <c r="C1826" s="567">
        <v>1</v>
      </c>
      <c r="D1826" s="567">
        <v>2764944</v>
      </c>
      <c r="E1826" s="567">
        <v>0</v>
      </c>
      <c r="F1826" s="567">
        <v>0</v>
      </c>
    </row>
    <row r="1827" spans="1:6">
      <c r="A1827" s="897" t="s">
        <v>999</v>
      </c>
      <c r="B1827" s="567">
        <v>2764944</v>
      </c>
      <c r="C1827" s="567">
        <v>1</v>
      </c>
      <c r="D1827" s="567">
        <v>2764944</v>
      </c>
      <c r="E1827" s="567">
        <v>0</v>
      </c>
      <c r="F1827" s="567">
        <v>0</v>
      </c>
    </row>
    <row r="1828" spans="1:6">
      <c r="A1828" s="886" t="s">
        <v>1068</v>
      </c>
      <c r="B1828" s="567">
        <v>3915000</v>
      </c>
      <c r="C1828" s="567">
        <v>1</v>
      </c>
      <c r="D1828" s="567">
        <v>3915000</v>
      </c>
      <c r="E1828" s="567">
        <v>3516713.5255</v>
      </c>
      <c r="F1828" s="567">
        <v>0</v>
      </c>
    </row>
    <row r="1829" spans="1:6">
      <c r="A1829" s="726" t="s">
        <v>2705</v>
      </c>
      <c r="B1829" s="567">
        <v>3915000</v>
      </c>
      <c r="C1829" s="567">
        <v>1</v>
      </c>
      <c r="D1829" s="567">
        <v>3915000</v>
      </c>
      <c r="E1829" s="567">
        <v>3516713.5255</v>
      </c>
      <c r="F1829" s="567">
        <v>0</v>
      </c>
    </row>
    <row r="1830" spans="1:6">
      <c r="A1830" s="887" t="s">
        <v>3251</v>
      </c>
      <c r="B1830" s="567">
        <v>3915000</v>
      </c>
      <c r="C1830" s="567">
        <v>1</v>
      </c>
      <c r="D1830" s="567">
        <v>3915000</v>
      </c>
      <c r="E1830" s="567">
        <v>3516713.5255</v>
      </c>
      <c r="F1830" s="567">
        <v>0</v>
      </c>
    </row>
    <row r="1831" spans="1:6">
      <c r="A1831" s="888" t="s">
        <v>3251</v>
      </c>
      <c r="B1831" s="567">
        <v>3915000</v>
      </c>
      <c r="C1831" s="567">
        <v>1</v>
      </c>
      <c r="D1831" s="567">
        <v>3915000</v>
      </c>
      <c r="E1831" s="567">
        <v>3516713.5255</v>
      </c>
      <c r="F1831" s="567">
        <v>0</v>
      </c>
    </row>
    <row r="1832" spans="1:6">
      <c r="A1832" s="889">
        <v>0.1</v>
      </c>
      <c r="B1832" s="567">
        <v>3915000</v>
      </c>
      <c r="C1832" s="567">
        <v>1</v>
      </c>
      <c r="D1832" s="567">
        <v>3915000</v>
      </c>
      <c r="E1832" s="567">
        <v>3516713.5255</v>
      </c>
      <c r="F1832" s="567">
        <v>0</v>
      </c>
    </row>
    <row r="1833" spans="1:6">
      <c r="A1833" s="890" t="s">
        <v>3251</v>
      </c>
      <c r="B1833" s="567">
        <v>3915000</v>
      </c>
      <c r="C1833" s="567">
        <v>1</v>
      </c>
      <c r="D1833" s="567">
        <v>3915000</v>
      </c>
      <c r="E1833" s="567">
        <v>3516713.5255</v>
      </c>
      <c r="F1833" s="567">
        <v>0</v>
      </c>
    </row>
    <row r="1834" spans="1:6">
      <c r="A1834" s="891">
        <v>2023</v>
      </c>
      <c r="B1834" s="567">
        <v>3915000</v>
      </c>
      <c r="C1834" s="567">
        <v>1</v>
      </c>
      <c r="D1834" s="567">
        <v>3915000</v>
      </c>
      <c r="E1834" s="567">
        <v>3516713.5255</v>
      </c>
      <c r="F1834" s="567">
        <v>0</v>
      </c>
    </row>
    <row r="1835" spans="1:6">
      <c r="A1835" s="892" t="s">
        <v>1068</v>
      </c>
      <c r="B1835" s="567">
        <v>3915000</v>
      </c>
      <c r="C1835" s="567">
        <v>1</v>
      </c>
      <c r="D1835" s="567">
        <v>3915000</v>
      </c>
      <c r="E1835" s="567">
        <v>3516713.5255</v>
      </c>
      <c r="F1835" s="567">
        <v>0</v>
      </c>
    </row>
    <row r="1836" spans="1:6">
      <c r="A1836" s="893" t="s">
        <v>1068</v>
      </c>
      <c r="B1836" s="567">
        <v>3915000</v>
      </c>
      <c r="C1836" s="567">
        <v>1</v>
      </c>
      <c r="D1836" s="567">
        <v>3915000</v>
      </c>
      <c r="E1836" s="567">
        <v>3516713.5255</v>
      </c>
      <c r="F1836" s="567">
        <v>0</v>
      </c>
    </row>
    <row r="1837" spans="1:6">
      <c r="A1837" s="894" t="s">
        <v>1068</v>
      </c>
      <c r="B1837" s="567">
        <v>3915000</v>
      </c>
      <c r="C1837" s="567">
        <v>1</v>
      </c>
      <c r="D1837" s="567">
        <v>3915000</v>
      </c>
      <c r="E1837" s="567">
        <v>3516713.5255</v>
      </c>
      <c r="F1837" s="567">
        <v>0</v>
      </c>
    </row>
    <row r="1838" spans="1:6">
      <c r="A1838" s="896" t="s">
        <v>527</v>
      </c>
      <c r="B1838" s="567">
        <v>3915000</v>
      </c>
      <c r="C1838" s="567">
        <v>1</v>
      </c>
      <c r="D1838" s="567">
        <v>3915000</v>
      </c>
      <c r="E1838" s="567">
        <v>3516713.5255</v>
      </c>
      <c r="F1838" s="567">
        <v>0</v>
      </c>
    </row>
    <row r="1839" spans="1:6">
      <c r="A1839" s="895" t="s">
        <v>292</v>
      </c>
      <c r="B1839" s="567">
        <v>3915000</v>
      </c>
      <c r="C1839" s="567">
        <v>1</v>
      </c>
      <c r="D1839" s="567">
        <v>3915000</v>
      </c>
      <c r="E1839" s="567">
        <v>3516713.5255</v>
      </c>
      <c r="F1839" s="567">
        <v>0</v>
      </c>
    </row>
    <row r="1840" spans="1:6">
      <c r="A1840" s="897" t="s">
        <v>999</v>
      </c>
      <c r="B1840" s="567">
        <v>3915000</v>
      </c>
      <c r="C1840" s="567">
        <v>1</v>
      </c>
      <c r="D1840" s="567">
        <v>3915000</v>
      </c>
      <c r="E1840" s="567">
        <v>3516713.5255</v>
      </c>
      <c r="F1840" s="567">
        <v>0</v>
      </c>
    </row>
    <row r="1841" spans="1:6">
      <c r="A1841" s="886" t="s">
        <v>1067</v>
      </c>
      <c r="B1841" s="567">
        <v>1800000</v>
      </c>
      <c r="C1841" s="567">
        <v>1</v>
      </c>
      <c r="D1841" s="567">
        <v>1800000</v>
      </c>
      <c r="E1841" s="567">
        <v>1609614.7179</v>
      </c>
      <c r="F1841" s="567">
        <v>237852.67681</v>
      </c>
    </row>
    <row r="1842" spans="1:6">
      <c r="A1842" s="726" t="s">
        <v>2708</v>
      </c>
      <c r="B1842" s="567">
        <v>1800000</v>
      </c>
      <c r="C1842" s="567">
        <v>1</v>
      </c>
      <c r="D1842" s="567">
        <v>1800000</v>
      </c>
      <c r="E1842" s="567">
        <v>1609614.7179</v>
      </c>
      <c r="F1842" s="567">
        <v>237852.67681</v>
      </c>
    </row>
    <row r="1843" spans="1:6">
      <c r="A1843" s="887" t="s">
        <v>3251</v>
      </c>
      <c r="B1843" s="567">
        <v>1800000</v>
      </c>
      <c r="C1843" s="567">
        <v>1</v>
      </c>
      <c r="D1843" s="567">
        <v>1800000</v>
      </c>
      <c r="E1843" s="567">
        <v>1609614.7179</v>
      </c>
      <c r="F1843" s="567">
        <v>237852.67681</v>
      </c>
    </row>
    <row r="1844" spans="1:6">
      <c r="A1844" s="888" t="s">
        <v>3251</v>
      </c>
      <c r="B1844" s="567">
        <v>1800000</v>
      </c>
      <c r="C1844" s="567">
        <v>1</v>
      </c>
      <c r="D1844" s="567">
        <v>1800000</v>
      </c>
      <c r="E1844" s="567">
        <v>1609614.7179</v>
      </c>
      <c r="F1844" s="567">
        <v>237852.67681</v>
      </c>
    </row>
    <row r="1845" spans="1:6">
      <c r="A1845" s="889">
        <v>0.15</v>
      </c>
      <c r="B1845" s="567">
        <v>1800000</v>
      </c>
      <c r="C1845" s="567">
        <v>1</v>
      </c>
      <c r="D1845" s="567">
        <v>1800000</v>
      </c>
      <c r="E1845" s="567">
        <v>1609614.7179</v>
      </c>
      <c r="F1845" s="567">
        <v>237852.67681</v>
      </c>
    </row>
    <row r="1846" spans="1:6">
      <c r="A1846" s="890" t="s">
        <v>3251</v>
      </c>
      <c r="B1846" s="567">
        <v>1800000</v>
      </c>
      <c r="C1846" s="567">
        <v>1</v>
      </c>
      <c r="D1846" s="567">
        <v>1800000</v>
      </c>
      <c r="E1846" s="567">
        <v>1609614.7179</v>
      </c>
      <c r="F1846" s="567">
        <v>237852.67681</v>
      </c>
    </row>
    <row r="1847" spans="1:6">
      <c r="A1847" s="891">
        <v>2024</v>
      </c>
      <c r="B1847" s="567">
        <v>1800000</v>
      </c>
      <c r="C1847" s="567">
        <v>1</v>
      </c>
      <c r="D1847" s="567">
        <v>1800000</v>
      </c>
      <c r="E1847" s="567">
        <v>1609614.7179</v>
      </c>
      <c r="F1847" s="567">
        <v>237852.67681</v>
      </c>
    </row>
    <row r="1848" spans="1:6">
      <c r="A1848" s="892" t="s">
        <v>1067</v>
      </c>
      <c r="B1848" s="567">
        <v>1800000</v>
      </c>
      <c r="C1848" s="567">
        <v>1</v>
      </c>
      <c r="D1848" s="567">
        <v>1800000</v>
      </c>
      <c r="E1848" s="567">
        <v>1609614.7179</v>
      </c>
      <c r="F1848" s="567">
        <v>237852.67681</v>
      </c>
    </row>
    <row r="1849" spans="1:6">
      <c r="A1849" s="893" t="s">
        <v>1067</v>
      </c>
      <c r="B1849" s="567">
        <v>1800000</v>
      </c>
      <c r="C1849" s="567">
        <v>1</v>
      </c>
      <c r="D1849" s="567">
        <v>1800000</v>
      </c>
      <c r="E1849" s="567">
        <v>1609614.7179</v>
      </c>
      <c r="F1849" s="567">
        <v>237852.67681</v>
      </c>
    </row>
    <row r="1850" spans="1:6">
      <c r="A1850" s="894" t="s">
        <v>1067</v>
      </c>
      <c r="B1850" s="567">
        <v>1800000</v>
      </c>
      <c r="C1850" s="567">
        <v>1</v>
      </c>
      <c r="D1850" s="567">
        <v>1800000</v>
      </c>
      <c r="E1850" s="567">
        <v>1609614.7179</v>
      </c>
      <c r="F1850" s="567">
        <v>237852.67681</v>
      </c>
    </row>
    <row r="1851" spans="1:6">
      <c r="A1851" s="896" t="s">
        <v>527</v>
      </c>
      <c r="B1851" s="567">
        <v>1800000</v>
      </c>
      <c r="C1851" s="567">
        <v>1</v>
      </c>
      <c r="D1851" s="567">
        <v>1800000</v>
      </c>
      <c r="E1851" s="567">
        <v>1609614.7179</v>
      </c>
      <c r="F1851" s="567">
        <v>237852.67681</v>
      </c>
    </row>
    <row r="1852" spans="1:6">
      <c r="A1852" s="895" t="s">
        <v>292</v>
      </c>
      <c r="B1852" s="567">
        <v>1800000</v>
      </c>
      <c r="C1852" s="567">
        <v>1</v>
      </c>
      <c r="D1852" s="567">
        <v>1800000</v>
      </c>
      <c r="E1852" s="567">
        <v>1609614.7179</v>
      </c>
      <c r="F1852" s="567">
        <v>237852.67681</v>
      </c>
    </row>
    <row r="1853" spans="1:6">
      <c r="A1853" s="897" t="s">
        <v>999</v>
      </c>
      <c r="B1853" s="567">
        <v>1800000</v>
      </c>
      <c r="C1853" s="567">
        <v>1</v>
      </c>
      <c r="D1853" s="567">
        <v>1800000</v>
      </c>
      <c r="E1853" s="567">
        <v>1609614.7179</v>
      </c>
      <c r="F1853" s="567">
        <v>237852.67681</v>
      </c>
    </row>
    <row r="1854" spans="1:6">
      <c r="A1854" s="886" t="s">
        <v>1023</v>
      </c>
      <c r="B1854" s="567">
        <v>4500000</v>
      </c>
      <c r="C1854" s="567">
        <v>1</v>
      </c>
      <c r="D1854" s="567">
        <v>4500000</v>
      </c>
      <c r="E1854" s="567">
        <v>197000</v>
      </c>
      <c r="F1854" s="567">
        <v>196830</v>
      </c>
    </row>
    <row r="1855" spans="1:6">
      <c r="A1855" s="726" t="s">
        <v>2708</v>
      </c>
      <c r="B1855" s="567">
        <v>4500000</v>
      </c>
      <c r="C1855" s="567">
        <v>1</v>
      </c>
      <c r="D1855" s="567">
        <v>4500000</v>
      </c>
      <c r="E1855" s="567">
        <v>197000</v>
      </c>
      <c r="F1855" s="567">
        <v>196830</v>
      </c>
    </row>
    <row r="1856" spans="1:6">
      <c r="A1856" s="887" t="s">
        <v>20</v>
      </c>
      <c r="B1856" s="567">
        <v>4500000</v>
      </c>
      <c r="C1856" s="567">
        <v>1</v>
      </c>
      <c r="D1856" s="567">
        <v>4500000</v>
      </c>
      <c r="E1856" s="567">
        <v>197000</v>
      </c>
      <c r="F1856" s="567">
        <v>196830</v>
      </c>
    </row>
    <row r="1857" spans="1:6">
      <c r="A1857" s="888" t="s">
        <v>3251</v>
      </c>
      <c r="B1857" s="567">
        <v>4500000</v>
      </c>
      <c r="C1857" s="567">
        <v>1</v>
      </c>
      <c r="D1857" s="567">
        <v>4500000</v>
      </c>
      <c r="E1857" s="567">
        <v>197000</v>
      </c>
      <c r="F1857" s="567">
        <v>196830</v>
      </c>
    </row>
    <row r="1858" spans="1:6">
      <c r="A1858" s="889">
        <v>0.15</v>
      </c>
      <c r="B1858" s="567">
        <v>4500000</v>
      </c>
      <c r="C1858" s="567">
        <v>1</v>
      </c>
      <c r="D1858" s="567">
        <v>4500000</v>
      </c>
      <c r="E1858" s="567">
        <v>197000</v>
      </c>
      <c r="F1858" s="567">
        <v>196830</v>
      </c>
    </row>
    <row r="1859" spans="1:6">
      <c r="A1859" s="890" t="s">
        <v>3251</v>
      </c>
      <c r="B1859" s="567">
        <v>4500000</v>
      </c>
      <c r="C1859" s="567">
        <v>1</v>
      </c>
      <c r="D1859" s="567">
        <v>4500000</v>
      </c>
      <c r="E1859" s="567">
        <v>197000</v>
      </c>
      <c r="F1859" s="567">
        <v>196830</v>
      </c>
    </row>
    <row r="1860" spans="1:6">
      <c r="A1860" s="891">
        <v>2024</v>
      </c>
      <c r="B1860" s="567">
        <v>4500000</v>
      </c>
      <c r="C1860" s="567">
        <v>1</v>
      </c>
      <c r="D1860" s="567">
        <v>4500000</v>
      </c>
      <c r="E1860" s="567">
        <v>197000</v>
      </c>
      <c r="F1860" s="567">
        <v>196830</v>
      </c>
    </row>
    <row r="1861" spans="1:6">
      <c r="A1861" s="892" t="s">
        <v>1023</v>
      </c>
      <c r="B1861" s="567">
        <v>4500000</v>
      </c>
      <c r="C1861" s="567">
        <v>1</v>
      </c>
      <c r="D1861" s="567">
        <v>4500000</v>
      </c>
      <c r="E1861" s="567">
        <v>197000</v>
      </c>
      <c r="F1861" s="567">
        <v>196830</v>
      </c>
    </row>
    <row r="1862" spans="1:6">
      <c r="A1862" s="893" t="s">
        <v>1023</v>
      </c>
      <c r="B1862" s="567">
        <v>4500000</v>
      </c>
      <c r="C1862" s="567">
        <v>1</v>
      </c>
      <c r="D1862" s="567">
        <v>4500000</v>
      </c>
      <c r="E1862" s="567">
        <v>197000</v>
      </c>
      <c r="F1862" s="567">
        <v>196830</v>
      </c>
    </row>
    <row r="1863" spans="1:6">
      <c r="A1863" s="894" t="s">
        <v>1023</v>
      </c>
      <c r="B1863" s="567">
        <v>4500000</v>
      </c>
      <c r="C1863" s="567">
        <v>1</v>
      </c>
      <c r="D1863" s="567">
        <v>4500000</v>
      </c>
      <c r="E1863" s="567">
        <v>197000</v>
      </c>
      <c r="F1863" s="567">
        <v>196830</v>
      </c>
    </row>
    <row r="1864" spans="1:6">
      <c r="A1864" s="896" t="s">
        <v>527</v>
      </c>
      <c r="B1864" s="567">
        <v>4500000</v>
      </c>
      <c r="C1864" s="567">
        <v>1</v>
      </c>
      <c r="D1864" s="567">
        <v>4500000</v>
      </c>
      <c r="E1864" s="567">
        <v>197000</v>
      </c>
      <c r="F1864" s="567">
        <v>196830</v>
      </c>
    </row>
    <row r="1865" spans="1:6">
      <c r="A1865" s="895" t="s">
        <v>297</v>
      </c>
      <c r="B1865" s="567">
        <v>4500000</v>
      </c>
      <c r="C1865" s="567">
        <v>1</v>
      </c>
      <c r="D1865" s="567">
        <v>4500000</v>
      </c>
      <c r="E1865" s="567">
        <v>197000</v>
      </c>
      <c r="F1865" s="567">
        <v>196830</v>
      </c>
    </row>
    <row r="1866" spans="1:6">
      <c r="A1866" s="897" t="s">
        <v>999</v>
      </c>
      <c r="B1866" s="567">
        <v>4500000</v>
      </c>
      <c r="C1866" s="567">
        <v>1</v>
      </c>
      <c r="D1866" s="567">
        <v>4500000</v>
      </c>
      <c r="E1866" s="567">
        <v>197000</v>
      </c>
      <c r="F1866" s="567">
        <v>196830</v>
      </c>
    </row>
    <row r="1867" spans="1:6">
      <c r="A1867" s="886" t="s">
        <v>1096</v>
      </c>
      <c r="B1867" s="567">
        <v>1052350</v>
      </c>
      <c r="C1867" s="567">
        <v>1</v>
      </c>
      <c r="D1867" s="567">
        <v>1052350</v>
      </c>
      <c r="E1867" s="567">
        <v>905021</v>
      </c>
      <c r="F1867" s="567">
        <v>255312</v>
      </c>
    </row>
    <row r="1868" spans="1:6">
      <c r="A1868" s="726" t="s">
        <v>2708</v>
      </c>
      <c r="B1868" s="567">
        <v>1052350</v>
      </c>
      <c r="C1868" s="567">
        <v>1</v>
      </c>
      <c r="D1868" s="567">
        <v>1052350</v>
      </c>
      <c r="E1868" s="567">
        <v>905021</v>
      </c>
      <c r="F1868" s="567">
        <v>255312</v>
      </c>
    </row>
    <row r="1869" spans="1:6">
      <c r="A1869" s="887" t="s">
        <v>67</v>
      </c>
      <c r="B1869" s="567">
        <v>1052350</v>
      </c>
      <c r="C1869" s="567">
        <v>1</v>
      </c>
      <c r="D1869" s="567">
        <v>1052350</v>
      </c>
      <c r="E1869" s="567">
        <v>905021</v>
      </c>
      <c r="F1869" s="567">
        <v>255312</v>
      </c>
    </row>
    <row r="1870" spans="1:6">
      <c r="A1870" s="888" t="s">
        <v>3251</v>
      </c>
      <c r="B1870" s="567">
        <v>1052350</v>
      </c>
      <c r="C1870" s="567">
        <v>1</v>
      </c>
      <c r="D1870" s="567">
        <v>1052350</v>
      </c>
      <c r="E1870" s="567">
        <v>905021</v>
      </c>
      <c r="F1870" s="567">
        <v>255312</v>
      </c>
    </row>
    <row r="1871" spans="1:6">
      <c r="A1871" s="889">
        <v>0.66</v>
      </c>
      <c r="B1871" s="567">
        <v>1052350</v>
      </c>
      <c r="C1871" s="567">
        <v>1</v>
      </c>
      <c r="D1871" s="567">
        <v>1052350</v>
      </c>
      <c r="E1871" s="567">
        <v>905021</v>
      </c>
      <c r="F1871" s="567">
        <v>255312</v>
      </c>
    </row>
    <row r="1872" spans="1:6">
      <c r="A1872" s="890" t="s">
        <v>3251</v>
      </c>
      <c r="B1872" s="567">
        <v>1052350</v>
      </c>
      <c r="C1872" s="567">
        <v>1</v>
      </c>
      <c r="D1872" s="567">
        <v>1052350</v>
      </c>
      <c r="E1872" s="567">
        <v>905021</v>
      </c>
      <c r="F1872" s="567">
        <v>255312</v>
      </c>
    </row>
    <row r="1873" spans="1:6">
      <c r="A1873" s="891">
        <v>2024</v>
      </c>
      <c r="B1873" s="567">
        <v>1052350</v>
      </c>
      <c r="C1873" s="567">
        <v>1</v>
      </c>
      <c r="D1873" s="567">
        <v>1052350</v>
      </c>
      <c r="E1873" s="567">
        <v>905021</v>
      </c>
      <c r="F1873" s="567">
        <v>255312</v>
      </c>
    </row>
    <row r="1874" spans="1:6">
      <c r="A1874" s="892" t="s">
        <v>1096</v>
      </c>
      <c r="B1874" s="567">
        <v>1052350</v>
      </c>
      <c r="C1874" s="567">
        <v>1</v>
      </c>
      <c r="D1874" s="567">
        <v>1052350</v>
      </c>
      <c r="E1874" s="567">
        <v>905021</v>
      </c>
      <c r="F1874" s="567">
        <v>255312</v>
      </c>
    </row>
    <row r="1875" spans="1:6">
      <c r="A1875" s="893" t="s">
        <v>1096</v>
      </c>
      <c r="B1875" s="567">
        <v>1052350</v>
      </c>
      <c r="C1875" s="567">
        <v>1</v>
      </c>
      <c r="D1875" s="567">
        <v>1052350</v>
      </c>
      <c r="E1875" s="567">
        <v>905021</v>
      </c>
      <c r="F1875" s="567">
        <v>255312</v>
      </c>
    </row>
    <row r="1876" spans="1:6">
      <c r="A1876" s="894" t="s">
        <v>1096</v>
      </c>
      <c r="B1876" s="567">
        <v>1052350</v>
      </c>
      <c r="C1876" s="567">
        <v>1</v>
      </c>
      <c r="D1876" s="567">
        <v>1052350</v>
      </c>
      <c r="E1876" s="567">
        <v>905021</v>
      </c>
      <c r="F1876" s="567">
        <v>255312</v>
      </c>
    </row>
    <row r="1877" spans="1:6">
      <c r="A1877" s="896" t="s">
        <v>527</v>
      </c>
      <c r="B1877" s="567">
        <v>1052350</v>
      </c>
      <c r="C1877" s="567">
        <v>1</v>
      </c>
      <c r="D1877" s="567">
        <v>1052350</v>
      </c>
      <c r="E1877" s="567">
        <v>905021</v>
      </c>
      <c r="F1877" s="567">
        <v>255312</v>
      </c>
    </row>
    <row r="1878" spans="1:6">
      <c r="A1878" s="895" t="s">
        <v>273</v>
      </c>
      <c r="B1878" s="567">
        <v>1052350</v>
      </c>
      <c r="C1878" s="567">
        <v>1</v>
      </c>
      <c r="D1878" s="567">
        <v>1052350</v>
      </c>
      <c r="E1878" s="567">
        <v>905021</v>
      </c>
      <c r="F1878" s="567">
        <v>255312</v>
      </c>
    </row>
    <row r="1879" spans="1:6">
      <c r="A1879" s="897" t="s">
        <v>999</v>
      </c>
      <c r="B1879" s="567">
        <v>1052350</v>
      </c>
      <c r="C1879" s="567">
        <v>1</v>
      </c>
      <c r="D1879" s="567">
        <v>1052350</v>
      </c>
      <c r="E1879" s="567">
        <v>905021</v>
      </c>
      <c r="F1879" s="567">
        <v>255312</v>
      </c>
    </row>
    <row r="1880" spans="1:6">
      <c r="A1880" s="886" t="s">
        <v>1090</v>
      </c>
      <c r="B1880" s="567">
        <v>1500000</v>
      </c>
      <c r="C1880" s="567">
        <v>1</v>
      </c>
      <c r="D1880" s="567">
        <v>1500000</v>
      </c>
      <c r="E1880" s="567">
        <v>0</v>
      </c>
      <c r="F1880" s="567">
        <v>0</v>
      </c>
    </row>
    <row r="1881" spans="1:6">
      <c r="A1881" s="726" t="s">
        <v>2697</v>
      </c>
      <c r="B1881" s="567">
        <v>1500000</v>
      </c>
      <c r="C1881" s="567">
        <v>1</v>
      </c>
      <c r="D1881" s="567">
        <v>1500000</v>
      </c>
      <c r="E1881" s="567">
        <v>0</v>
      </c>
      <c r="F1881" s="567">
        <v>0</v>
      </c>
    </row>
    <row r="1882" spans="1:6">
      <c r="A1882" s="887" t="s">
        <v>1091</v>
      </c>
      <c r="B1882" s="567">
        <v>1500000</v>
      </c>
      <c r="C1882" s="567">
        <v>1</v>
      </c>
      <c r="D1882" s="567">
        <v>1500000</v>
      </c>
      <c r="E1882" s="567">
        <v>0</v>
      </c>
      <c r="F1882" s="567">
        <v>0</v>
      </c>
    </row>
    <row r="1883" spans="1:6">
      <c r="A1883" s="888" t="s">
        <v>3251</v>
      </c>
      <c r="B1883" s="567">
        <v>1500000</v>
      </c>
      <c r="C1883" s="567">
        <v>1</v>
      </c>
      <c r="D1883" s="567">
        <v>1500000</v>
      </c>
      <c r="E1883" s="567">
        <v>0</v>
      </c>
      <c r="F1883" s="567">
        <v>0</v>
      </c>
    </row>
    <row r="1884" spans="1:6">
      <c r="A1884" s="889">
        <v>0</v>
      </c>
      <c r="B1884" s="567">
        <v>1500000</v>
      </c>
      <c r="C1884" s="567">
        <v>1</v>
      </c>
      <c r="D1884" s="567">
        <v>1500000</v>
      </c>
      <c r="E1884" s="567">
        <v>0</v>
      </c>
      <c r="F1884" s="567">
        <v>0</v>
      </c>
    </row>
    <row r="1885" spans="1:6">
      <c r="A1885" s="890" t="s">
        <v>3251</v>
      </c>
      <c r="B1885" s="567">
        <v>1500000</v>
      </c>
      <c r="C1885" s="567">
        <v>1</v>
      </c>
      <c r="D1885" s="567">
        <v>1500000</v>
      </c>
      <c r="E1885" s="567">
        <v>0</v>
      </c>
      <c r="F1885" s="567">
        <v>0</v>
      </c>
    </row>
    <row r="1886" spans="1:6">
      <c r="A1886" s="891">
        <v>2023</v>
      </c>
      <c r="B1886" s="567">
        <v>1500000</v>
      </c>
      <c r="C1886" s="567">
        <v>1</v>
      </c>
      <c r="D1886" s="567">
        <v>1500000</v>
      </c>
      <c r="E1886" s="567">
        <v>0</v>
      </c>
      <c r="F1886" s="567">
        <v>0</v>
      </c>
    </row>
    <row r="1887" spans="1:6">
      <c r="A1887" s="892" t="s">
        <v>1090</v>
      </c>
      <c r="B1887" s="567">
        <v>1500000</v>
      </c>
      <c r="C1887" s="567">
        <v>1</v>
      </c>
      <c r="D1887" s="567">
        <v>1500000</v>
      </c>
      <c r="E1887" s="567">
        <v>0</v>
      </c>
      <c r="F1887" s="567">
        <v>0</v>
      </c>
    </row>
    <row r="1888" spans="1:6">
      <c r="A1888" s="893" t="s">
        <v>1090</v>
      </c>
      <c r="B1888" s="567">
        <v>1500000</v>
      </c>
      <c r="C1888" s="567">
        <v>1</v>
      </c>
      <c r="D1888" s="567">
        <v>1500000</v>
      </c>
      <c r="E1888" s="567">
        <v>0</v>
      </c>
      <c r="F1888" s="567">
        <v>0</v>
      </c>
    </row>
    <row r="1889" spans="1:6">
      <c r="A1889" s="894" t="s">
        <v>1090</v>
      </c>
      <c r="B1889" s="567">
        <v>1500000</v>
      </c>
      <c r="C1889" s="567">
        <v>1</v>
      </c>
      <c r="D1889" s="567">
        <v>1500000</v>
      </c>
      <c r="E1889" s="567">
        <v>0</v>
      </c>
      <c r="F1889" s="567">
        <v>0</v>
      </c>
    </row>
    <row r="1890" spans="1:6">
      <c r="A1890" s="896" t="s">
        <v>527</v>
      </c>
      <c r="B1890" s="567">
        <v>1500000</v>
      </c>
      <c r="C1890" s="567">
        <v>1</v>
      </c>
      <c r="D1890" s="567">
        <v>1500000</v>
      </c>
      <c r="E1890" s="567">
        <v>0</v>
      </c>
      <c r="F1890" s="567">
        <v>0</v>
      </c>
    </row>
    <row r="1891" spans="1:6">
      <c r="A1891" s="895" t="s">
        <v>273</v>
      </c>
      <c r="B1891" s="567">
        <v>1500000</v>
      </c>
      <c r="C1891" s="567">
        <v>1</v>
      </c>
      <c r="D1891" s="567">
        <v>1500000</v>
      </c>
      <c r="E1891" s="567">
        <v>0</v>
      </c>
      <c r="F1891" s="567">
        <v>0</v>
      </c>
    </row>
    <row r="1892" spans="1:6">
      <c r="A1892" s="897" t="s">
        <v>999</v>
      </c>
      <c r="B1892" s="567">
        <v>1500000</v>
      </c>
      <c r="C1892" s="567">
        <v>1</v>
      </c>
      <c r="D1892" s="567">
        <v>1500000</v>
      </c>
      <c r="E1892" s="567">
        <v>0</v>
      </c>
      <c r="F1892" s="567">
        <v>0</v>
      </c>
    </row>
    <row r="1893" spans="1:6">
      <c r="A1893" s="886" t="s">
        <v>363</v>
      </c>
      <c r="B1893" s="567">
        <v>136000000</v>
      </c>
      <c r="C1893" s="567">
        <v>1</v>
      </c>
      <c r="D1893" s="567">
        <v>136000000</v>
      </c>
      <c r="E1893" s="567"/>
      <c r="F1893" s="567">
        <v>0</v>
      </c>
    </row>
    <row r="1894" spans="1:6">
      <c r="A1894" s="726" t="s">
        <v>2693</v>
      </c>
      <c r="B1894" s="567">
        <v>136000000</v>
      </c>
      <c r="C1894" s="567">
        <v>1</v>
      </c>
      <c r="D1894" s="567">
        <v>136000000</v>
      </c>
      <c r="E1894" s="567"/>
      <c r="F1894" s="567">
        <v>0</v>
      </c>
    </row>
    <row r="1895" spans="1:6">
      <c r="A1895" s="887" t="s">
        <v>3251</v>
      </c>
      <c r="B1895" s="567">
        <v>136000000</v>
      </c>
      <c r="C1895" s="567">
        <v>1</v>
      </c>
      <c r="D1895" s="567">
        <v>136000000</v>
      </c>
      <c r="E1895" s="567"/>
      <c r="F1895" s="567">
        <v>0</v>
      </c>
    </row>
    <row r="1896" spans="1:6">
      <c r="A1896" s="888" t="s">
        <v>3251</v>
      </c>
      <c r="B1896" s="567">
        <v>136000000</v>
      </c>
      <c r="C1896" s="567">
        <v>1</v>
      </c>
      <c r="D1896" s="567">
        <v>136000000</v>
      </c>
      <c r="E1896" s="567"/>
      <c r="F1896" s="567">
        <v>0</v>
      </c>
    </row>
    <row r="1897" spans="1:6">
      <c r="A1897" s="889" t="s">
        <v>363</v>
      </c>
      <c r="B1897" s="567">
        <v>136000000</v>
      </c>
      <c r="C1897" s="567">
        <v>1</v>
      </c>
      <c r="D1897" s="567">
        <v>136000000</v>
      </c>
      <c r="E1897" s="567"/>
      <c r="F1897" s="567">
        <v>0</v>
      </c>
    </row>
    <row r="1898" spans="1:6">
      <c r="A1898" s="890" t="s">
        <v>3251</v>
      </c>
      <c r="B1898" s="567">
        <v>136000000</v>
      </c>
      <c r="C1898" s="567">
        <v>1</v>
      </c>
      <c r="D1898" s="567">
        <v>136000000</v>
      </c>
      <c r="E1898" s="567"/>
      <c r="F1898" s="567">
        <v>0</v>
      </c>
    </row>
    <row r="1899" spans="1:6">
      <c r="A1899" s="891" t="s">
        <v>3251</v>
      </c>
      <c r="B1899" s="567">
        <v>136000000</v>
      </c>
      <c r="C1899" s="567">
        <v>1</v>
      </c>
      <c r="D1899" s="567">
        <v>136000000</v>
      </c>
      <c r="E1899" s="567"/>
      <c r="F1899" s="567">
        <v>0</v>
      </c>
    </row>
    <row r="1900" spans="1:6">
      <c r="A1900" s="892" t="s">
        <v>390</v>
      </c>
      <c r="B1900" s="567">
        <v>136000000</v>
      </c>
      <c r="C1900" s="567">
        <v>1</v>
      </c>
      <c r="D1900" s="567">
        <v>136000000</v>
      </c>
      <c r="E1900" s="567"/>
      <c r="F1900" s="567">
        <v>0</v>
      </c>
    </row>
    <row r="1901" spans="1:6">
      <c r="A1901" s="893" t="s">
        <v>363</v>
      </c>
      <c r="B1901" s="567">
        <v>136000000</v>
      </c>
      <c r="C1901" s="567">
        <v>1</v>
      </c>
      <c r="D1901" s="567">
        <v>136000000</v>
      </c>
      <c r="E1901" s="567"/>
      <c r="F1901" s="567">
        <v>0</v>
      </c>
    </row>
    <row r="1902" spans="1:6">
      <c r="A1902" s="894" t="s">
        <v>363</v>
      </c>
      <c r="B1902" s="567">
        <v>136000000</v>
      </c>
      <c r="C1902" s="567">
        <v>1</v>
      </c>
      <c r="D1902" s="567">
        <v>136000000</v>
      </c>
      <c r="E1902" s="567"/>
      <c r="F1902" s="567">
        <v>0</v>
      </c>
    </row>
    <row r="1903" spans="1:6">
      <c r="A1903" s="896" t="s">
        <v>318</v>
      </c>
      <c r="B1903" s="567">
        <v>136000000</v>
      </c>
      <c r="C1903" s="567">
        <v>1</v>
      </c>
      <c r="D1903" s="567">
        <v>136000000</v>
      </c>
      <c r="E1903" s="567"/>
      <c r="F1903" s="567">
        <v>0</v>
      </c>
    </row>
    <row r="1904" spans="1:6">
      <c r="A1904" s="895" t="s">
        <v>307</v>
      </c>
      <c r="B1904" s="567">
        <v>136000000</v>
      </c>
      <c r="C1904" s="567">
        <v>1</v>
      </c>
      <c r="D1904" s="567">
        <v>136000000</v>
      </c>
      <c r="E1904" s="567"/>
      <c r="F1904" s="567">
        <v>0</v>
      </c>
    </row>
    <row r="1905" spans="1:6">
      <c r="A1905" s="897" t="s">
        <v>3251</v>
      </c>
      <c r="B1905" s="567">
        <v>136000000</v>
      </c>
      <c r="C1905" s="567">
        <v>1</v>
      </c>
      <c r="D1905" s="567">
        <v>136000000</v>
      </c>
      <c r="E1905" s="567"/>
      <c r="F1905" s="567">
        <v>0</v>
      </c>
    </row>
    <row r="1906" spans="1:6">
      <c r="A1906" s="886" t="s">
        <v>365</v>
      </c>
      <c r="B1906" s="567">
        <v>3099459</v>
      </c>
      <c r="C1906" s="567">
        <v>2</v>
      </c>
      <c r="D1906" s="567">
        <v>3099459</v>
      </c>
      <c r="E1906" s="567">
        <v>0</v>
      </c>
      <c r="F1906" s="567">
        <v>0</v>
      </c>
    </row>
    <row r="1907" spans="1:6">
      <c r="A1907" s="726" t="s">
        <v>2708</v>
      </c>
      <c r="B1907" s="567">
        <v>3099459</v>
      </c>
      <c r="C1907" s="567">
        <v>2</v>
      </c>
      <c r="D1907" s="567">
        <v>3099459</v>
      </c>
      <c r="E1907" s="567">
        <v>0</v>
      </c>
      <c r="F1907" s="567">
        <v>0</v>
      </c>
    </row>
    <row r="1908" spans="1:6">
      <c r="A1908" s="887" t="s">
        <v>3251</v>
      </c>
      <c r="B1908" s="567">
        <v>3099459</v>
      </c>
      <c r="C1908" s="567">
        <v>2</v>
      </c>
      <c r="D1908" s="567">
        <v>3099459</v>
      </c>
      <c r="E1908" s="567">
        <v>0</v>
      </c>
      <c r="F1908" s="567">
        <v>0</v>
      </c>
    </row>
    <row r="1909" spans="1:6">
      <c r="A1909" s="888" t="s">
        <v>3251</v>
      </c>
      <c r="B1909" s="567">
        <v>3099459</v>
      </c>
      <c r="C1909" s="567">
        <v>2</v>
      </c>
      <c r="D1909" s="567">
        <v>3099459</v>
      </c>
      <c r="E1909" s="567">
        <v>0</v>
      </c>
      <c r="F1909" s="567">
        <v>0</v>
      </c>
    </row>
    <row r="1910" spans="1:6">
      <c r="A1910" s="889">
        <v>0</v>
      </c>
      <c r="B1910" s="567">
        <v>3099459</v>
      </c>
      <c r="C1910" s="567">
        <v>2</v>
      </c>
      <c r="D1910" s="567">
        <v>3099459</v>
      </c>
      <c r="E1910" s="567">
        <v>0</v>
      </c>
      <c r="F1910" s="567">
        <v>0</v>
      </c>
    </row>
    <row r="1911" spans="1:6">
      <c r="A1911" s="890" t="s">
        <v>3251</v>
      </c>
      <c r="B1911" s="567">
        <v>3099459</v>
      </c>
      <c r="C1911" s="567">
        <v>2</v>
      </c>
      <c r="D1911" s="567">
        <v>3099459</v>
      </c>
      <c r="E1911" s="567">
        <v>0</v>
      </c>
      <c r="F1911" s="567">
        <v>0</v>
      </c>
    </row>
    <row r="1912" spans="1:6">
      <c r="A1912" s="891">
        <v>2025</v>
      </c>
      <c r="B1912" s="567">
        <v>3099459</v>
      </c>
      <c r="C1912" s="567">
        <v>2</v>
      </c>
      <c r="D1912" s="567">
        <v>3099459</v>
      </c>
      <c r="E1912" s="567">
        <v>0</v>
      </c>
      <c r="F1912" s="567">
        <v>0</v>
      </c>
    </row>
    <row r="1913" spans="1:6">
      <c r="A1913" s="892" t="s">
        <v>365</v>
      </c>
      <c r="B1913" s="567">
        <v>3099459</v>
      </c>
      <c r="C1913" s="567">
        <v>2</v>
      </c>
      <c r="D1913" s="567">
        <v>3099459</v>
      </c>
      <c r="E1913" s="567">
        <v>0</v>
      </c>
      <c r="F1913" s="567">
        <v>0</v>
      </c>
    </row>
    <row r="1914" spans="1:6">
      <c r="A1914" s="893" t="s">
        <v>365</v>
      </c>
      <c r="B1914" s="567">
        <v>3099459</v>
      </c>
      <c r="C1914" s="567">
        <v>2</v>
      </c>
      <c r="D1914" s="567">
        <v>3099459</v>
      </c>
      <c r="E1914" s="567">
        <v>0</v>
      </c>
      <c r="F1914" s="567">
        <v>0</v>
      </c>
    </row>
    <row r="1915" spans="1:6">
      <c r="A1915" s="894" t="s">
        <v>365</v>
      </c>
      <c r="B1915" s="567">
        <v>3099459</v>
      </c>
      <c r="C1915" s="567">
        <v>2</v>
      </c>
      <c r="D1915" s="567">
        <v>3099459</v>
      </c>
      <c r="E1915" s="567">
        <v>0</v>
      </c>
      <c r="F1915" s="567">
        <v>0</v>
      </c>
    </row>
    <row r="1916" spans="1:6">
      <c r="A1916" s="896" t="s">
        <v>527</v>
      </c>
      <c r="B1916" s="567">
        <v>3099459</v>
      </c>
      <c r="C1916" s="567">
        <v>2</v>
      </c>
      <c r="D1916" s="567">
        <v>3099459</v>
      </c>
      <c r="E1916" s="567">
        <v>0</v>
      </c>
      <c r="F1916" s="567">
        <v>0</v>
      </c>
    </row>
    <row r="1917" spans="1:6">
      <c r="A1917" s="895" t="s">
        <v>316</v>
      </c>
      <c r="B1917" s="567">
        <v>3099459</v>
      </c>
      <c r="C1917" s="567">
        <v>2</v>
      </c>
      <c r="D1917" s="567">
        <v>3099459</v>
      </c>
      <c r="E1917" s="567">
        <v>0</v>
      </c>
      <c r="F1917" s="567">
        <v>0</v>
      </c>
    </row>
    <row r="1918" spans="1:6">
      <c r="A1918" s="897" t="s">
        <v>999</v>
      </c>
      <c r="B1918" s="567">
        <v>3099459</v>
      </c>
      <c r="C1918" s="567">
        <v>2</v>
      </c>
      <c r="D1918" s="567">
        <v>3099459</v>
      </c>
      <c r="E1918" s="567">
        <v>0</v>
      </c>
      <c r="F1918" s="567">
        <v>0</v>
      </c>
    </row>
    <row r="1919" spans="1:6">
      <c r="A1919" s="886" t="s">
        <v>1050</v>
      </c>
      <c r="B1919" s="567">
        <v>2500000</v>
      </c>
      <c r="C1919" s="567">
        <v>1</v>
      </c>
      <c r="D1919" s="567">
        <v>2500000</v>
      </c>
      <c r="E1919" s="567">
        <v>0</v>
      </c>
      <c r="F1919" s="567">
        <v>0</v>
      </c>
    </row>
    <row r="1920" spans="1:6">
      <c r="A1920" s="726" t="s">
        <v>2716</v>
      </c>
      <c r="B1920" s="567">
        <v>2500000</v>
      </c>
      <c r="C1920" s="567">
        <v>1</v>
      </c>
      <c r="D1920" s="567">
        <v>2500000</v>
      </c>
      <c r="E1920" s="567">
        <v>0</v>
      </c>
      <c r="F1920" s="567">
        <v>0</v>
      </c>
    </row>
    <row r="1921" spans="1:6">
      <c r="A1921" s="887" t="s">
        <v>1051</v>
      </c>
      <c r="B1921" s="567">
        <v>2500000</v>
      </c>
      <c r="C1921" s="567">
        <v>1</v>
      </c>
      <c r="D1921" s="567">
        <v>2500000</v>
      </c>
      <c r="E1921" s="567">
        <v>0</v>
      </c>
      <c r="F1921" s="567">
        <v>0</v>
      </c>
    </row>
    <row r="1922" spans="1:6">
      <c r="A1922" s="888" t="s">
        <v>3251</v>
      </c>
      <c r="B1922" s="567">
        <v>2500000</v>
      </c>
      <c r="C1922" s="567">
        <v>1</v>
      </c>
      <c r="D1922" s="567">
        <v>2500000</v>
      </c>
      <c r="E1922" s="567">
        <v>0</v>
      </c>
      <c r="F1922" s="567">
        <v>0</v>
      </c>
    </row>
    <row r="1923" spans="1:6">
      <c r="A1923" s="889">
        <v>0</v>
      </c>
      <c r="B1923" s="567">
        <v>2500000</v>
      </c>
      <c r="C1923" s="567">
        <v>1</v>
      </c>
      <c r="D1923" s="567">
        <v>2500000</v>
      </c>
      <c r="E1923" s="567">
        <v>0</v>
      </c>
      <c r="F1923" s="567">
        <v>0</v>
      </c>
    </row>
    <row r="1924" spans="1:6">
      <c r="A1924" s="890" t="s">
        <v>3251</v>
      </c>
      <c r="B1924" s="567">
        <v>2500000</v>
      </c>
      <c r="C1924" s="567">
        <v>1</v>
      </c>
      <c r="D1924" s="567">
        <v>2500000</v>
      </c>
      <c r="E1924" s="567">
        <v>0</v>
      </c>
      <c r="F1924" s="567">
        <v>0</v>
      </c>
    </row>
    <row r="1925" spans="1:6">
      <c r="A1925" s="891">
        <v>2025</v>
      </c>
      <c r="B1925" s="567">
        <v>2500000</v>
      </c>
      <c r="C1925" s="567">
        <v>1</v>
      </c>
      <c r="D1925" s="567">
        <v>2500000</v>
      </c>
      <c r="E1925" s="567">
        <v>0</v>
      </c>
      <c r="F1925" s="567">
        <v>0</v>
      </c>
    </row>
    <row r="1926" spans="1:6">
      <c r="A1926" s="892" t="s">
        <v>1050</v>
      </c>
      <c r="B1926" s="567">
        <v>2500000</v>
      </c>
      <c r="C1926" s="567">
        <v>1</v>
      </c>
      <c r="D1926" s="567">
        <v>2500000</v>
      </c>
      <c r="E1926" s="567">
        <v>0</v>
      </c>
      <c r="F1926" s="567">
        <v>0</v>
      </c>
    </row>
    <row r="1927" spans="1:6">
      <c r="A1927" s="893" t="s">
        <v>1050</v>
      </c>
      <c r="B1927" s="567">
        <v>2500000</v>
      </c>
      <c r="C1927" s="567">
        <v>1</v>
      </c>
      <c r="D1927" s="567">
        <v>2500000</v>
      </c>
      <c r="E1927" s="567">
        <v>0</v>
      </c>
      <c r="F1927" s="567">
        <v>0</v>
      </c>
    </row>
    <row r="1928" spans="1:6">
      <c r="A1928" s="894" t="s">
        <v>1050</v>
      </c>
      <c r="B1928" s="567">
        <v>2500000</v>
      </c>
      <c r="C1928" s="567">
        <v>1</v>
      </c>
      <c r="D1928" s="567">
        <v>2500000</v>
      </c>
      <c r="E1928" s="567">
        <v>0</v>
      </c>
      <c r="F1928" s="567">
        <v>0</v>
      </c>
    </row>
    <row r="1929" spans="1:6">
      <c r="A1929" s="896" t="s">
        <v>527</v>
      </c>
      <c r="B1929" s="567">
        <v>2500000</v>
      </c>
      <c r="C1929" s="567">
        <v>1</v>
      </c>
      <c r="D1929" s="567">
        <v>2500000</v>
      </c>
      <c r="E1929" s="567">
        <v>0</v>
      </c>
      <c r="F1929" s="567">
        <v>0</v>
      </c>
    </row>
    <row r="1930" spans="1:6">
      <c r="A1930" s="895" t="s">
        <v>309</v>
      </c>
      <c r="B1930" s="567">
        <v>2500000</v>
      </c>
      <c r="C1930" s="567">
        <v>1</v>
      </c>
      <c r="D1930" s="567">
        <v>2500000</v>
      </c>
      <c r="E1930" s="567">
        <v>0</v>
      </c>
      <c r="F1930" s="567">
        <v>0</v>
      </c>
    </row>
    <row r="1931" spans="1:6">
      <c r="A1931" s="897" t="s">
        <v>999</v>
      </c>
      <c r="B1931" s="567">
        <v>2500000</v>
      </c>
      <c r="C1931" s="567">
        <v>1</v>
      </c>
      <c r="D1931" s="567">
        <v>2500000</v>
      </c>
      <c r="E1931" s="567">
        <v>0</v>
      </c>
      <c r="F1931" s="567">
        <v>0</v>
      </c>
    </row>
    <row r="1932" spans="1:6">
      <c r="A1932" s="886" t="s">
        <v>1047</v>
      </c>
      <c r="B1932" s="567">
        <v>2800000</v>
      </c>
      <c r="C1932" s="567">
        <v>1</v>
      </c>
      <c r="D1932" s="567">
        <v>2800000</v>
      </c>
      <c r="E1932" s="567">
        <v>0</v>
      </c>
      <c r="F1932" s="567">
        <v>0</v>
      </c>
    </row>
    <row r="1933" spans="1:6">
      <c r="A1933" s="726" t="s">
        <v>2691</v>
      </c>
      <c r="B1933" s="567">
        <v>2800000</v>
      </c>
      <c r="C1933" s="567">
        <v>1</v>
      </c>
      <c r="D1933" s="567">
        <v>2800000</v>
      </c>
      <c r="E1933" s="567">
        <v>0</v>
      </c>
      <c r="F1933" s="567">
        <v>0</v>
      </c>
    </row>
    <row r="1934" spans="1:6">
      <c r="A1934" s="887" t="s">
        <v>1048</v>
      </c>
      <c r="B1934" s="567">
        <v>2800000</v>
      </c>
      <c r="C1934" s="567">
        <v>1</v>
      </c>
      <c r="D1934" s="567">
        <v>2800000</v>
      </c>
      <c r="E1934" s="567">
        <v>0</v>
      </c>
      <c r="F1934" s="567">
        <v>0</v>
      </c>
    </row>
    <row r="1935" spans="1:6">
      <c r="A1935" s="888" t="s">
        <v>3251</v>
      </c>
      <c r="B1935" s="567">
        <v>2800000</v>
      </c>
      <c r="C1935" s="567">
        <v>1</v>
      </c>
      <c r="D1935" s="567">
        <v>2800000</v>
      </c>
      <c r="E1935" s="567">
        <v>0</v>
      </c>
      <c r="F1935" s="567">
        <v>0</v>
      </c>
    </row>
    <row r="1936" spans="1:6">
      <c r="A1936" s="889">
        <v>0</v>
      </c>
      <c r="B1936" s="567">
        <v>2800000</v>
      </c>
      <c r="C1936" s="567">
        <v>1</v>
      </c>
      <c r="D1936" s="567">
        <v>2800000</v>
      </c>
      <c r="E1936" s="567">
        <v>0</v>
      </c>
      <c r="F1936" s="567">
        <v>0</v>
      </c>
    </row>
    <row r="1937" spans="1:6">
      <c r="A1937" s="890" t="s">
        <v>3251</v>
      </c>
      <c r="B1937" s="567">
        <v>2800000</v>
      </c>
      <c r="C1937" s="567">
        <v>1</v>
      </c>
      <c r="D1937" s="567">
        <v>2800000</v>
      </c>
      <c r="E1937" s="567">
        <v>0</v>
      </c>
      <c r="F1937" s="567">
        <v>0</v>
      </c>
    </row>
    <row r="1938" spans="1:6">
      <c r="A1938" s="891">
        <v>2025</v>
      </c>
      <c r="B1938" s="567">
        <v>2800000</v>
      </c>
      <c r="C1938" s="567">
        <v>1</v>
      </c>
      <c r="D1938" s="567">
        <v>2800000</v>
      </c>
      <c r="E1938" s="567">
        <v>0</v>
      </c>
      <c r="F1938" s="567">
        <v>0</v>
      </c>
    </row>
    <row r="1939" spans="1:6">
      <c r="A1939" s="892" t="s">
        <v>1047</v>
      </c>
      <c r="B1939" s="567">
        <v>2800000</v>
      </c>
      <c r="C1939" s="567">
        <v>1</v>
      </c>
      <c r="D1939" s="567">
        <v>2800000</v>
      </c>
      <c r="E1939" s="567">
        <v>0</v>
      </c>
      <c r="F1939" s="567">
        <v>0</v>
      </c>
    </row>
    <row r="1940" spans="1:6">
      <c r="A1940" s="893" t="s">
        <v>1047</v>
      </c>
      <c r="B1940" s="567">
        <v>2800000</v>
      </c>
      <c r="C1940" s="567">
        <v>1</v>
      </c>
      <c r="D1940" s="567">
        <v>2800000</v>
      </c>
      <c r="E1940" s="567">
        <v>0</v>
      </c>
      <c r="F1940" s="567">
        <v>0</v>
      </c>
    </row>
    <row r="1941" spans="1:6">
      <c r="A1941" s="894" t="s">
        <v>1047</v>
      </c>
      <c r="B1941" s="567">
        <v>2800000</v>
      </c>
      <c r="C1941" s="567">
        <v>1</v>
      </c>
      <c r="D1941" s="567">
        <v>2800000</v>
      </c>
      <c r="E1941" s="567">
        <v>0</v>
      </c>
      <c r="F1941" s="567">
        <v>0</v>
      </c>
    </row>
    <row r="1942" spans="1:6">
      <c r="A1942" s="896" t="s">
        <v>527</v>
      </c>
      <c r="B1942" s="567">
        <v>2800000</v>
      </c>
      <c r="C1942" s="567">
        <v>1</v>
      </c>
      <c r="D1942" s="567">
        <v>2800000</v>
      </c>
      <c r="E1942" s="567">
        <v>0</v>
      </c>
      <c r="F1942" s="567">
        <v>0</v>
      </c>
    </row>
    <row r="1943" spans="1:6">
      <c r="A1943" s="895" t="s">
        <v>309</v>
      </c>
      <c r="B1943" s="567">
        <v>2800000</v>
      </c>
      <c r="C1943" s="567">
        <v>1</v>
      </c>
      <c r="D1943" s="567">
        <v>2800000</v>
      </c>
      <c r="E1943" s="567">
        <v>0</v>
      </c>
      <c r="F1943" s="567">
        <v>0</v>
      </c>
    </row>
    <row r="1944" spans="1:6">
      <c r="A1944" s="897" t="s">
        <v>999</v>
      </c>
      <c r="B1944" s="567">
        <v>2800000</v>
      </c>
      <c r="C1944" s="567">
        <v>1</v>
      </c>
      <c r="D1944" s="567">
        <v>2800000</v>
      </c>
      <c r="E1944" s="567">
        <v>0</v>
      </c>
      <c r="F1944" s="567">
        <v>0</v>
      </c>
    </row>
    <row r="1945" spans="1:6">
      <c r="A1945" s="886" t="s">
        <v>907</v>
      </c>
      <c r="B1945" s="567">
        <v>1000000</v>
      </c>
      <c r="C1945" s="567">
        <v>1</v>
      </c>
      <c r="D1945" s="567">
        <v>1293000</v>
      </c>
      <c r="E1945" s="567">
        <v>1263690</v>
      </c>
      <c r="F1945" s="567">
        <v>864750</v>
      </c>
    </row>
    <row r="1946" spans="1:6">
      <c r="A1946" s="726" t="s">
        <v>2697</v>
      </c>
      <c r="B1946" s="567">
        <v>1000000</v>
      </c>
      <c r="C1946" s="567">
        <v>1</v>
      </c>
      <c r="D1946" s="567">
        <v>1293000</v>
      </c>
      <c r="E1946" s="567">
        <v>1263690</v>
      </c>
      <c r="F1946" s="567">
        <v>864750</v>
      </c>
    </row>
    <row r="1947" spans="1:6">
      <c r="A1947" s="887" t="s">
        <v>910</v>
      </c>
      <c r="B1947" s="567">
        <v>1000000</v>
      </c>
      <c r="C1947" s="567">
        <v>1</v>
      </c>
      <c r="D1947" s="567">
        <v>1293000</v>
      </c>
      <c r="E1947" s="567">
        <v>1263690</v>
      </c>
      <c r="F1947" s="567">
        <v>864750</v>
      </c>
    </row>
    <row r="1948" spans="1:6">
      <c r="A1948" s="888" t="s">
        <v>3251</v>
      </c>
      <c r="B1948" s="567">
        <v>1000000</v>
      </c>
      <c r="C1948" s="567">
        <v>1</v>
      </c>
      <c r="D1948" s="567">
        <v>1293000</v>
      </c>
      <c r="E1948" s="567">
        <v>1263690</v>
      </c>
      <c r="F1948" s="567">
        <v>864750</v>
      </c>
    </row>
    <row r="1949" spans="1:6">
      <c r="A1949" s="889">
        <v>0.85</v>
      </c>
      <c r="B1949" s="567">
        <v>1000000</v>
      </c>
      <c r="C1949" s="567">
        <v>1</v>
      </c>
      <c r="D1949" s="567">
        <v>1293000</v>
      </c>
      <c r="E1949" s="567">
        <v>1263690</v>
      </c>
      <c r="F1949" s="567">
        <v>864750</v>
      </c>
    </row>
    <row r="1950" spans="1:6">
      <c r="A1950" s="890" t="s">
        <v>3251</v>
      </c>
      <c r="B1950" s="567">
        <v>1000000</v>
      </c>
      <c r="C1950" s="567">
        <v>1</v>
      </c>
      <c r="D1950" s="567">
        <v>1293000</v>
      </c>
      <c r="E1950" s="567">
        <v>1263690</v>
      </c>
      <c r="F1950" s="567">
        <v>864750</v>
      </c>
    </row>
    <row r="1951" spans="1:6">
      <c r="A1951" s="891">
        <v>2020</v>
      </c>
      <c r="B1951" s="567">
        <v>1000000</v>
      </c>
      <c r="C1951" s="567">
        <v>1</v>
      </c>
      <c r="D1951" s="567">
        <v>1293000</v>
      </c>
      <c r="E1951" s="567">
        <v>1263690</v>
      </c>
      <c r="F1951" s="567">
        <v>864750</v>
      </c>
    </row>
    <row r="1952" spans="1:6">
      <c r="A1952" s="892" t="s">
        <v>909</v>
      </c>
      <c r="B1952" s="567">
        <v>1000000</v>
      </c>
      <c r="C1952" s="567">
        <v>1</v>
      </c>
      <c r="D1952" s="567">
        <v>1293000</v>
      </c>
      <c r="E1952" s="567">
        <v>1263690</v>
      </c>
      <c r="F1952" s="567">
        <v>864750</v>
      </c>
    </row>
    <row r="1953" spans="1:6">
      <c r="A1953" s="893" t="s">
        <v>908</v>
      </c>
      <c r="B1953" s="567">
        <v>1000000</v>
      </c>
      <c r="C1953" s="567">
        <v>1</v>
      </c>
      <c r="D1953" s="567">
        <v>1293000</v>
      </c>
      <c r="E1953" s="567">
        <v>1263690</v>
      </c>
      <c r="F1953" s="567">
        <v>864750</v>
      </c>
    </row>
    <row r="1954" spans="1:6">
      <c r="A1954" s="894" t="s">
        <v>906</v>
      </c>
      <c r="B1954" s="567">
        <v>1000000</v>
      </c>
      <c r="C1954" s="567">
        <v>1</v>
      </c>
      <c r="D1954" s="567">
        <v>1293000</v>
      </c>
      <c r="E1954" s="567">
        <v>1263690</v>
      </c>
      <c r="F1954" s="567">
        <v>864750</v>
      </c>
    </row>
    <row r="1955" spans="1:6">
      <c r="A1955" s="896" t="s">
        <v>527</v>
      </c>
      <c r="B1955" s="567">
        <v>1000000</v>
      </c>
      <c r="C1955" s="567">
        <v>1</v>
      </c>
      <c r="D1955" s="567">
        <v>1293000</v>
      </c>
      <c r="E1955" s="567">
        <v>1263690</v>
      </c>
      <c r="F1955" s="567">
        <v>864750</v>
      </c>
    </row>
    <row r="1956" spans="1:6">
      <c r="A1956" s="895" t="s">
        <v>273</v>
      </c>
      <c r="B1956" s="567">
        <v>1000000</v>
      </c>
      <c r="C1956" s="567">
        <v>1</v>
      </c>
      <c r="D1956" s="567">
        <v>1293000</v>
      </c>
      <c r="E1956" s="567">
        <v>1263690</v>
      </c>
      <c r="F1956" s="567">
        <v>864750</v>
      </c>
    </row>
    <row r="1957" spans="1:6">
      <c r="A1957" s="897" t="s">
        <v>319</v>
      </c>
      <c r="B1957" s="567">
        <v>1000000</v>
      </c>
      <c r="C1957" s="567">
        <v>1</v>
      </c>
      <c r="D1957" s="567">
        <v>1293000</v>
      </c>
      <c r="E1957" s="567">
        <v>1263690</v>
      </c>
      <c r="F1957" s="567">
        <v>864750</v>
      </c>
    </row>
    <row r="1958" spans="1:6">
      <c r="A1958" s="886" t="s">
        <v>781</v>
      </c>
      <c r="B1958" s="567">
        <v>1422000</v>
      </c>
      <c r="C1958" s="567">
        <v>2</v>
      </c>
      <c r="D1958" s="567">
        <v>3736600</v>
      </c>
      <c r="E1958" s="567">
        <v>1300299.23181</v>
      </c>
      <c r="F1958" s="567">
        <v>1240599.6517600003</v>
      </c>
    </row>
    <row r="1959" spans="1:6">
      <c r="A1959" s="726" t="s">
        <v>2697</v>
      </c>
      <c r="B1959" s="567">
        <v>1422000</v>
      </c>
      <c r="C1959" s="567">
        <v>2</v>
      </c>
      <c r="D1959" s="567">
        <v>3736600</v>
      </c>
      <c r="E1959" s="567">
        <v>1300299.23181</v>
      </c>
      <c r="F1959" s="567">
        <v>1240599.6517600003</v>
      </c>
    </row>
    <row r="1960" spans="1:6">
      <c r="A1960" s="887" t="s">
        <v>20</v>
      </c>
      <c r="B1960" s="567">
        <v>474000</v>
      </c>
      <c r="C1960" s="567">
        <v>1</v>
      </c>
      <c r="D1960" s="567">
        <v>1749100</v>
      </c>
      <c r="E1960" s="567">
        <v>1299672.7009000001</v>
      </c>
      <c r="F1960" s="567">
        <v>1239973.1208500003</v>
      </c>
    </row>
    <row r="1961" spans="1:6">
      <c r="A1961" s="888" t="s">
        <v>3251</v>
      </c>
      <c r="B1961" s="567">
        <v>474000</v>
      </c>
      <c r="C1961" s="567">
        <v>1</v>
      </c>
      <c r="D1961" s="567">
        <v>1749100</v>
      </c>
      <c r="E1961" s="567">
        <v>1299672.7009000001</v>
      </c>
      <c r="F1961" s="567">
        <v>1239973.1208500003</v>
      </c>
    </row>
    <row r="1962" spans="1:6">
      <c r="A1962" s="889">
        <v>0.8</v>
      </c>
      <c r="B1962" s="567">
        <v>474000</v>
      </c>
      <c r="C1962" s="567">
        <v>1</v>
      </c>
      <c r="D1962" s="567">
        <v>1749100</v>
      </c>
      <c r="E1962" s="567">
        <v>1299672.7009000001</v>
      </c>
      <c r="F1962" s="567">
        <v>1239973.1208500003</v>
      </c>
    </row>
    <row r="1963" spans="1:6">
      <c r="A1963" s="890" t="s">
        <v>3251</v>
      </c>
      <c r="B1963" s="567">
        <v>474000</v>
      </c>
      <c r="C1963" s="567">
        <v>1</v>
      </c>
      <c r="D1963" s="567">
        <v>1749100</v>
      </c>
      <c r="E1963" s="567">
        <v>1299672.7009000001</v>
      </c>
      <c r="F1963" s="567">
        <v>1239973.1208500003</v>
      </c>
    </row>
    <row r="1964" spans="1:6">
      <c r="A1964" s="891">
        <v>2012</v>
      </c>
      <c r="B1964" s="567">
        <v>474000</v>
      </c>
      <c r="C1964" s="567">
        <v>1</v>
      </c>
      <c r="D1964" s="567">
        <v>1749100</v>
      </c>
      <c r="E1964" s="567">
        <v>1299672.7009000001</v>
      </c>
      <c r="F1964" s="567">
        <v>1239973.1208500003</v>
      </c>
    </row>
    <row r="1965" spans="1:6">
      <c r="A1965" s="892" t="s">
        <v>782</v>
      </c>
      <c r="B1965" s="567">
        <v>474000</v>
      </c>
      <c r="C1965" s="567">
        <v>1</v>
      </c>
      <c r="D1965" s="567">
        <v>1749100</v>
      </c>
      <c r="E1965" s="567">
        <v>1299672.7009000001</v>
      </c>
      <c r="F1965" s="567">
        <v>1239973.1208500003</v>
      </c>
    </row>
    <row r="1966" spans="1:6">
      <c r="A1966" s="893" t="s">
        <v>3251</v>
      </c>
      <c r="B1966" s="567">
        <v>474000</v>
      </c>
      <c r="C1966" s="567">
        <v>1</v>
      </c>
      <c r="D1966" s="567">
        <v>1749100</v>
      </c>
      <c r="E1966" s="567">
        <v>1299672.7009000001</v>
      </c>
      <c r="F1966" s="567">
        <v>1239973.1208500003</v>
      </c>
    </row>
    <row r="1967" spans="1:6">
      <c r="A1967" s="894" t="s">
        <v>780</v>
      </c>
      <c r="B1967" s="567">
        <v>474000</v>
      </c>
      <c r="C1967" s="567">
        <v>1</v>
      </c>
      <c r="D1967" s="567">
        <v>1749100</v>
      </c>
      <c r="E1967" s="567">
        <v>1299672.7009000001</v>
      </c>
      <c r="F1967" s="567">
        <v>1239973.1208500003</v>
      </c>
    </row>
    <row r="1968" spans="1:6">
      <c r="A1968" s="896" t="s">
        <v>527</v>
      </c>
      <c r="B1968" s="567">
        <v>474000</v>
      </c>
      <c r="C1968" s="567">
        <v>1</v>
      </c>
      <c r="D1968" s="567">
        <v>1749100</v>
      </c>
      <c r="E1968" s="567">
        <v>1299672.7009000001</v>
      </c>
      <c r="F1968" s="567">
        <v>1239973.1208500003</v>
      </c>
    </row>
    <row r="1969" spans="1:6">
      <c r="A1969" s="895" t="s">
        <v>305</v>
      </c>
      <c r="B1969" s="567">
        <v>474000</v>
      </c>
      <c r="C1969" s="567">
        <v>1</v>
      </c>
      <c r="D1969" s="567">
        <v>1749100</v>
      </c>
      <c r="E1969" s="567">
        <v>1299672.7009000001</v>
      </c>
      <c r="F1969" s="567">
        <v>1239973.1208500003</v>
      </c>
    </row>
    <row r="1970" spans="1:6">
      <c r="A1970" s="897" t="s">
        <v>319</v>
      </c>
      <c r="B1970" s="567">
        <v>474000</v>
      </c>
      <c r="C1970" s="567">
        <v>1</v>
      </c>
      <c r="D1970" s="567">
        <v>1749100</v>
      </c>
      <c r="E1970" s="567">
        <v>1299672.7009000001</v>
      </c>
      <c r="F1970" s="567">
        <v>1239973.1208500003</v>
      </c>
    </row>
    <row r="1971" spans="1:6">
      <c r="A1971" s="887" t="s">
        <v>557</v>
      </c>
      <c r="B1971" s="567">
        <v>948000</v>
      </c>
      <c r="C1971" s="567">
        <v>1</v>
      </c>
      <c r="D1971" s="567">
        <v>1987500</v>
      </c>
      <c r="E1971" s="567">
        <v>626.53091000008578</v>
      </c>
      <c r="F1971" s="567">
        <v>626.53091000000006</v>
      </c>
    </row>
    <row r="1972" spans="1:6">
      <c r="A1972" s="888" t="s">
        <v>3251</v>
      </c>
      <c r="B1972" s="567">
        <v>948000</v>
      </c>
      <c r="C1972" s="567">
        <v>1</v>
      </c>
      <c r="D1972" s="567">
        <v>1987500</v>
      </c>
      <c r="E1972" s="567">
        <v>626.53091000008578</v>
      </c>
      <c r="F1972" s="567">
        <v>626.53091000000006</v>
      </c>
    </row>
    <row r="1973" spans="1:6">
      <c r="A1973" s="889">
        <v>0</v>
      </c>
      <c r="B1973" s="567">
        <v>948000</v>
      </c>
      <c r="C1973" s="567">
        <v>1</v>
      </c>
      <c r="D1973" s="567">
        <v>1987500</v>
      </c>
      <c r="E1973" s="567">
        <v>626.53091000008578</v>
      </c>
      <c r="F1973" s="567">
        <v>626.53091000000006</v>
      </c>
    </row>
    <row r="1974" spans="1:6">
      <c r="A1974" s="890" t="s">
        <v>3251</v>
      </c>
      <c r="B1974" s="567">
        <v>948000</v>
      </c>
      <c r="C1974" s="567">
        <v>1</v>
      </c>
      <c r="D1974" s="567">
        <v>1987500</v>
      </c>
      <c r="E1974" s="567">
        <v>626.53091000008578</v>
      </c>
      <c r="F1974" s="567">
        <v>626.53091000000006</v>
      </c>
    </row>
    <row r="1975" spans="1:6">
      <c r="A1975" s="891">
        <v>2011</v>
      </c>
      <c r="B1975" s="567">
        <v>948000</v>
      </c>
      <c r="C1975" s="567">
        <v>1</v>
      </c>
      <c r="D1975" s="567">
        <v>1987500</v>
      </c>
      <c r="E1975" s="567">
        <v>626.53091000008578</v>
      </c>
      <c r="F1975" s="567">
        <v>626.53091000000006</v>
      </c>
    </row>
    <row r="1976" spans="1:6">
      <c r="A1976" s="892" t="s">
        <v>783</v>
      </c>
      <c r="B1976" s="567">
        <v>948000</v>
      </c>
      <c r="C1976" s="567">
        <v>1</v>
      </c>
      <c r="D1976" s="567">
        <v>1987500</v>
      </c>
      <c r="E1976" s="567">
        <v>626.53091000008578</v>
      </c>
      <c r="F1976" s="567">
        <v>626.53091000000006</v>
      </c>
    </row>
    <row r="1977" spans="1:6">
      <c r="A1977" s="893" t="s">
        <v>3251</v>
      </c>
      <c r="B1977" s="567">
        <v>948000</v>
      </c>
      <c r="C1977" s="567">
        <v>1</v>
      </c>
      <c r="D1977" s="567">
        <v>1987500</v>
      </c>
      <c r="E1977" s="567">
        <v>626.53091000008578</v>
      </c>
      <c r="F1977" s="567">
        <v>626.53091000000006</v>
      </c>
    </row>
    <row r="1978" spans="1:6">
      <c r="A1978" s="894" t="s">
        <v>780</v>
      </c>
      <c r="B1978" s="567">
        <v>948000</v>
      </c>
      <c r="C1978" s="567">
        <v>1</v>
      </c>
      <c r="D1978" s="567">
        <v>1987500</v>
      </c>
      <c r="E1978" s="567">
        <v>626.53091000008578</v>
      </c>
      <c r="F1978" s="567">
        <v>626.53091000000006</v>
      </c>
    </row>
    <row r="1979" spans="1:6">
      <c r="A1979" s="896" t="s">
        <v>527</v>
      </c>
      <c r="B1979" s="567">
        <v>948000</v>
      </c>
      <c r="C1979" s="567">
        <v>1</v>
      </c>
      <c r="D1979" s="567">
        <v>1987500</v>
      </c>
      <c r="E1979" s="567">
        <v>626.53091000008578</v>
      </c>
      <c r="F1979" s="567">
        <v>626.53091000000006</v>
      </c>
    </row>
    <row r="1980" spans="1:6">
      <c r="A1980" s="895" t="s">
        <v>305</v>
      </c>
      <c r="B1980" s="567">
        <v>948000</v>
      </c>
      <c r="C1980" s="567">
        <v>1</v>
      </c>
      <c r="D1980" s="567">
        <v>1987500</v>
      </c>
      <c r="E1980" s="567">
        <v>626.53091000008578</v>
      </c>
      <c r="F1980" s="567">
        <v>626.53091000000006</v>
      </c>
    </row>
    <row r="1981" spans="1:6">
      <c r="A1981" s="897" t="s">
        <v>319</v>
      </c>
      <c r="B1981" s="567">
        <v>948000</v>
      </c>
      <c r="C1981" s="567">
        <v>1</v>
      </c>
      <c r="D1981" s="567">
        <v>1987500</v>
      </c>
      <c r="E1981" s="567">
        <v>626.53091000008578</v>
      </c>
      <c r="F1981" s="567">
        <v>626.53091000000006</v>
      </c>
    </row>
    <row r="1982" spans="1:6">
      <c r="A1982" s="886" t="s">
        <v>119</v>
      </c>
      <c r="B1982" s="567">
        <v>7950000</v>
      </c>
      <c r="C1982" s="567">
        <v>4</v>
      </c>
      <c r="D1982" s="567">
        <v>14726888</v>
      </c>
      <c r="E1982" s="567">
        <v>13413878</v>
      </c>
      <c r="F1982" s="567">
        <v>10128190</v>
      </c>
    </row>
    <row r="1983" spans="1:6">
      <c r="A1983" s="726" t="s">
        <v>2711</v>
      </c>
      <c r="B1983" s="567">
        <v>7950000</v>
      </c>
      <c r="C1983" s="567">
        <v>4</v>
      </c>
      <c r="D1983" s="567">
        <v>14726888</v>
      </c>
      <c r="E1983" s="567">
        <v>13413878</v>
      </c>
      <c r="F1983" s="567">
        <v>10128190</v>
      </c>
    </row>
    <row r="1984" spans="1:6">
      <c r="A1984" s="887" t="s">
        <v>20</v>
      </c>
      <c r="B1984" s="567">
        <v>3600000</v>
      </c>
      <c r="C1984" s="567">
        <v>2</v>
      </c>
      <c r="D1984" s="567">
        <v>5318431</v>
      </c>
      <c r="E1984" s="567">
        <v>4343057</v>
      </c>
      <c r="F1984" s="567">
        <v>2271446</v>
      </c>
    </row>
    <row r="1985" spans="1:6">
      <c r="A1985" s="888" t="s">
        <v>3251</v>
      </c>
      <c r="B1985" s="567">
        <v>3600000</v>
      </c>
      <c r="C1985" s="567">
        <v>2</v>
      </c>
      <c r="D1985" s="567">
        <v>5318431</v>
      </c>
      <c r="E1985" s="567">
        <v>4343057</v>
      </c>
      <c r="F1985" s="567">
        <v>2271446</v>
      </c>
    </row>
    <row r="1986" spans="1:6">
      <c r="A1986" s="889">
        <v>0.45</v>
      </c>
      <c r="B1986" s="567">
        <v>1800000</v>
      </c>
      <c r="C1986" s="567">
        <v>1</v>
      </c>
      <c r="D1986" s="567">
        <v>3048431</v>
      </c>
      <c r="E1986" s="567">
        <v>2256481</v>
      </c>
      <c r="F1986" s="567">
        <v>680509</v>
      </c>
    </row>
    <row r="1987" spans="1:6">
      <c r="A1987" s="890" t="s">
        <v>3251</v>
      </c>
      <c r="B1987" s="567">
        <v>1800000</v>
      </c>
      <c r="C1987" s="567">
        <v>1</v>
      </c>
      <c r="D1987" s="567">
        <v>3048431</v>
      </c>
      <c r="E1987" s="567">
        <v>2256481</v>
      </c>
      <c r="F1987" s="567">
        <v>680509</v>
      </c>
    </row>
    <row r="1988" spans="1:6">
      <c r="A1988" s="891">
        <v>2022</v>
      </c>
      <c r="B1988" s="567">
        <v>1800000</v>
      </c>
      <c r="C1988" s="567">
        <v>1</v>
      </c>
      <c r="D1988" s="567">
        <v>3048431</v>
      </c>
      <c r="E1988" s="567">
        <v>2256481</v>
      </c>
      <c r="F1988" s="567">
        <v>680509</v>
      </c>
    </row>
    <row r="1989" spans="1:6">
      <c r="A1989" s="892" t="s">
        <v>996</v>
      </c>
      <c r="B1989" s="567">
        <v>1800000</v>
      </c>
      <c r="C1989" s="567">
        <v>1</v>
      </c>
      <c r="D1989" s="567">
        <v>3048431</v>
      </c>
      <c r="E1989" s="567">
        <v>2256481</v>
      </c>
      <c r="F1989" s="567">
        <v>680509</v>
      </c>
    </row>
    <row r="1990" spans="1:6">
      <c r="A1990" s="893" t="s">
        <v>3251</v>
      </c>
      <c r="B1990" s="567">
        <v>1800000</v>
      </c>
      <c r="C1990" s="567">
        <v>1</v>
      </c>
      <c r="D1990" s="567">
        <v>3048431</v>
      </c>
      <c r="E1990" s="567">
        <v>2256481</v>
      </c>
      <c r="F1990" s="567">
        <v>680509</v>
      </c>
    </row>
    <row r="1991" spans="1:6">
      <c r="A1991" s="894" t="s">
        <v>119</v>
      </c>
      <c r="B1991" s="567">
        <v>1800000</v>
      </c>
      <c r="C1991" s="567">
        <v>1</v>
      </c>
      <c r="D1991" s="567">
        <v>3048431</v>
      </c>
      <c r="E1991" s="567">
        <v>2256481</v>
      </c>
      <c r="F1991" s="567">
        <v>680509</v>
      </c>
    </row>
    <row r="1992" spans="1:6">
      <c r="A1992" s="896" t="s">
        <v>527</v>
      </c>
      <c r="B1992" s="567">
        <v>1800000</v>
      </c>
      <c r="C1992" s="567">
        <v>1</v>
      </c>
      <c r="D1992" s="567">
        <v>3048431</v>
      </c>
      <c r="E1992" s="567">
        <v>2256481</v>
      </c>
      <c r="F1992" s="567">
        <v>680509</v>
      </c>
    </row>
    <row r="1993" spans="1:6">
      <c r="A1993" s="895" t="s">
        <v>312</v>
      </c>
      <c r="B1993" s="567">
        <v>1800000</v>
      </c>
      <c r="C1993" s="567">
        <v>1</v>
      </c>
      <c r="D1993" s="567">
        <v>3048431</v>
      </c>
      <c r="E1993" s="567">
        <v>2256481</v>
      </c>
      <c r="F1993" s="567">
        <v>680509</v>
      </c>
    </row>
    <row r="1994" spans="1:6">
      <c r="A1994" s="897" t="s">
        <v>319</v>
      </c>
      <c r="B1994" s="567">
        <v>1800000</v>
      </c>
      <c r="C1994" s="567">
        <v>1</v>
      </c>
      <c r="D1994" s="567">
        <v>3048431</v>
      </c>
      <c r="E1994" s="567">
        <v>2256481</v>
      </c>
      <c r="F1994" s="567">
        <v>680509</v>
      </c>
    </row>
    <row r="1995" spans="1:6">
      <c r="A1995" s="889">
        <v>0.87</v>
      </c>
      <c r="B1995" s="567">
        <v>1800000</v>
      </c>
      <c r="C1995" s="567">
        <v>1</v>
      </c>
      <c r="D1995" s="567">
        <v>2270000</v>
      </c>
      <c r="E1995" s="567">
        <v>2086576</v>
      </c>
      <c r="F1995" s="567">
        <v>1590937</v>
      </c>
    </row>
    <row r="1996" spans="1:6">
      <c r="A1996" s="890" t="s">
        <v>3251</v>
      </c>
      <c r="B1996" s="567">
        <v>1800000</v>
      </c>
      <c r="C1996" s="567">
        <v>1</v>
      </c>
      <c r="D1996" s="567">
        <v>2270000</v>
      </c>
      <c r="E1996" s="567">
        <v>2086576</v>
      </c>
      <c r="F1996" s="567">
        <v>1590937</v>
      </c>
    </row>
    <row r="1997" spans="1:6">
      <c r="A1997" s="891">
        <v>2022</v>
      </c>
      <c r="B1997" s="567">
        <v>1800000</v>
      </c>
      <c r="C1997" s="567">
        <v>1</v>
      </c>
      <c r="D1997" s="567">
        <v>2270000</v>
      </c>
      <c r="E1997" s="567">
        <v>2086576</v>
      </c>
      <c r="F1997" s="567">
        <v>1590937</v>
      </c>
    </row>
    <row r="1998" spans="1:6">
      <c r="A1998" s="892" t="s">
        <v>995</v>
      </c>
      <c r="B1998" s="567">
        <v>1800000</v>
      </c>
      <c r="C1998" s="567">
        <v>1</v>
      </c>
      <c r="D1998" s="567">
        <v>2270000</v>
      </c>
      <c r="E1998" s="567">
        <v>2086576</v>
      </c>
      <c r="F1998" s="567">
        <v>1590937</v>
      </c>
    </row>
    <row r="1999" spans="1:6">
      <c r="A1999" s="893" t="s">
        <v>3251</v>
      </c>
      <c r="B1999" s="567">
        <v>1800000</v>
      </c>
      <c r="C1999" s="567">
        <v>1</v>
      </c>
      <c r="D1999" s="567">
        <v>2270000</v>
      </c>
      <c r="E1999" s="567">
        <v>2086576</v>
      </c>
      <c r="F1999" s="567">
        <v>1590937</v>
      </c>
    </row>
    <row r="2000" spans="1:6">
      <c r="A2000" s="894" t="s">
        <v>119</v>
      </c>
      <c r="B2000" s="567">
        <v>1800000</v>
      </c>
      <c r="C2000" s="567">
        <v>1</v>
      </c>
      <c r="D2000" s="567">
        <v>2270000</v>
      </c>
      <c r="E2000" s="567">
        <v>2086576</v>
      </c>
      <c r="F2000" s="567">
        <v>1590937</v>
      </c>
    </row>
    <row r="2001" spans="1:6">
      <c r="A2001" s="896" t="s">
        <v>527</v>
      </c>
      <c r="B2001" s="567">
        <v>1800000</v>
      </c>
      <c r="C2001" s="567">
        <v>1</v>
      </c>
      <c r="D2001" s="567">
        <v>2270000</v>
      </c>
      <c r="E2001" s="567">
        <v>2086576</v>
      </c>
      <c r="F2001" s="567">
        <v>1590937</v>
      </c>
    </row>
    <row r="2002" spans="1:6">
      <c r="A2002" s="895" t="s">
        <v>312</v>
      </c>
      <c r="B2002" s="567">
        <v>1800000</v>
      </c>
      <c r="C2002" s="567">
        <v>1</v>
      </c>
      <c r="D2002" s="567">
        <v>2270000</v>
      </c>
      <c r="E2002" s="567">
        <v>2086576</v>
      </c>
      <c r="F2002" s="567">
        <v>1590937</v>
      </c>
    </row>
    <row r="2003" spans="1:6">
      <c r="A2003" s="897" t="s">
        <v>319</v>
      </c>
      <c r="B2003" s="567">
        <v>1800000</v>
      </c>
      <c r="C2003" s="567">
        <v>1</v>
      </c>
      <c r="D2003" s="567">
        <v>2270000</v>
      </c>
      <c r="E2003" s="567">
        <v>2086576</v>
      </c>
      <c r="F2003" s="567">
        <v>1590937</v>
      </c>
    </row>
    <row r="2004" spans="1:6">
      <c r="A2004" s="887" t="s">
        <v>964</v>
      </c>
      <c r="B2004" s="567">
        <v>350000</v>
      </c>
      <c r="C2004" s="567">
        <v>1</v>
      </c>
      <c r="D2004" s="567">
        <v>1187000</v>
      </c>
      <c r="E2004" s="567">
        <v>1051254</v>
      </c>
      <c r="F2004" s="567">
        <v>1048651</v>
      </c>
    </row>
    <row r="2005" spans="1:6">
      <c r="A2005" s="888" t="s">
        <v>3251</v>
      </c>
      <c r="B2005" s="567">
        <v>350000</v>
      </c>
      <c r="C2005" s="567">
        <v>1</v>
      </c>
      <c r="D2005" s="567">
        <v>1187000</v>
      </c>
      <c r="E2005" s="567">
        <v>1051254</v>
      </c>
      <c r="F2005" s="567">
        <v>1048651</v>
      </c>
    </row>
    <row r="2006" spans="1:6">
      <c r="A2006" s="889">
        <v>0.97</v>
      </c>
      <c r="B2006" s="567">
        <v>350000</v>
      </c>
      <c r="C2006" s="567">
        <v>1</v>
      </c>
      <c r="D2006" s="567">
        <v>1187000</v>
      </c>
      <c r="E2006" s="567">
        <v>1051254</v>
      </c>
      <c r="F2006" s="567">
        <v>1048651</v>
      </c>
    </row>
    <row r="2007" spans="1:6">
      <c r="A2007" s="890" t="s">
        <v>3251</v>
      </c>
      <c r="B2007" s="567">
        <v>350000</v>
      </c>
      <c r="C2007" s="567">
        <v>1</v>
      </c>
      <c r="D2007" s="567">
        <v>1187000</v>
      </c>
      <c r="E2007" s="567">
        <v>1051254</v>
      </c>
      <c r="F2007" s="567">
        <v>1048651</v>
      </c>
    </row>
    <row r="2008" spans="1:6">
      <c r="A2008" s="891">
        <v>2006</v>
      </c>
      <c r="B2008" s="567">
        <v>350000</v>
      </c>
      <c r="C2008" s="567">
        <v>1</v>
      </c>
      <c r="D2008" s="567">
        <v>1187000</v>
      </c>
      <c r="E2008" s="567">
        <v>1051254</v>
      </c>
      <c r="F2008" s="567">
        <v>1048651</v>
      </c>
    </row>
    <row r="2009" spans="1:6">
      <c r="A2009" s="892" t="s">
        <v>963</v>
      </c>
      <c r="B2009" s="567">
        <v>350000</v>
      </c>
      <c r="C2009" s="567">
        <v>1</v>
      </c>
      <c r="D2009" s="567">
        <v>1187000</v>
      </c>
      <c r="E2009" s="567">
        <v>1051254</v>
      </c>
      <c r="F2009" s="567">
        <v>1048651</v>
      </c>
    </row>
    <row r="2010" spans="1:6">
      <c r="A2010" s="893" t="s">
        <v>962</v>
      </c>
      <c r="B2010" s="567">
        <v>350000</v>
      </c>
      <c r="C2010" s="567">
        <v>1</v>
      </c>
      <c r="D2010" s="567">
        <v>1187000</v>
      </c>
      <c r="E2010" s="567">
        <v>1051254</v>
      </c>
      <c r="F2010" s="567">
        <v>1048651</v>
      </c>
    </row>
    <row r="2011" spans="1:6">
      <c r="A2011" s="894" t="s">
        <v>119</v>
      </c>
      <c r="B2011" s="567">
        <v>350000</v>
      </c>
      <c r="C2011" s="567">
        <v>1</v>
      </c>
      <c r="D2011" s="567">
        <v>1187000</v>
      </c>
      <c r="E2011" s="567">
        <v>1051254</v>
      </c>
      <c r="F2011" s="567">
        <v>1048651</v>
      </c>
    </row>
    <row r="2012" spans="1:6">
      <c r="A2012" s="896" t="s">
        <v>527</v>
      </c>
      <c r="B2012" s="567">
        <v>350000</v>
      </c>
      <c r="C2012" s="567">
        <v>1</v>
      </c>
      <c r="D2012" s="567">
        <v>1187000</v>
      </c>
      <c r="E2012" s="567">
        <v>1051254</v>
      </c>
      <c r="F2012" s="567">
        <v>1048651</v>
      </c>
    </row>
    <row r="2013" spans="1:6">
      <c r="A2013" s="895" t="s">
        <v>273</v>
      </c>
      <c r="B2013" s="567">
        <v>350000</v>
      </c>
      <c r="C2013" s="567">
        <v>1</v>
      </c>
      <c r="D2013" s="567">
        <v>1187000</v>
      </c>
      <c r="E2013" s="567">
        <v>1051254</v>
      </c>
      <c r="F2013" s="567">
        <v>1048651</v>
      </c>
    </row>
    <row r="2014" spans="1:6">
      <c r="A2014" s="897" t="s">
        <v>319</v>
      </c>
      <c r="B2014" s="567">
        <v>350000</v>
      </c>
      <c r="C2014" s="567">
        <v>1</v>
      </c>
      <c r="D2014" s="567">
        <v>1187000</v>
      </c>
      <c r="E2014" s="567">
        <v>1051254</v>
      </c>
      <c r="F2014" s="567">
        <v>1048651</v>
      </c>
    </row>
    <row r="2015" spans="1:6">
      <c r="A2015" s="887" t="s">
        <v>961</v>
      </c>
      <c r="B2015" s="567">
        <v>4000000</v>
      </c>
      <c r="C2015" s="567">
        <v>1</v>
      </c>
      <c r="D2015" s="567">
        <v>8221457</v>
      </c>
      <c r="E2015" s="567">
        <v>8019567</v>
      </c>
      <c r="F2015" s="567">
        <v>6808093</v>
      </c>
    </row>
    <row r="2016" spans="1:6">
      <c r="A2016" s="888" t="s">
        <v>3251</v>
      </c>
      <c r="B2016" s="567">
        <v>4000000</v>
      </c>
      <c r="C2016" s="567">
        <v>1</v>
      </c>
      <c r="D2016" s="567">
        <v>8221457</v>
      </c>
      <c r="E2016" s="567">
        <v>8019567</v>
      </c>
      <c r="F2016" s="567">
        <v>6808093</v>
      </c>
    </row>
    <row r="2017" spans="1:6">
      <c r="A2017" s="889">
        <v>0.99</v>
      </c>
      <c r="B2017" s="567">
        <v>4000000</v>
      </c>
      <c r="C2017" s="567">
        <v>1</v>
      </c>
      <c r="D2017" s="567">
        <v>8221457</v>
      </c>
      <c r="E2017" s="567">
        <v>8019567</v>
      </c>
      <c r="F2017" s="567">
        <v>6808093</v>
      </c>
    </row>
    <row r="2018" spans="1:6">
      <c r="A2018" s="890" t="s">
        <v>3251</v>
      </c>
      <c r="B2018" s="567">
        <v>4000000</v>
      </c>
      <c r="C2018" s="567">
        <v>1</v>
      </c>
      <c r="D2018" s="567">
        <v>8221457</v>
      </c>
      <c r="E2018" s="567">
        <v>8019567</v>
      </c>
      <c r="F2018" s="567">
        <v>6808093</v>
      </c>
    </row>
    <row r="2019" spans="1:6">
      <c r="A2019" s="891">
        <v>2014</v>
      </c>
      <c r="B2019" s="567">
        <v>4000000</v>
      </c>
      <c r="C2019" s="567">
        <v>1</v>
      </c>
      <c r="D2019" s="567">
        <v>8221457</v>
      </c>
      <c r="E2019" s="567">
        <v>8019567</v>
      </c>
      <c r="F2019" s="567">
        <v>6808093</v>
      </c>
    </row>
    <row r="2020" spans="1:6">
      <c r="A2020" s="892" t="s">
        <v>960</v>
      </c>
      <c r="B2020" s="567">
        <v>4000000</v>
      </c>
      <c r="C2020" s="567">
        <v>1</v>
      </c>
      <c r="D2020" s="567">
        <v>8221457</v>
      </c>
      <c r="E2020" s="567">
        <v>8019567</v>
      </c>
      <c r="F2020" s="567">
        <v>6808093</v>
      </c>
    </row>
    <row r="2021" spans="1:6">
      <c r="A2021" s="893" t="s">
        <v>959</v>
      </c>
      <c r="B2021" s="567">
        <v>4000000</v>
      </c>
      <c r="C2021" s="567">
        <v>1</v>
      </c>
      <c r="D2021" s="567">
        <v>8221457</v>
      </c>
      <c r="E2021" s="567">
        <v>8019567</v>
      </c>
      <c r="F2021" s="567">
        <v>6808093</v>
      </c>
    </row>
    <row r="2022" spans="1:6">
      <c r="A2022" s="894" t="s">
        <v>119</v>
      </c>
      <c r="B2022" s="567">
        <v>4000000</v>
      </c>
      <c r="C2022" s="567">
        <v>1</v>
      </c>
      <c r="D2022" s="567">
        <v>8221457</v>
      </c>
      <c r="E2022" s="567">
        <v>8019567</v>
      </c>
      <c r="F2022" s="567">
        <v>6808093</v>
      </c>
    </row>
    <row r="2023" spans="1:6">
      <c r="A2023" s="896" t="s">
        <v>527</v>
      </c>
      <c r="B2023" s="567">
        <v>4000000</v>
      </c>
      <c r="C2023" s="567">
        <v>1</v>
      </c>
      <c r="D2023" s="567">
        <v>8221457</v>
      </c>
      <c r="E2023" s="567">
        <v>8019567</v>
      </c>
      <c r="F2023" s="567">
        <v>6808093</v>
      </c>
    </row>
    <row r="2024" spans="1:6">
      <c r="A2024" s="895" t="s">
        <v>273</v>
      </c>
      <c r="B2024" s="567">
        <v>4000000</v>
      </c>
      <c r="C2024" s="567">
        <v>1</v>
      </c>
      <c r="D2024" s="567">
        <v>8221457</v>
      </c>
      <c r="E2024" s="567">
        <v>8019567</v>
      </c>
      <c r="F2024" s="567">
        <v>6808093</v>
      </c>
    </row>
    <row r="2025" spans="1:6">
      <c r="A2025" s="897" t="s">
        <v>319</v>
      </c>
      <c r="B2025" s="567">
        <v>4000000</v>
      </c>
      <c r="C2025" s="567">
        <v>1</v>
      </c>
      <c r="D2025" s="567">
        <v>8221457</v>
      </c>
      <c r="E2025" s="567">
        <v>8019567</v>
      </c>
      <c r="F2025" s="567">
        <v>6808093</v>
      </c>
    </row>
    <row r="2026" spans="1:6">
      <c r="A2026" s="886" t="s">
        <v>815</v>
      </c>
      <c r="B2026" s="567">
        <v>7200000</v>
      </c>
      <c r="C2026" s="567">
        <v>4</v>
      </c>
      <c r="D2026" s="567">
        <v>15219787</v>
      </c>
      <c r="E2026" s="567">
        <v>14434823.613140002</v>
      </c>
      <c r="F2026" s="567">
        <v>13612722.133960001</v>
      </c>
    </row>
    <row r="2027" spans="1:6">
      <c r="A2027" s="726" t="s">
        <v>2711</v>
      </c>
      <c r="B2027" s="567">
        <v>7200000</v>
      </c>
      <c r="C2027" s="567">
        <v>4</v>
      </c>
      <c r="D2027" s="567">
        <v>15219787</v>
      </c>
      <c r="E2027" s="567">
        <v>14434823.613140002</v>
      </c>
      <c r="F2027" s="567">
        <v>13612722.133960001</v>
      </c>
    </row>
    <row r="2028" spans="1:6">
      <c r="A2028" s="887" t="s">
        <v>820</v>
      </c>
      <c r="B2028" s="567">
        <v>5000000</v>
      </c>
      <c r="C2028" s="567">
        <v>1</v>
      </c>
      <c r="D2028" s="567">
        <v>8801607</v>
      </c>
      <c r="E2028" s="567">
        <v>8208624</v>
      </c>
      <c r="F2028" s="567">
        <v>7674792</v>
      </c>
    </row>
    <row r="2029" spans="1:6">
      <c r="A2029" s="888" t="s">
        <v>3251</v>
      </c>
      <c r="B2029" s="567">
        <v>5000000</v>
      </c>
      <c r="C2029" s="567">
        <v>1</v>
      </c>
      <c r="D2029" s="567">
        <v>8801607</v>
      </c>
      <c r="E2029" s="567">
        <v>8208624</v>
      </c>
      <c r="F2029" s="567">
        <v>7674792</v>
      </c>
    </row>
    <row r="2030" spans="1:6">
      <c r="A2030" s="889">
        <v>0.98</v>
      </c>
      <c r="B2030" s="567">
        <v>5000000</v>
      </c>
      <c r="C2030" s="567">
        <v>1</v>
      </c>
      <c r="D2030" s="567">
        <v>8801607</v>
      </c>
      <c r="E2030" s="567">
        <v>8208624</v>
      </c>
      <c r="F2030" s="567">
        <v>7674792</v>
      </c>
    </row>
    <row r="2031" spans="1:6">
      <c r="A2031" s="890" t="s">
        <v>3251</v>
      </c>
      <c r="B2031" s="567">
        <v>5000000</v>
      </c>
      <c r="C2031" s="567">
        <v>1</v>
      </c>
      <c r="D2031" s="567">
        <v>8801607</v>
      </c>
      <c r="E2031" s="567">
        <v>8208624</v>
      </c>
      <c r="F2031" s="567">
        <v>7674792</v>
      </c>
    </row>
    <row r="2032" spans="1:6">
      <c r="A2032" s="891" t="s">
        <v>661</v>
      </c>
      <c r="B2032" s="567">
        <v>5000000</v>
      </c>
      <c r="C2032" s="567">
        <v>1</v>
      </c>
      <c r="D2032" s="567">
        <v>8801607</v>
      </c>
      <c r="E2032" s="567">
        <v>8208624</v>
      </c>
      <c r="F2032" s="567">
        <v>7674792</v>
      </c>
    </row>
    <row r="2033" spans="1:6">
      <c r="A2033" s="892" t="s">
        <v>819</v>
      </c>
      <c r="B2033" s="567">
        <v>5000000</v>
      </c>
      <c r="C2033" s="567">
        <v>1</v>
      </c>
      <c r="D2033" s="567">
        <v>8801607</v>
      </c>
      <c r="E2033" s="567">
        <v>8208624</v>
      </c>
      <c r="F2033" s="567">
        <v>7674792</v>
      </c>
    </row>
    <row r="2034" spans="1:6">
      <c r="A2034" s="893" t="s">
        <v>3251</v>
      </c>
      <c r="B2034" s="567">
        <v>5000000</v>
      </c>
      <c r="C2034" s="567">
        <v>1</v>
      </c>
      <c r="D2034" s="567">
        <v>8801607</v>
      </c>
      <c r="E2034" s="567">
        <v>8208624</v>
      </c>
      <c r="F2034" s="567">
        <v>7674792</v>
      </c>
    </row>
    <row r="2035" spans="1:6">
      <c r="A2035" s="894" t="s">
        <v>119</v>
      </c>
      <c r="B2035" s="567">
        <v>5000000</v>
      </c>
      <c r="C2035" s="567">
        <v>1</v>
      </c>
      <c r="D2035" s="567">
        <v>8801607</v>
      </c>
      <c r="E2035" s="567">
        <v>8208624</v>
      </c>
      <c r="F2035" s="567">
        <v>7674792</v>
      </c>
    </row>
    <row r="2036" spans="1:6">
      <c r="A2036" s="896" t="s">
        <v>527</v>
      </c>
      <c r="B2036" s="567">
        <v>5000000</v>
      </c>
      <c r="C2036" s="567">
        <v>1</v>
      </c>
      <c r="D2036" s="567">
        <v>8801607</v>
      </c>
      <c r="E2036" s="567">
        <v>8208624</v>
      </c>
      <c r="F2036" s="567">
        <v>7674792</v>
      </c>
    </row>
    <row r="2037" spans="1:6">
      <c r="A2037" s="895" t="s">
        <v>305</v>
      </c>
      <c r="B2037" s="567">
        <v>5000000</v>
      </c>
      <c r="C2037" s="567">
        <v>1</v>
      </c>
      <c r="D2037" s="567">
        <v>8801607</v>
      </c>
      <c r="E2037" s="567">
        <v>8208624</v>
      </c>
      <c r="F2037" s="567">
        <v>7674792</v>
      </c>
    </row>
    <row r="2038" spans="1:6">
      <c r="A2038" s="897" t="s">
        <v>319</v>
      </c>
      <c r="B2038" s="567">
        <v>5000000</v>
      </c>
      <c r="C2038" s="567">
        <v>1</v>
      </c>
      <c r="D2038" s="567">
        <v>8801607</v>
      </c>
      <c r="E2038" s="567">
        <v>8208624</v>
      </c>
      <c r="F2038" s="567">
        <v>7674792</v>
      </c>
    </row>
    <row r="2039" spans="1:6">
      <c r="A2039" s="887" t="s">
        <v>20</v>
      </c>
      <c r="B2039" s="567">
        <v>2200000</v>
      </c>
      <c r="C2039" s="567">
        <v>3</v>
      </c>
      <c r="D2039" s="567">
        <v>6418180</v>
      </c>
      <c r="E2039" s="567">
        <v>6226199.61314</v>
      </c>
      <c r="F2039" s="567">
        <v>5937930.1339600002</v>
      </c>
    </row>
    <row r="2040" spans="1:6">
      <c r="A2040" s="888" t="s">
        <v>3251</v>
      </c>
      <c r="B2040" s="567">
        <v>2200000</v>
      </c>
      <c r="C2040" s="567">
        <v>3</v>
      </c>
      <c r="D2040" s="567">
        <v>6418180</v>
      </c>
      <c r="E2040" s="567">
        <v>6226199.61314</v>
      </c>
      <c r="F2040" s="567">
        <v>5937930.1339600002</v>
      </c>
    </row>
    <row r="2041" spans="1:6">
      <c r="A2041" s="889">
        <v>0.95</v>
      </c>
      <c r="B2041" s="567">
        <v>1500000</v>
      </c>
      <c r="C2041" s="567">
        <v>2</v>
      </c>
      <c r="D2041" s="567">
        <v>4193180</v>
      </c>
      <c r="E2041" s="567">
        <v>4045768.00416</v>
      </c>
      <c r="F2041" s="567">
        <v>3815840.0003700005</v>
      </c>
    </row>
    <row r="2042" spans="1:6">
      <c r="A2042" s="890" t="s">
        <v>3251</v>
      </c>
      <c r="B2042" s="567">
        <v>1500000</v>
      </c>
      <c r="C2042" s="567">
        <v>2</v>
      </c>
      <c r="D2042" s="567">
        <v>4193180</v>
      </c>
      <c r="E2042" s="567">
        <v>4045768.00416</v>
      </c>
      <c r="F2042" s="567">
        <v>3815840.0003700005</v>
      </c>
    </row>
    <row r="2043" spans="1:6">
      <c r="A2043" s="891" t="s">
        <v>614</v>
      </c>
      <c r="B2043" s="567">
        <v>1500000</v>
      </c>
      <c r="C2043" s="567">
        <v>2</v>
      </c>
      <c r="D2043" s="567">
        <v>4193180</v>
      </c>
      <c r="E2043" s="567">
        <v>4045768.00416</v>
      </c>
      <c r="F2043" s="567">
        <v>3815840.0003700005</v>
      </c>
    </row>
    <row r="2044" spans="1:6">
      <c r="A2044" s="892" t="s">
        <v>816</v>
      </c>
      <c r="B2044" s="567">
        <v>300000</v>
      </c>
      <c r="C2044" s="567">
        <v>1</v>
      </c>
      <c r="D2044" s="567">
        <v>1200000</v>
      </c>
      <c r="E2044" s="567">
        <v>1177669.1114000001</v>
      </c>
      <c r="F2044" s="567">
        <v>1097621.71261</v>
      </c>
    </row>
    <row r="2045" spans="1:6">
      <c r="A2045" s="893" t="s">
        <v>3251</v>
      </c>
      <c r="B2045" s="567">
        <v>300000</v>
      </c>
      <c r="C2045" s="567">
        <v>1</v>
      </c>
      <c r="D2045" s="567">
        <v>1200000</v>
      </c>
      <c r="E2045" s="567">
        <v>1177669.1114000001</v>
      </c>
      <c r="F2045" s="567">
        <v>1097621.71261</v>
      </c>
    </row>
    <row r="2046" spans="1:6">
      <c r="A2046" s="894" t="s">
        <v>119</v>
      </c>
      <c r="B2046" s="567">
        <v>300000</v>
      </c>
      <c r="C2046" s="567">
        <v>1</v>
      </c>
      <c r="D2046" s="567">
        <v>1200000</v>
      </c>
      <c r="E2046" s="567">
        <v>1177669.1114000001</v>
      </c>
      <c r="F2046" s="567">
        <v>1097621.71261</v>
      </c>
    </row>
    <row r="2047" spans="1:6">
      <c r="A2047" s="896" t="s">
        <v>527</v>
      </c>
      <c r="B2047" s="567">
        <v>300000</v>
      </c>
      <c r="C2047" s="567">
        <v>1</v>
      </c>
      <c r="D2047" s="567">
        <v>1200000</v>
      </c>
      <c r="E2047" s="567">
        <v>1177669.1114000001</v>
      </c>
      <c r="F2047" s="567">
        <v>1097621.71261</v>
      </c>
    </row>
    <row r="2048" spans="1:6">
      <c r="A2048" s="895" t="s">
        <v>305</v>
      </c>
      <c r="B2048" s="567">
        <v>300000</v>
      </c>
      <c r="C2048" s="567">
        <v>1</v>
      </c>
      <c r="D2048" s="567">
        <v>1200000</v>
      </c>
      <c r="E2048" s="567">
        <v>1177669.1114000001</v>
      </c>
      <c r="F2048" s="567">
        <v>1097621.71261</v>
      </c>
    </row>
    <row r="2049" spans="1:6">
      <c r="A2049" s="897" t="s">
        <v>319</v>
      </c>
      <c r="B2049" s="567">
        <v>300000</v>
      </c>
      <c r="C2049" s="567">
        <v>1</v>
      </c>
      <c r="D2049" s="567">
        <v>1200000</v>
      </c>
      <c r="E2049" s="567">
        <v>1177669.1114000001</v>
      </c>
      <c r="F2049" s="567">
        <v>1097621.71261</v>
      </c>
    </row>
    <row r="2050" spans="1:6">
      <c r="A2050" s="892" t="s">
        <v>818</v>
      </c>
      <c r="B2050" s="567">
        <v>1200000</v>
      </c>
      <c r="C2050" s="567">
        <v>1</v>
      </c>
      <c r="D2050" s="567">
        <v>2993180</v>
      </c>
      <c r="E2050" s="567">
        <v>2868098.8927600002</v>
      </c>
      <c r="F2050" s="567">
        <v>2718218.2877600002</v>
      </c>
    </row>
    <row r="2051" spans="1:6">
      <c r="A2051" s="893" t="s">
        <v>3251</v>
      </c>
      <c r="B2051" s="567">
        <v>1200000</v>
      </c>
      <c r="C2051" s="567">
        <v>1</v>
      </c>
      <c r="D2051" s="567">
        <v>2993180</v>
      </c>
      <c r="E2051" s="567">
        <v>2868098.8927600002</v>
      </c>
      <c r="F2051" s="567">
        <v>2718218.2877600002</v>
      </c>
    </row>
    <row r="2052" spans="1:6">
      <c r="A2052" s="894" t="s">
        <v>119</v>
      </c>
      <c r="B2052" s="567">
        <v>1200000</v>
      </c>
      <c r="C2052" s="567">
        <v>1</v>
      </c>
      <c r="D2052" s="567">
        <v>2993180</v>
      </c>
      <c r="E2052" s="567">
        <v>2868098.8927600002</v>
      </c>
      <c r="F2052" s="567">
        <v>2718218.2877600002</v>
      </c>
    </row>
    <row r="2053" spans="1:6">
      <c r="A2053" s="896" t="s">
        <v>527</v>
      </c>
      <c r="B2053" s="567">
        <v>1200000</v>
      </c>
      <c r="C2053" s="567">
        <v>1</v>
      </c>
      <c r="D2053" s="567">
        <v>2993180</v>
      </c>
      <c r="E2053" s="567">
        <v>2868098.8927600002</v>
      </c>
      <c r="F2053" s="567">
        <v>2718218.2877600002</v>
      </c>
    </row>
    <row r="2054" spans="1:6">
      <c r="A2054" s="895" t="s">
        <v>305</v>
      </c>
      <c r="B2054" s="567">
        <v>1200000</v>
      </c>
      <c r="C2054" s="567">
        <v>1</v>
      </c>
      <c r="D2054" s="567">
        <v>2993180</v>
      </c>
      <c r="E2054" s="567">
        <v>2868098.8927600002</v>
      </c>
      <c r="F2054" s="567">
        <v>2718218.2877600002</v>
      </c>
    </row>
    <row r="2055" spans="1:6">
      <c r="A2055" s="897" t="s">
        <v>319</v>
      </c>
      <c r="B2055" s="567">
        <v>1200000</v>
      </c>
      <c r="C2055" s="567">
        <v>1</v>
      </c>
      <c r="D2055" s="567">
        <v>2993180</v>
      </c>
      <c r="E2055" s="567">
        <v>2868098.8927600002</v>
      </c>
      <c r="F2055" s="567">
        <v>2718218.2877600002</v>
      </c>
    </row>
    <row r="2056" spans="1:6">
      <c r="A2056" s="889">
        <v>0.98</v>
      </c>
      <c r="B2056" s="567">
        <v>700000</v>
      </c>
      <c r="C2056" s="567">
        <v>1</v>
      </c>
      <c r="D2056" s="567">
        <v>2225000</v>
      </c>
      <c r="E2056" s="567">
        <v>2180431.60898</v>
      </c>
      <c r="F2056" s="567">
        <v>2122090.1335899998</v>
      </c>
    </row>
    <row r="2057" spans="1:6">
      <c r="A2057" s="890" t="s">
        <v>3251</v>
      </c>
      <c r="B2057" s="567">
        <v>700000</v>
      </c>
      <c r="C2057" s="567">
        <v>1</v>
      </c>
      <c r="D2057" s="567">
        <v>2225000</v>
      </c>
      <c r="E2057" s="567">
        <v>2180431.60898</v>
      </c>
      <c r="F2057" s="567">
        <v>2122090.1335899998</v>
      </c>
    </row>
    <row r="2058" spans="1:6">
      <c r="A2058" s="891" t="s">
        <v>610</v>
      </c>
      <c r="B2058" s="567">
        <v>700000</v>
      </c>
      <c r="C2058" s="567">
        <v>1</v>
      </c>
      <c r="D2058" s="567">
        <v>2225000</v>
      </c>
      <c r="E2058" s="567">
        <v>2180431.60898</v>
      </c>
      <c r="F2058" s="567">
        <v>2122090.1335899998</v>
      </c>
    </row>
    <row r="2059" spans="1:6">
      <c r="A2059" s="892" t="s">
        <v>817</v>
      </c>
      <c r="B2059" s="567">
        <v>700000</v>
      </c>
      <c r="C2059" s="567">
        <v>1</v>
      </c>
      <c r="D2059" s="567">
        <v>2225000</v>
      </c>
      <c r="E2059" s="567">
        <v>2180431.60898</v>
      </c>
      <c r="F2059" s="567">
        <v>2122090.1335899998</v>
      </c>
    </row>
    <row r="2060" spans="1:6">
      <c r="A2060" s="893" t="s">
        <v>3251</v>
      </c>
      <c r="B2060" s="567">
        <v>700000</v>
      </c>
      <c r="C2060" s="567">
        <v>1</v>
      </c>
      <c r="D2060" s="567">
        <v>2225000</v>
      </c>
      <c r="E2060" s="567">
        <v>2180431.60898</v>
      </c>
      <c r="F2060" s="567">
        <v>2122090.1335899998</v>
      </c>
    </row>
    <row r="2061" spans="1:6">
      <c r="A2061" s="894" t="s">
        <v>119</v>
      </c>
      <c r="B2061" s="567">
        <v>700000</v>
      </c>
      <c r="C2061" s="567">
        <v>1</v>
      </c>
      <c r="D2061" s="567">
        <v>2225000</v>
      </c>
      <c r="E2061" s="567">
        <v>2180431.60898</v>
      </c>
      <c r="F2061" s="567">
        <v>2122090.1335899998</v>
      </c>
    </row>
    <row r="2062" spans="1:6">
      <c r="A2062" s="896" t="s">
        <v>527</v>
      </c>
      <c r="B2062" s="567">
        <v>700000</v>
      </c>
      <c r="C2062" s="567">
        <v>1</v>
      </c>
      <c r="D2062" s="567">
        <v>2225000</v>
      </c>
      <c r="E2062" s="567">
        <v>2180431.60898</v>
      </c>
      <c r="F2062" s="567">
        <v>2122090.1335899998</v>
      </c>
    </row>
    <row r="2063" spans="1:6">
      <c r="A2063" s="895" t="s">
        <v>305</v>
      </c>
      <c r="B2063" s="567">
        <v>700000</v>
      </c>
      <c r="C2063" s="567">
        <v>1</v>
      </c>
      <c r="D2063" s="567">
        <v>2225000</v>
      </c>
      <c r="E2063" s="567">
        <v>2180431.60898</v>
      </c>
      <c r="F2063" s="567">
        <v>2122090.1335899998</v>
      </c>
    </row>
    <row r="2064" spans="1:6">
      <c r="A2064" s="897" t="s">
        <v>319</v>
      </c>
      <c r="B2064" s="567">
        <v>700000</v>
      </c>
      <c r="C2064" s="567">
        <v>1</v>
      </c>
      <c r="D2064" s="567">
        <v>2225000</v>
      </c>
      <c r="E2064" s="567">
        <v>2180431.60898</v>
      </c>
      <c r="F2064" s="567">
        <v>2122090.1335899998</v>
      </c>
    </row>
    <row r="2065" spans="1:6">
      <c r="A2065" s="886" t="s">
        <v>913</v>
      </c>
      <c r="B2065" s="567">
        <v>750000</v>
      </c>
      <c r="C2065" s="567">
        <v>1</v>
      </c>
      <c r="D2065" s="567">
        <v>1020000</v>
      </c>
      <c r="E2065" s="567">
        <v>937279</v>
      </c>
      <c r="F2065" s="567">
        <v>936730</v>
      </c>
    </row>
    <row r="2066" spans="1:6">
      <c r="A2066" s="726" t="s">
        <v>2700</v>
      </c>
      <c r="B2066" s="567">
        <v>750000</v>
      </c>
      <c r="C2066" s="567">
        <v>1</v>
      </c>
      <c r="D2066" s="567">
        <v>1020000</v>
      </c>
      <c r="E2066" s="567">
        <v>937279</v>
      </c>
      <c r="F2066" s="567">
        <v>936730</v>
      </c>
    </row>
    <row r="2067" spans="1:6">
      <c r="A2067" s="887" t="s">
        <v>13</v>
      </c>
      <c r="B2067" s="567">
        <v>750000</v>
      </c>
      <c r="C2067" s="567">
        <v>1</v>
      </c>
      <c r="D2067" s="567">
        <v>1020000</v>
      </c>
      <c r="E2067" s="567">
        <v>937279</v>
      </c>
      <c r="F2067" s="567">
        <v>936730</v>
      </c>
    </row>
    <row r="2068" spans="1:6">
      <c r="A2068" s="888" t="s">
        <v>3251</v>
      </c>
      <c r="B2068" s="567">
        <v>750000</v>
      </c>
      <c r="C2068" s="567">
        <v>1</v>
      </c>
      <c r="D2068" s="567">
        <v>1020000</v>
      </c>
      <c r="E2068" s="567">
        <v>937279</v>
      </c>
      <c r="F2068" s="567">
        <v>936730</v>
      </c>
    </row>
    <row r="2069" spans="1:6">
      <c r="A2069" s="889">
        <v>1</v>
      </c>
      <c r="B2069" s="567">
        <v>750000</v>
      </c>
      <c r="C2069" s="567">
        <v>1</v>
      </c>
      <c r="D2069" s="567">
        <v>1020000</v>
      </c>
      <c r="E2069" s="567">
        <v>937279</v>
      </c>
      <c r="F2069" s="567">
        <v>936730</v>
      </c>
    </row>
    <row r="2070" spans="1:6">
      <c r="A2070" s="890" t="s">
        <v>3251</v>
      </c>
      <c r="B2070" s="567">
        <v>750000</v>
      </c>
      <c r="C2070" s="567">
        <v>1</v>
      </c>
      <c r="D2070" s="567">
        <v>1020000</v>
      </c>
      <c r="E2070" s="567">
        <v>937279</v>
      </c>
      <c r="F2070" s="567">
        <v>936730</v>
      </c>
    </row>
    <row r="2071" spans="1:6">
      <c r="A2071" s="891">
        <v>2011</v>
      </c>
      <c r="B2071" s="567">
        <v>750000</v>
      </c>
      <c r="C2071" s="567">
        <v>1</v>
      </c>
      <c r="D2071" s="567">
        <v>1020000</v>
      </c>
      <c r="E2071" s="567">
        <v>937279</v>
      </c>
      <c r="F2071" s="567">
        <v>936730</v>
      </c>
    </row>
    <row r="2072" spans="1:6">
      <c r="A2072" s="892" t="s">
        <v>914</v>
      </c>
      <c r="B2072" s="567">
        <v>750000</v>
      </c>
      <c r="C2072" s="567">
        <v>1</v>
      </c>
      <c r="D2072" s="567">
        <v>1020000</v>
      </c>
      <c r="E2072" s="567">
        <v>937279</v>
      </c>
      <c r="F2072" s="567">
        <v>936730</v>
      </c>
    </row>
    <row r="2073" spans="1:6">
      <c r="A2073" s="893" t="s">
        <v>3251</v>
      </c>
      <c r="B2073" s="567">
        <v>750000</v>
      </c>
      <c r="C2073" s="567">
        <v>1</v>
      </c>
      <c r="D2073" s="567">
        <v>1020000</v>
      </c>
      <c r="E2073" s="567">
        <v>937279</v>
      </c>
      <c r="F2073" s="567">
        <v>936730</v>
      </c>
    </row>
    <row r="2074" spans="1:6">
      <c r="A2074" s="894" t="s">
        <v>912</v>
      </c>
      <c r="B2074" s="567">
        <v>750000</v>
      </c>
      <c r="C2074" s="567">
        <v>1</v>
      </c>
      <c r="D2074" s="567">
        <v>1020000</v>
      </c>
      <c r="E2074" s="567">
        <v>937279</v>
      </c>
      <c r="F2074" s="567">
        <v>936730</v>
      </c>
    </row>
    <row r="2075" spans="1:6">
      <c r="A2075" s="896" t="s">
        <v>527</v>
      </c>
      <c r="B2075" s="567">
        <v>750000</v>
      </c>
      <c r="C2075" s="567">
        <v>1</v>
      </c>
      <c r="D2075" s="567">
        <v>1020000</v>
      </c>
      <c r="E2075" s="567">
        <v>937279</v>
      </c>
      <c r="F2075" s="567">
        <v>936730</v>
      </c>
    </row>
    <row r="2076" spans="1:6">
      <c r="A2076" s="895" t="s">
        <v>273</v>
      </c>
      <c r="B2076" s="567">
        <v>750000</v>
      </c>
      <c r="C2076" s="567">
        <v>1</v>
      </c>
      <c r="D2076" s="567">
        <v>1020000</v>
      </c>
      <c r="E2076" s="567">
        <v>937279</v>
      </c>
      <c r="F2076" s="567">
        <v>936730</v>
      </c>
    </row>
    <row r="2077" spans="1:6">
      <c r="A2077" s="897" t="s">
        <v>319</v>
      </c>
      <c r="B2077" s="567">
        <v>750000</v>
      </c>
      <c r="C2077" s="567">
        <v>1</v>
      </c>
      <c r="D2077" s="567">
        <v>1020000</v>
      </c>
      <c r="E2077" s="567">
        <v>937279</v>
      </c>
      <c r="F2077" s="567">
        <v>936730</v>
      </c>
    </row>
    <row r="2078" spans="1:6">
      <c r="A2078" s="886" t="s">
        <v>1085</v>
      </c>
      <c r="B2078" s="567">
        <v>3657000</v>
      </c>
      <c r="C2078" s="567">
        <v>1</v>
      </c>
      <c r="D2078" s="567">
        <v>3657000</v>
      </c>
      <c r="E2078" s="567">
        <v>0</v>
      </c>
      <c r="F2078" s="567">
        <v>0</v>
      </c>
    </row>
    <row r="2079" spans="1:6">
      <c r="A2079" s="726" t="s">
        <v>2708</v>
      </c>
      <c r="B2079" s="567">
        <v>3657000</v>
      </c>
      <c r="C2079" s="567">
        <v>1</v>
      </c>
      <c r="D2079" s="567">
        <v>3657000</v>
      </c>
      <c r="E2079" s="567">
        <v>0</v>
      </c>
      <c r="F2079" s="567">
        <v>0</v>
      </c>
    </row>
    <row r="2080" spans="1:6">
      <c r="A2080" s="887" t="s">
        <v>1086</v>
      </c>
      <c r="B2080" s="567">
        <v>3657000</v>
      </c>
      <c r="C2080" s="567">
        <v>1</v>
      </c>
      <c r="D2080" s="567">
        <v>3657000</v>
      </c>
      <c r="E2080" s="567">
        <v>0</v>
      </c>
      <c r="F2080" s="567">
        <v>0</v>
      </c>
    </row>
    <row r="2081" spans="1:6">
      <c r="A2081" s="888" t="s">
        <v>3251</v>
      </c>
      <c r="B2081" s="567">
        <v>3657000</v>
      </c>
      <c r="C2081" s="567">
        <v>1</v>
      </c>
      <c r="D2081" s="567">
        <v>3657000</v>
      </c>
      <c r="E2081" s="567">
        <v>0</v>
      </c>
      <c r="F2081" s="567">
        <v>0</v>
      </c>
    </row>
    <row r="2082" spans="1:6">
      <c r="A2082" s="889">
        <v>0</v>
      </c>
      <c r="B2082" s="567">
        <v>3657000</v>
      </c>
      <c r="C2082" s="567">
        <v>1</v>
      </c>
      <c r="D2082" s="567">
        <v>3657000</v>
      </c>
      <c r="E2082" s="567">
        <v>0</v>
      </c>
      <c r="F2082" s="567">
        <v>0</v>
      </c>
    </row>
    <row r="2083" spans="1:6">
      <c r="A2083" s="890" t="s">
        <v>3251</v>
      </c>
      <c r="B2083" s="567">
        <v>3657000</v>
      </c>
      <c r="C2083" s="567">
        <v>1</v>
      </c>
      <c r="D2083" s="567">
        <v>3657000</v>
      </c>
      <c r="E2083" s="567">
        <v>0</v>
      </c>
      <c r="F2083" s="567">
        <v>0</v>
      </c>
    </row>
    <row r="2084" spans="1:6">
      <c r="A2084" s="891">
        <v>2024</v>
      </c>
      <c r="B2084" s="567">
        <v>3657000</v>
      </c>
      <c r="C2084" s="567">
        <v>1</v>
      </c>
      <c r="D2084" s="567">
        <v>3657000</v>
      </c>
      <c r="E2084" s="567">
        <v>0</v>
      </c>
      <c r="F2084" s="567">
        <v>0</v>
      </c>
    </row>
    <row r="2085" spans="1:6">
      <c r="A2085" s="892" t="s">
        <v>1085</v>
      </c>
      <c r="B2085" s="567">
        <v>3657000</v>
      </c>
      <c r="C2085" s="567">
        <v>1</v>
      </c>
      <c r="D2085" s="567">
        <v>3657000</v>
      </c>
      <c r="E2085" s="567">
        <v>0</v>
      </c>
      <c r="F2085" s="567">
        <v>0</v>
      </c>
    </row>
    <row r="2086" spans="1:6">
      <c r="A2086" s="893" t="s">
        <v>1085</v>
      </c>
      <c r="B2086" s="567">
        <v>3657000</v>
      </c>
      <c r="C2086" s="567">
        <v>1</v>
      </c>
      <c r="D2086" s="567">
        <v>3657000</v>
      </c>
      <c r="E2086" s="567">
        <v>0</v>
      </c>
      <c r="F2086" s="567">
        <v>0</v>
      </c>
    </row>
    <row r="2087" spans="1:6">
      <c r="A2087" s="894" t="s">
        <v>1085</v>
      </c>
      <c r="B2087" s="567">
        <v>3657000</v>
      </c>
      <c r="C2087" s="567">
        <v>1</v>
      </c>
      <c r="D2087" s="567">
        <v>3657000</v>
      </c>
      <c r="E2087" s="567">
        <v>0</v>
      </c>
      <c r="F2087" s="567">
        <v>0</v>
      </c>
    </row>
    <row r="2088" spans="1:6">
      <c r="A2088" s="896" t="s">
        <v>527</v>
      </c>
      <c r="B2088" s="567">
        <v>3657000</v>
      </c>
      <c r="C2088" s="567">
        <v>1</v>
      </c>
      <c r="D2088" s="567">
        <v>3657000</v>
      </c>
      <c r="E2088" s="567">
        <v>0</v>
      </c>
      <c r="F2088" s="567">
        <v>0</v>
      </c>
    </row>
    <row r="2089" spans="1:6">
      <c r="A2089" s="895" t="s">
        <v>314</v>
      </c>
      <c r="B2089" s="567">
        <v>3657000</v>
      </c>
      <c r="C2089" s="567">
        <v>1</v>
      </c>
      <c r="D2089" s="567">
        <v>3657000</v>
      </c>
      <c r="E2089" s="567">
        <v>0</v>
      </c>
      <c r="F2089" s="567">
        <v>0</v>
      </c>
    </row>
    <row r="2090" spans="1:6">
      <c r="A2090" s="897" t="s">
        <v>999</v>
      </c>
      <c r="B2090" s="567">
        <v>3657000</v>
      </c>
      <c r="C2090" s="567">
        <v>1</v>
      </c>
      <c r="D2090" s="567">
        <v>3657000</v>
      </c>
      <c r="E2090" s="567">
        <v>0</v>
      </c>
      <c r="F2090" s="567">
        <v>0</v>
      </c>
    </row>
    <row r="2091" spans="1:6">
      <c r="A2091" s="886" t="s">
        <v>1088</v>
      </c>
      <c r="B2091" s="567">
        <v>2743300</v>
      </c>
      <c r="C2091" s="567">
        <v>1</v>
      </c>
      <c r="D2091" s="567">
        <v>2743300</v>
      </c>
      <c r="E2091" s="567">
        <v>0</v>
      </c>
      <c r="F2091" s="567">
        <v>0</v>
      </c>
    </row>
    <row r="2092" spans="1:6">
      <c r="A2092" s="726" t="s">
        <v>2708</v>
      </c>
      <c r="B2092" s="567">
        <v>2743300</v>
      </c>
      <c r="C2092" s="567">
        <v>1</v>
      </c>
      <c r="D2092" s="567">
        <v>2743300</v>
      </c>
      <c r="E2092" s="567">
        <v>0</v>
      </c>
      <c r="F2092" s="567">
        <v>0</v>
      </c>
    </row>
    <row r="2093" spans="1:6">
      <c r="A2093" s="887" t="s">
        <v>1089</v>
      </c>
      <c r="B2093" s="567">
        <v>2743300</v>
      </c>
      <c r="C2093" s="567">
        <v>1</v>
      </c>
      <c r="D2093" s="567">
        <v>2743300</v>
      </c>
      <c r="E2093" s="567">
        <v>0</v>
      </c>
      <c r="F2093" s="567">
        <v>0</v>
      </c>
    </row>
    <row r="2094" spans="1:6">
      <c r="A2094" s="888" t="s">
        <v>3251</v>
      </c>
      <c r="B2094" s="567">
        <v>2743300</v>
      </c>
      <c r="C2094" s="567">
        <v>1</v>
      </c>
      <c r="D2094" s="567">
        <v>2743300</v>
      </c>
      <c r="E2094" s="567">
        <v>0</v>
      </c>
      <c r="F2094" s="567">
        <v>0</v>
      </c>
    </row>
    <row r="2095" spans="1:6">
      <c r="A2095" s="889" t="s">
        <v>3251</v>
      </c>
      <c r="B2095" s="567">
        <v>2743300</v>
      </c>
      <c r="C2095" s="567">
        <v>1</v>
      </c>
      <c r="D2095" s="567">
        <v>2743300</v>
      </c>
      <c r="E2095" s="567">
        <v>0</v>
      </c>
      <c r="F2095" s="567">
        <v>0</v>
      </c>
    </row>
    <row r="2096" spans="1:6">
      <c r="A2096" s="890" t="s">
        <v>3251</v>
      </c>
      <c r="B2096" s="567">
        <v>2743300</v>
      </c>
      <c r="C2096" s="567">
        <v>1</v>
      </c>
      <c r="D2096" s="567">
        <v>2743300</v>
      </c>
      <c r="E2096" s="567">
        <v>0</v>
      </c>
      <c r="F2096" s="567">
        <v>0</v>
      </c>
    </row>
    <row r="2097" spans="1:6">
      <c r="A2097" s="891">
        <v>2024</v>
      </c>
      <c r="B2097" s="567">
        <v>2743300</v>
      </c>
      <c r="C2097" s="567">
        <v>1</v>
      </c>
      <c r="D2097" s="567">
        <v>2743300</v>
      </c>
      <c r="E2097" s="567">
        <v>0</v>
      </c>
      <c r="F2097" s="567">
        <v>0</v>
      </c>
    </row>
    <row r="2098" spans="1:6">
      <c r="A2098" s="892" t="s">
        <v>1088</v>
      </c>
      <c r="B2098" s="567">
        <v>2743300</v>
      </c>
      <c r="C2098" s="567">
        <v>1</v>
      </c>
      <c r="D2098" s="567">
        <v>2743300</v>
      </c>
      <c r="E2098" s="567">
        <v>0</v>
      </c>
      <c r="F2098" s="567">
        <v>0</v>
      </c>
    </row>
    <row r="2099" spans="1:6">
      <c r="A2099" s="893" t="s">
        <v>1088</v>
      </c>
      <c r="B2099" s="567">
        <v>2743300</v>
      </c>
      <c r="C2099" s="567">
        <v>1</v>
      </c>
      <c r="D2099" s="567">
        <v>2743300</v>
      </c>
      <c r="E2099" s="567">
        <v>0</v>
      </c>
      <c r="F2099" s="567">
        <v>0</v>
      </c>
    </row>
    <row r="2100" spans="1:6">
      <c r="A2100" s="894" t="s">
        <v>1088</v>
      </c>
      <c r="B2100" s="567">
        <v>2743300</v>
      </c>
      <c r="C2100" s="567">
        <v>1</v>
      </c>
      <c r="D2100" s="567">
        <v>2743300</v>
      </c>
      <c r="E2100" s="567">
        <v>0</v>
      </c>
      <c r="F2100" s="567">
        <v>0</v>
      </c>
    </row>
    <row r="2101" spans="1:6">
      <c r="A2101" s="896" t="s">
        <v>527</v>
      </c>
      <c r="B2101" s="567">
        <v>2743300</v>
      </c>
      <c r="C2101" s="567">
        <v>1</v>
      </c>
      <c r="D2101" s="567">
        <v>2743300</v>
      </c>
      <c r="E2101" s="567">
        <v>0</v>
      </c>
      <c r="F2101" s="567">
        <v>0</v>
      </c>
    </row>
    <row r="2102" spans="1:6">
      <c r="A2102" s="895" t="s">
        <v>314</v>
      </c>
      <c r="B2102" s="567">
        <v>2743300</v>
      </c>
      <c r="C2102" s="567">
        <v>1</v>
      </c>
      <c r="D2102" s="567">
        <v>2743300</v>
      </c>
      <c r="E2102" s="567">
        <v>0</v>
      </c>
      <c r="F2102" s="567">
        <v>0</v>
      </c>
    </row>
    <row r="2103" spans="1:6">
      <c r="A2103" s="897" t="s">
        <v>999</v>
      </c>
      <c r="B2103" s="567">
        <v>2743300</v>
      </c>
      <c r="C2103" s="567">
        <v>1</v>
      </c>
      <c r="D2103" s="567">
        <v>2743300</v>
      </c>
      <c r="E2103" s="567">
        <v>0</v>
      </c>
      <c r="F2103" s="567">
        <v>0</v>
      </c>
    </row>
    <row r="2104" spans="1:6">
      <c r="A2104" s="886" t="s">
        <v>1079</v>
      </c>
      <c r="B2104" s="567">
        <v>2725000</v>
      </c>
      <c r="C2104" s="567">
        <v>1</v>
      </c>
      <c r="D2104" s="567">
        <v>2725000</v>
      </c>
      <c r="E2104" s="567">
        <v>0</v>
      </c>
      <c r="F2104" s="567">
        <v>0</v>
      </c>
    </row>
    <row r="2105" spans="1:6">
      <c r="A2105" s="726" t="s">
        <v>2708</v>
      </c>
      <c r="B2105" s="567">
        <v>2725000</v>
      </c>
      <c r="C2105" s="567">
        <v>1</v>
      </c>
      <c r="D2105" s="567">
        <v>2725000</v>
      </c>
      <c r="E2105" s="567">
        <v>0</v>
      </c>
      <c r="F2105" s="567">
        <v>0</v>
      </c>
    </row>
    <row r="2106" spans="1:6">
      <c r="A2106" s="887" t="s">
        <v>1080</v>
      </c>
      <c r="B2106" s="567">
        <v>2725000</v>
      </c>
      <c r="C2106" s="567">
        <v>1</v>
      </c>
      <c r="D2106" s="567">
        <v>2725000</v>
      </c>
      <c r="E2106" s="567">
        <v>0</v>
      </c>
      <c r="F2106" s="567">
        <v>0</v>
      </c>
    </row>
    <row r="2107" spans="1:6">
      <c r="A2107" s="888" t="s">
        <v>3251</v>
      </c>
      <c r="B2107" s="567">
        <v>2725000</v>
      </c>
      <c r="C2107" s="567">
        <v>1</v>
      </c>
      <c r="D2107" s="567">
        <v>2725000</v>
      </c>
      <c r="E2107" s="567">
        <v>0</v>
      </c>
      <c r="F2107" s="567">
        <v>0</v>
      </c>
    </row>
    <row r="2108" spans="1:6">
      <c r="A2108" s="889">
        <v>0</v>
      </c>
      <c r="B2108" s="567">
        <v>2725000</v>
      </c>
      <c r="C2108" s="567">
        <v>1</v>
      </c>
      <c r="D2108" s="567">
        <v>2725000</v>
      </c>
      <c r="E2108" s="567">
        <v>0</v>
      </c>
      <c r="F2108" s="567">
        <v>0</v>
      </c>
    </row>
    <row r="2109" spans="1:6">
      <c r="A2109" s="890" t="s">
        <v>3251</v>
      </c>
      <c r="B2109" s="567">
        <v>2725000</v>
      </c>
      <c r="C2109" s="567">
        <v>1</v>
      </c>
      <c r="D2109" s="567">
        <v>2725000</v>
      </c>
      <c r="E2109" s="567">
        <v>0</v>
      </c>
      <c r="F2109" s="567">
        <v>0</v>
      </c>
    </row>
    <row r="2110" spans="1:6">
      <c r="A2110" s="891">
        <v>2024</v>
      </c>
      <c r="B2110" s="567">
        <v>2725000</v>
      </c>
      <c r="C2110" s="567">
        <v>1</v>
      </c>
      <c r="D2110" s="567">
        <v>2725000</v>
      </c>
      <c r="E2110" s="567">
        <v>0</v>
      </c>
      <c r="F2110" s="567">
        <v>0</v>
      </c>
    </row>
    <row r="2111" spans="1:6">
      <c r="A2111" s="892" t="s">
        <v>1079</v>
      </c>
      <c r="B2111" s="567">
        <v>2725000</v>
      </c>
      <c r="C2111" s="567">
        <v>1</v>
      </c>
      <c r="D2111" s="567">
        <v>2725000</v>
      </c>
      <c r="E2111" s="567">
        <v>0</v>
      </c>
      <c r="F2111" s="567">
        <v>0</v>
      </c>
    </row>
    <row r="2112" spans="1:6">
      <c r="A2112" s="893" t="s">
        <v>1079</v>
      </c>
      <c r="B2112" s="567">
        <v>2725000</v>
      </c>
      <c r="C2112" s="567">
        <v>1</v>
      </c>
      <c r="D2112" s="567">
        <v>2725000</v>
      </c>
      <c r="E2112" s="567">
        <v>0</v>
      </c>
      <c r="F2112" s="567">
        <v>0</v>
      </c>
    </row>
    <row r="2113" spans="1:6">
      <c r="A2113" s="894" t="s">
        <v>1079</v>
      </c>
      <c r="B2113" s="567">
        <v>2725000</v>
      </c>
      <c r="C2113" s="567">
        <v>1</v>
      </c>
      <c r="D2113" s="567">
        <v>2725000</v>
      </c>
      <c r="E2113" s="567">
        <v>0</v>
      </c>
      <c r="F2113" s="567">
        <v>0</v>
      </c>
    </row>
    <row r="2114" spans="1:6">
      <c r="A2114" s="896" t="s">
        <v>527</v>
      </c>
      <c r="B2114" s="567">
        <v>2725000</v>
      </c>
      <c r="C2114" s="567">
        <v>1</v>
      </c>
      <c r="D2114" s="567">
        <v>2725000</v>
      </c>
      <c r="E2114" s="567">
        <v>0</v>
      </c>
      <c r="F2114" s="567">
        <v>0</v>
      </c>
    </row>
    <row r="2115" spans="1:6">
      <c r="A2115" s="895" t="s">
        <v>314</v>
      </c>
      <c r="B2115" s="567">
        <v>2725000</v>
      </c>
      <c r="C2115" s="567">
        <v>1</v>
      </c>
      <c r="D2115" s="567">
        <v>2725000</v>
      </c>
      <c r="E2115" s="567">
        <v>0</v>
      </c>
      <c r="F2115" s="567">
        <v>0</v>
      </c>
    </row>
    <row r="2116" spans="1:6">
      <c r="A2116" s="897" t="s">
        <v>999</v>
      </c>
      <c r="B2116" s="567">
        <v>2725000</v>
      </c>
      <c r="C2116" s="567">
        <v>1</v>
      </c>
      <c r="D2116" s="567">
        <v>2725000</v>
      </c>
      <c r="E2116" s="567">
        <v>0</v>
      </c>
      <c r="F2116" s="567">
        <v>0</v>
      </c>
    </row>
    <row r="2117" spans="1:6">
      <c r="A2117" s="886" t="s">
        <v>1082</v>
      </c>
      <c r="B2117" s="567">
        <v>2358200</v>
      </c>
      <c r="C2117" s="567">
        <v>1</v>
      </c>
      <c r="D2117" s="567">
        <v>2358200</v>
      </c>
      <c r="E2117" s="567">
        <v>0</v>
      </c>
      <c r="F2117" s="567">
        <v>0</v>
      </c>
    </row>
    <row r="2118" spans="1:6">
      <c r="A2118" s="726" t="s">
        <v>2708</v>
      </c>
      <c r="B2118" s="567">
        <v>2358200</v>
      </c>
      <c r="C2118" s="567">
        <v>1</v>
      </c>
      <c r="D2118" s="567">
        <v>2358200</v>
      </c>
      <c r="E2118" s="567">
        <v>0</v>
      </c>
      <c r="F2118" s="567">
        <v>0</v>
      </c>
    </row>
    <row r="2119" spans="1:6">
      <c r="A2119" s="887" t="s">
        <v>1083</v>
      </c>
      <c r="B2119" s="567">
        <v>2358200</v>
      </c>
      <c r="C2119" s="567">
        <v>1</v>
      </c>
      <c r="D2119" s="567">
        <v>2358200</v>
      </c>
      <c r="E2119" s="567">
        <v>0</v>
      </c>
      <c r="F2119" s="567">
        <v>0</v>
      </c>
    </row>
    <row r="2120" spans="1:6">
      <c r="A2120" s="888" t="s">
        <v>3251</v>
      </c>
      <c r="B2120" s="567">
        <v>2358200</v>
      </c>
      <c r="C2120" s="567">
        <v>1</v>
      </c>
      <c r="D2120" s="567">
        <v>2358200</v>
      </c>
      <c r="E2120" s="567">
        <v>0</v>
      </c>
      <c r="F2120" s="567">
        <v>0</v>
      </c>
    </row>
    <row r="2121" spans="1:6">
      <c r="A2121" s="889">
        <v>0</v>
      </c>
      <c r="B2121" s="567">
        <v>2358200</v>
      </c>
      <c r="C2121" s="567">
        <v>1</v>
      </c>
      <c r="D2121" s="567">
        <v>2358200</v>
      </c>
      <c r="E2121" s="567">
        <v>0</v>
      </c>
      <c r="F2121" s="567">
        <v>0</v>
      </c>
    </row>
    <row r="2122" spans="1:6">
      <c r="A2122" s="890" t="s">
        <v>3251</v>
      </c>
      <c r="B2122" s="567">
        <v>2358200</v>
      </c>
      <c r="C2122" s="567">
        <v>1</v>
      </c>
      <c r="D2122" s="567">
        <v>2358200</v>
      </c>
      <c r="E2122" s="567">
        <v>0</v>
      </c>
      <c r="F2122" s="567">
        <v>0</v>
      </c>
    </row>
    <row r="2123" spans="1:6">
      <c r="A2123" s="891">
        <v>2024</v>
      </c>
      <c r="B2123" s="567">
        <v>2358200</v>
      </c>
      <c r="C2123" s="567">
        <v>1</v>
      </c>
      <c r="D2123" s="567">
        <v>2358200</v>
      </c>
      <c r="E2123" s="567">
        <v>0</v>
      </c>
      <c r="F2123" s="567">
        <v>0</v>
      </c>
    </row>
    <row r="2124" spans="1:6">
      <c r="A2124" s="892" t="s">
        <v>1082</v>
      </c>
      <c r="B2124" s="567">
        <v>2358200</v>
      </c>
      <c r="C2124" s="567">
        <v>1</v>
      </c>
      <c r="D2124" s="567">
        <v>2358200</v>
      </c>
      <c r="E2124" s="567">
        <v>0</v>
      </c>
      <c r="F2124" s="567">
        <v>0</v>
      </c>
    </row>
    <row r="2125" spans="1:6">
      <c r="A2125" s="893" t="s">
        <v>1082</v>
      </c>
      <c r="B2125" s="567">
        <v>2358200</v>
      </c>
      <c r="C2125" s="567">
        <v>1</v>
      </c>
      <c r="D2125" s="567">
        <v>2358200</v>
      </c>
      <c r="E2125" s="567">
        <v>0</v>
      </c>
      <c r="F2125" s="567">
        <v>0</v>
      </c>
    </row>
    <row r="2126" spans="1:6">
      <c r="A2126" s="894" t="s">
        <v>1082</v>
      </c>
      <c r="B2126" s="567">
        <v>2358200</v>
      </c>
      <c r="C2126" s="567">
        <v>1</v>
      </c>
      <c r="D2126" s="567">
        <v>2358200</v>
      </c>
      <c r="E2126" s="567">
        <v>0</v>
      </c>
      <c r="F2126" s="567">
        <v>0</v>
      </c>
    </row>
    <row r="2127" spans="1:6">
      <c r="A2127" s="896" t="s">
        <v>527</v>
      </c>
      <c r="B2127" s="567">
        <v>2358200</v>
      </c>
      <c r="C2127" s="567">
        <v>1</v>
      </c>
      <c r="D2127" s="567">
        <v>2358200</v>
      </c>
      <c r="E2127" s="567">
        <v>0</v>
      </c>
      <c r="F2127" s="567">
        <v>0</v>
      </c>
    </row>
    <row r="2128" spans="1:6">
      <c r="A2128" s="895" t="s">
        <v>314</v>
      </c>
      <c r="B2128" s="567">
        <v>2358200</v>
      </c>
      <c r="C2128" s="567">
        <v>1</v>
      </c>
      <c r="D2128" s="567">
        <v>2358200</v>
      </c>
      <c r="E2128" s="567">
        <v>0</v>
      </c>
      <c r="F2128" s="567">
        <v>0</v>
      </c>
    </row>
    <row r="2129" spans="1:6">
      <c r="A2129" s="897" t="s">
        <v>999</v>
      </c>
      <c r="B2129" s="567">
        <v>2358200</v>
      </c>
      <c r="C2129" s="567">
        <v>1</v>
      </c>
      <c r="D2129" s="567">
        <v>2358200</v>
      </c>
      <c r="E2129" s="567">
        <v>0</v>
      </c>
      <c r="F2129" s="567">
        <v>0</v>
      </c>
    </row>
    <row r="2130" spans="1:6">
      <c r="A2130" s="886" t="s">
        <v>1053</v>
      </c>
      <c r="B2130" s="567">
        <v>1000000</v>
      </c>
      <c r="C2130" s="567">
        <v>1</v>
      </c>
      <c r="D2130" s="567">
        <v>1000000</v>
      </c>
      <c r="E2130" s="567">
        <v>0</v>
      </c>
      <c r="F2130" s="567">
        <v>0</v>
      </c>
    </row>
    <row r="2131" spans="1:6">
      <c r="A2131" s="726" t="s">
        <v>2708</v>
      </c>
      <c r="B2131" s="567">
        <v>1000000</v>
      </c>
      <c r="C2131" s="567">
        <v>1</v>
      </c>
      <c r="D2131" s="567">
        <v>1000000</v>
      </c>
      <c r="E2131" s="567">
        <v>0</v>
      </c>
      <c r="F2131" s="567">
        <v>0</v>
      </c>
    </row>
    <row r="2132" spans="1:6">
      <c r="A2132" s="887" t="s">
        <v>1055</v>
      </c>
      <c r="B2132" s="567">
        <v>1000000</v>
      </c>
      <c r="C2132" s="567">
        <v>1</v>
      </c>
      <c r="D2132" s="567">
        <v>1000000</v>
      </c>
      <c r="E2132" s="567">
        <v>0</v>
      </c>
      <c r="F2132" s="567">
        <v>0</v>
      </c>
    </row>
    <row r="2133" spans="1:6">
      <c r="A2133" s="888" t="s">
        <v>3251</v>
      </c>
      <c r="B2133" s="567">
        <v>1000000</v>
      </c>
      <c r="C2133" s="567">
        <v>1</v>
      </c>
      <c r="D2133" s="567">
        <v>1000000</v>
      </c>
      <c r="E2133" s="567">
        <v>0</v>
      </c>
      <c r="F2133" s="567">
        <v>0</v>
      </c>
    </row>
    <row r="2134" spans="1:6">
      <c r="A2134" s="889">
        <v>0</v>
      </c>
      <c r="B2134" s="567">
        <v>1000000</v>
      </c>
      <c r="C2134" s="567">
        <v>1</v>
      </c>
      <c r="D2134" s="567">
        <v>1000000</v>
      </c>
      <c r="E2134" s="567">
        <v>0</v>
      </c>
      <c r="F2134" s="567">
        <v>0</v>
      </c>
    </row>
    <row r="2135" spans="1:6">
      <c r="A2135" s="890" t="s">
        <v>3251</v>
      </c>
      <c r="B2135" s="567">
        <v>1000000</v>
      </c>
      <c r="C2135" s="567">
        <v>1</v>
      </c>
      <c r="D2135" s="567">
        <v>1000000</v>
      </c>
      <c r="E2135" s="567">
        <v>0</v>
      </c>
      <c r="F2135" s="567">
        <v>0</v>
      </c>
    </row>
    <row r="2136" spans="1:6">
      <c r="A2136" s="891" t="s">
        <v>1054</v>
      </c>
      <c r="B2136" s="567">
        <v>1000000</v>
      </c>
      <c r="C2136" s="567">
        <v>1</v>
      </c>
      <c r="D2136" s="567">
        <v>1000000</v>
      </c>
      <c r="E2136" s="567">
        <v>0</v>
      </c>
      <c r="F2136" s="567">
        <v>0</v>
      </c>
    </row>
    <row r="2137" spans="1:6">
      <c r="A2137" s="892" t="s">
        <v>1053</v>
      </c>
      <c r="B2137" s="567">
        <v>1000000</v>
      </c>
      <c r="C2137" s="567">
        <v>1</v>
      </c>
      <c r="D2137" s="567">
        <v>1000000</v>
      </c>
      <c r="E2137" s="567">
        <v>0</v>
      </c>
      <c r="F2137" s="567">
        <v>0</v>
      </c>
    </row>
    <row r="2138" spans="1:6">
      <c r="A2138" s="893" t="s">
        <v>1053</v>
      </c>
      <c r="B2138" s="567">
        <v>1000000</v>
      </c>
      <c r="C2138" s="567">
        <v>1</v>
      </c>
      <c r="D2138" s="567">
        <v>1000000</v>
      </c>
      <c r="E2138" s="567">
        <v>0</v>
      </c>
      <c r="F2138" s="567">
        <v>0</v>
      </c>
    </row>
    <row r="2139" spans="1:6">
      <c r="A2139" s="894" t="s">
        <v>1053</v>
      </c>
      <c r="B2139" s="567">
        <v>1000000</v>
      </c>
      <c r="C2139" s="567">
        <v>1</v>
      </c>
      <c r="D2139" s="567">
        <v>1000000</v>
      </c>
      <c r="E2139" s="567">
        <v>0</v>
      </c>
      <c r="F2139" s="567">
        <v>0</v>
      </c>
    </row>
    <row r="2140" spans="1:6">
      <c r="A2140" s="896" t="s">
        <v>527</v>
      </c>
      <c r="B2140" s="567">
        <v>1000000</v>
      </c>
      <c r="C2140" s="567">
        <v>1</v>
      </c>
      <c r="D2140" s="567">
        <v>1000000</v>
      </c>
      <c r="E2140" s="567">
        <v>0</v>
      </c>
      <c r="F2140" s="567">
        <v>0</v>
      </c>
    </row>
    <row r="2141" spans="1:6">
      <c r="A2141" s="895" t="s">
        <v>305</v>
      </c>
      <c r="B2141" s="567">
        <v>1000000</v>
      </c>
      <c r="C2141" s="567">
        <v>1</v>
      </c>
      <c r="D2141" s="567">
        <v>1000000</v>
      </c>
      <c r="E2141" s="567">
        <v>0</v>
      </c>
      <c r="F2141" s="567">
        <v>0</v>
      </c>
    </row>
    <row r="2142" spans="1:6">
      <c r="A2142" s="897" t="s">
        <v>999</v>
      </c>
      <c r="B2142" s="567">
        <v>1000000</v>
      </c>
      <c r="C2142" s="567">
        <v>1</v>
      </c>
      <c r="D2142" s="567">
        <v>1000000</v>
      </c>
      <c r="E2142" s="567">
        <v>0</v>
      </c>
      <c r="F2142" s="567">
        <v>0</v>
      </c>
    </row>
    <row r="2143" spans="1:6">
      <c r="A2143" s="886" t="s">
        <v>1105</v>
      </c>
      <c r="B2143" s="567">
        <v>1800000</v>
      </c>
      <c r="C2143" s="567">
        <v>1</v>
      </c>
      <c r="D2143" s="567">
        <v>1800000</v>
      </c>
      <c r="E2143" s="567">
        <v>0</v>
      </c>
      <c r="F2143" s="567">
        <v>0</v>
      </c>
    </row>
    <row r="2144" spans="1:6">
      <c r="A2144" s="726" t="s">
        <v>2708</v>
      </c>
      <c r="B2144" s="567">
        <v>1800000</v>
      </c>
      <c r="C2144" s="567">
        <v>1</v>
      </c>
      <c r="D2144" s="567">
        <v>1800000</v>
      </c>
      <c r="E2144" s="567">
        <v>0</v>
      </c>
      <c r="F2144" s="567">
        <v>0</v>
      </c>
    </row>
    <row r="2145" spans="1:6">
      <c r="A2145" s="887" t="s">
        <v>1100</v>
      </c>
      <c r="B2145" s="567">
        <v>1800000</v>
      </c>
      <c r="C2145" s="567">
        <v>1</v>
      </c>
      <c r="D2145" s="567">
        <v>1800000</v>
      </c>
      <c r="E2145" s="567">
        <v>0</v>
      </c>
      <c r="F2145" s="567">
        <v>0</v>
      </c>
    </row>
    <row r="2146" spans="1:6">
      <c r="A2146" s="888" t="s">
        <v>3251</v>
      </c>
      <c r="B2146" s="567">
        <v>1800000</v>
      </c>
      <c r="C2146" s="567">
        <v>1</v>
      </c>
      <c r="D2146" s="567">
        <v>1800000</v>
      </c>
      <c r="E2146" s="567">
        <v>0</v>
      </c>
      <c r="F2146" s="567">
        <v>0</v>
      </c>
    </row>
    <row r="2147" spans="1:6">
      <c r="A2147" s="889">
        <v>0</v>
      </c>
      <c r="B2147" s="567">
        <v>1800000</v>
      </c>
      <c r="C2147" s="567">
        <v>1</v>
      </c>
      <c r="D2147" s="567">
        <v>1800000</v>
      </c>
      <c r="E2147" s="567">
        <v>0</v>
      </c>
      <c r="F2147" s="567">
        <v>0</v>
      </c>
    </row>
    <row r="2148" spans="1:6">
      <c r="A2148" s="890" t="s">
        <v>3251</v>
      </c>
      <c r="B2148" s="567">
        <v>1800000</v>
      </c>
      <c r="C2148" s="567">
        <v>1</v>
      </c>
      <c r="D2148" s="567">
        <v>1800000</v>
      </c>
      <c r="E2148" s="567">
        <v>0</v>
      </c>
      <c r="F2148" s="567">
        <v>0</v>
      </c>
    </row>
    <row r="2149" spans="1:6">
      <c r="A2149" s="891" t="s">
        <v>1054</v>
      </c>
      <c r="B2149" s="567">
        <v>1800000</v>
      </c>
      <c r="C2149" s="567">
        <v>1</v>
      </c>
      <c r="D2149" s="567">
        <v>1800000</v>
      </c>
      <c r="E2149" s="567">
        <v>0</v>
      </c>
      <c r="F2149" s="567">
        <v>0</v>
      </c>
    </row>
    <row r="2150" spans="1:6">
      <c r="A2150" s="892" t="s">
        <v>1105</v>
      </c>
      <c r="B2150" s="567">
        <v>1800000</v>
      </c>
      <c r="C2150" s="567">
        <v>1</v>
      </c>
      <c r="D2150" s="567">
        <v>1800000</v>
      </c>
      <c r="E2150" s="567">
        <v>0</v>
      </c>
      <c r="F2150" s="567">
        <v>0</v>
      </c>
    </row>
    <row r="2151" spans="1:6">
      <c r="A2151" s="893" t="s">
        <v>1105</v>
      </c>
      <c r="B2151" s="567">
        <v>1800000</v>
      </c>
      <c r="C2151" s="567">
        <v>1</v>
      </c>
      <c r="D2151" s="567">
        <v>1800000</v>
      </c>
      <c r="E2151" s="567">
        <v>0</v>
      </c>
      <c r="F2151" s="567">
        <v>0</v>
      </c>
    </row>
    <row r="2152" spans="1:6">
      <c r="A2152" s="894" t="s">
        <v>1105</v>
      </c>
      <c r="B2152" s="567">
        <v>1800000</v>
      </c>
      <c r="C2152" s="567">
        <v>1</v>
      </c>
      <c r="D2152" s="567">
        <v>1800000</v>
      </c>
      <c r="E2152" s="567">
        <v>0</v>
      </c>
      <c r="F2152" s="567">
        <v>0</v>
      </c>
    </row>
    <row r="2153" spans="1:6">
      <c r="A2153" s="896" t="s">
        <v>527</v>
      </c>
      <c r="B2153" s="567">
        <v>1800000</v>
      </c>
      <c r="C2153" s="567">
        <v>1</v>
      </c>
      <c r="D2153" s="567">
        <v>1800000</v>
      </c>
      <c r="E2153" s="567">
        <v>0</v>
      </c>
      <c r="F2153" s="567">
        <v>0</v>
      </c>
    </row>
    <row r="2154" spans="1:6">
      <c r="A2154" s="895" t="s">
        <v>311</v>
      </c>
      <c r="B2154" s="567">
        <v>1800000</v>
      </c>
      <c r="C2154" s="567">
        <v>1</v>
      </c>
      <c r="D2154" s="567">
        <v>1800000</v>
      </c>
      <c r="E2154" s="567">
        <v>0</v>
      </c>
      <c r="F2154" s="567">
        <v>0</v>
      </c>
    </row>
    <row r="2155" spans="1:6">
      <c r="A2155" s="897" t="s">
        <v>999</v>
      </c>
      <c r="B2155" s="567">
        <v>1800000</v>
      </c>
      <c r="C2155" s="567">
        <v>1</v>
      </c>
      <c r="D2155" s="567">
        <v>1800000</v>
      </c>
      <c r="E2155" s="567">
        <v>0</v>
      </c>
      <c r="F2155" s="567">
        <v>0</v>
      </c>
    </row>
    <row r="2156" spans="1:6">
      <c r="A2156" s="886" t="s">
        <v>758</v>
      </c>
      <c r="B2156" s="567">
        <v>4700000</v>
      </c>
      <c r="C2156" s="567">
        <v>4</v>
      </c>
      <c r="D2156" s="567">
        <v>6630000</v>
      </c>
      <c r="E2156" s="567">
        <v>5130173.7947300002</v>
      </c>
      <c r="F2156" s="567">
        <v>3547424.8441099999</v>
      </c>
    </row>
    <row r="2157" spans="1:6">
      <c r="A2157" s="726" t="s">
        <v>2716</v>
      </c>
      <c r="B2157" s="567">
        <v>4700000</v>
      </c>
      <c r="C2157" s="567">
        <v>4</v>
      </c>
      <c r="D2157" s="567">
        <v>6630000</v>
      </c>
      <c r="E2157" s="567">
        <v>5130173.7947300002</v>
      </c>
      <c r="F2157" s="567">
        <v>3547424.8441099999</v>
      </c>
    </row>
    <row r="2158" spans="1:6">
      <c r="A2158" s="887" t="s">
        <v>762</v>
      </c>
      <c r="B2158" s="567">
        <v>1200000</v>
      </c>
      <c r="C2158" s="567">
        <v>1</v>
      </c>
      <c r="D2158" s="567">
        <v>3130000</v>
      </c>
      <c r="E2158" s="567">
        <v>3087749.5848300001</v>
      </c>
      <c r="F2158" s="567">
        <v>3084348.60507</v>
      </c>
    </row>
    <row r="2159" spans="1:6">
      <c r="A2159" s="888" t="s">
        <v>3251</v>
      </c>
      <c r="B2159" s="567">
        <v>1200000</v>
      </c>
      <c r="C2159" s="567">
        <v>1</v>
      </c>
      <c r="D2159" s="567">
        <v>3130000</v>
      </c>
      <c r="E2159" s="567">
        <v>3087749.5848300001</v>
      </c>
      <c r="F2159" s="567">
        <v>3084348.60507</v>
      </c>
    </row>
    <row r="2160" spans="1:6">
      <c r="A2160" s="889">
        <v>1</v>
      </c>
      <c r="B2160" s="567">
        <v>1200000</v>
      </c>
      <c r="C2160" s="567">
        <v>1</v>
      </c>
      <c r="D2160" s="567">
        <v>3130000</v>
      </c>
      <c r="E2160" s="567">
        <v>3087749.5848300001</v>
      </c>
      <c r="F2160" s="567">
        <v>3084348.60507</v>
      </c>
    </row>
    <row r="2161" spans="1:6">
      <c r="A2161" s="890" t="s">
        <v>3251</v>
      </c>
      <c r="B2161" s="567">
        <v>1200000</v>
      </c>
      <c r="C2161" s="567">
        <v>1</v>
      </c>
      <c r="D2161" s="567">
        <v>3130000</v>
      </c>
      <c r="E2161" s="567">
        <v>3087749.5848300001</v>
      </c>
      <c r="F2161" s="567">
        <v>3084348.60507</v>
      </c>
    </row>
    <row r="2162" spans="1:6">
      <c r="A2162" s="891" t="s">
        <v>610</v>
      </c>
      <c r="B2162" s="567">
        <v>1200000</v>
      </c>
      <c r="C2162" s="567">
        <v>1</v>
      </c>
      <c r="D2162" s="567">
        <v>3130000</v>
      </c>
      <c r="E2162" s="567">
        <v>3087749.5848300001</v>
      </c>
      <c r="F2162" s="567">
        <v>3084348.60507</v>
      </c>
    </row>
    <row r="2163" spans="1:6">
      <c r="A2163" s="892" t="s">
        <v>3254</v>
      </c>
      <c r="B2163" s="567">
        <v>1200000</v>
      </c>
      <c r="C2163" s="567">
        <v>1</v>
      </c>
      <c r="D2163" s="567">
        <v>3130000</v>
      </c>
      <c r="E2163" s="567">
        <v>3087749.5848300001</v>
      </c>
      <c r="F2163" s="567">
        <v>3084348.60507</v>
      </c>
    </row>
    <row r="2164" spans="1:6">
      <c r="A2164" s="893" t="s">
        <v>3251</v>
      </c>
      <c r="B2164" s="567">
        <v>1200000</v>
      </c>
      <c r="C2164" s="567">
        <v>1</v>
      </c>
      <c r="D2164" s="567">
        <v>3130000</v>
      </c>
      <c r="E2164" s="567">
        <v>3087749.5848300001</v>
      </c>
      <c r="F2164" s="567">
        <v>3084348.60507</v>
      </c>
    </row>
    <row r="2165" spans="1:6">
      <c r="A2165" s="894" t="s">
        <v>757</v>
      </c>
      <c r="B2165" s="567">
        <v>1200000</v>
      </c>
      <c r="C2165" s="567">
        <v>1</v>
      </c>
      <c r="D2165" s="567">
        <v>3130000</v>
      </c>
      <c r="E2165" s="567">
        <v>3087749.5848300001</v>
      </c>
      <c r="F2165" s="567">
        <v>3084348.60507</v>
      </c>
    </row>
    <row r="2166" spans="1:6">
      <c r="A2166" s="896" t="s">
        <v>527</v>
      </c>
      <c r="B2166" s="567">
        <v>1200000</v>
      </c>
      <c r="C2166" s="567">
        <v>1</v>
      </c>
      <c r="D2166" s="567">
        <v>3130000</v>
      </c>
      <c r="E2166" s="567">
        <v>3087749.5848300001</v>
      </c>
      <c r="F2166" s="567">
        <v>3084348.60507</v>
      </c>
    </row>
    <row r="2167" spans="1:6">
      <c r="A2167" s="895" t="s">
        <v>305</v>
      </c>
      <c r="B2167" s="567">
        <v>1200000</v>
      </c>
      <c r="C2167" s="567">
        <v>1</v>
      </c>
      <c r="D2167" s="567">
        <v>3130000</v>
      </c>
      <c r="E2167" s="567">
        <v>3087749.5848300001</v>
      </c>
      <c r="F2167" s="567">
        <v>3084348.60507</v>
      </c>
    </row>
    <row r="2168" spans="1:6">
      <c r="A2168" s="897" t="s">
        <v>319</v>
      </c>
      <c r="B2168" s="567">
        <v>1200000</v>
      </c>
      <c r="C2168" s="567">
        <v>1</v>
      </c>
      <c r="D2168" s="567">
        <v>3130000</v>
      </c>
      <c r="E2168" s="567">
        <v>3087749.5848300001</v>
      </c>
      <c r="F2168" s="567">
        <v>3084348.60507</v>
      </c>
    </row>
    <row r="2169" spans="1:6">
      <c r="A2169" s="887" t="s">
        <v>20</v>
      </c>
      <c r="B2169" s="567">
        <v>3500000</v>
      </c>
      <c r="C2169" s="567">
        <v>3</v>
      </c>
      <c r="D2169" s="567">
        <v>3500000</v>
      </c>
      <c r="E2169" s="567">
        <v>2042424.2099000001</v>
      </c>
      <c r="F2169" s="567">
        <v>463076.23904000001</v>
      </c>
    </row>
    <row r="2170" spans="1:6">
      <c r="A2170" s="888" t="s">
        <v>3251</v>
      </c>
      <c r="B2170" s="567">
        <v>3500000</v>
      </c>
      <c r="C2170" s="567">
        <v>3</v>
      </c>
      <c r="D2170" s="567">
        <v>3500000</v>
      </c>
      <c r="E2170" s="567">
        <v>2042424.2099000001</v>
      </c>
      <c r="F2170" s="567">
        <v>463076.23904000001</v>
      </c>
    </row>
    <row r="2171" spans="1:6">
      <c r="A2171" s="889">
        <v>0.05</v>
      </c>
      <c r="B2171" s="567">
        <v>1500000</v>
      </c>
      <c r="C2171" s="567">
        <v>1</v>
      </c>
      <c r="D2171" s="567">
        <v>1500000</v>
      </c>
      <c r="E2171" s="567">
        <v>517232.25</v>
      </c>
      <c r="F2171" s="567">
        <v>0</v>
      </c>
    </row>
    <row r="2172" spans="1:6">
      <c r="A2172" s="890" t="s">
        <v>3251</v>
      </c>
      <c r="B2172" s="567">
        <v>1500000</v>
      </c>
      <c r="C2172" s="567">
        <v>1</v>
      </c>
      <c r="D2172" s="567">
        <v>1500000</v>
      </c>
      <c r="E2172" s="567">
        <v>517232.25</v>
      </c>
      <c r="F2172" s="567">
        <v>0</v>
      </c>
    </row>
    <row r="2173" spans="1:6">
      <c r="A2173" s="891">
        <v>2022</v>
      </c>
      <c r="B2173" s="567">
        <v>1500000</v>
      </c>
      <c r="C2173" s="567">
        <v>1</v>
      </c>
      <c r="D2173" s="567">
        <v>1500000</v>
      </c>
      <c r="E2173" s="567">
        <v>517232.25</v>
      </c>
      <c r="F2173" s="567">
        <v>0</v>
      </c>
    </row>
    <row r="2174" spans="1:6">
      <c r="A2174" s="892" t="s">
        <v>760</v>
      </c>
      <c r="B2174" s="567">
        <v>1500000</v>
      </c>
      <c r="C2174" s="567">
        <v>1</v>
      </c>
      <c r="D2174" s="567">
        <v>1500000</v>
      </c>
      <c r="E2174" s="567">
        <v>517232.25</v>
      </c>
      <c r="F2174" s="567">
        <v>0</v>
      </c>
    </row>
    <row r="2175" spans="1:6">
      <c r="A2175" s="893" t="s">
        <v>3251</v>
      </c>
      <c r="B2175" s="567">
        <v>1500000</v>
      </c>
      <c r="C2175" s="567">
        <v>1</v>
      </c>
      <c r="D2175" s="567">
        <v>1500000</v>
      </c>
      <c r="E2175" s="567">
        <v>517232.25</v>
      </c>
      <c r="F2175" s="567">
        <v>0</v>
      </c>
    </row>
    <row r="2176" spans="1:6">
      <c r="A2176" s="894" t="s">
        <v>757</v>
      </c>
      <c r="B2176" s="567">
        <v>1500000</v>
      </c>
      <c r="C2176" s="567">
        <v>1</v>
      </c>
      <c r="D2176" s="567">
        <v>1500000</v>
      </c>
      <c r="E2176" s="567">
        <v>517232.25</v>
      </c>
      <c r="F2176" s="567">
        <v>0</v>
      </c>
    </row>
    <row r="2177" spans="1:6">
      <c r="A2177" s="896" t="s">
        <v>527</v>
      </c>
      <c r="B2177" s="567">
        <v>1500000</v>
      </c>
      <c r="C2177" s="567">
        <v>1</v>
      </c>
      <c r="D2177" s="567">
        <v>1500000</v>
      </c>
      <c r="E2177" s="567">
        <v>517232.25</v>
      </c>
      <c r="F2177" s="567">
        <v>0</v>
      </c>
    </row>
    <row r="2178" spans="1:6">
      <c r="A2178" s="895" t="s">
        <v>305</v>
      </c>
      <c r="B2178" s="567">
        <v>1500000</v>
      </c>
      <c r="C2178" s="567">
        <v>1</v>
      </c>
      <c r="D2178" s="567">
        <v>1500000</v>
      </c>
      <c r="E2178" s="567">
        <v>517232.25</v>
      </c>
      <c r="F2178" s="567">
        <v>0</v>
      </c>
    </row>
    <row r="2179" spans="1:6">
      <c r="A2179" s="897" t="s">
        <v>319</v>
      </c>
      <c r="B2179" s="567">
        <v>1500000</v>
      </c>
      <c r="C2179" s="567">
        <v>1</v>
      </c>
      <c r="D2179" s="567">
        <v>1500000</v>
      </c>
      <c r="E2179" s="567">
        <v>517232.25</v>
      </c>
      <c r="F2179" s="567">
        <v>0</v>
      </c>
    </row>
    <row r="2180" spans="1:6">
      <c r="A2180" s="889">
        <v>0.1</v>
      </c>
      <c r="B2180" s="567">
        <v>1000000</v>
      </c>
      <c r="C2180" s="567">
        <v>1</v>
      </c>
      <c r="D2180" s="567">
        <v>1000000</v>
      </c>
      <c r="E2180" s="567">
        <v>535696.97385000007</v>
      </c>
      <c r="F2180" s="567">
        <v>6120.9851500000004</v>
      </c>
    </row>
    <row r="2181" spans="1:6">
      <c r="A2181" s="890" t="s">
        <v>3251</v>
      </c>
      <c r="B2181" s="567">
        <v>1000000</v>
      </c>
      <c r="C2181" s="567">
        <v>1</v>
      </c>
      <c r="D2181" s="567">
        <v>1000000</v>
      </c>
      <c r="E2181" s="567">
        <v>535696.97385000007</v>
      </c>
      <c r="F2181" s="567">
        <v>6120.9851500000004</v>
      </c>
    </row>
    <row r="2182" spans="1:6">
      <c r="A2182" s="891">
        <v>2022</v>
      </c>
      <c r="B2182" s="567">
        <v>1000000</v>
      </c>
      <c r="C2182" s="567">
        <v>1</v>
      </c>
      <c r="D2182" s="567">
        <v>1000000</v>
      </c>
      <c r="E2182" s="567">
        <v>535696.97385000007</v>
      </c>
      <c r="F2182" s="567">
        <v>6120.9851500000004</v>
      </c>
    </row>
    <row r="2183" spans="1:6">
      <c r="A2183" s="892" t="s">
        <v>765</v>
      </c>
      <c r="B2183" s="567">
        <v>1000000</v>
      </c>
      <c r="C2183" s="567">
        <v>1</v>
      </c>
      <c r="D2183" s="567">
        <v>1000000</v>
      </c>
      <c r="E2183" s="567">
        <v>535696.97385000007</v>
      </c>
      <c r="F2183" s="567">
        <v>6120.9851500000004</v>
      </c>
    </row>
    <row r="2184" spans="1:6">
      <c r="A2184" s="893" t="s">
        <v>3251</v>
      </c>
      <c r="B2184" s="567">
        <v>1000000</v>
      </c>
      <c r="C2184" s="567">
        <v>1</v>
      </c>
      <c r="D2184" s="567">
        <v>1000000</v>
      </c>
      <c r="E2184" s="567">
        <v>535696.97385000007</v>
      </c>
      <c r="F2184" s="567">
        <v>6120.9851500000004</v>
      </c>
    </row>
    <row r="2185" spans="1:6">
      <c r="A2185" s="894" t="s">
        <v>757</v>
      </c>
      <c r="B2185" s="567">
        <v>1000000</v>
      </c>
      <c r="C2185" s="567">
        <v>1</v>
      </c>
      <c r="D2185" s="567">
        <v>1000000</v>
      </c>
      <c r="E2185" s="567">
        <v>535696.97385000007</v>
      </c>
      <c r="F2185" s="567">
        <v>6120.9851500000004</v>
      </c>
    </row>
    <row r="2186" spans="1:6">
      <c r="A2186" s="896" t="s">
        <v>527</v>
      </c>
      <c r="B2186" s="567">
        <v>1000000</v>
      </c>
      <c r="C2186" s="567">
        <v>1</v>
      </c>
      <c r="D2186" s="567">
        <v>1000000</v>
      </c>
      <c r="E2186" s="567">
        <v>535696.97385000007</v>
      </c>
      <c r="F2186" s="567">
        <v>6120.9851500000004</v>
      </c>
    </row>
    <row r="2187" spans="1:6">
      <c r="A2187" s="895" t="s">
        <v>305</v>
      </c>
      <c r="B2187" s="567">
        <v>1000000</v>
      </c>
      <c r="C2187" s="567">
        <v>1</v>
      </c>
      <c r="D2187" s="567">
        <v>1000000</v>
      </c>
      <c r="E2187" s="567">
        <v>535696.97385000007</v>
      </c>
      <c r="F2187" s="567">
        <v>6120.9851500000004</v>
      </c>
    </row>
    <row r="2188" spans="1:6">
      <c r="A2188" s="897" t="s">
        <v>319</v>
      </c>
      <c r="B2188" s="567">
        <v>1000000</v>
      </c>
      <c r="C2188" s="567">
        <v>1</v>
      </c>
      <c r="D2188" s="567">
        <v>1000000</v>
      </c>
      <c r="E2188" s="567">
        <v>535696.97385000007</v>
      </c>
      <c r="F2188" s="567">
        <v>6120.9851500000004</v>
      </c>
    </row>
    <row r="2189" spans="1:6">
      <c r="A2189" s="889">
        <v>0.6</v>
      </c>
      <c r="B2189" s="567">
        <v>1000000</v>
      </c>
      <c r="C2189" s="567">
        <v>1</v>
      </c>
      <c r="D2189" s="567">
        <v>1000000</v>
      </c>
      <c r="E2189" s="567">
        <v>989494.98604999995</v>
      </c>
      <c r="F2189" s="567">
        <v>456955.25388999999</v>
      </c>
    </row>
    <row r="2190" spans="1:6">
      <c r="A2190" s="890" t="s">
        <v>3251</v>
      </c>
      <c r="B2190" s="567">
        <v>1000000</v>
      </c>
      <c r="C2190" s="567">
        <v>1</v>
      </c>
      <c r="D2190" s="567">
        <v>1000000</v>
      </c>
      <c r="E2190" s="567">
        <v>989494.98604999995</v>
      </c>
      <c r="F2190" s="567">
        <v>456955.25388999999</v>
      </c>
    </row>
    <row r="2191" spans="1:6">
      <c r="A2191" s="891">
        <v>2022</v>
      </c>
      <c r="B2191" s="567">
        <v>1000000</v>
      </c>
      <c r="C2191" s="567">
        <v>1</v>
      </c>
      <c r="D2191" s="567">
        <v>1000000</v>
      </c>
      <c r="E2191" s="567">
        <v>989494.98604999995</v>
      </c>
      <c r="F2191" s="567">
        <v>456955.25388999999</v>
      </c>
    </row>
    <row r="2192" spans="1:6">
      <c r="A2192" s="892" t="s">
        <v>759</v>
      </c>
      <c r="B2192" s="567">
        <v>1000000</v>
      </c>
      <c r="C2192" s="567">
        <v>1</v>
      </c>
      <c r="D2192" s="567">
        <v>1000000</v>
      </c>
      <c r="E2192" s="567">
        <v>989494.98604999995</v>
      </c>
      <c r="F2192" s="567">
        <v>456955.25388999999</v>
      </c>
    </row>
    <row r="2193" spans="1:6">
      <c r="A2193" s="893" t="s">
        <v>3251</v>
      </c>
      <c r="B2193" s="567">
        <v>1000000</v>
      </c>
      <c r="C2193" s="567">
        <v>1</v>
      </c>
      <c r="D2193" s="567">
        <v>1000000</v>
      </c>
      <c r="E2193" s="567">
        <v>989494.98604999995</v>
      </c>
      <c r="F2193" s="567">
        <v>456955.25388999999</v>
      </c>
    </row>
    <row r="2194" spans="1:6">
      <c r="A2194" s="894" t="s">
        <v>757</v>
      </c>
      <c r="B2194" s="567">
        <v>1000000</v>
      </c>
      <c r="C2194" s="567">
        <v>1</v>
      </c>
      <c r="D2194" s="567">
        <v>1000000</v>
      </c>
      <c r="E2194" s="567">
        <v>989494.98604999995</v>
      </c>
      <c r="F2194" s="567">
        <v>456955.25388999999</v>
      </c>
    </row>
    <row r="2195" spans="1:6">
      <c r="A2195" s="896" t="s">
        <v>527</v>
      </c>
      <c r="B2195" s="567">
        <v>1000000</v>
      </c>
      <c r="C2195" s="567">
        <v>1</v>
      </c>
      <c r="D2195" s="567">
        <v>1000000</v>
      </c>
      <c r="E2195" s="567">
        <v>989494.98604999995</v>
      </c>
      <c r="F2195" s="567">
        <v>456955.25388999999</v>
      </c>
    </row>
    <row r="2196" spans="1:6">
      <c r="A2196" s="895" t="s">
        <v>305</v>
      </c>
      <c r="B2196" s="567">
        <v>1000000</v>
      </c>
      <c r="C2196" s="567">
        <v>1</v>
      </c>
      <c r="D2196" s="567">
        <v>1000000</v>
      </c>
      <c r="E2196" s="567">
        <v>989494.98604999995</v>
      </c>
      <c r="F2196" s="567">
        <v>456955.25388999999</v>
      </c>
    </row>
    <row r="2197" spans="1:6">
      <c r="A2197" s="897" t="s">
        <v>319</v>
      </c>
      <c r="B2197" s="567">
        <v>1000000</v>
      </c>
      <c r="C2197" s="567">
        <v>1</v>
      </c>
      <c r="D2197" s="567">
        <v>1000000</v>
      </c>
      <c r="E2197" s="567">
        <v>989494.98604999995</v>
      </c>
      <c r="F2197" s="567">
        <v>456955.25388999999</v>
      </c>
    </row>
    <row r="2198" spans="1:6">
      <c r="A2198" s="887" t="s">
        <v>3251</v>
      </c>
      <c r="B2198" s="567"/>
      <c r="C2198" s="567"/>
      <c r="D2198" s="567"/>
      <c r="E2198" s="567"/>
      <c r="F2198" s="567"/>
    </row>
    <row r="2199" spans="1:6">
      <c r="A2199" s="888" t="s">
        <v>3251</v>
      </c>
      <c r="B2199" s="567"/>
      <c r="C2199" s="567"/>
      <c r="D2199" s="567"/>
      <c r="E2199" s="567"/>
      <c r="F2199" s="567"/>
    </row>
    <row r="2200" spans="1:6">
      <c r="A2200" s="889" t="s">
        <v>3251</v>
      </c>
      <c r="B2200" s="567"/>
      <c r="C2200" s="567"/>
      <c r="D2200" s="567"/>
      <c r="E2200" s="567"/>
      <c r="F2200" s="567"/>
    </row>
    <row r="2201" spans="1:6">
      <c r="A2201" s="890" t="s">
        <v>3251</v>
      </c>
      <c r="B2201" s="567"/>
      <c r="C2201" s="567"/>
      <c r="D2201" s="567"/>
      <c r="E2201" s="567"/>
      <c r="F2201" s="567"/>
    </row>
    <row r="2202" spans="1:6">
      <c r="A2202" s="891" t="s">
        <v>3251</v>
      </c>
      <c r="B2202" s="567"/>
      <c r="C2202" s="567"/>
      <c r="D2202" s="567"/>
      <c r="E2202" s="567"/>
      <c r="F2202" s="567"/>
    </row>
    <row r="2203" spans="1:6">
      <c r="A2203" s="892" t="s">
        <v>764</v>
      </c>
      <c r="B2203" s="567"/>
      <c r="C2203" s="567"/>
      <c r="D2203" s="567"/>
      <c r="E2203" s="567"/>
      <c r="F2203" s="567"/>
    </row>
    <row r="2204" spans="1:6">
      <c r="A2204" s="893" t="s">
        <v>3251</v>
      </c>
      <c r="B2204" s="567"/>
      <c r="C2204" s="567"/>
      <c r="D2204" s="567"/>
      <c r="E2204" s="567"/>
      <c r="F2204" s="567"/>
    </row>
    <row r="2205" spans="1:6">
      <c r="A2205" s="894" t="s">
        <v>757</v>
      </c>
      <c r="B2205" s="567"/>
      <c r="C2205" s="567"/>
      <c r="D2205" s="567"/>
      <c r="E2205" s="567"/>
      <c r="F2205" s="567"/>
    </row>
    <row r="2206" spans="1:6">
      <c r="A2206" s="896" t="s">
        <v>527</v>
      </c>
      <c r="B2206" s="567"/>
      <c r="C2206" s="567"/>
      <c r="D2206" s="567"/>
      <c r="E2206" s="567"/>
      <c r="F2206" s="567"/>
    </row>
    <row r="2207" spans="1:6">
      <c r="A2207" s="895" t="s">
        <v>305</v>
      </c>
      <c r="B2207" s="567"/>
      <c r="C2207" s="567"/>
      <c r="D2207" s="567"/>
      <c r="E2207" s="567"/>
      <c r="F2207" s="567"/>
    </row>
    <row r="2208" spans="1:6">
      <c r="A2208" s="897" t="s">
        <v>319</v>
      </c>
      <c r="B2208" s="567"/>
      <c r="C2208" s="567"/>
      <c r="D2208" s="567"/>
      <c r="E2208" s="567"/>
      <c r="F2208" s="567"/>
    </row>
    <row r="2209" spans="1:6">
      <c r="A2209" s="892" t="s">
        <v>763</v>
      </c>
      <c r="B2209" s="567"/>
      <c r="C2209" s="567"/>
      <c r="D2209" s="567"/>
      <c r="E2209" s="567"/>
      <c r="F2209" s="567"/>
    </row>
    <row r="2210" spans="1:6">
      <c r="A2210" s="893" t="s">
        <v>3251</v>
      </c>
      <c r="B2210" s="567"/>
      <c r="C2210" s="567"/>
      <c r="D2210" s="567"/>
      <c r="E2210" s="567"/>
      <c r="F2210" s="567"/>
    </row>
    <row r="2211" spans="1:6">
      <c r="A2211" s="894" t="s">
        <v>757</v>
      </c>
      <c r="B2211" s="567"/>
      <c r="C2211" s="567"/>
      <c r="D2211" s="567"/>
      <c r="E2211" s="567"/>
      <c r="F2211" s="567"/>
    </row>
    <row r="2212" spans="1:6">
      <c r="A2212" s="896" t="s">
        <v>527</v>
      </c>
      <c r="B2212" s="567"/>
      <c r="C2212" s="567"/>
      <c r="D2212" s="567"/>
      <c r="E2212" s="567"/>
      <c r="F2212" s="567"/>
    </row>
    <row r="2213" spans="1:6">
      <c r="A2213" s="895" t="s">
        <v>305</v>
      </c>
      <c r="B2213" s="567"/>
      <c r="C2213" s="567"/>
      <c r="D2213" s="567"/>
      <c r="E2213" s="567"/>
      <c r="F2213" s="567"/>
    </row>
    <row r="2214" spans="1:6">
      <c r="A2214" s="897" t="s">
        <v>319</v>
      </c>
      <c r="B2214" s="567"/>
      <c r="C2214" s="567"/>
      <c r="D2214" s="567"/>
      <c r="E2214" s="567"/>
      <c r="F2214" s="567"/>
    </row>
    <row r="2215" spans="1:6">
      <c r="A2215" s="886" t="s">
        <v>1037</v>
      </c>
      <c r="B2215" s="567">
        <v>2023771</v>
      </c>
      <c r="C2215" s="567">
        <v>1</v>
      </c>
      <c r="D2215" s="567">
        <v>2023771</v>
      </c>
      <c r="E2215" s="567">
        <v>1936335</v>
      </c>
      <c r="F2215" s="567">
        <v>226890</v>
      </c>
    </row>
    <row r="2216" spans="1:6">
      <c r="A2216" s="726" t="s">
        <v>2704</v>
      </c>
      <c r="B2216" s="567">
        <v>2023771</v>
      </c>
      <c r="C2216" s="567">
        <v>1</v>
      </c>
      <c r="D2216" s="567">
        <v>2023771</v>
      </c>
      <c r="E2216" s="567">
        <v>1936335</v>
      </c>
      <c r="F2216" s="567">
        <v>226890</v>
      </c>
    </row>
    <row r="2217" spans="1:6">
      <c r="A2217" s="887" t="s">
        <v>3251</v>
      </c>
      <c r="B2217" s="567">
        <v>2023771</v>
      </c>
      <c r="C2217" s="567">
        <v>1</v>
      </c>
      <c r="D2217" s="567">
        <v>2023771</v>
      </c>
      <c r="E2217" s="567">
        <v>1936335</v>
      </c>
      <c r="F2217" s="567">
        <v>226890</v>
      </c>
    </row>
    <row r="2218" spans="1:6">
      <c r="A2218" s="888" t="s">
        <v>3251</v>
      </c>
      <c r="B2218" s="567">
        <v>2023771</v>
      </c>
      <c r="C2218" s="567">
        <v>1</v>
      </c>
      <c r="D2218" s="567">
        <v>2023771</v>
      </c>
      <c r="E2218" s="567">
        <v>1936335</v>
      </c>
      <c r="F2218" s="567">
        <v>226890</v>
      </c>
    </row>
    <row r="2219" spans="1:6">
      <c r="A2219" s="889" t="s">
        <v>110</v>
      </c>
      <c r="B2219" s="567">
        <v>2023771</v>
      </c>
      <c r="C2219" s="567">
        <v>1</v>
      </c>
      <c r="D2219" s="567">
        <v>2023771</v>
      </c>
      <c r="E2219" s="567">
        <v>1936335</v>
      </c>
      <c r="F2219" s="567">
        <v>226890</v>
      </c>
    </row>
    <row r="2220" spans="1:6">
      <c r="A2220" s="890" t="s">
        <v>3251</v>
      </c>
      <c r="B2220" s="567">
        <v>2023771</v>
      </c>
      <c r="C2220" s="567">
        <v>1</v>
      </c>
      <c r="D2220" s="567">
        <v>2023771</v>
      </c>
      <c r="E2220" s="567">
        <v>1936335</v>
      </c>
      <c r="F2220" s="567">
        <v>226890</v>
      </c>
    </row>
    <row r="2221" spans="1:6">
      <c r="A2221" s="891">
        <v>2023</v>
      </c>
      <c r="B2221" s="567">
        <v>2023771</v>
      </c>
      <c r="C2221" s="567">
        <v>1</v>
      </c>
      <c r="D2221" s="567">
        <v>2023771</v>
      </c>
      <c r="E2221" s="567">
        <v>1936335</v>
      </c>
      <c r="F2221" s="567">
        <v>226890</v>
      </c>
    </row>
    <row r="2222" spans="1:6">
      <c r="A2222" s="892" t="s">
        <v>1037</v>
      </c>
      <c r="B2222" s="567">
        <v>2023771</v>
      </c>
      <c r="C2222" s="567">
        <v>1</v>
      </c>
      <c r="D2222" s="567">
        <v>2023771</v>
      </c>
      <c r="E2222" s="567">
        <v>1936335</v>
      </c>
      <c r="F2222" s="567">
        <v>226890</v>
      </c>
    </row>
    <row r="2223" spans="1:6">
      <c r="A2223" s="893" t="s">
        <v>1037</v>
      </c>
      <c r="B2223" s="567">
        <v>2023771</v>
      </c>
      <c r="C2223" s="567">
        <v>1</v>
      </c>
      <c r="D2223" s="567">
        <v>2023771</v>
      </c>
      <c r="E2223" s="567">
        <v>1936335</v>
      </c>
      <c r="F2223" s="567">
        <v>226890</v>
      </c>
    </row>
    <row r="2224" spans="1:6">
      <c r="A2224" s="894" t="s">
        <v>1037</v>
      </c>
      <c r="B2224" s="567">
        <v>2023771</v>
      </c>
      <c r="C2224" s="567">
        <v>1</v>
      </c>
      <c r="D2224" s="567">
        <v>2023771</v>
      </c>
      <c r="E2224" s="567">
        <v>1936335</v>
      </c>
      <c r="F2224" s="567">
        <v>226890</v>
      </c>
    </row>
    <row r="2225" spans="1:6">
      <c r="A2225" s="896" t="s">
        <v>527</v>
      </c>
      <c r="B2225" s="567">
        <v>2023771</v>
      </c>
      <c r="C2225" s="567">
        <v>1</v>
      </c>
      <c r="D2225" s="567">
        <v>2023771</v>
      </c>
      <c r="E2225" s="567">
        <v>1936335</v>
      </c>
      <c r="F2225" s="567">
        <v>226890</v>
      </c>
    </row>
    <row r="2226" spans="1:6">
      <c r="A2226" s="895" t="s">
        <v>271</v>
      </c>
      <c r="B2226" s="567">
        <v>2023771</v>
      </c>
      <c r="C2226" s="567">
        <v>1</v>
      </c>
      <c r="D2226" s="567">
        <v>2023771</v>
      </c>
      <c r="E2226" s="567">
        <v>1936335</v>
      </c>
      <c r="F2226" s="567">
        <v>226890</v>
      </c>
    </row>
    <row r="2227" spans="1:6">
      <c r="A2227" s="897" t="s">
        <v>999</v>
      </c>
      <c r="B2227" s="567">
        <v>2023771</v>
      </c>
      <c r="C2227" s="567">
        <v>1</v>
      </c>
      <c r="D2227" s="567">
        <v>2023771</v>
      </c>
      <c r="E2227" s="567">
        <v>1936335</v>
      </c>
      <c r="F2227" s="567">
        <v>226890</v>
      </c>
    </row>
    <row r="2228" spans="1:6">
      <c r="A2228" s="886" t="s">
        <v>600</v>
      </c>
      <c r="B2228" s="567">
        <v>2229583</v>
      </c>
      <c r="C2228" s="567">
        <v>2</v>
      </c>
      <c r="D2228" s="567">
        <v>2829583</v>
      </c>
      <c r="E2228" s="567">
        <v>2475529</v>
      </c>
      <c r="F2228" s="567">
        <v>1487705</v>
      </c>
    </row>
    <row r="2229" spans="1:6">
      <c r="A2229" s="726" t="s">
        <v>2711</v>
      </c>
      <c r="B2229" s="567">
        <v>2229583</v>
      </c>
      <c r="C2229" s="567">
        <v>2</v>
      </c>
      <c r="D2229" s="567">
        <v>2829583</v>
      </c>
      <c r="E2229" s="567">
        <v>2475529</v>
      </c>
      <c r="F2229" s="567">
        <v>1487705</v>
      </c>
    </row>
    <row r="2230" spans="1:6">
      <c r="A2230" s="887" t="s">
        <v>604</v>
      </c>
      <c r="B2230" s="567">
        <v>1279583</v>
      </c>
      <c r="C2230" s="567">
        <v>1</v>
      </c>
      <c r="D2230" s="567">
        <v>1279583</v>
      </c>
      <c r="E2230" s="567">
        <v>1226844</v>
      </c>
      <c r="F2230" s="567">
        <v>239020</v>
      </c>
    </row>
    <row r="2231" spans="1:6">
      <c r="A2231" s="888" t="s">
        <v>3251</v>
      </c>
      <c r="B2231" s="567">
        <v>1279583</v>
      </c>
      <c r="C2231" s="567">
        <v>1</v>
      </c>
      <c r="D2231" s="567">
        <v>1279583</v>
      </c>
      <c r="E2231" s="567">
        <v>1226844</v>
      </c>
      <c r="F2231" s="567">
        <v>239020</v>
      </c>
    </row>
    <row r="2232" spans="1:6">
      <c r="A2232" s="889">
        <v>98</v>
      </c>
      <c r="B2232" s="567">
        <v>1279583</v>
      </c>
      <c r="C2232" s="567">
        <v>1</v>
      </c>
      <c r="D2232" s="567">
        <v>1279583</v>
      </c>
      <c r="E2232" s="567">
        <v>1226844</v>
      </c>
      <c r="F2232" s="567">
        <v>239020</v>
      </c>
    </row>
    <row r="2233" spans="1:6">
      <c r="A2233" s="890" t="s">
        <v>3251</v>
      </c>
      <c r="B2233" s="567">
        <v>1279583</v>
      </c>
      <c r="C2233" s="567">
        <v>1</v>
      </c>
      <c r="D2233" s="567">
        <v>1279583</v>
      </c>
      <c r="E2233" s="567">
        <v>1226844</v>
      </c>
      <c r="F2233" s="567">
        <v>239020</v>
      </c>
    </row>
    <row r="2234" spans="1:6">
      <c r="A2234" s="891" t="s">
        <v>3251</v>
      </c>
      <c r="B2234" s="567">
        <v>1279583</v>
      </c>
      <c r="C2234" s="567">
        <v>1</v>
      </c>
      <c r="D2234" s="567">
        <v>1279583</v>
      </c>
      <c r="E2234" s="567">
        <v>1226844</v>
      </c>
      <c r="F2234" s="567">
        <v>239020</v>
      </c>
    </row>
    <row r="2235" spans="1:6">
      <c r="A2235" s="892" t="s">
        <v>603</v>
      </c>
      <c r="B2235" s="567">
        <v>1279583</v>
      </c>
      <c r="C2235" s="567">
        <v>1</v>
      </c>
      <c r="D2235" s="567">
        <v>1279583</v>
      </c>
      <c r="E2235" s="567">
        <v>1226844</v>
      </c>
      <c r="F2235" s="567">
        <v>239020</v>
      </c>
    </row>
    <row r="2236" spans="1:6">
      <c r="A2236" s="893" t="s">
        <v>3251</v>
      </c>
      <c r="B2236" s="567">
        <v>1279583</v>
      </c>
      <c r="C2236" s="567">
        <v>1</v>
      </c>
      <c r="D2236" s="567">
        <v>1279583</v>
      </c>
      <c r="E2236" s="567">
        <v>1226844</v>
      </c>
      <c r="F2236" s="567">
        <v>239020</v>
      </c>
    </row>
    <row r="2237" spans="1:6">
      <c r="A2237" s="894" t="s">
        <v>599</v>
      </c>
      <c r="B2237" s="567">
        <v>1279583</v>
      </c>
      <c r="C2237" s="567">
        <v>1</v>
      </c>
      <c r="D2237" s="567">
        <v>1279583</v>
      </c>
      <c r="E2237" s="567">
        <v>1226844</v>
      </c>
      <c r="F2237" s="567">
        <v>239020</v>
      </c>
    </row>
    <row r="2238" spans="1:6">
      <c r="A2238" s="896" t="s">
        <v>527</v>
      </c>
      <c r="B2238" s="567">
        <v>1279583</v>
      </c>
      <c r="C2238" s="567">
        <v>1</v>
      </c>
      <c r="D2238" s="567">
        <v>1279583</v>
      </c>
      <c r="E2238" s="567">
        <v>1226844</v>
      </c>
      <c r="F2238" s="567">
        <v>239020</v>
      </c>
    </row>
    <row r="2239" spans="1:6">
      <c r="A2239" s="895" t="s">
        <v>313</v>
      </c>
      <c r="B2239" s="567">
        <v>1279583</v>
      </c>
      <c r="C2239" s="567">
        <v>1</v>
      </c>
      <c r="D2239" s="567">
        <v>1279583</v>
      </c>
      <c r="E2239" s="567">
        <v>1226844</v>
      </c>
      <c r="F2239" s="567">
        <v>239020</v>
      </c>
    </row>
    <row r="2240" spans="1:6">
      <c r="A2240" s="897" t="s">
        <v>319</v>
      </c>
      <c r="B2240" s="567">
        <v>1279583</v>
      </c>
      <c r="C2240" s="567">
        <v>1</v>
      </c>
      <c r="D2240" s="567">
        <v>1279583</v>
      </c>
      <c r="E2240" s="567">
        <v>1226844</v>
      </c>
      <c r="F2240" s="567">
        <v>239020</v>
      </c>
    </row>
    <row r="2241" spans="1:6">
      <c r="A2241" s="887" t="s">
        <v>602</v>
      </c>
      <c r="B2241" s="567">
        <v>950000</v>
      </c>
      <c r="C2241" s="567">
        <v>1</v>
      </c>
      <c r="D2241" s="567">
        <v>1550000</v>
      </c>
      <c r="E2241" s="567">
        <v>1248685</v>
      </c>
      <c r="F2241" s="567">
        <v>1248685</v>
      </c>
    </row>
    <row r="2242" spans="1:6">
      <c r="A2242" s="888" t="s">
        <v>3251</v>
      </c>
      <c r="B2242" s="567">
        <v>950000</v>
      </c>
      <c r="C2242" s="567">
        <v>1</v>
      </c>
      <c r="D2242" s="567">
        <v>1550000</v>
      </c>
      <c r="E2242" s="567">
        <v>1248685</v>
      </c>
      <c r="F2242" s="567">
        <v>1248685</v>
      </c>
    </row>
    <row r="2243" spans="1:6">
      <c r="A2243" s="889">
        <v>30</v>
      </c>
      <c r="B2243" s="567">
        <v>950000</v>
      </c>
      <c r="C2243" s="567">
        <v>1</v>
      </c>
      <c r="D2243" s="567">
        <v>1550000</v>
      </c>
      <c r="E2243" s="567">
        <v>1248685</v>
      </c>
      <c r="F2243" s="567">
        <v>1248685</v>
      </c>
    </row>
    <row r="2244" spans="1:6">
      <c r="A2244" s="890" t="s">
        <v>3251</v>
      </c>
      <c r="B2244" s="567">
        <v>950000</v>
      </c>
      <c r="C2244" s="567">
        <v>1</v>
      </c>
      <c r="D2244" s="567">
        <v>1550000</v>
      </c>
      <c r="E2244" s="567">
        <v>1248685</v>
      </c>
      <c r="F2244" s="567">
        <v>1248685</v>
      </c>
    </row>
    <row r="2245" spans="1:6">
      <c r="A2245" s="891" t="s">
        <v>3251</v>
      </c>
      <c r="B2245" s="567">
        <v>950000</v>
      </c>
      <c r="C2245" s="567">
        <v>1</v>
      </c>
      <c r="D2245" s="567">
        <v>1550000</v>
      </c>
      <c r="E2245" s="567">
        <v>1248685</v>
      </c>
      <c r="F2245" s="567">
        <v>1248685</v>
      </c>
    </row>
    <row r="2246" spans="1:6">
      <c r="A2246" s="892" t="s">
        <v>601</v>
      </c>
      <c r="B2246" s="567">
        <v>950000</v>
      </c>
      <c r="C2246" s="567">
        <v>1</v>
      </c>
      <c r="D2246" s="567">
        <v>1550000</v>
      </c>
      <c r="E2246" s="567">
        <v>1248685</v>
      </c>
      <c r="F2246" s="567">
        <v>1248685</v>
      </c>
    </row>
    <row r="2247" spans="1:6">
      <c r="A2247" s="893" t="s">
        <v>3251</v>
      </c>
      <c r="B2247" s="567">
        <v>950000</v>
      </c>
      <c r="C2247" s="567">
        <v>1</v>
      </c>
      <c r="D2247" s="567">
        <v>1550000</v>
      </c>
      <c r="E2247" s="567">
        <v>1248685</v>
      </c>
      <c r="F2247" s="567">
        <v>1248685</v>
      </c>
    </row>
    <row r="2248" spans="1:6">
      <c r="A2248" s="894" t="s">
        <v>599</v>
      </c>
      <c r="B2248" s="567">
        <v>950000</v>
      </c>
      <c r="C2248" s="567">
        <v>1</v>
      </c>
      <c r="D2248" s="567">
        <v>1550000</v>
      </c>
      <c r="E2248" s="567">
        <v>1248685</v>
      </c>
      <c r="F2248" s="567">
        <v>1248685</v>
      </c>
    </row>
    <row r="2249" spans="1:6">
      <c r="A2249" s="896" t="s">
        <v>527</v>
      </c>
      <c r="B2249" s="567">
        <v>950000</v>
      </c>
      <c r="C2249" s="567">
        <v>1</v>
      </c>
      <c r="D2249" s="567">
        <v>1550000</v>
      </c>
      <c r="E2249" s="567">
        <v>1248685</v>
      </c>
      <c r="F2249" s="567">
        <v>1248685</v>
      </c>
    </row>
    <row r="2250" spans="1:6">
      <c r="A2250" s="895" t="s">
        <v>313</v>
      </c>
      <c r="B2250" s="567">
        <v>950000</v>
      </c>
      <c r="C2250" s="567">
        <v>1</v>
      </c>
      <c r="D2250" s="567">
        <v>1550000</v>
      </c>
      <c r="E2250" s="567">
        <v>1248685</v>
      </c>
      <c r="F2250" s="567">
        <v>1248685</v>
      </c>
    </row>
    <row r="2251" spans="1:6">
      <c r="A2251" s="897" t="s">
        <v>319</v>
      </c>
      <c r="B2251" s="567">
        <v>950000</v>
      </c>
      <c r="C2251" s="567">
        <v>1</v>
      </c>
      <c r="D2251" s="567">
        <v>1550000</v>
      </c>
      <c r="E2251" s="567">
        <v>1248685</v>
      </c>
      <c r="F2251" s="567">
        <v>1248685</v>
      </c>
    </row>
    <row r="2252" spans="1:6">
      <c r="A2252" s="886" t="s">
        <v>594</v>
      </c>
      <c r="B2252" s="567">
        <v>4437000</v>
      </c>
      <c r="C2252" s="567">
        <v>2</v>
      </c>
      <c r="D2252" s="567">
        <v>4437000</v>
      </c>
      <c r="E2252" s="567">
        <v>2794649</v>
      </c>
      <c r="F2252" s="567">
        <v>1104631</v>
      </c>
    </row>
    <row r="2253" spans="1:6">
      <c r="A2253" s="726" t="s">
        <v>2705</v>
      </c>
      <c r="B2253" s="567">
        <v>4437000</v>
      </c>
      <c r="C2253" s="567">
        <v>2</v>
      </c>
      <c r="D2253" s="567">
        <v>4437000</v>
      </c>
      <c r="E2253" s="567">
        <v>2794649</v>
      </c>
      <c r="F2253" s="567">
        <v>1104631</v>
      </c>
    </row>
    <row r="2254" spans="1:6">
      <c r="A2254" s="887" t="s">
        <v>597</v>
      </c>
      <c r="B2254" s="567">
        <v>1130000</v>
      </c>
      <c r="C2254" s="567">
        <v>1</v>
      </c>
      <c r="D2254" s="567">
        <v>1130000</v>
      </c>
      <c r="E2254" s="567">
        <v>221270</v>
      </c>
      <c r="F2254" s="567">
        <v>221270</v>
      </c>
    </row>
    <row r="2255" spans="1:6">
      <c r="A2255" s="888" t="s">
        <v>3251</v>
      </c>
      <c r="B2255" s="567">
        <v>1130000</v>
      </c>
      <c r="C2255" s="567">
        <v>1</v>
      </c>
      <c r="D2255" s="567">
        <v>1130000</v>
      </c>
      <c r="E2255" s="567">
        <v>221270</v>
      </c>
      <c r="F2255" s="567">
        <v>221270</v>
      </c>
    </row>
    <row r="2256" spans="1:6">
      <c r="A2256" s="889">
        <v>0</v>
      </c>
      <c r="B2256" s="567">
        <v>1130000</v>
      </c>
      <c r="C2256" s="567">
        <v>1</v>
      </c>
      <c r="D2256" s="567">
        <v>1130000</v>
      </c>
      <c r="E2256" s="567">
        <v>221270</v>
      </c>
      <c r="F2256" s="567">
        <v>221270</v>
      </c>
    </row>
    <row r="2257" spans="1:6">
      <c r="A2257" s="890" t="s">
        <v>3251</v>
      </c>
      <c r="B2257" s="567">
        <v>1130000</v>
      </c>
      <c r="C2257" s="567">
        <v>1</v>
      </c>
      <c r="D2257" s="567">
        <v>1130000</v>
      </c>
      <c r="E2257" s="567">
        <v>221270</v>
      </c>
      <c r="F2257" s="567">
        <v>221270</v>
      </c>
    </row>
    <row r="2258" spans="1:6">
      <c r="A2258" s="891" t="s">
        <v>3251</v>
      </c>
      <c r="B2258" s="567">
        <v>1130000</v>
      </c>
      <c r="C2258" s="567">
        <v>1</v>
      </c>
      <c r="D2258" s="567">
        <v>1130000</v>
      </c>
      <c r="E2258" s="567">
        <v>221270</v>
      </c>
      <c r="F2258" s="567">
        <v>221270</v>
      </c>
    </row>
    <row r="2259" spans="1:6">
      <c r="A2259" s="892" t="s">
        <v>596</v>
      </c>
      <c r="B2259" s="567">
        <v>1130000</v>
      </c>
      <c r="C2259" s="567">
        <v>1</v>
      </c>
      <c r="D2259" s="567">
        <v>1130000</v>
      </c>
      <c r="E2259" s="567">
        <v>221270</v>
      </c>
      <c r="F2259" s="567">
        <v>221270</v>
      </c>
    </row>
    <row r="2260" spans="1:6">
      <c r="A2260" s="893" t="s">
        <v>3251</v>
      </c>
      <c r="B2260" s="567">
        <v>1130000</v>
      </c>
      <c r="C2260" s="567">
        <v>1</v>
      </c>
      <c r="D2260" s="567">
        <v>1130000</v>
      </c>
      <c r="E2260" s="567">
        <v>221270</v>
      </c>
      <c r="F2260" s="567">
        <v>221270</v>
      </c>
    </row>
    <row r="2261" spans="1:6">
      <c r="A2261" s="894" t="s">
        <v>593</v>
      </c>
      <c r="B2261" s="567">
        <v>1130000</v>
      </c>
      <c r="C2261" s="567">
        <v>1</v>
      </c>
      <c r="D2261" s="567">
        <v>1130000</v>
      </c>
      <c r="E2261" s="567">
        <v>221270</v>
      </c>
      <c r="F2261" s="567">
        <v>221270</v>
      </c>
    </row>
    <row r="2262" spans="1:6">
      <c r="A2262" s="896" t="s">
        <v>527</v>
      </c>
      <c r="B2262" s="567">
        <v>1130000</v>
      </c>
      <c r="C2262" s="567">
        <v>1</v>
      </c>
      <c r="D2262" s="567">
        <v>1130000</v>
      </c>
      <c r="E2262" s="567">
        <v>221270</v>
      </c>
      <c r="F2262" s="567">
        <v>221270</v>
      </c>
    </row>
    <row r="2263" spans="1:6">
      <c r="A2263" s="895" t="s">
        <v>313</v>
      </c>
      <c r="B2263" s="567">
        <v>1130000</v>
      </c>
      <c r="C2263" s="567">
        <v>1</v>
      </c>
      <c r="D2263" s="567">
        <v>1130000</v>
      </c>
      <c r="E2263" s="567">
        <v>221270</v>
      </c>
      <c r="F2263" s="567">
        <v>221270</v>
      </c>
    </row>
    <row r="2264" spans="1:6">
      <c r="A2264" s="897" t="s">
        <v>319</v>
      </c>
      <c r="B2264" s="567">
        <v>1130000</v>
      </c>
      <c r="C2264" s="567">
        <v>1</v>
      </c>
      <c r="D2264" s="567">
        <v>1130000</v>
      </c>
      <c r="E2264" s="567">
        <v>221270</v>
      </c>
      <c r="F2264" s="567">
        <v>221270</v>
      </c>
    </row>
    <row r="2265" spans="1:6">
      <c r="A2265" s="887" t="s">
        <v>3251</v>
      </c>
      <c r="B2265" s="567">
        <v>3307000</v>
      </c>
      <c r="C2265" s="567">
        <v>1</v>
      </c>
      <c r="D2265" s="567">
        <v>3307000</v>
      </c>
      <c r="E2265" s="567">
        <v>2573379</v>
      </c>
      <c r="F2265" s="567">
        <v>883361</v>
      </c>
    </row>
    <row r="2266" spans="1:6">
      <c r="A2266" s="888" t="s">
        <v>3251</v>
      </c>
      <c r="B2266" s="567">
        <v>3307000</v>
      </c>
      <c r="C2266" s="567">
        <v>1</v>
      </c>
      <c r="D2266" s="567">
        <v>3307000</v>
      </c>
      <c r="E2266" s="567">
        <v>2573379</v>
      </c>
      <c r="F2266" s="567">
        <v>883361</v>
      </c>
    </row>
    <row r="2267" spans="1:6">
      <c r="A2267" s="889">
        <v>70</v>
      </c>
      <c r="B2267" s="567">
        <v>3307000</v>
      </c>
      <c r="C2267" s="567">
        <v>1</v>
      </c>
      <c r="D2267" s="567">
        <v>3307000</v>
      </c>
      <c r="E2267" s="567">
        <v>2573379</v>
      </c>
      <c r="F2267" s="567">
        <v>883361</v>
      </c>
    </row>
    <row r="2268" spans="1:6">
      <c r="A2268" s="890" t="s">
        <v>3251</v>
      </c>
      <c r="B2268" s="567">
        <v>3307000</v>
      </c>
      <c r="C2268" s="567">
        <v>1</v>
      </c>
      <c r="D2268" s="567">
        <v>3307000</v>
      </c>
      <c r="E2268" s="567">
        <v>2573379</v>
      </c>
      <c r="F2268" s="567">
        <v>883361</v>
      </c>
    </row>
    <row r="2269" spans="1:6">
      <c r="A2269" s="891" t="s">
        <v>3251</v>
      </c>
      <c r="B2269" s="567">
        <v>3307000</v>
      </c>
      <c r="C2269" s="567">
        <v>1</v>
      </c>
      <c r="D2269" s="567">
        <v>3307000</v>
      </c>
      <c r="E2269" s="567">
        <v>2573379</v>
      </c>
      <c r="F2269" s="567">
        <v>883361</v>
      </c>
    </row>
    <row r="2270" spans="1:6">
      <c r="A2270" s="892" t="s">
        <v>595</v>
      </c>
      <c r="B2270" s="567">
        <v>3307000</v>
      </c>
      <c r="C2270" s="567">
        <v>1</v>
      </c>
      <c r="D2270" s="567">
        <v>3307000</v>
      </c>
      <c r="E2270" s="567">
        <v>2573379</v>
      </c>
      <c r="F2270" s="567">
        <v>883361</v>
      </c>
    </row>
    <row r="2271" spans="1:6">
      <c r="A2271" s="893" t="s">
        <v>3251</v>
      </c>
      <c r="B2271" s="567">
        <v>3307000</v>
      </c>
      <c r="C2271" s="567">
        <v>1</v>
      </c>
      <c r="D2271" s="567">
        <v>3307000</v>
      </c>
      <c r="E2271" s="567">
        <v>2573379</v>
      </c>
      <c r="F2271" s="567">
        <v>883361</v>
      </c>
    </row>
    <row r="2272" spans="1:6">
      <c r="A2272" s="894" t="s">
        <v>593</v>
      </c>
      <c r="B2272" s="567">
        <v>3307000</v>
      </c>
      <c r="C2272" s="567">
        <v>1</v>
      </c>
      <c r="D2272" s="567">
        <v>3307000</v>
      </c>
      <c r="E2272" s="567">
        <v>2573379</v>
      </c>
      <c r="F2272" s="567">
        <v>883361</v>
      </c>
    </row>
    <row r="2273" spans="1:6">
      <c r="A2273" s="896" t="s">
        <v>527</v>
      </c>
      <c r="B2273" s="567">
        <v>3307000</v>
      </c>
      <c r="C2273" s="567">
        <v>1</v>
      </c>
      <c r="D2273" s="567">
        <v>3307000</v>
      </c>
      <c r="E2273" s="567">
        <v>2573379</v>
      </c>
      <c r="F2273" s="567">
        <v>883361</v>
      </c>
    </row>
    <row r="2274" spans="1:6">
      <c r="A2274" s="895" t="s">
        <v>313</v>
      </c>
      <c r="B2274" s="567">
        <v>3307000</v>
      </c>
      <c r="C2274" s="567">
        <v>1</v>
      </c>
      <c r="D2274" s="567">
        <v>3307000</v>
      </c>
      <c r="E2274" s="567">
        <v>2573379</v>
      </c>
      <c r="F2274" s="567">
        <v>883361</v>
      </c>
    </row>
    <row r="2275" spans="1:6">
      <c r="A2275" s="897" t="s">
        <v>319</v>
      </c>
      <c r="B2275" s="567">
        <v>3307000</v>
      </c>
      <c r="C2275" s="567">
        <v>1</v>
      </c>
      <c r="D2275" s="567">
        <v>3307000</v>
      </c>
      <c r="E2275" s="567">
        <v>2573379</v>
      </c>
      <c r="F2275" s="567">
        <v>883361</v>
      </c>
    </row>
    <row r="2276" spans="1:6">
      <c r="A2276" s="886" t="s">
        <v>1025</v>
      </c>
      <c r="B2276" s="567">
        <v>5082685.7080000006</v>
      </c>
      <c r="C2276" s="567">
        <v>2</v>
      </c>
      <c r="D2276" s="567">
        <v>5082685.7080000006</v>
      </c>
      <c r="E2276" s="567">
        <v>2683462</v>
      </c>
      <c r="F2276" s="567">
        <v>386508.07089999999</v>
      </c>
    </row>
    <row r="2277" spans="1:6">
      <c r="A2277" s="726" t="s">
        <v>2704</v>
      </c>
      <c r="B2277" s="567">
        <v>5082685.7080000006</v>
      </c>
      <c r="C2277" s="567">
        <v>2</v>
      </c>
      <c r="D2277" s="567">
        <v>5082685.7080000006</v>
      </c>
      <c r="E2277" s="567">
        <v>2683462</v>
      </c>
      <c r="F2277" s="567">
        <v>386508.07089999999</v>
      </c>
    </row>
    <row r="2278" spans="1:6">
      <c r="A2278" s="887" t="s">
        <v>1026</v>
      </c>
      <c r="B2278" s="567">
        <v>2782685.7080000001</v>
      </c>
      <c r="C2278" s="567">
        <v>1</v>
      </c>
      <c r="D2278" s="567">
        <v>2782685.7080000001</v>
      </c>
      <c r="E2278" s="567">
        <v>2683462</v>
      </c>
      <c r="F2278" s="567">
        <v>386508.07089999999</v>
      </c>
    </row>
    <row r="2279" spans="1:6">
      <c r="A2279" s="888" t="s">
        <v>3251</v>
      </c>
      <c r="B2279" s="567">
        <v>2782685.7080000001</v>
      </c>
      <c r="C2279" s="567">
        <v>1</v>
      </c>
      <c r="D2279" s="567">
        <v>2782685.7080000001</v>
      </c>
      <c r="E2279" s="567">
        <v>2683462</v>
      </c>
      <c r="F2279" s="567">
        <v>386508.07089999999</v>
      </c>
    </row>
    <row r="2280" spans="1:6">
      <c r="A2280" s="889">
        <v>0.3</v>
      </c>
      <c r="B2280" s="567">
        <v>2782685.7080000001</v>
      </c>
      <c r="C2280" s="567">
        <v>1</v>
      </c>
      <c r="D2280" s="567">
        <v>2782685.7080000001</v>
      </c>
      <c r="E2280" s="567">
        <v>2683462</v>
      </c>
      <c r="F2280" s="567">
        <v>386508.07089999999</v>
      </c>
    </row>
    <row r="2281" spans="1:6">
      <c r="A2281" s="890" t="s">
        <v>3251</v>
      </c>
      <c r="B2281" s="567">
        <v>2782685.7080000001</v>
      </c>
      <c r="C2281" s="567">
        <v>1</v>
      </c>
      <c r="D2281" s="567">
        <v>2782685.7080000001</v>
      </c>
      <c r="E2281" s="567">
        <v>2683462</v>
      </c>
      <c r="F2281" s="567">
        <v>386508.07089999999</v>
      </c>
    </row>
    <row r="2282" spans="1:6">
      <c r="A2282" s="891">
        <v>2023</v>
      </c>
      <c r="B2282" s="567">
        <v>2782685.7080000001</v>
      </c>
      <c r="C2282" s="567">
        <v>1</v>
      </c>
      <c r="D2282" s="567">
        <v>2782685.7080000001</v>
      </c>
      <c r="E2282" s="567">
        <v>2683462</v>
      </c>
      <c r="F2282" s="567">
        <v>386508.07089999999</v>
      </c>
    </row>
    <row r="2283" spans="1:6">
      <c r="A2283" s="892" t="s">
        <v>1025</v>
      </c>
      <c r="B2283" s="567">
        <v>2782685.7080000001</v>
      </c>
      <c r="C2283" s="567">
        <v>1</v>
      </c>
      <c r="D2283" s="567">
        <v>2782685.7080000001</v>
      </c>
      <c r="E2283" s="567">
        <v>2683462</v>
      </c>
      <c r="F2283" s="567">
        <v>386508.07089999999</v>
      </c>
    </row>
    <row r="2284" spans="1:6">
      <c r="A2284" s="893" t="s">
        <v>1025</v>
      </c>
      <c r="B2284" s="567">
        <v>2782685.7080000001</v>
      </c>
      <c r="C2284" s="567">
        <v>1</v>
      </c>
      <c r="D2284" s="567">
        <v>2782685.7080000001</v>
      </c>
      <c r="E2284" s="567">
        <v>2683462</v>
      </c>
      <c r="F2284" s="567">
        <v>386508.07089999999</v>
      </c>
    </row>
    <row r="2285" spans="1:6">
      <c r="A2285" s="894" t="s">
        <v>1025</v>
      </c>
      <c r="B2285" s="567">
        <v>2782685.7080000001</v>
      </c>
      <c r="C2285" s="567">
        <v>1</v>
      </c>
      <c r="D2285" s="567">
        <v>2782685.7080000001</v>
      </c>
      <c r="E2285" s="567">
        <v>2683462</v>
      </c>
      <c r="F2285" s="567">
        <v>386508.07089999999</v>
      </c>
    </row>
    <row r="2286" spans="1:6">
      <c r="A2286" s="896" t="s">
        <v>527</v>
      </c>
      <c r="B2286" s="567">
        <v>2782685.7080000001</v>
      </c>
      <c r="C2286" s="567">
        <v>1</v>
      </c>
      <c r="D2286" s="567">
        <v>2782685.7080000001</v>
      </c>
      <c r="E2286" s="567">
        <v>2683462</v>
      </c>
      <c r="F2286" s="567">
        <v>386508.07089999999</v>
      </c>
    </row>
    <row r="2287" spans="1:6">
      <c r="A2287" s="895" t="s">
        <v>297</v>
      </c>
      <c r="B2287" s="567">
        <v>2782685.7080000001</v>
      </c>
      <c r="C2287" s="567">
        <v>1</v>
      </c>
      <c r="D2287" s="567">
        <v>2782685.7080000001</v>
      </c>
      <c r="E2287" s="567">
        <v>2683462</v>
      </c>
      <c r="F2287" s="567">
        <v>386508.07089999999</v>
      </c>
    </row>
    <row r="2288" spans="1:6">
      <c r="A2288" s="897" t="s">
        <v>999</v>
      </c>
      <c r="B2288" s="567">
        <v>2782685.7080000001</v>
      </c>
      <c r="C2288" s="567">
        <v>1</v>
      </c>
      <c r="D2288" s="567">
        <v>2782685.7080000001</v>
      </c>
      <c r="E2288" s="567">
        <v>2683462</v>
      </c>
      <c r="F2288" s="567">
        <v>386508.07089999999</v>
      </c>
    </row>
    <row r="2289" spans="1:6">
      <c r="A2289" s="887" t="s">
        <v>3251</v>
      </c>
      <c r="B2289" s="567">
        <v>2300000</v>
      </c>
      <c r="C2289" s="567">
        <v>1</v>
      </c>
      <c r="D2289" s="567">
        <v>2300000</v>
      </c>
      <c r="E2289" s="567">
        <v>0</v>
      </c>
      <c r="F2289" s="567">
        <v>0</v>
      </c>
    </row>
    <row r="2290" spans="1:6">
      <c r="A2290" s="888" t="s">
        <v>3251</v>
      </c>
      <c r="B2290" s="567">
        <v>2300000</v>
      </c>
      <c r="C2290" s="567">
        <v>1</v>
      </c>
      <c r="D2290" s="567">
        <v>2300000</v>
      </c>
      <c r="E2290" s="567">
        <v>0</v>
      </c>
      <c r="F2290" s="567">
        <v>0</v>
      </c>
    </row>
    <row r="2291" spans="1:6">
      <c r="A2291" s="889">
        <v>0</v>
      </c>
      <c r="B2291" s="567">
        <v>2300000</v>
      </c>
      <c r="C2291" s="567">
        <v>1</v>
      </c>
      <c r="D2291" s="567">
        <v>2300000</v>
      </c>
      <c r="E2291" s="567">
        <v>0</v>
      </c>
      <c r="F2291" s="567">
        <v>0</v>
      </c>
    </row>
    <row r="2292" spans="1:6">
      <c r="A2292" s="890" t="s">
        <v>3251</v>
      </c>
      <c r="B2292" s="567">
        <v>2300000</v>
      </c>
      <c r="C2292" s="567">
        <v>1</v>
      </c>
      <c r="D2292" s="567">
        <v>2300000</v>
      </c>
      <c r="E2292" s="567">
        <v>0</v>
      </c>
      <c r="F2292" s="567">
        <v>0</v>
      </c>
    </row>
    <row r="2293" spans="1:6">
      <c r="A2293" s="891">
        <v>2025</v>
      </c>
      <c r="B2293" s="567">
        <v>2300000</v>
      </c>
      <c r="C2293" s="567">
        <v>1</v>
      </c>
      <c r="D2293" s="567">
        <v>2300000</v>
      </c>
      <c r="E2293" s="567">
        <v>0</v>
      </c>
      <c r="F2293" s="567">
        <v>0</v>
      </c>
    </row>
    <row r="2294" spans="1:6">
      <c r="A2294" s="892" t="s">
        <v>1025</v>
      </c>
      <c r="B2294" s="567">
        <v>2300000</v>
      </c>
      <c r="C2294" s="567">
        <v>1</v>
      </c>
      <c r="D2294" s="567">
        <v>2300000</v>
      </c>
      <c r="E2294" s="567">
        <v>0</v>
      </c>
      <c r="F2294" s="567">
        <v>0</v>
      </c>
    </row>
    <row r="2295" spans="1:6">
      <c r="A2295" s="893" t="s">
        <v>1025</v>
      </c>
      <c r="B2295" s="567">
        <v>2300000</v>
      </c>
      <c r="C2295" s="567">
        <v>1</v>
      </c>
      <c r="D2295" s="567">
        <v>2300000</v>
      </c>
      <c r="E2295" s="567">
        <v>0</v>
      </c>
      <c r="F2295" s="567">
        <v>0</v>
      </c>
    </row>
    <row r="2296" spans="1:6">
      <c r="A2296" s="894" t="s">
        <v>1025</v>
      </c>
      <c r="B2296" s="567">
        <v>2300000</v>
      </c>
      <c r="C2296" s="567">
        <v>1</v>
      </c>
      <c r="D2296" s="567">
        <v>2300000</v>
      </c>
      <c r="E2296" s="567">
        <v>0</v>
      </c>
      <c r="F2296" s="567">
        <v>0</v>
      </c>
    </row>
    <row r="2297" spans="1:6">
      <c r="A2297" s="896" t="s">
        <v>527</v>
      </c>
      <c r="B2297" s="567">
        <v>2300000</v>
      </c>
      <c r="C2297" s="567">
        <v>1</v>
      </c>
      <c r="D2297" s="567">
        <v>2300000</v>
      </c>
      <c r="E2297" s="567">
        <v>0</v>
      </c>
      <c r="F2297" s="567">
        <v>0</v>
      </c>
    </row>
    <row r="2298" spans="1:6">
      <c r="A2298" s="895" t="s">
        <v>316</v>
      </c>
      <c r="B2298" s="567">
        <v>2300000</v>
      </c>
      <c r="C2298" s="567">
        <v>1</v>
      </c>
      <c r="D2298" s="567">
        <v>2300000</v>
      </c>
      <c r="E2298" s="567">
        <v>0</v>
      </c>
      <c r="F2298" s="567">
        <v>0</v>
      </c>
    </row>
    <row r="2299" spans="1:6">
      <c r="A2299" s="897" t="s">
        <v>999</v>
      </c>
      <c r="B2299" s="567">
        <v>2300000</v>
      </c>
      <c r="C2299" s="567">
        <v>1</v>
      </c>
      <c r="D2299" s="567">
        <v>2300000</v>
      </c>
      <c r="E2299" s="567">
        <v>0</v>
      </c>
      <c r="F2299" s="567">
        <v>0</v>
      </c>
    </row>
    <row r="2300" spans="1:6">
      <c r="A2300" s="886" t="s">
        <v>1066</v>
      </c>
      <c r="B2300" s="567">
        <v>2782685.7080000001</v>
      </c>
      <c r="C2300" s="567">
        <v>1</v>
      </c>
      <c r="D2300" s="567">
        <v>2782685.7080000001</v>
      </c>
      <c r="E2300" s="567">
        <v>2505084</v>
      </c>
      <c r="F2300" s="567">
        <v>58996</v>
      </c>
    </row>
    <row r="2301" spans="1:6">
      <c r="A2301" s="726" t="s">
        <v>2704</v>
      </c>
      <c r="B2301" s="567">
        <v>2782685.7080000001</v>
      </c>
      <c r="C2301" s="567">
        <v>1</v>
      </c>
      <c r="D2301" s="567">
        <v>2782685.7080000001</v>
      </c>
      <c r="E2301" s="567">
        <v>2505084</v>
      </c>
      <c r="F2301" s="567">
        <v>58996</v>
      </c>
    </row>
    <row r="2302" spans="1:6">
      <c r="A2302" s="887" t="s">
        <v>3251</v>
      </c>
      <c r="B2302" s="567">
        <v>2782685.7080000001</v>
      </c>
      <c r="C2302" s="567">
        <v>1</v>
      </c>
      <c r="D2302" s="567">
        <v>2782685.7080000001</v>
      </c>
      <c r="E2302" s="567">
        <v>2505084</v>
      </c>
      <c r="F2302" s="567">
        <v>58996</v>
      </c>
    </row>
    <row r="2303" spans="1:6">
      <c r="A2303" s="888" t="s">
        <v>3251</v>
      </c>
      <c r="B2303" s="567">
        <v>2782685.7080000001</v>
      </c>
      <c r="C2303" s="567">
        <v>1</v>
      </c>
      <c r="D2303" s="567">
        <v>2782685.7080000001</v>
      </c>
      <c r="E2303" s="567">
        <v>2505084</v>
      </c>
      <c r="F2303" s="567">
        <v>58996</v>
      </c>
    </row>
    <row r="2304" spans="1:6">
      <c r="A2304" s="889">
        <v>0.3</v>
      </c>
      <c r="B2304" s="567">
        <v>2782685.7080000001</v>
      </c>
      <c r="C2304" s="567">
        <v>1</v>
      </c>
      <c r="D2304" s="567">
        <v>2782685.7080000001</v>
      </c>
      <c r="E2304" s="567">
        <v>2505084</v>
      </c>
      <c r="F2304" s="567">
        <v>58996</v>
      </c>
    </row>
    <row r="2305" spans="1:6">
      <c r="A2305" s="890" t="s">
        <v>3251</v>
      </c>
      <c r="B2305" s="567">
        <v>2782685.7080000001</v>
      </c>
      <c r="C2305" s="567">
        <v>1</v>
      </c>
      <c r="D2305" s="567">
        <v>2782685.7080000001</v>
      </c>
      <c r="E2305" s="567">
        <v>2505084</v>
      </c>
      <c r="F2305" s="567">
        <v>58996</v>
      </c>
    </row>
    <row r="2306" spans="1:6">
      <c r="A2306" s="891">
        <v>2025</v>
      </c>
      <c r="B2306" s="567">
        <v>2782685.7080000001</v>
      </c>
      <c r="C2306" s="567">
        <v>1</v>
      </c>
      <c r="D2306" s="567">
        <v>2782685.7080000001</v>
      </c>
      <c r="E2306" s="567">
        <v>2505084</v>
      </c>
      <c r="F2306" s="567">
        <v>58996</v>
      </c>
    </row>
    <row r="2307" spans="1:6">
      <c r="A2307" s="892" t="s">
        <v>1066</v>
      </c>
      <c r="B2307" s="567">
        <v>2782685.7080000001</v>
      </c>
      <c r="C2307" s="567">
        <v>1</v>
      </c>
      <c r="D2307" s="567">
        <v>2782685.7080000001</v>
      </c>
      <c r="E2307" s="567">
        <v>2505084</v>
      </c>
      <c r="F2307" s="567">
        <v>58996</v>
      </c>
    </row>
    <row r="2308" spans="1:6">
      <c r="A2308" s="893" t="s">
        <v>1066</v>
      </c>
      <c r="B2308" s="567">
        <v>2782685.7080000001</v>
      </c>
      <c r="C2308" s="567">
        <v>1</v>
      </c>
      <c r="D2308" s="567">
        <v>2782685.7080000001</v>
      </c>
      <c r="E2308" s="567">
        <v>2505084</v>
      </c>
      <c r="F2308" s="567">
        <v>58996</v>
      </c>
    </row>
    <row r="2309" spans="1:6">
      <c r="A2309" s="894" t="s">
        <v>1066</v>
      </c>
      <c r="B2309" s="567">
        <v>2782685.7080000001</v>
      </c>
      <c r="C2309" s="567">
        <v>1</v>
      </c>
      <c r="D2309" s="567">
        <v>2782685.7080000001</v>
      </c>
      <c r="E2309" s="567">
        <v>2505084</v>
      </c>
      <c r="F2309" s="567">
        <v>58996</v>
      </c>
    </row>
    <row r="2310" spans="1:6">
      <c r="A2310" s="896" t="s">
        <v>527</v>
      </c>
      <c r="B2310" s="567">
        <v>2782685.7080000001</v>
      </c>
      <c r="C2310" s="567">
        <v>1</v>
      </c>
      <c r="D2310" s="567">
        <v>2782685.7080000001</v>
      </c>
      <c r="E2310" s="567">
        <v>2505084</v>
      </c>
      <c r="F2310" s="567">
        <v>58996</v>
      </c>
    </row>
    <row r="2311" spans="1:6">
      <c r="A2311" s="895" t="s">
        <v>316</v>
      </c>
      <c r="B2311" s="567">
        <v>2782685.7080000001</v>
      </c>
      <c r="C2311" s="567">
        <v>1</v>
      </c>
      <c r="D2311" s="567">
        <v>2782685.7080000001</v>
      </c>
      <c r="E2311" s="567">
        <v>2505084</v>
      </c>
      <c r="F2311" s="567">
        <v>58996</v>
      </c>
    </row>
    <row r="2312" spans="1:6">
      <c r="A2312" s="897" t="s">
        <v>999</v>
      </c>
      <c r="B2312" s="567">
        <v>2782685.7080000001</v>
      </c>
      <c r="C2312" s="567">
        <v>1</v>
      </c>
      <c r="D2312" s="567">
        <v>2782685.7080000001</v>
      </c>
      <c r="E2312" s="567">
        <v>2505084</v>
      </c>
      <c r="F2312" s="567">
        <v>58996</v>
      </c>
    </row>
    <row r="2313" spans="1:6">
      <c r="A2313" s="886" t="s">
        <v>982</v>
      </c>
      <c r="B2313" s="567">
        <v>700000</v>
      </c>
      <c r="C2313" s="567">
        <v>2</v>
      </c>
      <c r="D2313" s="567">
        <v>2318000</v>
      </c>
      <c r="E2313" s="567">
        <v>632000</v>
      </c>
      <c r="F2313" s="567">
        <v>28350</v>
      </c>
    </row>
    <row r="2314" spans="1:6">
      <c r="A2314" s="726" t="s">
        <v>2690</v>
      </c>
      <c r="B2314" s="567">
        <v>700000</v>
      </c>
      <c r="C2314" s="567">
        <v>2</v>
      </c>
      <c r="D2314" s="567">
        <v>2318000</v>
      </c>
      <c r="E2314" s="567">
        <v>632000</v>
      </c>
      <c r="F2314" s="567">
        <v>28350</v>
      </c>
    </row>
    <row r="2315" spans="1:6">
      <c r="A2315" s="887" t="s">
        <v>984</v>
      </c>
      <c r="B2315" s="567">
        <v>700000</v>
      </c>
      <c r="C2315" s="567">
        <v>2</v>
      </c>
      <c r="D2315" s="567">
        <v>2318000</v>
      </c>
      <c r="E2315" s="567">
        <v>632000</v>
      </c>
      <c r="F2315" s="567">
        <v>28350</v>
      </c>
    </row>
    <row r="2316" spans="1:6">
      <c r="A2316" s="888" t="s">
        <v>3251</v>
      </c>
      <c r="B2316" s="567">
        <v>700000</v>
      </c>
      <c r="C2316" s="567">
        <v>2</v>
      </c>
      <c r="D2316" s="567">
        <v>2318000</v>
      </c>
      <c r="E2316" s="567">
        <v>632000</v>
      </c>
      <c r="F2316" s="567">
        <v>28350</v>
      </c>
    </row>
    <row r="2317" spans="1:6">
      <c r="A2317" s="889">
        <v>0.05</v>
      </c>
      <c r="B2317" s="567">
        <v>700000</v>
      </c>
      <c r="C2317" s="567">
        <v>2</v>
      </c>
      <c r="D2317" s="567">
        <v>2318000</v>
      </c>
      <c r="E2317" s="567">
        <v>632000</v>
      </c>
      <c r="F2317" s="567">
        <v>28350</v>
      </c>
    </row>
    <row r="2318" spans="1:6">
      <c r="A2318" s="890" t="s">
        <v>3251</v>
      </c>
      <c r="B2318" s="567">
        <v>700000</v>
      </c>
      <c r="C2318" s="567">
        <v>2</v>
      </c>
      <c r="D2318" s="567">
        <v>2318000</v>
      </c>
      <c r="E2318" s="567">
        <v>632000</v>
      </c>
      <c r="F2318" s="567">
        <v>28350</v>
      </c>
    </row>
    <row r="2319" spans="1:6">
      <c r="A2319" s="891">
        <v>2022</v>
      </c>
      <c r="B2319" s="567">
        <v>350000</v>
      </c>
      <c r="C2319" s="567">
        <v>1</v>
      </c>
      <c r="D2319" s="567">
        <v>1159000</v>
      </c>
      <c r="E2319" s="567">
        <v>316000</v>
      </c>
      <c r="F2319" s="567">
        <v>14175</v>
      </c>
    </row>
    <row r="2320" spans="1:6">
      <c r="A2320" s="892" t="s">
        <v>983</v>
      </c>
      <c r="B2320" s="567">
        <v>350000</v>
      </c>
      <c r="C2320" s="567">
        <v>1</v>
      </c>
      <c r="D2320" s="567">
        <v>1159000</v>
      </c>
      <c r="E2320" s="567">
        <v>316000</v>
      </c>
      <c r="F2320" s="567">
        <v>14175</v>
      </c>
    </row>
    <row r="2321" spans="1:6">
      <c r="A2321" s="893" t="s">
        <v>3251</v>
      </c>
      <c r="B2321" s="567">
        <v>350000</v>
      </c>
      <c r="C2321" s="567">
        <v>1</v>
      </c>
      <c r="D2321" s="567">
        <v>1159000</v>
      </c>
      <c r="E2321" s="567">
        <v>316000</v>
      </c>
      <c r="F2321" s="567">
        <v>14175</v>
      </c>
    </row>
    <row r="2322" spans="1:6">
      <c r="A2322" s="894" t="s">
        <v>785</v>
      </c>
      <c r="B2322" s="567">
        <v>350000</v>
      </c>
      <c r="C2322" s="567">
        <v>1</v>
      </c>
      <c r="D2322" s="567">
        <v>1159000</v>
      </c>
      <c r="E2322" s="567">
        <v>316000</v>
      </c>
      <c r="F2322" s="567">
        <v>14175</v>
      </c>
    </row>
    <row r="2323" spans="1:6">
      <c r="A2323" s="896" t="s">
        <v>527</v>
      </c>
      <c r="B2323" s="567">
        <v>350000</v>
      </c>
      <c r="C2323" s="567">
        <v>1</v>
      </c>
      <c r="D2323" s="567">
        <v>1159000</v>
      </c>
      <c r="E2323" s="567">
        <v>316000</v>
      </c>
      <c r="F2323" s="567">
        <v>14175</v>
      </c>
    </row>
    <row r="2324" spans="1:6">
      <c r="A2324" s="895" t="s">
        <v>312</v>
      </c>
      <c r="B2324" s="567">
        <v>350000</v>
      </c>
      <c r="C2324" s="567">
        <v>1</v>
      </c>
      <c r="D2324" s="567">
        <v>1159000</v>
      </c>
      <c r="E2324" s="567">
        <v>316000</v>
      </c>
      <c r="F2324" s="567">
        <v>14175</v>
      </c>
    </row>
    <row r="2325" spans="1:6">
      <c r="A2325" s="897" t="s">
        <v>319</v>
      </c>
      <c r="B2325" s="567">
        <v>350000</v>
      </c>
      <c r="C2325" s="567">
        <v>1</v>
      </c>
      <c r="D2325" s="567">
        <v>1159000</v>
      </c>
      <c r="E2325" s="567">
        <v>316000</v>
      </c>
      <c r="F2325" s="567">
        <v>14175</v>
      </c>
    </row>
    <row r="2326" spans="1:6">
      <c r="A2326" s="891" t="s">
        <v>3251</v>
      </c>
      <c r="B2326" s="567">
        <v>350000</v>
      </c>
      <c r="C2326" s="567">
        <v>1</v>
      </c>
      <c r="D2326" s="567">
        <v>1159000</v>
      </c>
      <c r="E2326" s="567">
        <v>316000</v>
      </c>
      <c r="F2326" s="567">
        <v>14175</v>
      </c>
    </row>
    <row r="2327" spans="1:6">
      <c r="A2327" s="892" t="s">
        <v>983</v>
      </c>
      <c r="B2327" s="567">
        <v>350000</v>
      </c>
      <c r="C2327" s="567">
        <v>1</v>
      </c>
      <c r="D2327" s="567">
        <v>1159000</v>
      </c>
      <c r="E2327" s="567">
        <v>316000</v>
      </c>
      <c r="F2327" s="567">
        <v>14175</v>
      </c>
    </row>
    <row r="2328" spans="1:6">
      <c r="A2328" s="893" t="s">
        <v>3251</v>
      </c>
      <c r="B2328" s="567">
        <v>350000</v>
      </c>
      <c r="C2328" s="567">
        <v>1</v>
      </c>
      <c r="D2328" s="567">
        <v>1159000</v>
      </c>
      <c r="E2328" s="567">
        <v>316000</v>
      </c>
      <c r="F2328" s="567">
        <v>14175</v>
      </c>
    </row>
    <row r="2329" spans="1:6">
      <c r="A2329" s="894" t="s">
        <v>785</v>
      </c>
      <c r="B2329" s="567">
        <v>350000</v>
      </c>
      <c r="C2329" s="567">
        <v>1</v>
      </c>
      <c r="D2329" s="567">
        <v>1159000</v>
      </c>
      <c r="E2329" s="567">
        <v>316000</v>
      </c>
      <c r="F2329" s="567">
        <v>14175</v>
      </c>
    </row>
    <row r="2330" spans="1:6">
      <c r="A2330" s="896" t="s">
        <v>527</v>
      </c>
      <c r="B2330" s="567">
        <v>350000</v>
      </c>
      <c r="C2330" s="567">
        <v>1</v>
      </c>
      <c r="D2330" s="567">
        <v>1159000</v>
      </c>
      <c r="E2330" s="567">
        <v>316000</v>
      </c>
      <c r="F2330" s="567">
        <v>14175</v>
      </c>
    </row>
    <row r="2331" spans="1:6">
      <c r="A2331" s="895" t="s">
        <v>312</v>
      </c>
      <c r="B2331" s="567">
        <v>350000</v>
      </c>
      <c r="C2331" s="567">
        <v>1</v>
      </c>
      <c r="D2331" s="567">
        <v>1159000</v>
      </c>
      <c r="E2331" s="567">
        <v>316000</v>
      </c>
      <c r="F2331" s="567">
        <v>14175</v>
      </c>
    </row>
    <row r="2332" spans="1:6">
      <c r="A2332" s="897" t="s">
        <v>319</v>
      </c>
      <c r="B2332" s="567">
        <v>350000</v>
      </c>
      <c r="C2332" s="567">
        <v>1</v>
      </c>
      <c r="D2332" s="567">
        <v>1159000</v>
      </c>
      <c r="E2332" s="567">
        <v>316000</v>
      </c>
      <c r="F2332" s="567">
        <v>14175</v>
      </c>
    </row>
    <row r="2333" spans="1:6">
      <c r="A2333" s="886" t="s">
        <v>891</v>
      </c>
      <c r="B2333" s="567">
        <v>180000</v>
      </c>
      <c r="C2333" s="567">
        <v>1</v>
      </c>
      <c r="D2333" s="567">
        <v>1075000</v>
      </c>
      <c r="E2333" s="567">
        <v>97282</v>
      </c>
      <c r="F2333" s="567">
        <v>97985</v>
      </c>
    </row>
    <row r="2334" spans="1:6">
      <c r="A2334" s="726" t="s">
        <v>2690</v>
      </c>
      <c r="B2334" s="567">
        <v>180000</v>
      </c>
      <c r="C2334" s="567">
        <v>1</v>
      </c>
      <c r="D2334" s="567">
        <v>1075000</v>
      </c>
      <c r="E2334" s="567">
        <v>97282</v>
      </c>
      <c r="F2334" s="567">
        <v>97985</v>
      </c>
    </row>
    <row r="2335" spans="1:6">
      <c r="A2335" s="887" t="s">
        <v>894</v>
      </c>
      <c r="B2335" s="567">
        <v>180000</v>
      </c>
      <c r="C2335" s="567">
        <v>1</v>
      </c>
      <c r="D2335" s="567">
        <v>1075000</v>
      </c>
      <c r="E2335" s="567">
        <v>97282</v>
      </c>
      <c r="F2335" s="567">
        <v>97985</v>
      </c>
    </row>
    <row r="2336" spans="1:6">
      <c r="A2336" s="888" t="s">
        <v>3251</v>
      </c>
      <c r="B2336" s="567">
        <v>180000</v>
      </c>
      <c r="C2336" s="567">
        <v>1</v>
      </c>
      <c r="D2336" s="567">
        <v>1075000</v>
      </c>
      <c r="E2336" s="567">
        <v>97282</v>
      </c>
      <c r="F2336" s="567">
        <v>97985</v>
      </c>
    </row>
    <row r="2337" spans="1:6">
      <c r="A2337" s="889">
        <v>0.5</v>
      </c>
      <c r="B2337" s="567">
        <v>180000</v>
      </c>
      <c r="C2337" s="567">
        <v>1</v>
      </c>
      <c r="D2337" s="567">
        <v>1075000</v>
      </c>
      <c r="E2337" s="567">
        <v>97282</v>
      </c>
      <c r="F2337" s="567">
        <v>97985</v>
      </c>
    </row>
    <row r="2338" spans="1:6">
      <c r="A2338" s="890" t="s">
        <v>3251</v>
      </c>
      <c r="B2338" s="567">
        <v>180000</v>
      </c>
      <c r="C2338" s="567">
        <v>1</v>
      </c>
      <c r="D2338" s="567">
        <v>1075000</v>
      </c>
      <c r="E2338" s="567">
        <v>97282</v>
      </c>
      <c r="F2338" s="567">
        <v>97985</v>
      </c>
    </row>
    <row r="2339" spans="1:6">
      <c r="A2339" s="891">
        <v>2007</v>
      </c>
      <c r="B2339" s="567">
        <v>180000</v>
      </c>
      <c r="C2339" s="567">
        <v>1</v>
      </c>
      <c r="D2339" s="567">
        <v>1075000</v>
      </c>
      <c r="E2339" s="567">
        <v>97282</v>
      </c>
      <c r="F2339" s="567">
        <v>97985</v>
      </c>
    </row>
    <row r="2340" spans="1:6">
      <c r="A2340" s="892" t="s">
        <v>893</v>
      </c>
      <c r="B2340" s="567">
        <v>180000</v>
      </c>
      <c r="C2340" s="567">
        <v>1</v>
      </c>
      <c r="D2340" s="567">
        <v>1075000</v>
      </c>
      <c r="E2340" s="567">
        <v>97282</v>
      </c>
      <c r="F2340" s="567">
        <v>97985</v>
      </c>
    </row>
    <row r="2341" spans="1:6">
      <c r="A2341" s="893" t="s">
        <v>892</v>
      </c>
      <c r="B2341" s="567">
        <v>180000</v>
      </c>
      <c r="C2341" s="567">
        <v>1</v>
      </c>
      <c r="D2341" s="567">
        <v>1075000</v>
      </c>
      <c r="E2341" s="567">
        <v>97282</v>
      </c>
      <c r="F2341" s="567">
        <v>97985</v>
      </c>
    </row>
    <row r="2342" spans="1:6">
      <c r="A2342" s="894" t="s">
        <v>890</v>
      </c>
      <c r="B2342" s="567">
        <v>180000</v>
      </c>
      <c r="C2342" s="567">
        <v>1</v>
      </c>
      <c r="D2342" s="567">
        <v>1075000</v>
      </c>
      <c r="E2342" s="567">
        <v>97282</v>
      </c>
      <c r="F2342" s="567">
        <v>97985</v>
      </c>
    </row>
    <row r="2343" spans="1:6">
      <c r="A2343" s="896" t="s">
        <v>527</v>
      </c>
      <c r="B2343" s="567">
        <v>180000</v>
      </c>
      <c r="C2343" s="567">
        <v>1</v>
      </c>
      <c r="D2343" s="567">
        <v>1075000</v>
      </c>
      <c r="E2343" s="567">
        <v>97282</v>
      </c>
      <c r="F2343" s="567">
        <v>97985</v>
      </c>
    </row>
    <row r="2344" spans="1:6">
      <c r="A2344" s="895" t="s">
        <v>273</v>
      </c>
      <c r="B2344" s="567">
        <v>180000</v>
      </c>
      <c r="C2344" s="567">
        <v>1</v>
      </c>
      <c r="D2344" s="567">
        <v>1075000</v>
      </c>
      <c r="E2344" s="567">
        <v>97282</v>
      </c>
      <c r="F2344" s="567">
        <v>97985</v>
      </c>
    </row>
    <row r="2345" spans="1:6">
      <c r="A2345" s="897" t="s">
        <v>319</v>
      </c>
      <c r="B2345" s="567">
        <v>180000</v>
      </c>
      <c r="C2345" s="567">
        <v>1</v>
      </c>
      <c r="D2345" s="567">
        <v>1075000</v>
      </c>
      <c r="E2345" s="567">
        <v>97282</v>
      </c>
      <c r="F2345" s="567">
        <v>97985</v>
      </c>
    </row>
    <row r="2346" spans="1:6">
      <c r="A2346" s="886" t="s">
        <v>786</v>
      </c>
      <c r="B2346" s="567">
        <v>500000</v>
      </c>
      <c r="C2346" s="567">
        <v>1</v>
      </c>
      <c r="D2346" s="567">
        <v>1433000</v>
      </c>
      <c r="E2346" s="567">
        <v>1362085.0604699997</v>
      </c>
      <c r="F2346" s="567">
        <v>1360940.63757</v>
      </c>
    </row>
    <row r="2347" spans="1:6">
      <c r="A2347" s="726" t="s">
        <v>2690</v>
      </c>
      <c r="B2347" s="567">
        <v>500000</v>
      </c>
      <c r="C2347" s="567">
        <v>1</v>
      </c>
      <c r="D2347" s="567">
        <v>1433000</v>
      </c>
      <c r="E2347" s="567">
        <v>1362085.0604699997</v>
      </c>
      <c r="F2347" s="567">
        <v>1360940.63757</v>
      </c>
    </row>
    <row r="2348" spans="1:6">
      <c r="A2348" s="887" t="s">
        <v>20</v>
      </c>
      <c r="B2348" s="567">
        <v>500000</v>
      </c>
      <c r="C2348" s="567">
        <v>1</v>
      </c>
      <c r="D2348" s="567">
        <v>1433000</v>
      </c>
      <c r="E2348" s="567">
        <v>1362085.0604699997</v>
      </c>
      <c r="F2348" s="567">
        <v>1360940.63757</v>
      </c>
    </row>
    <row r="2349" spans="1:6">
      <c r="A2349" s="888" t="s">
        <v>3251</v>
      </c>
      <c r="B2349" s="567">
        <v>500000</v>
      </c>
      <c r="C2349" s="567">
        <v>1</v>
      </c>
      <c r="D2349" s="567">
        <v>1433000</v>
      </c>
      <c r="E2349" s="567">
        <v>1362085.0604699997</v>
      </c>
      <c r="F2349" s="567">
        <v>1360940.63757</v>
      </c>
    </row>
    <row r="2350" spans="1:6">
      <c r="A2350" s="889">
        <v>0.95</v>
      </c>
      <c r="B2350" s="567">
        <v>500000</v>
      </c>
      <c r="C2350" s="567">
        <v>1</v>
      </c>
      <c r="D2350" s="567">
        <v>1433000</v>
      </c>
      <c r="E2350" s="567">
        <v>1362085.0604699997</v>
      </c>
      <c r="F2350" s="567">
        <v>1360940.63757</v>
      </c>
    </row>
    <row r="2351" spans="1:6">
      <c r="A2351" s="890" t="s">
        <v>3251</v>
      </c>
      <c r="B2351" s="567">
        <v>500000</v>
      </c>
      <c r="C2351" s="567">
        <v>1</v>
      </c>
      <c r="D2351" s="567">
        <v>1433000</v>
      </c>
      <c r="E2351" s="567">
        <v>1362085.0604699997</v>
      </c>
      <c r="F2351" s="567">
        <v>1360940.63757</v>
      </c>
    </row>
    <row r="2352" spans="1:6">
      <c r="A2352" s="891" t="s">
        <v>788</v>
      </c>
      <c r="B2352" s="567">
        <v>500000</v>
      </c>
      <c r="C2352" s="567">
        <v>1</v>
      </c>
      <c r="D2352" s="567">
        <v>1433000</v>
      </c>
      <c r="E2352" s="567">
        <v>1362085.0604699997</v>
      </c>
      <c r="F2352" s="567">
        <v>1360940.63757</v>
      </c>
    </row>
    <row r="2353" spans="1:6">
      <c r="A2353" s="892" t="s">
        <v>787</v>
      </c>
      <c r="B2353" s="567">
        <v>500000</v>
      </c>
      <c r="C2353" s="567">
        <v>1</v>
      </c>
      <c r="D2353" s="567">
        <v>1433000</v>
      </c>
      <c r="E2353" s="567">
        <v>1362085.0604699997</v>
      </c>
      <c r="F2353" s="567">
        <v>1360940.63757</v>
      </c>
    </row>
    <row r="2354" spans="1:6">
      <c r="A2354" s="893" t="s">
        <v>3251</v>
      </c>
      <c r="B2354" s="567">
        <v>500000</v>
      </c>
      <c r="C2354" s="567">
        <v>1</v>
      </c>
      <c r="D2354" s="567">
        <v>1433000</v>
      </c>
      <c r="E2354" s="567">
        <v>1362085.0604699997</v>
      </c>
      <c r="F2354" s="567">
        <v>1360940.63757</v>
      </c>
    </row>
    <row r="2355" spans="1:6">
      <c r="A2355" s="894" t="s">
        <v>785</v>
      </c>
      <c r="B2355" s="567">
        <v>500000</v>
      </c>
      <c r="C2355" s="567">
        <v>1</v>
      </c>
      <c r="D2355" s="567">
        <v>1433000</v>
      </c>
      <c r="E2355" s="567">
        <v>1362085.0604699997</v>
      </c>
      <c r="F2355" s="567">
        <v>1360940.63757</v>
      </c>
    </row>
    <row r="2356" spans="1:6">
      <c r="A2356" s="896" t="s">
        <v>527</v>
      </c>
      <c r="B2356" s="567">
        <v>500000</v>
      </c>
      <c r="C2356" s="567">
        <v>1</v>
      </c>
      <c r="D2356" s="567">
        <v>1433000</v>
      </c>
      <c r="E2356" s="567">
        <v>1362085.0604699997</v>
      </c>
      <c r="F2356" s="567">
        <v>1360940.63757</v>
      </c>
    </row>
    <row r="2357" spans="1:6">
      <c r="A2357" s="895" t="s">
        <v>305</v>
      </c>
      <c r="B2357" s="567">
        <v>500000</v>
      </c>
      <c r="C2357" s="567">
        <v>1</v>
      </c>
      <c r="D2357" s="567">
        <v>1433000</v>
      </c>
      <c r="E2357" s="567">
        <v>1362085.0604699997</v>
      </c>
      <c r="F2357" s="567">
        <v>1360940.63757</v>
      </c>
    </row>
    <row r="2358" spans="1:6">
      <c r="A2358" s="897" t="s">
        <v>319</v>
      </c>
      <c r="B2358" s="567">
        <v>500000</v>
      </c>
      <c r="C2358" s="567">
        <v>1</v>
      </c>
      <c r="D2358" s="567">
        <v>1433000</v>
      </c>
      <c r="E2358" s="567">
        <v>1362085.0604699997</v>
      </c>
      <c r="F2358" s="567">
        <v>1360940.63757</v>
      </c>
    </row>
    <row r="2359" spans="1:6">
      <c r="A2359" s="886" t="s">
        <v>376</v>
      </c>
      <c r="B2359" s="567">
        <v>2500000</v>
      </c>
      <c r="C2359" s="567">
        <v>1</v>
      </c>
      <c r="D2359" s="567">
        <v>2500000</v>
      </c>
      <c r="E2359" s="567">
        <v>60767</v>
      </c>
      <c r="F2359" s="567">
        <v>0</v>
      </c>
    </row>
    <row r="2360" spans="1:6">
      <c r="A2360" s="726" t="s">
        <v>2691</v>
      </c>
      <c r="B2360" s="567">
        <v>2500000</v>
      </c>
      <c r="C2360" s="567">
        <v>1</v>
      </c>
      <c r="D2360" s="567">
        <v>2500000</v>
      </c>
      <c r="E2360" s="567">
        <v>60767</v>
      </c>
      <c r="F2360" s="567">
        <v>0</v>
      </c>
    </row>
    <row r="2361" spans="1:6">
      <c r="A2361" s="887" t="s">
        <v>3251</v>
      </c>
      <c r="B2361" s="567">
        <v>2500000</v>
      </c>
      <c r="C2361" s="567">
        <v>1</v>
      </c>
      <c r="D2361" s="567">
        <v>2500000</v>
      </c>
      <c r="E2361" s="567">
        <v>60767</v>
      </c>
      <c r="F2361" s="567">
        <v>0</v>
      </c>
    </row>
    <row r="2362" spans="1:6">
      <c r="A2362" s="888" t="s">
        <v>3251</v>
      </c>
      <c r="B2362" s="567">
        <v>2500000</v>
      </c>
      <c r="C2362" s="567">
        <v>1</v>
      </c>
      <c r="D2362" s="567">
        <v>2500000</v>
      </c>
      <c r="E2362" s="567">
        <v>60767</v>
      </c>
      <c r="F2362" s="567">
        <v>0</v>
      </c>
    </row>
    <row r="2363" spans="1:6">
      <c r="A2363" s="889" t="s">
        <v>3251</v>
      </c>
      <c r="B2363" s="567">
        <v>2500000</v>
      </c>
      <c r="C2363" s="567">
        <v>1</v>
      </c>
      <c r="D2363" s="567">
        <v>2500000</v>
      </c>
      <c r="E2363" s="567">
        <v>60767</v>
      </c>
      <c r="F2363" s="567">
        <v>0</v>
      </c>
    </row>
    <row r="2364" spans="1:6">
      <c r="A2364" s="890" t="s">
        <v>3251</v>
      </c>
      <c r="B2364" s="567">
        <v>2500000</v>
      </c>
      <c r="C2364" s="567">
        <v>1</v>
      </c>
      <c r="D2364" s="567">
        <v>2500000</v>
      </c>
      <c r="E2364" s="567">
        <v>60767</v>
      </c>
      <c r="F2364" s="567">
        <v>0</v>
      </c>
    </row>
    <row r="2365" spans="1:6">
      <c r="A2365" s="891" t="s">
        <v>3251</v>
      </c>
      <c r="B2365" s="567">
        <v>2500000</v>
      </c>
      <c r="C2365" s="567">
        <v>1</v>
      </c>
      <c r="D2365" s="567">
        <v>2500000</v>
      </c>
      <c r="E2365" s="567">
        <v>60767</v>
      </c>
      <c r="F2365" s="567">
        <v>0</v>
      </c>
    </row>
    <row r="2366" spans="1:6">
      <c r="A2366" s="892" t="s">
        <v>378</v>
      </c>
      <c r="B2366" s="567">
        <v>2500000</v>
      </c>
      <c r="C2366" s="567">
        <v>1</v>
      </c>
      <c r="D2366" s="567">
        <v>2500000</v>
      </c>
      <c r="E2366" s="567">
        <v>60767</v>
      </c>
      <c r="F2366" s="567">
        <v>0</v>
      </c>
    </row>
    <row r="2367" spans="1:6">
      <c r="A2367" s="893" t="s">
        <v>377</v>
      </c>
      <c r="B2367" s="567">
        <v>2500000</v>
      </c>
      <c r="C2367" s="567">
        <v>1</v>
      </c>
      <c r="D2367" s="567">
        <v>2500000</v>
      </c>
      <c r="E2367" s="567">
        <v>60767</v>
      </c>
      <c r="F2367" s="567">
        <v>0</v>
      </c>
    </row>
    <row r="2368" spans="1:6">
      <c r="A2368" s="894" t="s">
        <v>375</v>
      </c>
      <c r="B2368" s="567">
        <v>2500000</v>
      </c>
      <c r="C2368" s="567">
        <v>1</v>
      </c>
      <c r="D2368" s="567">
        <v>2500000</v>
      </c>
      <c r="E2368" s="567">
        <v>60767</v>
      </c>
      <c r="F2368" s="567">
        <v>0</v>
      </c>
    </row>
    <row r="2369" spans="1:6">
      <c r="A2369" s="896" t="s">
        <v>318</v>
      </c>
      <c r="B2369" s="567">
        <v>2500000</v>
      </c>
      <c r="C2369" s="567">
        <v>1</v>
      </c>
      <c r="D2369" s="567">
        <v>2500000</v>
      </c>
      <c r="E2369" s="567">
        <v>60767</v>
      </c>
      <c r="F2369" s="567">
        <v>0</v>
      </c>
    </row>
    <row r="2370" spans="1:6">
      <c r="A2370" s="895" t="s">
        <v>307</v>
      </c>
      <c r="B2370" s="567">
        <v>2500000</v>
      </c>
      <c r="C2370" s="567">
        <v>1</v>
      </c>
      <c r="D2370" s="567">
        <v>2500000</v>
      </c>
      <c r="E2370" s="567">
        <v>60767</v>
      </c>
      <c r="F2370" s="567">
        <v>0</v>
      </c>
    </row>
    <row r="2371" spans="1:6">
      <c r="A2371" s="897" t="s">
        <v>3251</v>
      </c>
      <c r="B2371" s="567">
        <v>2500000</v>
      </c>
      <c r="C2371" s="567">
        <v>1</v>
      </c>
      <c r="D2371" s="567">
        <v>2500000</v>
      </c>
      <c r="E2371" s="567">
        <v>60767</v>
      </c>
      <c r="F2371" s="567">
        <v>0</v>
      </c>
    </row>
    <row r="2372" spans="1:6">
      <c r="A2372" s="886" t="s">
        <v>977</v>
      </c>
      <c r="B2372" s="567">
        <v>3201862</v>
      </c>
      <c r="C2372" s="567">
        <v>1</v>
      </c>
      <c r="D2372" s="567">
        <v>7098532</v>
      </c>
      <c r="E2372" s="567">
        <v>3582369</v>
      </c>
      <c r="F2372" s="567">
        <v>2875349</v>
      </c>
    </row>
    <row r="2373" spans="1:6">
      <c r="A2373" s="726" t="s">
        <v>2711</v>
      </c>
      <c r="B2373" s="567">
        <v>3201862</v>
      </c>
      <c r="C2373" s="567">
        <v>1</v>
      </c>
      <c r="D2373" s="567">
        <v>7098532</v>
      </c>
      <c r="E2373" s="567">
        <v>3582369</v>
      </c>
      <c r="F2373" s="567">
        <v>2875349</v>
      </c>
    </row>
    <row r="2374" spans="1:6">
      <c r="A2374" s="887" t="s">
        <v>979</v>
      </c>
      <c r="B2374" s="567">
        <v>3201862</v>
      </c>
      <c r="C2374" s="567">
        <v>1</v>
      </c>
      <c r="D2374" s="567">
        <v>7098532</v>
      </c>
      <c r="E2374" s="567">
        <v>3582369</v>
      </c>
      <c r="F2374" s="567">
        <v>2875349</v>
      </c>
    </row>
    <row r="2375" spans="1:6">
      <c r="A2375" s="888" t="s">
        <v>3251</v>
      </c>
      <c r="B2375" s="567">
        <v>3201862</v>
      </c>
      <c r="C2375" s="567">
        <v>1</v>
      </c>
      <c r="D2375" s="567">
        <v>7098532</v>
      </c>
      <c r="E2375" s="567">
        <v>3582369</v>
      </c>
      <c r="F2375" s="567">
        <v>2875349</v>
      </c>
    </row>
    <row r="2376" spans="1:6">
      <c r="A2376" s="889">
        <v>0.95</v>
      </c>
      <c r="B2376" s="567">
        <v>3201862</v>
      </c>
      <c r="C2376" s="567">
        <v>1</v>
      </c>
      <c r="D2376" s="567">
        <v>7098532</v>
      </c>
      <c r="E2376" s="567">
        <v>3582369</v>
      </c>
      <c r="F2376" s="567">
        <v>2875349</v>
      </c>
    </row>
    <row r="2377" spans="1:6">
      <c r="A2377" s="890" t="s">
        <v>3251</v>
      </c>
      <c r="B2377" s="567">
        <v>3201862</v>
      </c>
      <c r="C2377" s="567">
        <v>1</v>
      </c>
      <c r="D2377" s="567">
        <v>7098532</v>
      </c>
      <c r="E2377" s="567">
        <v>3582369</v>
      </c>
      <c r="F2377" s="567">
        <v>2875349</v>
      </c>
    </row>
    <row r="2378" spans="1:6">
      <c r="A2378" s="891">
        <v>2022</v>
      </c>
      <c r="B2378" s="567">
        <v>3201862</v>
      </c>
      <c r="C2378" s="567">
        <v>1</v>
      </c>
      <c r="D2378" s="567">
        <v>7098532</v>
      </c>
      <c r="E2378" s="567">
        <v>3582369</v>
      </c>
      <c r="F2378" s="567">
        <v>2875349</v>
      </c>
    </row>
    <row r="2379" spans="1:6">
      <c r="A2379" s="892" t="s">
        <v>978</v>
      </c>
      <c r="B2379" s="567">
        <v>3201862</v>
      </c>
      <c r="C2379" s="567">
        <v>1</v>
      </c>
      <c r="D2379" s="567">
        <v>7098532</v>
      </c>
      <c r="E2379" s="567">
        <v>3582369</v>
      </c>
      <c r="F2379" s="567">
        <v>2875349</v>
      </c>
    </row>
    <row r="2380" spans="1:6">
      <c r="A2380" s="893" t="s">
        <v>3251</v>
      </c>
      <c r="B2380" s="567">
        <v>3201862</v>
      </c>
      <c r="C2380" s="567">
        <v>1</v>
      </c>
      <c r="D2380" s="567">
        <v>7098532</v>
      </c>
      <c r="E2380" s="567">
        <v>3582369</v>
      </c>
      <c r="F2380" s="567">
        <v>2875349</v>
      </c>
    </row>
    <row r="2381" spans="1:6">
      <c r="A2381" s="894" t="s">
        <v>652</v>
      </c>
      <c r="B2381" s="567">
        <v>3201862</v>
      </c>
      <c r="C2381" s="567">
        <v>1</v>
      </c>
      <c r="D2381" s="567">
        <v>7098532</v>
      </c>
      <c r="E2381" s="567">
        <v>3582369</v>
      </c>
      <c r="F2381" s="567">
        <v>2875349</v>
      </c>
    </row>
    <row r="2382" spans="1:6">
      <c r="A2382" s="896" t="s">
        <v>527</v>
      </c>
      <c r="B2382" s="567">
        <v>3201862</v>
      </c>
      <c r="C2382" s="567">
        <v>1</v>
      </c>
      <c r="D2382" s="567">
        <v>7098532</v>
      </c>
      <c r="E2382" s="567">
        <v>3582369</v>
      </c>
      <c r="F2382" s="567">
        <v>2875349</v>
      </c>
    </row>
    <row r="2383" spans="1:6">
      <c r="A2383" s="895" t="s">
        <v>311</v>
      </c>
      <c r="B2383" s="567">
        <v>3201862</v>
      </c>
      <c r="C2383" s="567">
        <v>1</v>
      </c>
      <c r="D2383" s="567">
        <v>7098532</v>
      </c>
      <c r="E2383" s="567">
        <v>3582369</v>
      </c>
      <c r="F2383" s="567">
        <v>2875349</v>
      </c>
    </row>
    <row r="2384" spans="1:6">
      <c r="A2384" s="897" t="s">
        <v>319</v>
      </c>
      <c r="B2384" s="567">
        <v>3201862</v>
      </c>
      <c r="C2384" s="567">
        <v>1</v>
      </c>
      <c r="D2384" s="567">
        <v>7098532</v>
      </c>
      <c r="E2384" s="567">
        <v>3582369</v>
      </c>
      <c r="F2384" s="567">
        <v>2875349</v>
      </c>
    </row>
    <row r="2385" spans="1:6">
      <c r="A2385" s="886" t="s">
        <v>972</v>
      </c>
      <c r="B2385" s="567">
        <v>1150000</v>
      </c>
      <c r="C2385" s="567">
        <v>1</v>
      </c>
      <c r="D2385" s="567">
        <v>1150000</v>
      </c>
      <c r="E2385" s="567">
        <v>952310</v>
      </c>
      <c r="F2385" s="567">
        <v>35051</v>
      </c>
    </row>
    <row r="2386" spans="1:6">
      <c r="A2386" s="726" t="s">
        <v>2690</v>
      </c>
      <c r="B2386" s="567">
        <v>1150000</v>
      </c>
      <c r="C2386" s="567">
        <v>1</v>
      </c>
      <c r="D2386" s="567">
        <v>1150000</v>
      </c>
      <c r="E2386" s="567">
        <v>952310</v>
      </c>
      <c r="F2386" s="567">
        <v>35051</v>
      </c>
    </row>
    <row r="2387" spans="1:6">
      <c r="A2387" s="887" t="s">
        <v>974</v>
      </c>
      <c r="B2387" s="567">
        <v>1150000</v>
      </c>
      <c r="C2387" s="567">
        <v>1</v>
      </c>
      <c r="D2387" s="567">
        <v>1150000</v>
      </c>
      <c r="E2387" s="567">
        <v>952310</v>
      </c>
      <c r="F2387" s="567">
        <v>35051</v>
      </c>
    </row>
    <row r="2388" spans="1:6">
      <c r="A2388" s="888" t="s">
        <v>3251</v>
      </c>
      <c r="B2388" s="567">
        <v>1150000</v>
      </c>
      <c r="C2388" s="567">
        <v>1</v>
      </c>
      <c r="D2388" s="567">
        <v>1150000</v>
      </c>
      <c r="E2388" s="567">
        <v>952310</v>
      </c>
      <c r="F2388" s="567">
        <v>35051</v>
      </c>
    </row>
    <row r="2389" spans="1:6">
      <c r="A2389" s="889">
        <v>0</v>
      </c>
      <c r="B2389" s="567">
        <v>1150000</v>
      </c>
      <c r="C2389" s="567">
        <v>1</v>
      </c>
      <c r="D2389" s="567">
        <v>1150000</v>
      </c>
      <c r="E2389" s="567">
        <v>952310</v>
      </c>
      <c r="F2389" s="567">
        <v>35051</v>
      </c>
    </row>
    <row r="2390" spans="1:6">
      <c r="A2390" s="890" t="s">
        <v>3251</v>
      </c>
      <c r="B2390" s="567">
        <v>1150000</v>
      </c>
      <c r="C2390" s="567">
        <v>1</v>
      </c>
      <c r="D2390" s="567">
        <v>1150000</v>
      </c>
      <c r="E2390" s="567">
        <v>952310</v>
      </c>
      <c r="F2390" s="567">
        <v>35051</v>
      </c>
    </row>
    <row r="2391" spans="1:6">
      <c r="A2391" s="891">
        <v>2022</v>
      </c>
      <c r="B2391" s="567">
        <v>1150000</v>
      </c>
      <c r="C2391" s="567">
        <v>1</v>
      </c>
      <c r="D2391" s="567">
        <v>1150000</v>
      </c>
      <c r="E2391" s="567">
        <v>952310</v>
      </c>
      <c r="F2391" s="567">
        <v>35051</v>
      </c>
    </row>
    <row r="2392" spans="1:6">
      <c r="A2392" s="892" t="s">
        <v>3251</v>
      </c>
      <c r="B2392" s="567">
        <v>1150000</v>
      </c>
      <c r="C2392" s="567">
        <v>1</v>
      </c>
      <c r="D2392" s="567">
        <v>1150000</v>
      </c>
      <c r="E2392" s="567">
        <v>952310</v>
      </c>
      <c r="F2392" s="567">
        <v>35051</v>
      </c>
    </row>
    <row r="2393" spans="1:6">
      <c r="A2393" s="893" t="s">
        <v>973</v>
      </c>
      <c r="B2393" s="567">
        <v>1150000</v>
      </c>
      <c r="C2393" s="567">
        <v>1</v>
      </c>
      <c r="D2393" s="567">
        <v>1150000</v>
      </c>
      <c r="E2393" s="567">
        <v>952310</v>
      </c>
      <c r="F2393" s="567">
        <v>35051</v>
      </c>
    </row>
    <row r="2394" spans="1:6">
      <c r="A2394" s="894" t="s">
        <v>971</v>
      </c>
      <c r="B2394" s="567">
        <v>1150000</v>
      </c>
      <c r="C2394" s="567">
        <v>1</v>
      </c>
      <c r="D2394" s="567">
        <v>1150000</v>
      </c>
      <c r="E2394" s="567">
        <v>952310</v>
      </c>
      <c r="F2394" s="567">
        <v>35051</v>
      </c>
    </row>
    <row r="2395" spans="1:6">
      <c r="A2395" s="896" t="s">
        <v>527</v>
      </c>
      <c r="B2395" s="567">
        <v>1150000</v>
      </c>
      <c r="C2395" s="567">
        <v>1</v>
      </c>
      <c r="D2395" s="567">
        <v>1150000</v>
      </c>
      <c r="E2395" s="567">
        <v>952310</v>
      </c>
      <c r="F2395" s="567">
        <v>35051</v>
      </c>
    </row>
    <row r="2396" spans="1:6">
      <c r="A2396" s="895" t="s">
        <v>311</v>
      </c>
      <c r="B2396" s="567">
        <v>1150000</v>
      </c>
      <c r="C2396" s="567">
        <v>1</v>
      </c>
      <c r="D2396" s="567">
        <v>1150000</v>
      </c>
      <c r="E2396" s="567">
        <v>952310</v>
      </c>
      <c r="F2396" s="567">
        <v>35051</v>
      </c>
    </row>
    <row r="2397" spans="1:6">
      <c r="A2397" s="897" t="s">
        <v>319</v>
      </c>
      <c r="B2397" s="567">
        <v>1150000</v>
      </c>
      <c r="C2397" s="567">
        <v>1</v>
      </c>
      <c r="D2397" s="567">
        <v>1150000</v>
      </c>
      <c r="E2397" s="567">
        <v>952310</v>
      </c>
      <c r="F2397" s="567">
        <v>35051</v>
      </c>
    </row>
    <row r="2398" spans="1:6">
      <c r="A2398" s="886" t="s">
        <v>669</v>
      </c>
      <c r="B2398" s="567">
        <v>1292512</v>
      </c>
      <c r="C2398" s="567">
        <v>1</v>
      </c>
      <c r="D2398" s="567">
        <v>1402868</v>
      </c>
      <c r="E2398" s="567">
        <v>1371741</v>
      </c>
      <c r="F2398" s="567">
        <v>1233334</v>
      </c>
    </row>
    <row r="2399" spans="1:6">
      <c r="A2399" s="726" t="s">
        <v>2708</v>
      </c>
      <c r="B2399" s="567">
        <v>1292512</v>
      </c>
      <c r="C2399" s="567">
        <v>1</v>
      </c>
      <c r="D2399" s="567">
        <v>1402868</v>
      </c>
      <c r="E2399" s="567">
        <v>1371741</v>
      </c>
      <c r="F2399" s="567">
        <v>1233334</v>
      </c>
    </row>
    <row r="2400" spans="1:6">
      <c r="A2400" s="887" t="s">
        <v>20</v>
      </c>
      <c r="B2400" s="567">
        <v>1292512</v>
      </c>
      <c r="C2400" s="567">
        <v>1</v>
      </c>
      <c r="D2400" s="567">
        <v>1402868</v>
      </c>
      <c r="E2400" s="567">
        <v>1371741</v>
      </c>
      <c r="F2400" s="567">
        <v>1233334</v>
      </c>
    </row>
    <row r="2401" spans="1:6">
      <c r="A2401" s="888" t="s">
        <v>3251</v>
      </c>
      <c r="B2401" s="567">
        <v>1292512</v>
      </c>
      <c r="C2401" s="567">
        <v>1</v>
      </c>
      <c r="D2401" s="567">
        <v>1402868</v>
      </c>
      <c r="E2401" s="567">
        <v>1371741</v>
      </c>
      <c r="F2401" s="567">
        <v>1233334</v>
      </c>
    </row>
    <row r="2402" spans="1:6">
      <c r="A2402" s="889">
        <v>0.95</v>
      </c>
      <c r="B2402" s="567">
        <v>1292512</v>
      </c>
      <c r="C2402" s="567">
        <v>1</v>
      </c>
      <c r="D2402" s="567">
        <v>1402868</v>
      </c>
      <c r="E2402" s="567">
        <v>1371741</v>
      </c>
      <c r="F2402" s="567">
        <v>1233334</v>
      </c>
    </row>
    <row r="2403" spans="1:6">
      <c r="A2403" s="890" t="s">
        <v>3251</v>
      </c>
      <c r="B2403" s="567">
        <v>1292512</v>
      </c>
      <c r="C2403" s="567">
        <v>1</v>
      </c>
      <c r="D2403" s="567">
        <v>1402868</v>
      </c>
      <c r="E2403" s="567">
        <v>1371741</v>
      </c>
      <c r="F2403" s="567">
        <v>1233334</v>
      </c>
    </row>
    <row r="2404" spans="1:6">
      <c r="A2404" s="891">
        <v>2022</v>
      </c>
      <c r="B2404" s="567">
        <v>1292512</v>
      </c>
      <c r="C2404" s="567">
        <v>1</v>
      </c>
      <c r="D2404" s="567">
        <v>1402868</v>
      </c>
      <c r="E2404" s="567">
        <v>1371741</v>
      </c>
      <c r="F2404" s="567">
        <v>1233334</v>
      </c>
    </row>
    <row r="2405" spans="1:6">
      <c r="A2405" s="892" t="s">
        <v>670</v>
      </c>
      <c r="B2405" s="567">
        <v>1292512</v>
      </c>
      <c r="C2405" s="567">
        <v>1</v>
      </c>
      <c r="D2405" s="567">
        <v>1402868</v>
      </c>
      <c r="E2405" s="567">
        <v>1371741</v>
      </c>
      <c r="F2405" s="567">
        <v>1233334</v>
      </c>
    </row>
    <row r="2406" spans="1:6">
      <c r="A2406" s="893" t="s">
        <v>670</v>
      </c>
      <c r="B2406" s="567">
        <v>1292512</v>
      </c>
      <c r="C2406" s="567">
        <v>1</v>
      </c>
      <c r="D2406" s="567">
        <v>1402868</v>
      </c>
      <c r="E2406" s="567">
        <v>1371741</v>
      </c>
      <c r="F2406" s="567">
        <v>1233334</v>
      </c>
    </row>
    <row r="2407" spans="1:6">
      <c r="A2407" s="894" t="s">
        <v>668</v>
      </c>
      <c r="B2407" s="567">
        <v>1292512</v>
      </c>
      <c r="C2407" s="567">
        <v>1</v>
      </c>
      <c r="D2407" s="567">
        <v>1402868</v>
      </c>
      <c r="E2407" s="567">
        <v>1371741</v>
      </c>
      <c r="F2407" s="567">
        <v>1233334</v>
      </c>
    </row>
    <row r="2408" spans="1:6">
      <c r="A2408" s="896" t="s">
        <v>527</v>
      </c>
      <c r="B2408" s="567">
        <v>1292512</v>
      </c>
      <c r="C2408" s="567">
        <v>1</v>
      </c>
      <c r="D2408" s="567">
        <v>1402868</v>
      </c>
      <c r="E2408" s="567">
        <v>1371741</v>
      </c>
      <c r="F2408" s="567">
        <v>1233334</v>
      </c>
    </row>
    <row r="2409" spans="1:6">
      <c r="A2409" s="895" t="s">
        <v>315</v>
      </c>
      <c r="B2409" s="567">
        <v>1292512</v>
      </c>
      <c r="C2409" s="567">
        <v>1</v>
      </c>
      <c r="D2409" s="567">
        <v>1402868</v>
      </c>
      <c r="E2409" s="567">
        <v>1371741</v>
      </c>
      <c r="F2409" s="567">
        <v>1233334</v>
      </c>
    </row>
    <row r="2410" spans="1:6">
      <c r="A2410" s="897" t="s">
        <v>319</v>
      </c>
      <c r="B2410" s="567">
        <v>1292512</v>
      </c>
      <c r="C2410" s="567">
        <v>1</v>
      </c>
      <c r="D2410" s="567">
        <v>1402868</v>
      </c>
      <c r="E2410" s="567">
        <v>1371741</v>
      </c>
      <c r="F2410" s="567">
        <v>1233334</v>
      </c>
    </row>
    <row r="2411" spans="1:6">
      <c r="A2411" s="886" t="s">
        <v>673</v>
      </c>
      <c r="B2411" s="567">
        <v>1749275</v>
      </c>
      <c r="C2411" s="567">
        <v>1</v>
      </c>
      <c r="D2411" s="567">
        <v>2749275</v>
      </c>
      <c r="E2411" s="567">
        <v>1661774</v>
      </c>
      <c r="F2411" s="567">
        <v>631367</v>
      </c>
    </row>
    <row r="2412" spans="1:6">
      <c r="A2412" s="726" t="s">
        <v>2711</v>
      </c>
      <c r="B2412" s="567">
        <v>1749275</v>
      </c>
      <c r="C2412" s="567">
        <v>1</v>
      </c>
      <c r="D2412" s="567">
        <v>2749275</v>
      </c>
      <c r="E2412" s="567">
        <v>1661774</v>
      </c>
      <c r="F2412" s="567">
        <v>631367</v>
      </c>
    </row>
    <row r="2413" spans="1:6">
      <c r="A2413" s="887" t="s">
        <v>20</v>
      </c>
      <c r="B2413" s="567">
        <v>1749275</v>
      </c>
      <c r="C2413" s="567">
        <v>1</v>
      </c>
      <c r="D2413" s="567">
        <v>2749275</v>
      </c>
      <c r="E2413" s="567">
        <v>1661774</v>
      </c>
      <c r="F2413" s="567">
        <v>631367</v>
      </c>
    </row>
    <row r="2414" spans="1:6">
      <c r="A2414" s="888" t="s">
        <v>3251</v>
      </c>
      <c r="B2414" s="567">
        <v>1749275</v>
      </c>
      <c r="C2414" s="567">
        <v>1</v>
      </c>
      <c r="D2414" s="567">
        <v>2749275</v>
      </c>
      <c r="E2414" s="567">
        <v>1661774</v>
      </c>
      <c r="F2414" s="567">
        <v>631367</v>
      </c>
    </row>
    <row r="2415" spans="1:6">
      <c r="A2415" s="889">
        <v>0.9</v>
      </c>
      <c r="B2415" s="567">
        <v>1749275</v>
      </c>
      <c r="C2415" s="567">
        <v>1</v>
      </c>
      <c r="D2415" s="567">
        <v>2749275</v>
      </c>
      <c r="E2415" s="567">
        <v>1661774</v>
      </c>
      <c r="F2415" s="567">
        <v>631367</v>
      </c>
    </row>
    <row r="2416" spans="1:6">
      <c r="A2416" s="890" t="s">
        <v>3251</v>
      </c>
      <c r="B2416" s="567">
        <v>1749275</v>
      </c>
      <c r="C2416" s="567">
        <v>1</v>
      </c>
      <c r="D2416" s="567">
        <v>2749275</v>
      </c>
      <c r="E2416" s="567">
        <v>1661774</v>
      </c>
      <c r="F2416" s="567">
        <v>631367</v>
      </c>
    </row>
    <row r="2417" spans="1:6">
      <c r="A2417" s="891">
        <v>2022</v>
      </c>
      <c r="B2417" s="567">
        <v>1749275</v>
      </c>
      <c r="C2417" s="567">
        <v>1</v>
      </c>
      <c r="D2417" s="567">
        <v>2749275</v>
      </c>
      <c r="E2417" s="567">
        <v>1661774</v>
      </c>
      <c r="F2417" s="567">
        <v>631367</v>
      </c>
    </row>
    <row r="2418" spans="1:6">
      <c r="A2418" s="892" t="s">
        <v>674</v>
      </c>
      <c r="B2418" s="567">
        <v>1749275</v>
      </c>
      <c r="C2418" s="567">
        <v>1</v>
      </c>
      <c r="D2418" s="567">
        <v>2749275</v>
      </c>
      <c r="E2418" s="567">
        <v>1661774</v>
      </c>
      <c r="F2418" s="567">
        <v>631367</v>
      </c>
    </row>
    <row r="2419" spans="1:6">
      <c r="A2419" s="893" t="s">
        <v>674</v>
      </c>
      <c r="B2419" s="567">
        <v>1749275</v>
      </c>
      <c r="C2419" s="567">
        <v>1</v>
      </c>
      <c r="D2419" s="567">
        <v>2749275</v>
      </c>
      <c r="E2419" s="567">
        <v>1661774</v>
      </c>
      <c r="F2419" s="567">
        <v>631367</v>
      </c>
    </row>
    <row r="2420" spans="1:6">
      <c r="A2420" s="894" t="s">
        <v>672</v>
      </c>
      <c r="B2420" s="567">
        <v>1749275</v>
      </c>
      <c r="C2420" s="567">
        <v>1</v>
      </c>
      <c r="D2420" s="567">
        <v>2749275</v>
      </c>
      <c r="E2420" s="567">
        <v>1661774</v>
      </c>
      <c r="F2420" s="567">
        <v>631367</v>
      </c>
    </row>
    <row r="2421" spans="1:6">
      <c r="A2421" s="896" t="s">
        <v>527</v>
      </c>
      <c r="B2421" s="567">
        <v>1749275</v>
      </c>
      <c r="C2421" s="567">
        <v>1</v>
      </c>
      <c r="D2421" s="567">
        <v>2749275</v>
      </c>
      <c r="E2421" s="567">
        <v>1661774</v>
      </c>
      <c r="F2421" s="567">
        <v>631367</v>
      </c>
    </row>
    <row r="2422" spans="1:6">
      <c r="A2422" s="895" t="s">
        <v>315</v>
      </c>
      <c r="B2422" s="567">
        <v>1749275</v>
      </c>
      <c r="C2422" s="567">
        <v>1</v>
      </c>
      <c r="D2422" s="567">
        <v>2749275</v>
      </c>
      <c r="E2422" s="567">
        <v>1661774</v>
      </c>
      <c r="F2422" s="567">
        <v>631367</v>
      </c>
    </row>
    <row r="2423" spans="1:6">
      <c r="A2423" s="897" t="s">
        <v>319</v>
      </c>
      <c r="B2423" s="567">
        <v>1749275</v>
      </c>
      <c r="C2423" s="567">
        <v>1</v>
      </c>
      <c r="D2423" s="567">
        <v>2749275</v>
      </c>
      <c r="E2423" s="567">
        <v>1661774</v>
      </c>
      <c r="F2423" s="567">
        <v>631367</v>
      </c>
    </row>
    <row r="2424" spans="1:6">
      <c r="A2424" s="886" t="s">
        <v>664</v>
      </c>
      <c r="B2424" s="567">
        <v>3187617</v>
      </c>
      <c r="C2424" s="567">
        <v>2</v>
      </c>
      <c r="D2424" s="567">
        <v>3187617</v>
      </c>
      <c r="E2424" s="567">
        <v>986279</v>
      </c>
      <c r="F2424" s="567">
        <v>13989</v>
      </c>
    </row>
    <row r="2425" spans="1:6">
      <c r="A2425" s="726" t="s">
        <v>2691</v>
      </c>
      <c r="B2425" s="567">
        <v>3187617</v>
      </c>
      <c r="C2425" s="567">
        <v>2</v>
      </c>
      <c r="D2425" s="567">
        <v>3187617</v>
      </c>
      <c r="E2425" s="567">
        <v>986279</v>
      </c>
      <c r="F2425" s="567">
        <v>13989</v>
      </c>
    </row>
    <row r="2426" spans="1:6">
      <c r="A2426" s="887" t="s">
        <v>20</v>
      </c>
      <c r="B2426" s="567">
        <v>3187617</v>
      </c>
      <c r="C2426" s="567">
        <v>2</v>
      </c>
      <c r="D2426" s="567">
        <v>3187617</v>
      </c>
      <c r="E2426" s="567">
        <v>986279</v>
      </c>
      <c r="F2426" s="567">
        <v>13989</v>
      </c>
    </row>
    <row r="2427" spans="1:6">
      <c r="A2427" s="888" t="s">
        <v>3251</v>
      </c>
      <c r="B2427" s="567">
        <v>3187617</v>
      </c>
      <c r="C2427" s="567">
        <v>2</v>
      </c>
      <c r="D2427" s="567">
        <v>3187617</v>
      </c>
      <c r="E2427" s="567">
        <v>986279</v>
      </c>
      <c r="F2427" s="567">
        <v>13989</v>
      </c>
    </row>
    <row r="2428" spans="1:6">
      <c r="A2428" s="889">
        <v>0</v>
      </c>
      <c r="B2428" s="567">
        <v>1796366</v>
      </c>
      <c r="C2428" s="567">
        <v>1</v>
      </c>
      <c r="D2428" s="567">
        <v>1796366</v>
      </c>
      <c r="E2428" s="567">
        <v>122598</v>
      </c>
      <c r="F2428" s="567">
        <v>245</v>
      </c>
    </row>
    <row r="2429" spans="1:6">
      <c r="A2429" s="890" t="s">
        <v>3251</v>
      </c>
      <c r="B2429" s="567">
        <v>1796366</v>
      </c>
      <c r="C2429" s="567">
        <v>1</v>
      </c>
      <c r="D2429" s="567">
        <v>1796366</v>
      </c>
      <c r="E2429" s="567">
        <v>122598</v>
      </c>
      <c r="F2429" s="567">
        <v>245</v>
      </c>
    </row>
    <row r="2430" spans="1:6">
      <c r="A2430" s="891">
        <v>2022</v>
      </c>
      <c r="B2430" s="567">
        <v>1796366</v>
      </c>
      <c r="C2430" s="567">
        <v>1</v>
      </c>
      <c r="D2430" s="567">
        <v>1796366</v>
      </c>
      <c r="E2430" s="567">
        <v>122598</v>
      </c>
      <c r="F2430" s="567">
        <v>245</v>
      </c>
    </row>
    <row r="2431" spans="1:6">
      <c r="A2431" s="892" t="s">
        <v>666</v>
      </c>
      <c r="B2431" s="567">
        <v>1796366</v>
      </c>
      <c r="C2431" s="567">
        <v>1</v>
      </c>
      <c r="D2431" s="567">
        <v>1796366</v>
      </c>
      <c r="E2431" s="567">
        <v>122598</v>
      </c>
      <c r="F2431" s="567">
        <v>245</v>
      </c>
    </row>
    <row r="2432" spans="1:6">
      <c r="A2432" s="893" t="s">
        <v>666</v>
      </c>
      <c r="B2432" s="567">
        <v>1796366</v>
      </c>
      <c r="C2432" s="567">
        <v>1</v>
      </c>
      <c r="D2432" s="567">
        <v>1796366</v>
      </c>
      <c r="E2432" s="567">
        <v>122598</v>
      </c>
      <c r="F2432" s="567">
        <v>245</v>
      </c>
    </row>
    <row r="2433" spans="1:6">
      <c r="A2433" s="894" t="s">
        <v>663</v>
      </c>
      <c r="B2433" s="567">
        <v>1796366</v>
      </c>
      <c r="C2433" s="567">
        <v>1</v>
      </c>
      <c r="D2433" s="567">
        <v>1796366</v>
      </c>
      <c r="E2433" s="567">
        <v>122598</v>
      </c>
      <c r="F2433" s="567">
        <v>245</v>
      </c>
    </row>
    <row r="2434" spans="1:6">
      <c r="A2434" s="896" t="s">
        <v>527</v>
      </c>
      <c r="B2434" s="567">
        <v>1796366</v>
      </c>
      <c r="C2434" s="567">
        <v>1</v>
      </c>
      <c r="D2434" s="567">
        <v>1796366</v>
      </c>
      <c r="E2434" s="567">
        <v>122598</v>
      </c>
      <c r="F2434" s="567">
        <v>245</v>
      </c>
    </row>
    <row r="2435" spans="1:6">
      <c r="A2435" s="895" t="s">
        <v>315</v>
      </c>
      <c r="B2435" s="567">
        <v>1796366</v>
      </c>
      <c r="C2435" s="567">
        <v>1</v>
      </c>
      <c r="D2435" s="567">
        <v>1796366</v>
      </c>
      <c r="E2435" s="567">
        <v>122598</v>
      </c>
      <c r="F2435" s="567">
        <v>245</v>
      </c>
    </row>
    <row r="2436" spans="1:6">
      <c r="A2436" s="897" t="s">
        <v>319</v>
      </c>
      <c r="B2436" s="567">
        <v>1796366</v>
      </c>
      <c r="C2436" s="567">
        <v>1</v>
      </c>
      <c r="D2436" s="567">
        <v>1796366</v>
      </c>
      <c r="E2436" s="567">
        <v>122598</v>
      </c>
      <c r="F2436" s="567">
        <v>245</v>
      </c>
    </row>
    <row r="2437" spans="1:6">
      <c r="A2437" s="889">
        <v>0.55000000000000004</v>
      </c>
      <c r="B2437" s="567">
        <v>1391251</v>
      </c>
      <c r="C2437" s="567">
        <v>1</v>
      </c>
      <c r="D2437" s="567">
        <v>1391251</v>
      </c>
      <c r="E2437" s="567">
        <v>863681</v>
      </c>
      <c r="F2437" s="567">
        <v>13744</v>
      </c>
    </row>
    <row r="2438" spans="1:6">
      <c r="A2438" s="890" t="s">
        <v>3251</v>
      </c>
      <c r="B2438" s="567">
        <v>1391251</v>
      </c>
      <c r="C2438" s="567">
        <v>1</v>
      </c>
      <c r="D2438" s="567">
        <v>1391251</v>
      </c>
      <c r="E2438" s="567">
        <v>863681</v>
      </c>
      <c r="F2438" s="567">
        <v>13744</v>
      </c>
    </row>
    <row r="2439" spans="1:6">
      <c r="A2439" s="891">
        <v>2022</v>
      </c>
      <c r="B2439" s="567">
        <v>1391251</v>
      </c>
      <c r="C2439" s="567">
        <v>1</v>
      </c>
      <c r="D2439" s="567">
        <v>1391251</v>
      </c>
      <c r="E2439" s="567">
        <v>863681</v>
      </c>
      <c r="F2439" s="567">
        <v>13744</v>
      </c>
    </row>
    <row r="2440" spans="1:6">
      <c r="A2440" s="892" t="s">
        <v>665</v>
      </c>
      <c r="B2440" s="567">
        <v>1391251</v>
      </c>
      <c r="C2440" s="567">
        <v>1</v>
      </c>
      <c r="D2440" s="567">
        <v>1391251</v>
      </c>
      <c r="E2440" s="567">
        <v>863681</v>
      </c>
      <c r="F2440" s="567">
        <v>13744</v>
      </c>
    </row>
    <row r="2441" spans="1:6">
      <c r="A2441" s="893" t="s">
        <v>665</v>
      </c>
      <c r="B2441" s="567">
        <v>1391251</v>
      </c>
      <c r="C2441" s="567">
        <v>1</v>
      </c>
      <c r="D2441" s="567">
        <v>1391251</v>
      </c>
      <c r="E2441" s="567">
        <v>863681</v>
      </c>
      <c r="F2441" s="567">
        <v>13744</v>
      </c>
    </row>
    <row r="2442" spans="1:6">
      <c r="A2442" s="894" t="s">
        <v>663</v>
      </c>
      <c r="B2442" s="567">
        <v>1391251</v>
      </c>
      <c r="C2442" s="567">
        <v>1</v>
      </c>
      <c r="D2442" s="567">
        <v>1391251</v>
      </c>
      <c r="E2442" s="567">
        <v>863681</v>
      </c>
      <c r="F2442" s="567">
        <v>13744</v>
      </c>
    </row>
    <row r="2443" spans="1:6">
      <c r="A2443" s="896" t="s">
        <v>527</v>
      </c>
      <c r="B2443" s="567">
        <v>1391251</v>
      </c>
      <c r="C2443" s="567">
        <v>1</v>
      </c>
      <c r="D2443" s="567">
        <v>1391251</v>
      </c>
      <c r="E2443" s="567">
        <v>863681</v>
      </c>
      <c r="F2443" s="567">
        <v>13744</v>
      </c>
    </row>
    <row r="2444" spans="1:6">
      <c r="A2444" s="895" t="s">
        <v>315</v>
      </c>
      <c r="B2444" s="567">
        <v>1391251</v>
      </c>
      <c r="C2444" s="567">
        <v>1</v>
      </c>
      <c r="D2444" s="567">
        <v>1391251</v>
      </c>
      <c r="E2444" s="567">
        <v>863681</v>
      </c>
      <c r="F2444" s="567">
        <v>13744</v>
      </c>
    </row>
    <row r="2445" spans="1:6">
      <c r="A2445" s="897" t="s">
        <v>319</v>
      </c>
      <c r="B2445" s="567">
        <v>1391251</v>
      </c>
      <c r="C2445" s="567">
        <v>1</v>
      </c>
      <c r="D2445" s="567">
        <v>1391251</v>
      </c>
      <c r="E2445" s="567">
        <v>863681</v>
      </c>
      <c r="F2445" s="567">
        <v>13744</v>
      </c>
    </row>
    <row r="2446" spans="1:6">
      <c r="A2446" s="886" t="s">
        <v>746</v>
      </c>
      <c r="B2446" s="567">
        <v>5606617</v>
      </c>
      <c r="C2446" s="567">
        <v>2</v>
      </c>
      <c r="D2446" s="567">
        <v>5606617</v>
      </c>
      <c r="E2446" s="567">
        <v>374562.60849999997</v>
      </c>
      <c r="F2446" s="567">
        <v>0</v>
      </c>
    </row>
    <row r="2447" spans="1:6">
      <c r="A2447" s="726" t="s">
        <v>2711</v>
      </c>
      <c r="B2447" s="567">
        <v>5606617</v>
      </c>
      <c r="C2447" s="567">
        <v>2</v>
      </c>
      <c r="D2447" s="567">
        <v>5606617</v>
      </c>
      <c r="E2447" s="567">
        <v>374562.60849999997</v>
      </c>
      <c r="F2447" s="567">
        <v>0</v>
      </c>
    </row>
    <row r="2448" spans="1:6">
      <c r="A2448" s="887" t="s">
        <v>749</v>
      </c>
      <c r="B2448" s="567">
        <v>5606617</v>
      </c>
      <c r="C2448" s="567">
        <v>2</v>
      </c>
      <c r="D2448" s="567">
        <v>5606617</v>
      </c>
      <c r="E2448" s="567">
        <v>374562.60849999997</v>
      </c>
      <c r="F2448" s="567">
        <v>0</v>
      </c>
    </row>
    <row r="2449" spans="1:6">
      <c r="A2449" s="888" t="s">
        <v>3251</v>
      </c>
      <c r="B2449" s="567">
        <v>5606617</v>
      </c>
      <c r="C2449" s="567">
        <v>2</v>
      </c>
      <c r="D2449" s="567">
        <v>5606617</v>
      </c>
      <c r="E2449" s="567">
        <v>374562.60849999997</v>
      </c>
      <c r="F2449" s="567">
        <v>0</v>
      </c>
    </row>
    <row r="2450" spans="1:6">
      <c r="A2450" s="889" t="s">
        <v>748</v>
      </c>
      <c r="B2450" s="567">
        <v>2400000</v>
      </c>
      <c r="C2450" s="567">
        <v>1</v>
      </c>
      <c r="D2450" s="567">
        <v>2400000</v>
      </c>
      <c r="E2450" s="567">
        <v>152003.33850000001</v>
      </c>
      <c r="F2450" s="567">
        <v>0</v>
      </c>
    </row>
    <row r="2451" spans="1:6">
      <c r="A2451" s="890" t="s">
        <v>3251</v>
      </c>
      <c r="B2451" s="567">
        <v>2400000</v>
      </c>
      <c r="C2451" s="567">
        <v>1</v>
      </c>
      <c r="D2451" s="567">
        <v>2400000</v>
      </c>
      <c r="E2451" s="567">
        <v>152003.33850000001</v>
      </c>
      <c r="F2451" s="567">
        <v>0</v>
      </c>
    </row>
    <row r="2452" spans="1:6">
      <c r="A2452" s="891">
        <v>2022</v>
      </c>
      <c r="B2452" s="567">
        <v>2400000</v>
      </c>
      <c r="C2452" s="567">
        <v>1</v>
      </c>
      <c r="D2452" s="567">
        <v>2400000</v>
      </c>
      <c r="E2452" s="567">
        <v>152003.33850000001</v>
      </c>
      <c r="F2452" s="567">
        <v>0</v>
      </c>
    </row>
    <row r="2453" spans="1:6">
      <c r="A2453" s="892" t="s">
        <v>747</v>
      </c>
      <c r="B2453" s="567">
        <v>2400000</v>
      </c>
      <c r="C2453" s="567">
        <v>1</v>
      </c>
      <c r="D2453" s="567">
        <v>2400000</v>
      </c>
      <c r="E2453" s="567">
        <v>152003.33850000001</v>
      </c>
      <c r="F2453" s="567">
        <v>0</v>
      </c>
    </row>
    <row r="2454" spans="1:6">
      <c r="A2454" s="893" t="s">
        <v>3251</v>
      </c>
      <c r="B2454" s="567">
        <v>2400000</v>
      </c>
      <c r="C2454" s="567">
        <v>1</v>
      </c>
      <c r="D2454" s="567">
        <v>2400000</v>
      </c>
      <c r="E2454" s="567">
        <v>152003.33850000001</v>
      </c>
      <c r="F2454" s="567">
        <v>0</v>
      </c>
    </row>
    <row r="2455" spans="1:6">
      <c r="A2455" s="894" t="s">
        <v>745</v>
      </c>
      <c r="B2455" s="567">
        <v>2400000</v>
      </c>
      <c r="C2455" s="567">
        <v>1</v>
      </c>
      <c r="D2455" s="567">
        <v>2400000</v>
      </c>
      <c r="E2455" s="567">
        <v>152003.33850000001</v>
      </c>
      <c r="F2455" s="567">
        <v>0</v>
      </c>
    </row>
    <row r="2456" spans="1:6">
      <c r="A2456" s="896" t="s">
        <v>527</v>
      </c>
      <c r="B2456" s="567">
        <v>2400000</v>
      </c>
      <c r="C2456" s="567">
        <v>1</v>
      </c>
      <c r="D2456" s="567">
        <v>2400000</v>
      </c>
      <c r="E2456" s="567">
        <v>152003.33850000001</v>
      </c>
      <c r="F2456" s="567">
        <v>0</v>
      </c>
    </row>
    <row r="2457" spans="1:6">
      <c r="A2457" s="895" t="s">
        <v>309</v>
      </c>
      <c r="B2457" s="567">
        <v>2400000</v>
      </c>
      <c r="C2457" s="567">
        <v>1</v>
      </c>
      <c r="D2457" s="567">
        <v>2400000</v>
      </c>
      <c r="E2457" s="567">
        <v>152003.33850000001</v>
      </c>
      <c r="F2457" s="567">
        <v>0</v>
      </c>
    </row>
    <row r="2458" spans="1:6">
      <c r="A2458" s="897" t="s">
        <v>319</v>
      </c>
      <c r="B2458" s="567">
        <v>2400000</v>
      </c>
      <c r="C2458" s="567">
        <v>1</v>
      </c>
      <c r="D2458" s="567">
        <v>2400000</v>
      </c>
      <c r="E2458" s="567">
        <v>152003.33850000001</v>
      </c>
      <c r="F2458" s="567">
        <v>0</v>
      </c>
    </row>
    <row r="2459" spans="1:6">
      <c r="A2459" s="889" t="s">
        <v>751</v>
      </c>
      <c r="B2459" s="567">
        <v>3206617</v>
      </c>
      <c r="C2459" s="567">
        <v>1</v>
      </c>
      <c r="D2459" s="567">
        <v>3206617</v>
      </c>
      <c r="E2459" s="567">
        <v>222559.27</v>
      </c>
      <c r="F2459" s="567">
        <v>0</v>
      </c>
    </row>
    <row r="2460" spans="1:6">
      <c r="A2460" s="890" t="s">
        <v>3251</v>
      </c>
      <c r="B2460" s="567">
        <v>3206617</v>
      </c>
      <c r="C2460" s="567">
        <v>1</v>
      </c>
      <c r="D2460" s="567">
        <v>3206617</v>
      </c>
      <c r="E2460" s="567">
        <v>222559.27</v>
      </c>
      <c r="F2460" s="567">
        <v>0</v>
      </c>
    </row>
    <row r="2461" spans="1:6">
      <c r="A2461" s="891">
        <v>2022</v>
      </c>
      <c r="B2461" s="567">
        <v>3206617</v>
      </c>
      <c r="C2461" s="567">
        <v>1</v>
      </c>
      <c r="D2461" s="567">
        <v>3206617</v>
      </c>
      <c r="E2461" s="567">
        <v>222559.27</v>
      </c>
      <c r="F2461" s="567">
        <v>0</v>
      </c>
    </row>
    <row r="2462" spans="1:6">
      <c r="A2462" s="892" t="s">
        <v>750</v>
      </c>
      <c r="B2462" s="567">
        <v>3206617</v>
      </c>
      <c r="C2462" s="567">
        <v>1</v>
      </c>
      <c r="D2462" s="567">
        <v>3206617</v>
      </c>
      <c r="E2462" s="567">
        <v>222559.27</v>
      </c>
      <c r="F2462" s="567">
        <v>0</v>
      </c>
    </row>
    <row r="2463" spans="1:6">
      <c r="A2463" s="893" t="s">
        <v>3251</v>
      </c>
      <c r="B2463" s="567">
        <v>3206617</v>
      </c>
      <c r="C2463" s="567">
        <v>1</v>
      </c>
      <c r="D2463" s="567">
        <v>3206617</v>
      </c>
      <c r="E2463" s="567">
        <v>222559.27</v>
      </c>
      <c r="F2463" s="567">
        <v>0</v>
      </c>
    </row>
    <row r="2464" spans="1:6">
      <c r="A2464" s="894" t="s">
        <v>745</v>
      </c>
      <c r="B2464" s="567">
        <v>3206617</v>
      </c>
      <c r="C2464" s="567">
        <v>1</v>
      </c>
      <c r="D2464" s="567">
        <v>3206617</v>
      </c>
      <c r="E2464" s="567">
        <v>222559.27</v>
      </c>
      <c r="F2464" s="567">
        <v>0</v>
      </c>
    </row>
    <row r="2465" spans="1:6">
      <c r="A2465" s="896" t="s">
        <v>527</v>
      </c>
      <c r="B2465" s="567">
        <v>3206617</v>
      </c>
      <c r="C2465" s="567">
        <v>1</v>
      </c>
      <c r="D2465" s="567">
        <v>3206617</v>
      </c>
      <c r="E2465" s="567">
        <v>222559.27</v>
      </c>
      <c r="F2465" s="567">
        <v>0</v>
      </c>
    </row>
    <row r="2466" spans="1:6">
      <c r="A2466" s="895" t="s">
        <v>309</v>
      </c>
      <c r="B2466" s="567">
        <v>3206617</v>
      </c>
      <c r="C2466" s="567">
        <v>1</v>
      </c>
      <c r="D2466" s="567">
        <v>3206617</v>
      </c>
      <c r="E2466" s="567">
        <v>222559.27</v>
      </c>
      <c r="F2466" s="567">
        <v>0</v>
      </c>
    </row>
    <row r="2467" spans="1:6">
      <c r="A2467" s="897" t="s">
        <v>319</v>
      </c>
      <c r="B2467" s="567">
        <v>3206617</v>
      </c>
      <c r="C2467" s="567">
        <v>1</v>
      </c>
      <c r="D2467" s="567">
        <v>3206617</v>
      </c>
      <c r="E2467" s="567">
        <v>222559.27</v>
      </c>
      <c r="F2467" s="567">
        <v>0</v>
      </c>
    </row>
    <row r="2468" spans="1:6">
      <c r="A2468" s="886" t="s">
        <v>754</v>
      </c>
      <c r="B2468" s="567">
        <v>3780000</v>
      </c>
      <c r="C2468" s="567">
        <v>1</v>
      </c>
      <c r="D2468" s="567">
        <v>3780000</v>
      </c>
      <c r="E2468" s="567">
        <v>3410044.4959</v>
      </c>
      <c r="F2468" s="567">
        <v>0</v>
      </c>
    </row>
    <row r="2469" spans="1:6">
      <c r="A2469" s="726" t="s">
        <v>2716</v>
      </c>
      <c r="B2469" s="567">
        <v>3780000</v>
      </c>
      <c r="C2469" s="567">
        <v>1</v>
      </c>
      <c r="D2469" s="567">
        <v>3780000</v>
      </c>
      <c r="E2469" s="567">
        <v>3410044.4959</v>
      </c>
      <c r="F2469" s="567">
        <v>0</v>
      </c>
    </row>
    <row r="2470" spans="1:6">
      <c r="A2470" s="887" t="s">
        <v>743</v>
      </c>
      <c r="B2470" s="567">
        <v>3780000</v>
      </c>
      <c r="C2470" s="567">
        <v>1</v>
      </c>
      <c r="D2470" s="567">
        <v>3780000</v>
      </c>
      <c r="E2470" s="567">
        <v>3410044.4959</v>
      </c>
      <c r="F2470" s="567">
        <v>0</v>
      </c>
    </row>
    <row r="2471" spans="1:6">
      <c r="A2471" s="888" t="s">
        <v>3251</v>
      </c>
      <c r="B2471" s="567">
        <v>3780000</v>
      </c>
      <c r="C2471" s="567">
        <v>1</v>
      </c>
      <c r="D2471" s="567">
        <v>3780000</v>
      </c>
      <c r="E2471" s="567">
        <v>3410044.4959</v>
      </c>
      <c r="F2471" s="567">
        <v>0</v>
      </c>
    </row>
    <row r="2472" spans="1:6">
      <c r="A2472" s="889">
        <v>0.05</v>
      </c>
      <c r="B2472" s="567">
        <v>3780000</v>
      </c>
      <c r="C2472" s="567">
        <v>1</v>
      </c>
      <c r="D2472" s="567">
        <v>3780000</v>
      </c>
      <c r="E2472" s="567">
        <v>3410044.4959</v>
      </c>
      <c r="F2472" s="567">
        <v>0</v>
      </c>
    </row>
    <row r="2473" spans="1:6">
      <c r="A2473" s="890" t="s">
        <v>3251</v>
      </c>
      <c r="B2473" s="567">
        <v>3780000</v>
      </c>
      <c r="C2473" s="567">
        <v>1</v>
      </c>
      <c r="D2473" s="567">
        <v>3780000</v>
      </c>
      <c r="E2473" s="567">
        <v>3410044.4959</v>
      </c>
      <c r="F2473" s="567">
        <v>0</v>
      </c>
    </row>
    <row r="2474" spans="1:6">
      <c r="A2474" s="891">
        <v>2022</v>
      </c>
      <c r="B2474" s="567">
        <v>3780000</v>
      </c>
      <c r="C2474" s="567">
        <v>1</v>
      </c>
      <c r="D2474" s="567">
        <v>3780000</v>
      </c>
      <c r="E2474" s="567">
        <v>3410044.4959</v>
      </c>
      <c r="F2474" s="567">
        <v>0</v>
      </c>
    </row>
    <row r="2475" spans="1:6">
      <c r="A2475" s="892" t="s">
        <v>755</v>
      </c>
      <c r="B2475" s="567">
        <v>3780000</v>
      </c>
      <c r="C2475" s="567">
        <v>1</v>
      </c>
      <c r="D2475" s="567">
        <v>3780000</v>
      </c>
      <c r="E2475" s="567">
        <v>3410044.4959</v>
      </c>
      <c r="F2475" s="567">
        <v>0</v>
      </c>
    </row>
    <row r="2476" spans="1:6">
      <c r="A2476" s="893" t="s">
        <v>3251</v>
      </c>
      <c r="B2476" s="567">
        <v>3780000</v>
      </c>
      <c r="C2476" s="567">
        <v>1</v>
      </c>
      <c r="D2476" s="567">
        <v>3780000</v>
      </c>
      <c r="E2476" s="567">
        <v>3410044.4959</v>
      </c>
      <c r="F2476" s="567">
        <v>0</v>
      </c>
    </row>
    <row r="2477" spans="1:6">
      <c r="A2477" s="894" t="s">
        <v>753</v>
      </c>
      <c r="B2477" s="567">
        <v>3780000</v>
      </c>
      <c r="C2477" s="567">
        <v>1</v>
      </c>
      <c r="D2477" s="567">
        <v>3780000</v>
      </c>
      <c r="E2477" s="567">
        <v>3410044.4959</v>
      </c>
      <c r="F2477" s="567">
        <v>0</v>
      </c>
    </row>
    <row r="2478" spans="1:6">
      <c r="A2478" s="896" t="s">
        <v>527</v>
      </c>
      <c r="B2478" s="567">
        <v>3780000</v>
      </c>
      <c r="C2478" s="567">
        <v>1</v>
      </c>
      <c r="D2478" s="567">
        <v>3780000</v>
      </c>
      <c r="E2478" s="567">
        <v>3410044.4959</v>
      </c>
      <c r="F2478" s="567">
        <v>0</v>
      </c>
    </row>
    <row r="2479" spans="1:6">
      <c r="A2479" s="895" t="s">
        <v>309</v>
      </c>
      <c r="B2479" s="567">
        <v>3780000</v>
      </c>
      <c r="C2479" s="567">
        <v>1</v>
      </c>
      <c r="D2479" s="567">
        <v>3780000</v>
      </c>
      <c r="E2479" s="567">
        <v>3410044.4959</v>
      </c>
      <c r="F2479" s="567">
        <v>0</v>
      </c>
    </row>
    <row r="2480" spans="1:6">
      <c r="A2480" s="897" t="s">
        <v>319</v>
      </c>
      <c r="B2480" s="567">
        <v>3780000</v>
      </c>
      <c r="C2480" s="567">
        <v>1</v>
      </c>
      <c r="D2480" s="567">
        <v>3780000</v>
      </c>
      <c r="E2480" s="567">
        <v>3410044.4959</v>
      </c>
      <c r="F2480" s="567">
        <v>0</v>
      </c>
    </row>
    <row r="2481" spans="1:6">
      <c r="A2481" s="886" t="s">
        <v>741</v>
      </c>
      <c r="B2481" s="567">
        <v>1630000</v>
      </c>
      <c r="C2481" s="567">
        <v>1</v>
      </c>
      <c r="D2481" s="567">
        <v>1630000</v>
      </c>
      <c r="E2481" s="567">
        <v>1615525.97621</v>
      </c>
      <c r="F2481" s="567">
        <v>1041339.69309</v>
      </c>
    </row>
    <row r="2482" spans="1:6">
      <c r="A2482" s="726" t="s">
        <v>2705</v>
      </c>
      <c r="B2482" s="567">
        <v>1630000</v>
      </c>
      <c r="C2482" s="567">
        <v>1</v>
      </c>
      <c r="D2482" s="567">
        <v>1630000</v>
      </c>
      <c r="E2482" s="567">
        <v>1615525.97621</v>
      </c>
      <c r="F2482" s="567">
        <v>1041339.69309</v>
      </c>
    </row>
    <row r="2483" spans="1:6">
      <c r="A2483" s="887" t="s">
        <v>743</v>
      </c>
      <c r="B2483" s="567">
        <v>1630000</v>
      </c>
      <c r="C2483" s="567">
        <v>1</v>
      </c>
      <c r="D2483" s="567">
        <v>1630000</v>
      </c>
      <c r="E2483" s="567">
        <v>1615525.97621</v>
      </c>
      <c r="F2483" s="567">
        <v>1041339.69309</v>
      </c>
    </row>
    <row r="2484" spans="1:6">
      <c r="A2484" s="888" t="s">
        <v>3251</v>
      </c>
      <c r="B2484" s="567">
        <v>1630000</v>
      </c>
      <c r="C2484" s="567">
        <v>1</v>
      </c>
      <c r="D2484" s="567">
        <v>1630000</v>
      </c>
      <c r="E2484" s="567">
        <v>1615525.97621</v>
      </c>
      <c r="F2484" s="567">
        <v>1041339.69309</v>
      </c>
    </row>
    <row r="2485" spans="1:6">
      <c r="A2485" s="889">
        <v>0.8</v>
      </c>
      <c r="B2485" s="567">
        <v>1630000</v>
      </c>
      <c r="C2485" s="567">
        <v>1</v>
      </c>
      <c r="D2485" s="567">
        <v>1630000</v>
      </c>
      <c r="E2485" s="567">
        <v>1615525.97621</v>
      </c>
      <c r="F2485" s="567">
        <v>1041339.69309</v>
      </c>
    </row>
    <row r="2486" spans="1:6">
      <c r="A2486" s="890" t="s">
        <v>3251</v>
      </c>
      <c r="B2486" s="567">
        <v>1630000</v>
      </c>
      <c r="C2486" s="567">
        <v>1</v>
      </c>
      <c r="D2486" s="567">
        <v>1630000</v>
      </c>
      <c r="E2486" s="567">
        <v>1615525.97621</v>
      </c>
      <c r="F2486" s="567">
        <v>1041339.69309</v>
      </c>
    </row>
    <row r="2487" spans="1:6">
      <c r="A2487" s="891">
        <v>2022</v>
      </c>
      <c r="B2487" s="567">
        <v>1630000</v>
      </c>
      <c r="C2487" s="567">
        <v>1</v>
      </c>
      <c r="D2487" s="567">
        <v>1630000</v>
      </c>
      <c r="E2487" s="567">
        <v>1615525.97621</v>
      </c>
      <c r="F2487" s="567">
        <v>1041339.69309</v>
      </c>
    </row>
    <row r="2488" spans="1:6">
      <c r="A2488" s="892" t="s">
        <v>742</v>
      </c>
      <c r="B2488" s="567">
        <v>1630000</v>
      </c>
      <c r="C2488" s="567">
        <v>1</v>
      </c>
      <c r="D2488" s="567">
        <v>1630000</v>
      </c>
      <c r="E2488" s="567">
        <v>1615525.97621</v>
      </c>
      <c r="F2488" s="567">
        <v>1041339.69309</v>
      </c>
    </row>
    <row r="2489" spans="1:6">
      <c r="A2489" s="893" t="s">
        <v>3251</v>
      </c>
      <c r="B2489" s="567">
        <v>1630000</v>
      </c>
      <c r="C2489" s="567">
        <v>1</v>
      </c>
      <c r="D2489" s="567">
        <v>1630000</v>
      </c>
      <c r="E2489" s="567">
        <v>1615525.97621</v>
      </c>
      <c r="F2489" s="567">
        <v>1041339.69309</v>
      </c>
    </row>
    <row r="2490" spans="1:6">
      <c r="A2490" s="894" t="s">
        <v>740</v>
      </c>
      <c r="B2490" s="567">
        <v>1630000</v>
      </c>
      <c r="C2490" s="567">
        <v>1</v>
      </c>
      <c r="D2490" s="567">
        <v>1630000</v>
      </c>
      <c r="E2490" s="567">
        <v>1615525.97621</v>
      </c>
      <c r="F2490" s="567">
        <v>1041339.69309</v>
      </c>
    </row>
    <row r="2491" spans="1:6">
      <c r="A2491" s="896" t="s">
        <v>527</v>
      </c>
      <c r="B2491" s="567">
        <v>1630000</v>
      </c>
      <c r="C2491" s="567">
        <v>1</v>
      </c>
      <c r="D2491" s="567">
        <v>1630000</v>
      </c>
      <c r="E2491" s="567">
        <v>1615525.97621</v>
      </c>
      <c r="F2491" s="567">
        <v>1041339.69309</v>
      </c>
    </row>
    <row r="2492" spans="1:6">
      <c r="A2492" s="895" t="s">
        <v>309</v>
      </c>
      <c r="B2492" s="567">
        <v>1630000</v>
      </c>
      <c r="C2492" s="567">
        <v>1</v>
      </c>
      <c r="D2492" s="567">
        <v>1630000</v>
      </c>
      <c r="E2492" s="567">
        <v>1615525.97621</v>
      </c>
      <c r="F2492" s="567">
        <v>1041339.69309</v>
      </c>
    </row>
    <row r="2493" spans="1:6">
      <c r="A2493" s="897" t="s">
        <v>319</v>
      </c>
      <c r="B2493" s="567">
        <v>1630000</v>
      </c>
      <c r="C2493" s="567">
        <v>1</v>
      </c>
      <c r="D2493" s="567">
        <v>1630000</v>
      </c>
      <c r="E2493" s="567">
        <v>1615525.97621</v>
      </c>
      <c r="F2493" s="567">
        <v>1041339.69309</v>
      </c>
    </row>
    <row r="2494" spans="1:6">
      <c r="A2494" s="886" t="s">
        <v>360</v>
      </c>
      <c r="B2494" s="567">
        <v>2276743</v>
      </c>
      <c r="C2494" s="567">
        <v>1</v>
      </c>
      <c r="D2494" s="567">
        <v>2276743</v>
      </c>
      <c r="E2494" s="567">
        <v>2180272</v>
      </c>
      <c r="F2494" s="567">
        <v>359184</v>
      </c>
    </row>
    <row r="2495" spans="1:6">
      <c r="A2495" s="726" t="s">
        <v>2704</v>
      </c>
      <c r="B2495" s="567">
        <v>2276743</v>
      </c>
      <c r="C2495" s="567">
        <v>1</v>
      </c>
      <c r="D2495" s="567">
        <v>2276743</v>
      </c>
      <c r="E2495" s="567">
        <v>2180272</v>
      </c>
      <c r="F2495" s="567">
        <v>359184</v>
      </c>
    </row>
    <row r="2496" spans="1:6">
      <c r="A2496" s="887" t="s">
        <v>3251</v>
      </c>
      <c r="B2496" s="567">
        <v>2276743</v>
      </c>
      <c r="C2496" s="567">
        <v>1</v>
      </c>
      <c r="D2496" s="567">
        <v>2276743</v>
      </c>
      <c r="E2496" s="567">
        <v>2180272</v>
      </c>
      <c r="F2496" s="567">
        <v>359184</v>
      </c>
    </row>
    <row r="2497" spans="1:6">
      <c r="A2497" s="888" t="s">
        <v>3251</v>
      </c>
      <c r="B2497" s="567">
        <v>2276743</v>
      </c>
      <c r="C2497" s="567">
        <v>1</v>
      </c>
      <c r="D2497" s="567">
        <v>2276743</v>
      </c>
      <c r="E2497" s="567">
        <v>2180272</v>
      </c>
      <c r="F2497" s="567">
        <v>359184</v>
      </c>
    </row>
    <row r="2498" spans="1:6">
      <c r="A2498" s="889" t="s">
        <v>363</v>
      </c>
      <c r="B2498" s="567">
        <v>2276743</v>
      </c>
      <c r="C2498" s="567">
        <v>1</v>
      </c>
      <c r="D2498" s="567">
        <v>2276743</v>
      </c>
      <c r="E2498" s="567">
        <v>2180272</v>
      </c>
      <c r="F2498" s="567">
        <v>359184</v>
      </c>
    </row>
    <row r="2499" spans="1:6">
      <c r="A2499" s="890" t="s">
        <v>3251</v>
      </c>
      <c r="B2499" s="567">
        <v>2276743</v>
      </c>
      <c r="C2499" s="567">
        <v>1</v>
      </c>
      <c r="D2499" s="567">
        <v>2276743</v>
      </c>
      <c r="E2499" s="567">
        <v>2180272</v>
      </c>
      <c r="F2499" s="567">
        <v>359184</v>
      </c>
    </row>
    <row r="2500" spans="1:6">
      <c r="A2500" s="891" t="s">
        <v>3251</v>
      </c>
      <c r="B2500" s="567">
        <v>2276743</v>
      </c>
      <c r="C2500" s="567">
        <v>1</v>
      </c>
      <c r="D2500" s="567">
        <v>2276743</v>
      </c>
      <c r="E2500" s="567">
        <v>2180272</v>
      </c>
      <c r="F2500" s="567">
        <v>359184</v>
      </c>
    </row>
    <row r="2501" spans="1:6">
      <c r="A2501" s="892" t="s">
        <v>362</v>
      </c>
      <c r="B2501" s="567">
        <v>2276743</v>
      </c>
      <c r="C2501" s="567">
        <v>1</v>
      </c>
      <c r="D2501" s="567">
        <v>2276743</v>
      </c>
      <c r="E2501" s="567">
        <v>2180272</v>
      </c>
      <c r="F2501" s="567">
        <v>359184</v>
      </c>
    </row>
    <row r="2502" spans="1:6">
      <c r="A2502" s="893" t="s">
        <v>361</v>
      </c>
      <c r="B2502" s="567">
        <v>2276743</v>
      </c>
      <c r="C2502" s="567">
        <v>1</v>
      </c>
      <c r="D2502" s="567">
        <v>2276743</v>
      </c>
      <c r="E2502" s="567">
        <v>2180272</v>
      </c>
      <c r="F2502" s="567">
        <v>359184</v>
      </c>
    </row>
    <row r="2503" spans="1:6">
      <c r="A2503" s="894" t="s">
        <v>359</v>
      </c>
      <c r="B2503" s="567">
        <v>2276743</v>
      </c>
      <c r="C2503" s="567">
        <v>1</v>
      </c>
      <c r="D2503" s="567">
        <v>2276743</v>
      </c>
      <c r="E2503" s="567">
        <v>2180272</v>
      </c>
      <c r="F2503" s="567">
        <v>359184</v>
      </c>
    </row>
    <row r="2504" spans="1:6">
      <c r="A2504" s="896" t="s">
        <v>318</v>
      </c>
      <c r="B2504" s="567">
        <v>2276743</v>
      </c>
      <c r="C2504" s="567">
        <v>1</v>
      </c>
      <c r="D2504" s="567">
        <v>2276743</v>
      </c>
      <c r="E2504" s="567">
        <v>2180272</v>
      </c>
      <c r="F2504" s="567">
        <v>359184</v>
      </c>
    </row>
    <row r="2505" spans="1:6">
      <c r="A2505" s="895" t="s">
        <v>307</v>
      </c>
      <c r="B2505" s="567">
        <v>2276743</v>
      </c>
      <c r="C2505" s="567">
        <v>1</v>
      </c>
      <c r="D2505" s="567">
        <v>2276743</v>
      </c>
      <c r="E2505" s="567">
        <v>2180272</v>
      </c>
      <c r="F2505" s="567">
        <v>359184</v>
      </c>
    </row>
    <row r="2506" spans="1:6">
      <c r="A2506" s="897" t="s">
        <v>3251</v>
      </c>
      <c r="B2506" s="567">
        <v>2276743</v>
      </c>
      <c r="C2506" s="567">
        <v>1</v>
      </c>
      <c r="D2506" s="567">
        <v>2276743</v>
      </c>
      <c r="E2506" s="567">
        <v>2180272</v>
      </c>
      <c r="F2506" s="567">
        <v>359184</v>
      </c>
    </row>
    <row r="2507" spans="1:6">
      <c r="A2507" s="886" t="s">
        <v>371</v>
      </c>
      <c r="B2507" s="567">
        <v>1200000</v>
      </c>
      <c r="C2507" s="567">
        <v>1</v>
      </c>
      <c r="D2507" s="567">
        <v>1200000</v>
      </c>
      <c r="E2507" s="567">
        <v>633963</v>
      </c>
      <c r="F2507" s="567">
        <v>0</v>
      </c>
    </row>
    <row r="2508" spans="1:6">
      <c r="A2508" s="726" t="s">
        <v>2708</v>
      </c>
      <c r="B2508" s="567">
        <v>1200000</v>
      </c>
      <c r="C2508" s="567">
        <v>1</v>
      </c>
      <c r="D2508" s="567">
        <v>1200000</v>
      </c>
      <c r="E2508" s="567">
        <v>633963</v>
      </c>
      <c r="F2508" s="567">
        <v>0</v>
      </c>
    </row>
    <row r="2509" spans="1:6">
      <c r="A2509" s="887" t="s">
        <v>3251</v>
      </c>
      <c r="B2509" s="567">
        <v>1200000</v>
      </c>
      <c r="C2509" s="567">
        <v>1</v>
      </c>
      <c r="D2509" s="567">
        <v>1200000</v>
      </c>
      <c r="E2509" s="567">
        <v>633963</v>
      </c>
      <c r="F2509" s="567">
        <v>0</v>
      </c>
    </row>
    <row r="2510" spans="1:6">
      <c r="A2510" s="888" t="s">
        <v>3251</v>
      </c>
      <c r="B2510" s="567">
        <v>1200000</v>
      </c>
      <c r="C2510" s="567">
        <v>1</v>
      </c>
      <c r="D2510" s="567">
        <v>1200000</v>
      </c>
      <c r="E2510" s="567">
        <v>633963</v>
      </c>
      <c r="F2510" s="567">
        <v>0</v>
      </c>
    </row>
    <row r="2511" spans="1:6">
      <c r="A2511" s="889" t="s">
        <v>3251</v>
      </c>
      <c r="B2511" s="567">
        <v>1200000</v>
      </c>
      <c r="C2511" s="567">
        <v>1</v>
      </c>
      <c r="D2511" s="567">
        <v>1200000</v>
      </c>
      <c r="E2511" s="567">
        <v>633963</v>
      </c>
      <c r="F2511" s="567">
        <v>0</v>
      </c>
    </row>
    <row r="2512" spans="1:6">
      <c r="A2512" s="890" t="s">
        <v>3251</v>
      </c>
      <c r="B2512" s="567">
        <v>1200000</v>
      </c>
      <c r="C2512" s="567">
        <v>1</v>
      </c>
      <c r="D2512" s="567">
        <v>1200000</v>
      </c>
      <c r="E2512" s="567">
        <v>633963</v>
      </c>
      <c r="F2512" s="567">
        <v>0</v>
      </c>
    </row>
    <row r="2513" spans="1:6">
      <c r="A2513" s="891" t="s">
        <v>3251</v>
      </c>
      <c r="B2513" s="567">
        <v>1200000</v>
      </c>
      <c r="C2513" s="567">
        <v>1</v>
      </c>
      <c r="D2513" s="567">
        <v>1200000</v>
      </c>
      <c r="E2513" s="567">
        <v>633963</v>
      </c>
      <c r="F2513" s="567">
        <v>0</v>
      </c>
    </row>
    <row r="2514" spans="1:6">
      <c r="A2514" s="892" t="s">
        <v>373</v>
      </c>
      <c r="B2514" s="567">
        <v>1200000</v>
      </c>
      <c r="C2514" s="567">
        <v>1</v>
      </c>
      <c r="D2514" s="567">
        <v>1200000</v>
      </c>
      <c r="E2514" s="567">
        <v>633963</v>
      </c>
      <c r="F2514" s="567">
        <v>0</v>
      </c>
    </row>
    <row r="2515" spans="1:6">
      <c r="A2515" s="893" t="s">
        <v>372</v>
      </c>
      <c r="B2515" s="567">
        <v>1200000</v>
      </c>
      <c r="C2515" s="567">
        <v>1</v>
      </c>
      <c r="D2515" s="567">
        <v>1200000</v>
      </c>
      <c r="E2515" s="567">
        <v>633963</v>
      </c>
      <c r="F2515" s="567">
        <v>0</v>
      </c>
    </row>
    <row r="2516" spans="1:6">
      <c r="A2516" s="894" t="s">
        <v>370</v>
      </c>
      <c r="B2516" s="567">
        <v>1200000</v>
      </c>
      <c r="C2516" s="567">
        <v>1</v>
      </c>
      <c r="D2516" s="567">
        <v>1200000</v>
      </c>
      <c r="E2516" s="567">
        <v>633963</v>
      </c>
      <c r="F2516" s="567">
        <v>0</v>
      </c>
    </row>
    <row r="2517" spans="1:6">
      <c r="A2517" s="896" t="s">
        <v>318</v>
      </c>
      <c r="B2517" s="567">
        <v>1200000</v>
      </c>
      <c r="C2517" s="567">
        <v>1</v>
      </c>
      <c r="D2517" s="567">
        <v>1200000</v>
      </c>
      <c r="E2517" s="567">
        <v>633963</v>
      </c>
      <c r="F2517" s="567">
        <v>0</v>
      </c>
    </row>
    <row r="2518" spans="1:6">
      <c r="A2518" s="895" t="s">
        <v>307</v>
      </c>
      <c r="B2518" s="567">
        <v>1200000</v>
      </c>
      <c r="C2518" s="567">
        <v>1</v>
      </c>
      <c r="D2518" s="567">
        <v>1200000</v>
      </c>
      <c r="E2518" s="567">
        <v>633963</v>
      </c>
      <c r="F2518" s="567">
        <v>0</v>
      </c>
    </row>
    <row r="2519" spans="1:6">
      <c r="A2519" s="897" t="s">
        <v>3251</v>
      </c>
      <c r="B2519" s="567">
        <v>1200000</v>
      </c>
      <c r="C2519" s="567">
        <v>1</v>
      </c>
      <c r="D2519" s="567">
        <v>1200000</v>
      </c>
      <c r="E2519" s="567">
        <v>633963</v>
      </c>
      <c r="F2519" s="567">
        <v>0</v>
      </c>
    </row>
    <row r="2520" spans="1:6">
      <c r="A2520" s="886" t="s">
        <v>682</v>
      </c>
      <c r="B2520" s="567">
        <v>2310000</v>
      </c>
      <c r="C2520" s="567">
        <v>1</v>
      </c>
      <c r="D2520" s="567">
        <v>3220800</v>
      </c>
      <c r="E2520" s="567">
        <v>2573730</v>
      </c>
      <c r="F2520" s="567">
        <v>2290066</v>
      </c>
    </row>
    <row r="2521" spans="1:6">
      <c r="A2521" s="726" t="s">
        <v>2697</v>
      </c>
      <c r="B2521" s="567">
        <v>2310000</v>
      </c>
      <c r="C2521" s="567">
        <v>1</v>
      </c>
      <c r="D2521" s="567">
        <v>3220800</v>
      </c>
      <c r="E2521" s="567">
        <v>2573730</v>
      </c>
      <c r="F2521" s="567">
        <v>2290066</v>
      </c>
    </row>
    <row r="2522" spans="1:6">
      <c r="A2522" s="887" t="s">
        <v>684</v>
      </c>
      <c r="B2522" s="567">
        <v>2310000</v>
      </c>
      <c r="C2522" s="567">
        <v>1</v>
      </c>
      <c r="D2522" s="567">
        <v>3220800</v>
      </c>
      <c r="E2522" s="567">
        <v>2573730</v>
      </c>
      <c r="F2522" s="567">
        <v>2290066</v>
      </c>
    </row>
    <row r="2523" spans="1:6">
      <c r="A2523" s="888" t="s">
        <v>3251</v>
      </c>
      <c r="B2523" s="567">
        <v>2310000</v>
      </c>
      <c r="C2523" s="567">
        <v>1</v>
      </c>
      <c r="D2523" s="567">
        <v>3220800</v>
      </c>
      <c r="E2523" s="567">
        <v>2573730</v>
      </c>
      <c r="F2523" s="567">
        <v>2290066</v>
      </c>
    </row>
    <row r="2524" spans="1:6">
      <c r="A2524" s="889">
        <v>98</v>
      </c>
      <c r="B2524" s="567">
        <v>2310000</v>
      </c>
      <c r="C2524" s="567">
        <v>1</v>
      </c>
      <c r="D2524" s="567">
        <v>3220800</v>
      </c>
      <c r="E2524" s="567">
        <v>2573730</v>
      </c>
      <c r="F2524" s="567">
        <v>2290066</v>
      </c>
    </row>
    <row r="2525" spans="1:6">
      <c r="A2525" s="890" t="s">
        <v>3251</v>
      </c>
      <c r="B2525" s="567">
        <v>2310000</v>
      </c>
      <c r="C2525" s="567">
        <v>1</v>
      </c>
      <c r="D2525" s="567">
        <v>3220800</v>
      </c>
      <c r="E2525" s="567">
        <v>2573730</v>
      </c>
      <c r="F2525" s="567">
        <v>2290066</v>
      </c>
    </row>
    <row r="2526" spans="1:6">
      <c r="A2526" s="891">
        <v>2011</v>
      </c>
      <c r="B2526" s="567">
        <v>2310000</v>
      </c>
      <c r="C2526" s="567">
        <v>1</v>
      </c>
      <c r="D2526" s="567">
        <v>3220800</v>
      </c>
      <c r="E2526" s="567">
        <v>2573730</v>
      </c>
      <c r="F2526" s="567">
        <v>2290066</v>
      </c>
    </row>
    <row r="2527" spans="1:6">
      <c r="A2527" s="892" t="s">
        <v>683</v>
      </c>
      <c r="B2527" s="567">
        <v>2310000</v>
      </c>
      <c r="C2527" s="567">
        <v>1</v>
      </c>
      <c r="D2527" s="567">
        <v>3220800</v>
      </c>
      <c r="E2527" s="567">
        <v>2573730</v>
      </c>
      <c r="F2527" s="567">
        <v>2290066</v>
      </c>
    </row>
    <row r="2528" spans="1:6">
      <c r="A2528" s="893" t="s">
        <v>3251</v>
      </c>
      <c r="B2528" s="567">
        <v>2310000</v>
      </c>
      <c r="C2528" s="567">
        <v>1</v>
      </c>
      <c r="D2528" s="567">
        <v>3220800</v>
      </c>
      <c r="E2528" s="567">
        <v>2573730</v>
      </c>
      <c r="F2528" s="567">
        <v>2290066</v>
      </c>
    </row>
    <row r="2529" spans="1:6">
      <c r="A2529" s="894" t="s">
        <v>681</v>
      </c>
      <c r="B2529" s="567">
        <v>2310000</v>
      </c>
      <c r="C2529" s="567">
        <v>1</v>
      </c>
      <c r="D2529" s="567">
        <v>3220800</v>
      </c>
      <c r="E2529" s="567">
        <v>2573730</v>
      </c>
      <c r="F2529" s="567">
        <v>2290066</v>
      </c>
    </row>
    <row r="2530" spans="1:6">
      <c r="A2530" s="896" t="s">
        <v>527</v>
      </c>
      <c r="B2530" s="567">
        <v>2310000</v>
      </c>
      <c r="C2530" s="567">
        <v>1</v>
      </c>
      <c r="D2530" s="567">
        <v>3220800</v>
      </c>
      <c r="E2530" s="567">
        <v>2573730</v>
      </c>
      <c r="F2530" s="567">
        <v>2290066</v>
      </c>
    </row>
    <row r="2531" spans="1:6">
      <c r="A2531" s="895" t="s">
        <v>271</v>
      </c>
      <c r="B2531" s="567">
        <v>2310000</v>
      </c>
      <c r="C2531" s="567">
        <v>1</v>
      </c>
      <c r="D2531" s="567">
        <v>3220800</v>
      </c>
      <c r="E2531" s="567">
        <v>2573730</v>
      </c>
      <c r="F2531" s="567">
        <v>2290066</v>
      </c>
    </row>
    <row r="2532" spans="1:6">
      <c r="A2532" s="897" t="s">
        <v>319</v>
      </c>
      <c r="B2532" s="567">
        <v>2310000</v>
      </c>
      <c r="C2532" s="567">
        <v>1</v>
      </c>
      <c r="D2532" s="567">
        <v>3220800</v>
      </c>
      <c r="E2532" s="567">
        <v>2573730</v>
      </c>
      <c r="F2532" s="567">
        <v>2290066</v>
      </c>
    </row>
    <row r="2533" spans="1:6">
      <c r="A2533" s="886" t="s">
        <v>731</v>
      </c>
      <c r="B2533" s="567">
        <v>500000</v>
      </c>
      <c r="C2533" s="567">
        <v>1</v>
      </c>
      <c r="D2533" s="567">
        <v>1000000</v>
      </c>
      <c r="E2533" s="567">
        <v>881930</v>
      </c>
      <c r="F2533" s="567">
        <v>563865</v>
      </c>
    </row>
    <row r="2534" spans="1:6">
      <c r="A2534" s="726" t="s">
        <v>2711</v>
      </c>
      <c r="B2534" s="567">
        <v>500000</v>
      </c>
      <c r="C2534" s="567">
        <v>1</v>
      </c>
      <c r="D2534" s="567">
        <v>1000000</v>
      </c>
      <c r="E2534" s="567">
        <v>881930</v>
      </c>
      <c r="F2534" s="567">
        <v>563865</v>
      </c>
    </row>
    <row r="2535" spans="1:6">
      <c r="A2535" s="887" t="s">
        <v>3251</v>
      </c>
      <c r="B2535" s="567">
        <v>500000</v>
      </c>
      <c r="C2535" s="567">
        <v>1</v>
      </c>
      <c r="D2535" s="567">
        <v>1000000</v>
      </c>
      <c r="E2535" s="567">
        <v>881930</v>
      </c>
      <c r="F2535" s="567">
        <v>563865</v>
      </c>
    </row>
    <row r="2536" spans="1:6">
      <c r="A2536" s="888" t="s">
        <v>3251</v>
      </c>
      <c r="B2536" s="567">
        <v>500000</v>
      </c>
      <c r="C2536" s="567">
        <v>1</v>
      </c>
      <c r="D2536" s="567">
        <v>1000000</v>
      </c>
      <c r="E2536" s="567">
        <v>881930</v>
      </c>
      <c r="F2536" s="567">
        <v>563865</v>
      </c>
    </row>
    <row r="2537" spans="1:6">
      <c r="A2537" s="889">
        <v>90</v>
      </c>
      <c r="B2537" s="567">
        <v>500000</v>
      </c>
      <c r="C2537" s="567">
        <v>1</v>
      </c>
      <c r="D2537" s="567">
        <v>1000000</v>
      </c>
      <c r="E2537" s="567">
        <v>881930</v>
      </c>
      <c r="F2537" s="567">
        <v>563865</v>
      </c>
    </row>
    <row r="2538" spans="1:6">
      <c r="A2538" s="890" t="s">
        <v>3251</v>
      </c>
      <c r="B2538" s="567">
        <v>500000</v>
      </c>
      <c r="C2538" s="567">
        <v>1</v>
      </c>
      <c r="D2538" s="567">
        <v>1000000</v>
      </c>
      <c r="E2538" s="567">
        <v>881930</v>
      </c>
      <c r="F2538" s="567">
        <v>563865</v>
      </c>
    </row>
    <row r="2539" spans="1:6">
      <c r="A2539" s="891">
        <v>2017</v>
      </c>
      <c r="B2539" s="567">
        <v>500000</v>
      </c>
      <c r="C2539" s="567">
        <v>1</v>
      </c>
      <c r="D2539" s="567">
        <v>1000000</v>
      </c>
      <c r="E2539" s="567">
        <v>881930</v>
      </c>
      <c r="F2539" s="567">
        <v>563865</v>
      </c>
    </row>
    <row r="2540" spans="1:6">
      <c r="A2540" s="892" t="s">
        <v>732</v>
      </c>
      <c r="B2540" s="567">
        <v>500000</v>
      </c>
      <c r="C2540" s="567">
        <v>1</v>
      </c>
      <c r="D2540" s="567">
        <v>1000000</v>
      </c>
      <c r="E2540" s="567">
        <v>881930</v>
      </c>
      <c r="F2540" s="567">
        <v>563865</v>
      </c>
    </row>
    <row r="2541" spans="1:6">
      <c r="A2541" s="893" t="s">
        <v>3251</v>
      </c>
      <c r="B2541" s="567">
        <v>500000</v>
      </c>
      <c r="C2541" s="567">
        <v>1</v>
      </c>
      <c r="D2541" s="567">
        <v>1000000</v>
      </c>
      <c r="E2541" s="567">
        <v>881930</v>
      </c>
      <c r="F2541" s="567">
        <v>563865</v>
      </c>
    </row>
    <row r="2542" spans="1:6">
      <c r="A2542" s="894" t="s">
        <v>730</v>
      </c>
      <c r="B2542" s="567">
        <v>500000</v>
      </c>
      <c r="C2542" s="567">
        <v>1</v>
      </c>
      <c r="D2542" s="567">
        <v>1000000</v>
      </c>
      <c r="E2542" s="567">
        <v>881930</v>
      </c>
      <c r="F2542" s="567">
        <v>563865</v>
      </c>
    </row>
    <row r="2543" spans="1:6">
      <c r="A2543" s="896" t="s">
        <v>527</v>
      </c>
      <c r="B2543" s="567">
        <v>500000</v>
      </c>
      <c r="C2543" s="567">
        <v>1</v>
      </c>
      <c r="D2543" s="567">
        <v>1000000</v>
      </c>
      <c r="E2543" s="567">
        <v>881930</v>
      </c>
      <c r="F2543" s="567">
        <v>563865</v>
      </c>
    </row>
    <row r="2544" spans="1:6">
      <c r="A2544" s="895" t="s">
        <v>271</v>
      </c>
      <c r="B2544" s="567">
        <v>500000</v>
      </c>
      <c r="C2544" s="567">
        <v>1</v>
      </c>
      <c r="D2544" s="567">
        <v>1000000</v>
      </c>
      <c r="E2544" s="567">
        <v>881930</v>
      </c>
      <c r="F2544" s="567">
        <v>563865</v>
      </c>
    </row>
    <row r="2545" spans="1:6">
      <c r="A2545" s="897" t="s">
        <v>319</v>
      </c>
      <c r="B2545" s="567">
        <v>500000</v>
      </c>
      <c r="C2545" s="567">
        <v>1</v>
      </c>
      <c r="D2545" s="567">
        <v>1000000</v>
      </c>
      <c r="E2545" s="567">
        <v>881930</v>
      </c>
      <c r="F2545" s="567">
        <v>563865</v>
      </c>
    </row>
    <row r="2546" spans="1:6">
      <c r="A2546" s="886" t="s">
        <v>707</v>
      </c>
      <c r="B2546" s="567">
        <v>1000000</v>
      </c>
      <c r="C2546" s="567">
        <v>1</v>
      </c>
      <c r="D2546" s="567">
        <v>1000000</v>
      </c>
      <c r="E2546" s="567">
        <v>975633</v>
      </c>
      <c r="F2546" s="567">
        <v>952835</v>
      </c>
    </row>
    <row r="2547" spans="1:6">
      <c r="A2547" s="726" t="s">
        <v>2708</v>
      </c>
      <c r="B2547" s="567">
        <v>1000000</v>
      </c>
      <c r="C2547" s="567">
        <v>1</v>
      </c>
      <c r="D2547" s="567">
        <v>1000000</v>
      </c>
      <c r="E2547" s="567">
        <v>975633</v>
      </c>
      <c r="F2547" s="567">
        <v>952835</v>
      </c>
    </row>
    <row r="2548" spans="1:6">
      <c r="A2548" s="887" t="s">
        <v>709</v>
      </c>
      <c r="B2548" s="567">
        <v>1000000</v>
      </c>
      <c r="C2548" s="567">
        <v>1</v>
      </c>
      <c r="D2548" s="567">
        <v>1000000</v>
      </c>
      <c r="E2548" s="567">
        <v>975633</v>
      </c>
      <c r="F2548" s="567">
        <v>952835</v>
      </c>
    </row>
    <row r="2549" spans="1:6">
      <c r="A2549" s="888" t="s">
        <v>3251</v>
      </c>
      <c r="B2549" s="567">
        <v>1000000</v>
      </c>
      <c r="C2549" s="567">
        <v>1</v>
      </c>
      <c r="D2549" s="567">
        <v>1000000</v>
      </c>
      <c r="E2549" s="567">
        <v>975633</v>
      </c>
      <c r="F2549" s="567">
        <v>952835</v>
      </c>
    </row>
    <row r="2550" spans="1:6">
      <c r="A2550" s="889">
        <v>100</v>
      </c>
      <c r="B2550" s="567">
        <v>1000000</v>
      </c>
      <c r="C2550" s="567">
        <v>1</v>
      </c>
      <c r="D2550" s="567">
        <v>1000000</v>
      </c>
      <c r="E2550" s="567">
        <v>975633</v>
      </c>
      <c r="F2550" s="567">
        <v>952835</v>
      </c>
    </row>
    <row r="2551" spans="1:6">
      <c r="A2551" s="890" t="s">
        <v>3251</v>
      </c>
      <c r="B2551" s="567">
        <v>1000000</v>
      </c>
      <c r="C2551" s="567">
        <v>1</v>
      </c>
      <c r="D2551" s="567">
        <v>1000000</v>
      </c>
      <c r="E2551" s="567">
        <v>975633</v>
      </c>
      <c r="F2551" s="567">
        <v>952835</v>
      </c>
    </row>
    <row r="2552" spans="1:6">
      <c r="A2552" s="891">
        <v>2021</v>
      </c>
      <c r="B2552" s="567">
        <v>1000000</v>
      </c>
      <c r="C2552" s="567">
        <v>1</v>
      </c>
      <c r="D2552" s="567">
        <v>1000000</v>
      </c>
      <c r="E2552" s="567">
        <v>975633</v>
      </c>
      <c r="F2552" s="567">
        <v>952835</v>
      </c>
    </row>
    <row r="2553" spans="1:6">
      <c r="A2553" s="892" t="s">
        <v>708</v>
      </c>
      <c r="B2553" s="567">
        <v>1000000</v>
      </c>
      <c r="C2553" s="567">
        <v>1</v>
      </c>
      <c r="D2553" s="567">
        <v>1000000</v>
      </c>
      <c r="E2553" s="567">
        <v>975633</v>
      </c>
      <c r="F2553" s="567">
        <v>952835</v>
      </c>
    </row>
    <row r="2554" spans="1:6">
      <c r="A2554" s="893" t="s">
        <v>3251</v>
      </c>
      <c r="B2554" s="567">
        <v>1000000</v>
      </c>
      <c r="C2554" s="567">
        <v>1</v>
      </c>
      <c r="D2554" s="567">
        <v>1000000</v>
      </c>
      <c r="E2554" s="567">
        <v>975633</v>
      </c>
      <c r="F2554" s="567">
        <v>952835</v>
      </c>
    </row>
    <row r="2555" spans="1:6">
      <c r="A2555" s="894" t="s">
        <v>706</v>
      </c>
      <c r="B2555" s="567">
        <v>1000000</v>
      </c>
      <c r="C2555" s="567">
        <v>1</v>
      </c>
      <c r="D2555" s="567">
        <v>1000000</v>
      </c>
      <c r="E2555" s="567">
        <v>975633</v>
      </c>
      <c r="F2555" s="567">
        <v>952835</v>
      </c>
    </row>
    <row r="2556" spans="1:6">
      <c r="A2556" s="896" t="s">
        <v>527</v>
      </c>
      <c r="B2556" s="567">
        <v>1000000</v>
      </c>
      <c r="C2556" s="567">
        <v>1</v>
      </c>
      <c r="D2556" s="567">
        <v>1000000</v>
      </c>
      <c r="E2556" s="567">
        <v>975633</v>
      </c>
      <c r="F2556" s="567">
        <v>952835</v>
      </c>
    </row>
    <row r="2557" spans="1:6">
      <c r="A2557" s="895" t="s">
        <v>271</v>
      </c>
      <c r="B2557" s="567">
        <v>1000000</v>
      </c>
      <c r="C2557" s="567">
        <v>1</v>
      </c>
      <c r="D2557" s="567">
        <v>1000000</v>
      </c>
      <c r="E2557" s="567">
        <v>975633</v>
      </c>
      <c r="F2557" s="567">
        <v>952835</v>
      </c>
    </row>
    <row r="2558" spans="1:6">
      <c r="A2558" s="897" t="s">
        <v>319</v>
      </c>
      <c r="B2558" s="567">
        <v>1000000</v>
      </c>
      <c r="C2558" s="567">
        <v>1</v>
      </c>
      <c r="D2558" s="567">
        <v>1000000</v>
      </c>
      <c r="E2558" s="567">
        <v>975633</v>
      </c>
      <c r="F2558" s="567">
        <v>952835</v>
      </c>
    </row>
    <row r="2559" spans="1:6">
      <c r="A2559" s="886" t="s">
        <v>696</v>
      </c>
      <c r="B2559" s="567">
        <v>400000</v>
      </c>
      <c r="C2559" s="567">
        <v>1</v>
      </c>
      <c r="D2559" s="567">
        <v>1326178</v>
      </c>
      <c r="E2559" s="567">
        <v>1317631</v>
      </c>
      <c r="F2559" s="567">
        <v>1309697</v>
      </c>
    </row>
    <row r="2560" spans="1:6">
      <c r="A2560" s="726" t="s">
        <v>2700</v>
      </c>
      <c r="B2560" s="567">
        <v>400000</v>
      </c>
      <c r="C2560" s="567">
        <v>1</v>
      </c>
      <c r="D2560" s="567">
        <v>1326178</v>
      </c>
      <c r="E2560" s="567">
        <v>1317631</v>
      </c>
      <c r="F2560" s="567">
        <v>1309697</v>
      </c>
    </row>
    <row r="2561" spans="1:6">
      <c r="A2561" s="887" t="s">
        <v>688</v>
      </c>
      <c r="B2561" s="567">
        <v>400000</v>
      </c>
      <c r="C2561" s="567">
        <v>1</v>
      </c>
      <c r="D2561" s="567">
        <v>1326178</v>
      </c>
      <c r="E2561" s="567">
        <v>1317631</v>
      </c>
      <c r="F2561" s="567">
        <v>1309697</v>
      </c>
    </row>
    <row r="2562" spans="1:6">
      <c r="A2562" s="888" t="s">
        <v>3251</v>
      </c>
      <c r="B2562" s="567">
        <v>400000</v>
      </c>
      <c r="C2562" s="567">
        <v>1</v>
      </c>
      <c r="D2562" s="567">
        <v>1326178</v>
      </c>
      <c r="E2562" s="567">
        <v>1317631</v>
      </c>
      <c r="F2562" s="567">
        <v>1309697</v>
      </c>
    </row>
    <row r="2563" spans="1:6">
      <c r="A2563" s="889">
        <v>100</v>
      </c>
      <c r="B2563" s="567">
        <v>400000</v>
      </c>
      <c r="C2563" s="567">
        <v>1</v>
      </c>
      <c r="D2563" s="567">
        <v>1326178</v>
      </c>
      <c r="E2563" s="567">
        <v>1317631</v>
      </c>
      <c r="F2563" s="567">
        <v>1309697</v>
      </c>
    </row>
    <row r="2564" spans="1:6">
      <c r="A2564" s="890" t="s">
        <v>3251</v>
      </c>
      <c r="B2564" s="567">
        <v>400000</v>
      </c>
      <c r="C2564" s="567">
        <v>1</v>
      </c>
      <c r="D2564" s="567">
        <v>1326178</v>
      </c>
      <c r="E2564" s="567">
        <v>1317631</v>
      </c>
      <c r="F2564" s="567">
        <v>1309697</v>
      </c>
    </row>
    <row r="2565" spans="1:6">
      <c r="A2565" s="891">
        <v>2006</v>
      </c>
      <c r="B2565" s="567">
        <v>400000</v>
      </c>
      <c r="C2565" s="567">
        <v>1</v>
      </c>
      <c r="D2565" s="567">
        <v>1326178</v>
      </c>
      <c r="E2565" s="567">
        <v>1317631</v>
      </c>
      <c r="F2565" s="567">
        <v>1309697</v>
      </c>
    </row>
    <row r="2566" spans="1:6">
      <c r="A2566" s="892" t="s">
        <v>697</v>
      </c>
      <c r="B2566" s="567">
        <v>400000</v>
      </c>
      <c r="C2566" s="567">
        <v>1</v>
      </c>
      <c r="D2566" s="567">
        <v>1326178</v>
      </c>
      <c r="E2566" s="567">
        <v>1317631</v>
      </c>
      <c r="F2566" s="567">
        <v>1309697</v>
      </c>
    </row>
    <row r="2567" spans="1:6">
      <c r="A2567" s="893" t="s">
        <v>3251</v>
      </c>
      <c r="B2567" s="567">
        <v>400000</v>
      </c>
      <c r="C2567" s="567">
        <v>1</v>
      </c>
      <c r="D2567" s="567">
        <v>1326178</v>
      </c>
      <c r="E2567" s="567">
        <v>1317631</v>
      </c>
      <c r="F2567" s="567">
        <v>1309697</v>
      </c>
    </row>
    <row r="2568" spans="1:6">
      <c r="A2568" s="894" t="s">
        <v>695</v>
      </c>
      <c r="B2568" s="567">
        <v>400000</v>
      </c>
      <c r="C2568" s="567">
        <v>1</v>
      </c>
      <c r="D2568" s="567">
        <v>1326178</v>
      </c>
      <c r="E2568" s="567">
        <v>1317631</v>
      </c>
      <c r="F2568" s="567">
        <v>1309697</v>
      </c>
    </row>
    <row r="2569" spans="1:6">
      <c r="A2569" s="896" t="s">
        <v>527</v>
      </c>
      <c r="B2569" s="567">
        <v>400000</v>
      </c>
      <c r="C2569" s="567">
        <v>1</v>
      </c>
      <c r="D2569" s="567">
        <v>1326178</v>
      </c>
      <c r="E2569" s="567">
        <v>1317631</v>
      </c>
      <c r="F2569" s="567">
        <v>1309697</v>
      </c>
    </row>
    <row r="2570" spans="1:6">
      <c r="A2570" s="895" t="s">
        <v>271</v>
      </c>
      <c r="B2570" s="567">
        <v>400000</v>
      </c>
      <c r="C2570" s="567">
        <v>1</v>
      </c>
      <c r="D2570" s="567">
        <v>1326178</v>
      </c>
      <c r="E2570" s="567">
        <v>1317631</v>
      </c>
      <c r="F2570" s="567">
        <v>1309697</v>
      </c>
    </row>
    <row r="2571" spans="1:6">
      <c r="A2571" s="897" t="s">
        <v>319</v>
      </c>
      <c r="B2571" s="567">
        <v>400000</v>
      </c>
      <c r="C2571" s="567">
        <v>1</v>
      </c>
      <c r="D2571" s="567">
        <v>1326178</v>
      </c>
      <c r="E2571" s="567">
        <v>1317631</v>
      </c>
      <c r="F2571" s="567">
        <v>1309697</v>
      </c>
    </row>
    <row r="2572" spans="1:6">
      <c r="A2572" s="886" t="s">
        <v>686</v>
      </c>
      <c r="B2572" s="567">
        <v>1422000</v>
      </c>
      <c r="C2572" s="567">
        <v>1</v>
      </c>
      <c r="D2572" s="567">
        <v>1568740</v>
      </c>
      <c r="E2572" s="567">
        <v>1514318</v>
      </c>
      <c r="F2572" s="567">
        <v>1505560</v>
      </c>
    </row>
    <row r="2573" spans="1:6">
      <c r="A2573" s="726" t="s">
        <v>2697</v>
      </c>
      <c r="B2573" s="567">
        <v>1422000</v>
      </c>
      <c r="C2573" s="567">
        <v>1</v>
      </c>
      <c r="D2573" s="567">
        <v>1568740</v>
      </c>
      <c r="E2573" s="567">
        <v>1514318</v>
      </c>
      <c r="F2573" s="567">
        <v>1505560</v>
      </c>
    </row>
    <row r="2574" spans="1:6">
      <c r="A2574" s="887" t="s">
        <v>688</v>
      </c>
      <c r="B2574" s="567">
        <v>1422000</v>
      </c>
      <c r="C2574" s="567">
        <v>1</v>
      </c>
      <c r="D2574" s="567">
        <v>1568740</v>
      </c>
      <c r="E2574" s="567">
        <v>1514318</v>
      </c>
      <c r="F2574" s="567">
        <v>1505560</v>
      </c>
    </row>
    <row r="2575" spans="1:6">
      <c r="A2575" s="888" t="s">
        <v>3251</v>
      </c>
      <c r="B2575" s="567">
        <v>1422000</v>
      </c>
      <c r="C2575" s="567">
        <v>1</v>
      </c>
      <c r="D2575" s="567">
        <v>1568740</v>
      </c>
      <c r="E2575" s="567">
        <v>1514318</v>
      </c>
      <c r="F2575" s="567">
        <v>1505560</v>
      </c>
    </row>
    <row r="2576" spans="1:6">
      <c r="A2576" s="889">
        <v>100</v>
      </c>
      <c r="B2576" s="567">
        <v>1422000</v>
      </c>
      <c r="C2576" s="567">
        <v>1</v>
      </c>
      <c r="D2576" s="567">
        <v>1568740</v>
      </c>
      <c r="E2576" s="567">
        <v>1514318</v>
      </c>
      <c r="F2576" s="567">
        <v>1505560</v>
      </c>
    </row>
    <row r="2577" spans="1:6">
      <c r="A2577" s="890" t="s">
        <v>3251</v>
      </c>
      <c r="B2577" s="567">
        <v>1422000</v>
      </c>
      <c r="C2577" s="567">
        <v>1</v>
      </c>
      <c r="D2577" s="567">
        <v>1568740</v>
      </c>
      <c r="E2577" s="567">
        <v>1514318</v>
      </c>
      <c r="F2577" s="567">
        <v>1505560</v>
      </c>
    </row>
    <row r="2578" spans="1:6">
      <c r="A2578" s="891">
        <v>2011</v>
      </c>
      <c r="B2578" s="567">
        <v>1422000</v>
      </c>
      <c r="C2578" s="567">
        <v>1</v>
      </c>
      <c r="D2578" s="567">
        <v>1568740</v>
      </c>
      <c r="E2578" s="567">
        <v>1514318</v>
      </c>
      <c r="F2578" s="567">
        <v>1505560</v>
      </c>
    </row>
    <row r="2579" spans="1:6">
      <c r="A2579" s="892" t="s">
        <v>687</v>
      </c>
      <c r="B2579" s="567">
        <v>1422000</v>
      </c>
      <c r="C2579" s="567">
        <v>1</v>
      </c>
      <c r="D2579" s="567">
        <v>1568740</v>
      </c>
      <c r="E2579" s="567">
        <v>1514318</v>
      </c>
      <c r="F2579" s="567">
        <v>1505560</v>
      </c>
    </row>
    <row r="2580" spans="1:6">
      <c r="A2580" s="893" t="s">
        <v>3251</v>
      </c>
      <c r="B2580" s="567">
        <v>1422000</v>
      </c>
      <c r="C2580" s="567">
        <v>1</v>
      </c>
      <c r="D2580" s="567">
        <v>1568740</v>
      </c>
      <c r="E2580" s="567">
        <v>1514318</v>
      </c>
      <c r="F2580" s="567">
        <v>1505560</v>
      </c>
    </row>
    <row r="2581" spans="1:6">
      <c r="A2581" s="894" t="s">
        <v>685</v>
      </c>
      <c r="B2581" s="567">
        <v>1422000</v>
      </c>
      <c r="C2581" s="567">
        <v>1</v>
      </c>
      <c r="D2581" s="567">
        <v>1568740</v>
      </c>
      <c r="E2581" s="567">
        <v>1514318</v>
      </c>
      <c r="F2581" s="567">
        <v>1505560</v>
      </c>
    </row>
    <row r="2582" spans="1:6">
      <c r="A2582" s="896" t="s">
        <v>527</v>
      </c>
      <c r="B2582" s="567">
        <v>1422000</v>
      </c>
      <c r="C2582" s="567">
        <v>1</v>
      </c>
      <c r="D2582" s="567">
        <v>1568740</v>
      </c>
      <c r="E2582" s="567">
        <v>1514318</v>
      </c>
      <c r="F2582" s="567">
        <v>1505560</v>
      </c>
    </row>
    <row r="2583" spans="1:6">
      <c r="A2583" s="895" t="s">
        <v>271</v>
      </c>
      <c r="B2583" s="567">
        <v>1422000</v>
      </c>
      <c r="C2583" s="567">
        <v>1</v>
      </c>
      <c r="D2583" s="567">
        <v>1568740</v>
      </c>
      <c r="E2583" s="567">
        <v>1514318</v>
      </c>
      <c r="F2583" s="567">
        <v>1505560</v>
      </c>
    </row>
    <row r="2584" spans="1:6">
      <c r="A2584" s="897" t="s">
        <v>319</v>
      </c>
      <c r="B2584" s="567">
        <v>1422000</v>
      </c>
      <c r="C2584" s="567">
        <v>1</v>
      </c>
      <c r="D2584" s="567">
        <v>1568740</v>
      </c>
      <c r="E2584" s="567">
        <v>1514318</v>
      </c>
      <c r="F2584" s="567">
        <v>1505560</v>
      </c>
    </row>
    <row r="2585" spans="1:6">
      <c r="A2585" s="886" t="s">
        <v>712</v>
      </c>
      <c r="B2585" s="567">
        <v>6745000</v>
      </c>
      <c r="C2585" s="567">
        <v>5</v>
      </c>
      <c r="D2585" s="567">
        <v>16728983</v>
      </c>
      <c r="E2585" s="567">
        <v>6606908</v>
      </c>
      <c r="F2585" s="567">
        <v>3198836</v>
      </c>
    </row>
    <row r="2586" spans="1:6">
      <c r="A2586" s="726" t="s">
        <v>2711</v>
      </c>
      <c r="B2586" s="567">
        <v>6745000</v>
      </c>
      <c r="C2586" s="567">
        <v>5</v>
      </c>
      <c r="D2586" s="567">
        <v>16728983</v>
      </c>
      <c r="E2586" s="567">
        <v>6606908</v>
      </c>
      <c r="F2586" s="567">
        <v>3198836</v>
      </c>
    </row>
    <row r="2587" spans="1:6">
      <c r="A2587" s="887" t="s">
        <v>725</v>
      </c>
      <c r="B2587" s="567">
        <v>600000</v>
      </c>
      <c r="C2587" s="567">
        <v>1</v>
      </c>
      <c r="D2587" s="567">
        <v>2258000</v>
      </c>
      <c r="E2587" s="567">
        <v>207</v>
      </c>
      <c r="F2587" s="567">
        <v>0</v>
      </c>
    </row>
    <row r="2588" spans="1:6">
      <c r="A2588" s="888" t="s">
        <v>3251</v>
      </c>
      <c r="B2588" s="567">
        <v>600000</v>
      </c>
      <c r="C2588" s="567">
        <v>1</v>
      </c>
      <c r="D2588" s="567">
        <v>2258000</v>
      </c>
      <c r="E2588" s="567">
        <v>207</v>
      </c>
      <c r="F2588" s="567">
        <v>0</v>
      </c>
    </row>
    <row r="2589" spans="1:6">
      <c r="A2589" s="889">
        <v>0</v>
      </c>
      <c r="B2589" s="567">
        <v>600000</v>
      </c>
      <c r="C2589" s="567">
        <v>1</v>
      </c>
      <c r="D2589" s="567">
        <v>2258000</v>
      </c>
      <c r="E2589" s="567">
        <v>207</v>
      </c>
      <c r="F2589" s="567">
        <v>0</v>
      </c>
    </row>
    <row r="2590" spans="1:6">
      <c r="A2590" s="890" t="s">
        <v>3251</v>
      </c>
      <c r="B2590" s="567">
        <v>600000</v>
      </c>
      <c r="C2590" s="567">
        <v>1</v>
      </c>
      <c r="D2590" s="567">
        <v>2258000</v>
      </c>
      <c r="E2590" s="567">
        <v>207</v>
      </c>
      <c r="F2590" s="567">
        <v>0</v>
      </c>
    </row>
    <row r="2591" spans="1:6">
      <c r="A2591" s="891">
        <v>2014</v>
      </c>
      <c r="B2591" s="567">
        <v>600000</v>
      </c>
      <c r="C2591" s="567">
        <v>1</v>
      </c>
      <c r="D2591" s="567">
        <v>2258000</v>
      </c>
      <c r="E2591" s="567">
        <v>207</v>
      </c>
      <c r="F2591" s="567">
        <v>0</v>
      </c>
    </row>
    <row r="2592" spans="1:6">
      <c r="A2592" s="892" t="s">
        <v>724</v>
      </c>
      <c r="B2592" s="567">
        <v>600000</v>
      </c>
      <c r="C2592" s="567">
        <v>1</v>
      </c>
      <c r="D2592" s="567">
        <v>2258000</v>
      </c>
      <c r="E2592" s="567">
        <v>207</v>
      </c>
      <c r="F2592" s="567">
        <v>0</v>
      </c>
    </row>
    <row r="2593" spans="1:6">
      <c r="A2593" s="893" t="s">
        <v>3251</v>
      </c>
      <c r="B2593" s="567">
        <v>600000</v>
      </c>
      <c r="C2593" s="567">
        <v>1</v>
      </c>
      <c r="D2593" s="567">
        <v>2258000</v>
      </c>
      <c r="E2593" s="567">
        <v>207</v>
      </c>
      <c r="F2593" s="567">
        <v>0</v>
      </c>
    </row>
    <row r="2594" spans="1:6">
      <c r="A2594" s="894" t="s">
        <v>711</v>
      </c>
      <c r="B2594" s="567">
        <v>600000</v>
      </c>
      <c r="C2594" s="567">
        <v>1</v>
      </c>
      <c r="D2594" s="567">
        <v>2258000</v>
      </c>
      <c r="E2594" s="567">
        <v>207</v>
      </c>
      <c r="F2594" s="567">
        <v>0</v>
      </c>
    </row>
    <row r="2595" spans="1:6">
      <c r="A2595" s="896" t="s">
        <v>527</v>
      </c>
      <c r="B2595" s="567">
        <v>600000</v>
      </c>
      <c r="C2595" s="567">
        <v>1</v>
      </c>
      <c r="D2595" s="567">
        <v>2258000</v>
      </c>
      <c r="E2595" s="567">
        <v>207</v>
      </c>
      <c r="F2595" s="567">
        <v>0</v>
      </c>
    </row>
    <row r="2596" spans="1:6">
      <c r="A2596" s="895" t="s">
        <v>271</v>
      </c>
      <c r="B2596" s="567">
        <v>600000</v>
      </c>
      <c r="C2596" s="567">
        <v>1</v>
      </c>
      <c r="D2596" s="567">
        <v>2258000</v>
      </c>
      <c r="E2596" s="567">
        <v>207</v>
      </c>
      <c r="F2596" s="567">
        <v>0</v>
      </c>
    </row>
    <row r="2597" spans="1:6">
      <c r="A2597" s="897" t="s">
        <v>319</v>
      </c>
      <c r="B2597" s="567">
        <v>600000</v>
      </c>
      <c r="C2597" s="567">
        <v>1</v>
      </c>
      <c r="D2597" s="567">
        <v>2258000</v>
      </c>
      <c r="E2597" s="567">
        <v>207</v>
      </c>
      <c r="F2597" s="567">
        <v>0</v>
      </c>
    </row>
    <row r="2598" spans="1:6">
      <c r="A2598" s="887" t="s">
        <v>729</v>
      </c>
      <c r="B2598" s="567">
        <v>1200000</v>
      </c>
      <c r="C2598" s="567">
        <v>1</v>
      </c>
      <c r="D2598" s="567">
        <v>2464000</v>
      </c>
      <c r="E2598" s="567">
        <v>123376</v>
      </c>
      <c r="F2598" s="567">
        <v>2372</v>
      </c>
    </row>
    <row r="2599" spans="1:6">
      <c r="A2599" s="888" t="s">
        <v>3251</v>
      </c>
      <c r="B2599" s="567">
        <v>1200000</v>
      </c>
      <c r="C2599" s="567">
        <v>1</v>
      </c>
      <c r="D2599" s="567">
        <v>2464000</v>
      </c>
      <c r="E2599" s="567">
        <v>123376</v>
      </c>
      <c r="F2599" s="567">
        <v>2372</v>
      </c>
    </row>
    <row r="2600" spans="1:6">
      <c r="A2600" s="889">
        <v>25</v>
      </c>
      <c r="B2600" s="567">
        <v>1200000</v>
      </c>
      <c r="C2600" s="567">
        <v>1</v>
      </c>
      <c r="D2600" s="567">
        <v>2464000</v>
      </c>
      <c r="E2600" s="567">
        <v>123376</v>
      </c>
      <c r="F2600" s="567">
        <v>2372</v>
      </c>
    </row>
    <row r="2601" spans="1:6">
      <c r="A2601" s="890" t="s">
        <v>3251</v>
      </c>
      <c r="B2601" s="567">
        <v>1200000</v>
      </c>
      <c r="C2601" s="567">
        <v>1</v>
      </c>
      <c r="D2601" s="567">
        <v>2464000</v>
      </c>
      <c r="E2601" s="567">
        <v>123376</v>
      </c>
      <c r="F2601" s="567">
        <v>2372</v>
      </c>
    </row>
    <row r="2602" spans="1:6">
      <c r="A2602" s="891">
        <v>2014</v>
      </c>
      <c r="B2602" s="567">
        <v>1200000</v>
      </c>
      <c r="C2602" s="567">
        <v>1</v>
      </c>
      <c r="D2602" s="567">
        <v>2464000</v>
      </c>
      <c r="E2602" s="567">
        <v>123376</v>
      </c>
      <c r="F2602" s="567">
        <v>2372</v>
      </c>
    </row>
    <row r="2603" spans="1:6">
      <c r="A2603" s="892" t="s">
        <v>728</v>
      </c>
      <c r="B2603" s="567">
        <v>1200000</v>
      </c>
      <c r="C2603" s="567">
        <v>1</v>
      </c>
      <c r="D2603" s="567">
        <v>2464000</v>
      </c>
      <c r="E2603" s="567">
        <v>123376</v>
      </c>
      <c r="F2603" s="567">
        <v>2372</v>
      </c>
    </row>
    <row r="2604" spans="1:6">
      <c r="A2604" s="893" t="s">
        <v>3251</v>
      </c>
      <c r="B2604" s="567">
        <v>1200000</v>
      </c>
      <c r="C2604" s="567">
        <v>1</v>
      </c>
      <c r="D2604" s="567">
        <v>2464000</v>
      </c>
      <c r="E2604" s="567">
        <v>123376</v>
      </c>
      <c r="F2604" s="567">
        <v>2372</v>
      </c>
    </row>
    <row r="2605" spans="1:6">
      <c r="A2605" s="894" t="s">
        <v>711</v>
      </c>
      <c r="B2605" s="567">
        <v>1200000</v>
      </c>
      <c r="C2605" s="567">
        <v>1</v>
      </c>
      <c r="D2605" s="567">
        <v>2464000</v>
      </c>
      <c r="E2605" s="567">
        <v>123376</v>
      </c>
      <c r="F2605" s="567">
        <v>2372</v>
      </c>
    </row>
    <row r="2606" spans="1:6">
      <c r="A2606" s="896" t="s">
        <v>527</v>
      </c>
      <c r="B2606" s="567">
        <v>1200000</v>
      </c>
      <c r="C2606" s="567">
        <v>1</v>
      </c>
      <c r="D2606" s="567">
        <v>2464000</v>
      </c>
      <c r="E2606" s="567">
        <v>123376</v>
      </c>
      <c r="F2606" s="567">
        <v>2372</v>
      </c>
    </row>
    <row r="2607" spans="1:6">
      <c r="A2607" s="895" t="s">
        <v>271</v>
      </c>
      <c r="B2607" s="567">
        <v>1200000</v>
      </c>
      <c r="C2607" s="567">
        <v>1</v>
      </c>
      <c r="D2607" s="567">
        <v>2464000</v>
      </c>
      <c r="E2607" s="567">
        <v>123376</v>
      </c>
      <c r="F2607" s="567">
        <v>2372</v>
      </c>
    </row>
    <row r="2608" spans="1:6">
      <c r="A2608" s="897" t="s">
        <v>319</v>
      </c>
      <c r="B2608" s="567">
        <v>1200000</v>
      </c>
      <c r="C2608" s="567">
        <v>1</v>
      </c>
      <c r="D2608" s="567">
        <v>2464000</v>
      </c>
      <c r="E2608" s="567">
        <v>123376</v>
      </c>
      <c r="F2608" s="567">
        <v>2372</v>
      </c>
    </row>
    <row r="2609" spans="1:6">
      <c r="A2609" s="887" t="s">
        <v>714</v>
      </c>
      <c r="B2609" s="567">
        <v>345000</v>
      </c>
      <c r="C2609" s="567">
        <v>1</v>
      </c>
      <c r="D2609" s="567">
        <v>1195000</v>
      </c>
      <c r="E2609" s="567">
        <v>1187723</v>
      </c>
      <c r="F2609" s="567">
        <v>1125550</v>
      </c>
    </row>
    <row r="2610" spans="1:6">
      <c r="A2610" s="888" t="s">
        <v>3251</v>
      </c>
      <c r="B2610" s="567">
        <v>345000</v>
      </c>
      <c r="C2610" s="567">
        <v>1</v>
      </c>
      <c r="D2610" s="567">
        <v>1195000</v>
      </c>
      <c r="E2610" s="567">
        <v>1187723</v>
      </c>
      <c r="F2610" s="567">
        <v>1125550</v>
      </c>
    </row>
    <row r="2611" spans="1:6">
      <c r="A2611" s="889">
        <v>95</v>
      </c>
      <c r="B2611" s="567">
        <v>345000</v>
      </c>
      <c r="C2611" s="567">
        <v>1</v>
      </c>
      <c r="D2611" s="567">
        <v>1195000</v>
      </c>
      <c r="E2611" s="567">
        <v>1187723</v>
      </c>
      <c r="F2611" s="567">
        <v>1125550</v>
      </c>
    </row>
    <row r="2612" spans="1:6">
      <c r="A2612" s="890" t="s">
        <v>3251</v>
      </c>
      <c r="B2612" s="567">
        <v>345000</v>
      </c>
      <c r="C2612" s="567">
        <v>1</v>
      </c>
      <c r="D2612" s="567">
        <v>1195000</v>
      </c>
      <c r="E2612" s="567">
        <v>1187723</v>
      </c>
      <c r="F2612" s="567">
        <v>1125550</v>
      </c>
    </row>
    <row r="2613" spans="1:6">
      <c r="A2613" s="891">
        <v>2006</v>
      </c>
      <c r="B2613" s="567">
        <v>345000</v>
      </c>
      <c r="C2613" s="567">
        <v>1</v>
      </c>
      <c r="D2613" s="567">
        <v>1195000</v>
      </c>
      <c r="E2613" s="567">
        <v>1187723</v>
      </c>
      <c r="F2613" s="567">
        <v>1125550</v>
      </c>
    </row>
    <row r="2614" spans="1:6">
      <c r="A2614" s="892" t="s">
        <v>713</v>
      </c>
      <c r="B2614" s="567">
        <v>345000</v>
      </c>
      <c r="C2614" s="567">
        <v>1</v>
      </c>
      <c r="D2614" s="567">
        <v>1195000</v>
      </c>
      <c r="E2614" s="567">
        <v>1187723</v>
      </c>
      <c r="F2614" s="567">
        <v>1125550</v>
      </c>
    </row>
    <row r="2615" spans="1:6">
      <c r="A2615" s="893" t="s">
        <v>3251</v>
      </c>
      <c r="B2615" s="567">
        <v>345000</v>
      </c>
      <c r="C2615" s="567">
        <v>1</v>
      </c>
      <c r="D2615" s="567">
        <v>1195000</v>
      </c>
      <c r="E2615" s="567">
        <v>1187723</v>
      </c>
      <c r="F2615" s="567">
        <v>1125550</v>
      </c>
    </row>
    <row r="2616" spans="1:6">
      <c r="A2616" s="894" t="s">
        <v>711</v>
      </c>
      <c r="B2616" s="567">
        <v>345000</v>
      </c>
      <c r="C2616" s="567">
        <v>1</v>
      </c>
      <c r="D2616" s="567">
        <v>1195000</v>
      </c>
      <c r="E2616" s="567">
        <v>1187723</v>
      </c>
      <c r="F2616" s="567">
        <v>1125550</v>
      </c>
    </row>
    <row r="2617" spans="1:6">
      <c r="A2617" s="896" t="s">
        <v>527</v>
      </c>
      <c r="B2617" s="567">
        <v>345000</v>
      </c>
      <c r="C2617" s="567">
        <v>1</v>
      </c>
      <c r="D2617" s="567">
        <v>1195000</v>
      </c>
      <c r="E2617" s="567">
        <v>1187723</v>
      </c>
      <c r="F2617" s="567">
        <v>1125550</v>
      </c>
    </row>
    <row r="2618" spans="1:6">
      <c r="A2618" s="895" t="s">
        <v>271</v>
      </c>
      <c r="B2618" s="567">
        <v>345000</v>
      </c>
      <c r="C2618" s="567">
        <v>1</v>
      </c>
      <c r="D2618" s="567">
        <v>1195000</v>
      </c>
      <c r="E2618" s="567">
        <v>1187723</v>
      </c>
      <c r="F2618" s="567">
        <v>1125550</v>
      </c>
    </row>
    <row r="2619" spans="1:6">
      <c r="A2619" s="897" t="s">
        <v>319</v>
      </c>
      <c r="B2619" s="567">
        <v>345000</v>
      </c>
      <c r="C2619" s="567">
        <v>1</v>
      </c>
      <c r="D2619" s="567">
        <v>1195000</v>
      </c>
      <c r="E2619" s="567">
        <v>1187723</v>
      </c>
      <c r="F2619" s="567">
        <v>1125550</v>
      </c>
    </row>
    <row r="2620" spans="1:6">
      <c r="A2620" s="887" t="s">
        <v>727</v>
      </c>
      <c r="B2620" s="567">
        <v>4000000</v>
      </c>
      <c r="C2620" s="567">
        <v>1</v>
      </c>
      <c r="D2620" s="567">
        <v>8983000</v>
      </c>
      <c r="E2620" s="567">
        <v>3690356</v>
      </c>
      <c r="F2620" s="567">
        <v>891936</v>
      </c>
    </row>
    <row r="2621" spans="1:6">
      <c r="A2621" s="888" t="s">
        <v>3251</v>
      </c>
      <c r="B2621" s="567">
        <v>4000000</v>
      </c>
      <c r="C2621" s="567">
        <v>1</v>
      </c>
      <c r="D2621" s="567">
        <v>8983000</v>
      </c>
      <c r="E2621" s="567">
        <v>3690356</v>
      </c>
      <c r="F2621" s="567">
        <v>891936</v>
      </c>
    </row>
    <row r="2622" spans="1:6">
      <c r="A2622" s="889">
        <v>35</v>
      </c>
      <c r="B2622" s="567">
        <v>4000000</v>
      </c>
      <c r="C2622" s="567">
        <v>1</v>
      </c>
      <c r="D2622" s="567">
        <v>8983000</v>
      </c>
      <c r="E2622" s="567">
        <v>3690356</v>
      </c>
      <c r="F2622" s="567">
        <v>891936</v>
      </c>
    </row>
    <row r="2623" spans="1:6">
      <c r="A2623" s="890" t="s">
        <v>3251</v>
      </c>
      <c r="B2623" s="567">
        <v>4000000</v>
      </c>
      <c r="C2623" s="567">
        <v>1</v>
      </c>
      <c r="D2623" s="567">
        <v>8983000</v>
      </c>
      <c r="E2623" s="567">
        <v>3690356</v>
      </c>
      <c r="F2623" s="567">
        <v>891936</v>
      </c>
    </row>
    <row r="2624" spans="1:6">
      <c r="A2624" s="891">
        <v>2014</v>
      </c>
      <c r="B2624" s="567">
        <v>4000000</v>
      </c>
      <c r="C2624" s="567">
        <v>1</v>
      </c>
      <c r="D2624" s="567">
        <v>8983000</v>
      </c>
      <c r="E2624" s="567">
        <v>3690356</v>
      </c>
      <c r="F2624" s="567">
        <v>891936</v>
      </c>
    </row>
    <row r="2625" spans="1:6">
      <c r="A2625" s="892" t="s">
        <v>726</v>
      </c>
      <c r="B2625" s="567">
        <v>4000000</v>
      </c>
      <c r="C2625" s="567">
        <v>1</v>
      </c>
      <c r="D2625" s="567">
        <v>8983000</v>
      </c>
      <c r="E2625" s="567">
        <v>3690356</v>
      </c>
      <c r="F2625" s="567">
        <v>891936</v>
      </c>
    </row>
    <row r="2626" spans="1:6">
      <c r="A2626" s="893" t="s">
        <v>3251</v>
      </c>
      <c r="B2626" s="567">
        <v>4000000</v>
      </c>
      <c r="C2626" s="567">
        <v>1</v>
      </c>
      <c r="D2626" s="567">
        <v>8983000</v>
      </c>
      <c r="E2626" s="567">
        <v>3690356</v>
      </c>
      <c r="F2626" s="567">
        <v>891936</v>
      </c>
    </row>
    <row r="2627" spans="1:6">
      <c r="A2627" s="894" t="s">
        <v>711</v>
      </c>
      <c r="B2627" s="567">
        <v>4000000</v>
      </c>
      <c r="C2627" s="567">
        <v>1</v>
      </c>
      <c r="D2627" s="567">
        <v>8983000</v>
      </c>
      <c r="E2627" s="567">
        <v>3690356</v>
      </c>
      <c r="F2627" s="567">
        <v>891936</v>
      </c>
    </row>
    <row r="2628" spans="1:6">
      <c r="A2628" s="896" t="s">
        <v>527</v>
      </c>
      <c r="B2628" s="567">
        <v>4000000</v>
      </c>
      <c r="C2628" s="567">
        <v>1</v>
      </c>
      <c r="D2628" s="567">
        <v>8983000</v>
      </c>
      <c r="E2628" s="567">
        <v>3690356</v>
      </c>
      <c r="F2628" s="567">
        <v>891936</v>
      </c>
    </row>
    <row r="2629" spans="1:6">
      <c r="A2629" s="895" t="s">
        <v>271</v>
      </c>
      <c r="B2629" s="567">
        <v>4000000</v>
      </c>
      <c r="C2629" s="567">
        <v>1</v>
      </c>
      <c r="D2629" s="567">
        <v>8983000</v>
      </c>
      <c r="E2629" s="567">
        <v>3690356</v>
      </c>
      <c r="F2629" s="567">
        <v>891936</v>
      </c>
    </row>
    <row r="2630" spans="1:6">
      <c r="A2630" s="897" t="s">
        <v>319</v>
      </c>
      <c r="B2630" s="567">
        <v>4000000</v>
      </c>
      <c r="C2630" s="567">
        <v>1</v>
      </c>
      <c r="D2630" s="567">
        <v>8983000</v>
      </c>
      <c r="E2630" s="567">
        <v>3690356</v>
      </c>
      <c r="F2630" s="567">
        <v>891936</v>
      </c>
    </row>
    <row r="2631" spans="1:6">
      <c r="A2631" s="887" t="s">
        <v>718</v>
      </c>
      <c r="B2631" s="567">
        <v>600000</v>
      </c>
      <c r="C2631" s="567">
        <v>1</v>
      </c>
      <c r="D2631" s="567">
        <v>1828983</v>
      </c>
      <c r="E2631" s="567">
        <v>1605246</v>
      </c>
      <c r="F2631" s="567">
        <v>1178978</v>
      </c>
    </row>
    <row r="2632" spans="1:6">
      <c r="A2632" s="888" t="s">
        <v>3251</v>
      </c>
      <c r="B2632" s="567">
        <v>600000</v>
      </c>
      <c r="C2632" s="567">
        <v>1</v>
      </c>
      <c r="D2632" s="567">
        <v>1828983</v>
      </c>
      <c r="E2632" s="567">
        <v>1605246</v>
      </c>
      <c r="F2632" s="567">
        <v>1178978</v>
      </c>
    </row>
    <row r="2633" spans="1:6">
      <c r="A2633" s="889">
        <v>50</v>
      </c>
      <c r="B2633" s="567">
        <v>600000</v>
      </c>
      <c r="C2633" s="567">
        <v>1</v>
      </c>
      <c r="D2633" s="567">
        <v>1828983</v>
      </c>
      <c r="E2633" s="567">
        <v>1605246</v>
      </c>
      <c r="F2633" s="567">
        <v>1178978</v>
      </c>
    </row>
    <row r="2634" spans="1:6">
      <c r="A2634" s="890" t="s">
        <v>3251</v>
      </c>
      <c r="B2634" s="567">
        <v>600000</v>
      </c>
      <c r="C2634" s="567">
        <v>1</v>
      </c>
      <c r="D2634" s="567">
        <v>1828983</v>
      </c>
      <c r="E2634" s="567">
        <v>1605246</v>
      </c>
      <c r="F2634" s="567">
        <v>1178978</v>
      </c>
    </row>
    <row r="2635" spans="1:6">
      <c r="A2635" s="891">
        <v>2008</v>
      </c>
      <c r="B2635" s="567">
        <v>600000</v>
      </c>
      <c r="C2635" s="567">
        <v>1</v>
      </c>
      <c r="D2635" s="567">
        <v>1828983</v>
      </c>
      <c r="E2635" s="567">
        <v>1605246</v>
      </c>
      <c r="F2635" s="567">
        <v>1178978</v>
      </c>
    </row>
    <row r="2636" spans="1:6">
      <c r="A2636" s="892" t="s">
        <v>717</v>
      </c>
      <c r="B2636" s="567">
        <v>600000</v>
      </c>
      <c r="C2636" s="567">
        <v>1</v>
      </c>
      <c r="D2636" s="567">
        <v>1828983</v>
      </c>
      <c r="E2636" s="567">
        <v>1605246</v>
      </c>
      <c r="F2636" s="567">
        <v>1178978</v>
      </c>
    </row>
    <row r="2637" spans="1:6">
      <c r="A2637" s="893" t="s">
        <v>3251</v>
      </c>
      <c r="B2637" s="567">
        <v>600000</v>
      </c>
      <c r="C2637" s="567">
        <v>1</v>
      </c>
      <c r="D2637" s="567">
        <v>1828983</v>
      </c>
      <c r="E2637" s="567">
        <v>1605246</v>
      </c>
      <c r="F2637" s="567">
        <v>1178978</v>
      </c>
    </row>
    <row r="2638" spans="1:6">
      <c r="A2638" s="894" t="s">
        <v>711</v>
      </c>
      <c r="B2638" s="567">
        <v>600000</v>
      </c>
      <c r="C2638" s="567">
        <v>1</v>
      </c>
      <c r="D2638" s="567">
        <v>1828983</v>
      </c>
      <c r="E2638" s="567">
        <v>1605246</v>
      </c>
      <c r="F2638" s="567">
        <v>1178978</v>
      </c>
    </row>
    <row r="2639" spans="1:6">
      <c r="A2639" s="896" t="s">
        <v>527</v>
      </c>
      <c r="B2639" s="567">
        <v>600000</v>
      </c>
      <c r="C2639" s="567">
        <v>1</v>
      </c>
      <c r="D2639" s="567">
        <v>1828983</v>
      </c>
      <c r="E2639" s="567">
        <v>1605246</v>
      </c>
      <c r="F2639" s="567">
        <v>1178978</v>
      </c>
    </row>
    <row r="2640" spans="1:6">
      <c r="A2640" s="895" t="s">
        <v>271</v>
      </c>
      <c r="B2640" s="567">
        <v>600000</v>
      </c>
      <c r="C2640" s="567">
        <v>1</v>
      </c>
      <c r="D2640" s="567">
        <v>1828983</v>
      </c>
      <c r="E2640" s="567">
        <v>1605246</v>
      </c>
      <c r="F2640" s="567">
        <v>1178978</v>
      </c>
    </row>
    <row r="2641" spans="1:6">
      <c r="A2641" s="897" t="s">
        <v>319</v>
      </c>
      <c r="B2641" s="567">
        <v>600000</v>
      </c>
      <c r="C2641" s="567">
        <v>1</v>
      </c>
      <c r="D2641" s="567">
        <v>1828983</v>
      </c>
      <c r="E2641" s="567">
        <v>1605246</v>
      </c>
      <c r="F2641" s="567">
        <v>1178978</v>
      </c>
    </row>
    <row r="2642" spans="1:6">
      <c r="A2642" s="886" t="s">
        <v>700</v>
      </c>
      <c r="B2642" s="567">
        <v>2200000</v>
      </c>
      <c r="C2642" s="567">
        <v>2</v>
      </c>
      <c r="D2642" s="567">
        <v>2200000</v>
      </c>
      <c r="E2642" s="567">
        <v>728992</v>
      </c>
      <c r="F2642" s="567">
        <v>185168</v>
      </c>
    </row>
    <row r="2643" spans="1:6">
      <c r="A2643" s="726" t="s">
        <v>2703</v>
      </c>
      <c r="B2643" s="567">
        <v>2200000</v>
      </c>
      <c r="C2643" s="567">
        <v>2</v>
      </c>
      <c r="D2643" s="567">
        <v>2200000</v>
      </c>
      <c r="E2643" s="567">
        <v>728992</v>
      </c>
      <c r="F2643" s="567">
        <v>185168</v>
      </c>
    </row>
    <row r="2644" spans="1:6">
      <c r="A2644" s="887" t="s">
        <v>704</v>
      </c>
      <c r="B2644" s="567">
        <v>1000000</v>
      </c>
      <c r="C2644" s="567">
        <v>1</v>
      </c>
      <c r="D2644" s="567">
        <v>1000000</v>
      </c>
      <c r="E2644" s="567">
        <v>11762</v>
      </c>
      <c r="F2644" s="567">
        <v>2999</v>
      </c>
    </row>
    <row r="2645" spans="1:6">
      <c r="A2645" s="888" t="s">
        <v>3251</v>
      </c>
      <c r="B2645" s="567">
        <v>1000000</v>
      </c>
      <c r="C2645" s="567">
        <v>1</v>
      </c>
      <c r="D2645" s="567">
        <v>1000000</v>
      </c>
      <c r="E2645" s="567">
        <v>11762</v>
      </c>
      <c r="F2645" s="567">
        <v>2999</v>
      </c>
    </row>
    <row r="2646" spans="1:6">
      <c r="A2646" s="889">
        <v>0</v>
      </c>
      <c r="B2646" s="567">
        <v>1000000</v>
      </c>
      <c r="C2646" s="567">
        <v>1</v>
      </c>
      <c r="D2646" s="567">
        <v>1000000</v>
      </c>
      <c r="E2646" s="567">
        <v>11762</v>
      </c>
      <c r="F2646" s="567">
        <v>2999</v>
      </c>
    </row>
    <row r="2647" spans="1:6">
      <c r="A2647" s="890" t="s">
        <v>3251</v>
      </c>
      <c r="B2647" s="567">
        <v>1000000</v>
      </c>
      <c r="C2647" s="567">
        <v>1</v>
      </c>
      <c r="D2647" s="567">
        <v>1000000</v>
      </c>
      <c r="E2647" s="567">
        <v>11762</v>
      </c>
      <c r="F2647" s="567">
        <v>2999</v>
      </c>
    </row>
    <row r="2648" spans="1:6">
      <c r="A2648" s="891">
        <v>2014</v>
      </c>
      <c r="B2648" s="567">
        <v>1000000</v>
      </c>
      <c r="C2648" s="567">
        <v>1</v>
      </c>
      <c r="D2648" s="567">
        <v>1000000</v>
      </c>
      <c r="E2648" s="567">
        <v>11762</v>
      </c>
      <c r="F2648" s="567">
        <v>2999</v>
      </c>
    </row>
    <row r="2649" spans="1:6">
      <c r="A2649" s="892" t="s">
        <v>703</v>
      </c>
      <c r="B2649" s="567">
        <v>1000000</v>
      </c>
      <c r="C2649" s="567">
        <v>1</v>
      </c>
      <c r="D2649" s="567">
        <v>1000000</v>
      </c>
      <c r="E2649" s="567">
        <v>11762</v>
      </c>
      <c r="F2649" s="567">
        <v>2999</v>
      </c>
    </row>
    <row r="2650" spans="1:6">
      <c r="A2650" s="893" t="s">
        <v>3251</v>
      </c>
      <c r="B2650" s="567">
        <v>1000000</v>
      </c>
      <c r="C2650" s="567">
        <v>1</v>
      </c>
      <c r="D2650" s="567">
        <v>1000000</v>
      </c>
      <c r="E2650" s="567">
        <v>11762</v>
      </c>
      <c r="F2650" s="567">
        <v>2999</v>
      </c>
    </row>
    <row r="2651" spans="1:6">
      <c r="A2651" s="894" t="s">
        <v>699</v>
      </c>
      <c r="B2651" s="567">
        <v>1000000</v>
      </c>
      <c r="C2651" s="567">
        <v>1</v>
      </c>
      <c r="D2651" s="567">
        <v>1000000</v>
      </c>
      <c r="E2651" s="567">
        <v>11762</v>
      </c>
      <c r="F2651" s="567">
        <v>2999</v>
      </c>
    </row>
    <row r="2652" spans="1:6">
      <c r="A2652" s="896" t="s">
        <v>527</v>
      </c>
      <c r="B2652" s="567">
        <v>1000000</v>
      </c>
      <c r="C2652" s="567">
        <v>1</v>
      </c>
      <c r="D2652" s="567">
        <v>1000000</v>
      </c>
      <c r="E2652" s="567">
        <v>11762</v>
      </c>
      <c r="F2652" s="567">
        <v>2999</v>
      </c>
    </row>
    <row r="2653" spans="1:6">
      <c r="A2653" s="895" t="s">
        <v>271</v>
      </c>
      <c r="B2653" s="567">
        <v>1000000</v>
      </c>
      <c r="C2653" s="567">
        <v>1</v>
      </c>
      <c r="D2653" s="567">
        <v>1000000</v>
      </c>
      <c r="E2653" s="567">
        <v>11762</v>
      </c>
      <c r="F2653" s="567">
        <v>2999</v>
      </c>
    </row>
    <row r="2654" spans="1:6">
      <c r="A2654" s="897" t="s">
        <v>319</v>
      </c>
      <c r="B2654" s="567">
        <v>1000000</v>
      </c>
      <c r="C2654" s="567">
        <v>1</v>
      </c>
      <c r="D2654" s="567">
        <v>1000000</v>
      </c>
      <c r="E2654" s="567">
        <v>11762</v>
      </c>
      <c r="F2654" s="567">
        <v>2999</v>
      </c>
    </row>
    <row r="2655" spans="1:6">
      <c r="A2655" s="887" t="s">
        <v>3251</v>
      </c>
      <c r="B2655" s="567">
        <v>1200000</v>
      </c>
      <c r="C2655" s="567">
        <v>1</v>
      </c>
      <c r="D2655" s="567">
        <v>1200000</v>
      </c>
      <c r="E2655" s="567">
        <v>717230</v>
      </c>
      <c r="F2655" s="567">
        <v>182169</v>
      </c>
    </row>
    <row r="2656" spans="1:6">
      <c r="A2656" s="888" t="s">
        <v>3251</v>
      </c>
      <c r="B2656" s="567">
        <v>1200000</v>
      </c>
      <c r="C2656" s="567">
        <v>1</v>
      </c>
      <c r="D2656" s="567">
        <v>1200000</v>
      </c>
      <c r="E2656" s="567">
        <v>717230</v>
      </c>
      <c r="F2656" s="567">
        <v>182169</v>
      </c>
    </row>
    <row r="2657" spans="1:6">
      <c r="A2657" s="889">
        <v>35</v>
      </c>
      <c r="B2657" s="567">
        <v>1200000</v>
      </c>
      <c r="C2657" s="567">
        <v>1</v>
      </c>
      <c r="D2657" s="567">
        <v>1200000</v>
      </c>
      <c r="E2657" s="567">
        <v>717230</v>
      </c>
      <c r="F2657" s="567">
        <v>182169</v>
      </c>
    </row>
    <row r="2658" spans="1:6">
      <c r="A2658" s="890" t="s">
        <v>3251</v>
      </c>
      <c r="B2658" s="567">
        <v>1200000</v>
      </c>
      <c r="C2658" s="567">
        <v>1</v>
      </c>
      <c r="D2658" s="567">
        <v>1200000</v>
      </c>
      <c r="E2658" s="567">
        <v>717230</v>
      </c>
      <c r="F2658" s="567">
        <v>182169</v>
      </c>
    </row>
    <row r="2659" spans="1:6">
      <c r="A2659" s="891">
        <v>2018</v>
      </c>
      <c r="B2659" s="567">
        <v>1200000</v>
      </c>
      <c r="C2659" s="567">
        <v>1</v>
      </c>
      <c r="D2659" s="567">
        <v>1200000</v>
      </c>
      <c r="E2659" s="567">
        <v>717230</v>
      </c>
      <c r="F2659" s="567">
        <v>182169</v>
      </c>
    </row>
    <row r="2660" spans="1:6">
      <c r="A2660" s="892" t="s">
        <v>702</v>
      </c>
      <c r="B2660" s="567">
        <v>1200000</v>
      </c>
      <c r="C2660" s="567">
        <v>1</v>
      </c>
      <c r="D2660" s="567">
        <v>1200000</v>
      </c>
      <c r="E2660" s="567">
        <v>717230</v>
      </c>
      <c r="F2660" s="567">
        <v>182169</v>
      </c>
    </row>
    <row r="2661" spans="1:6">
      <c r="A2661" s="893" t="s">
        <v>3251</v>
      </c>
      <c r="B2661" s="567">
        <v>1200000</v>
      </c>
      <c r="C2661" s="567">
        <v>1</v>
      </c>
      <c r="D2661" s="567">
        <v>1200000</v>
      </c>
      <c r="E2661" s="567">
        <v>717230</v>
      </c>
      <c r="F2661" s="567">
        <v>182169</v>
      </c>
    </row>
    <row r="2662" spans="1:6">
      <c r="A2662" s="894" t="s">
        <v>699</v>
      </c>
      <c r="B2662" s="567">
        <v>1200000</v>
      </c>
      <c r="C2662" s="567">
        <v>1</v>
      </c>
      <c r="D2662" s="567">
        <v>1200000</v>
      </c>
      <c r="E2662" s="567">
        <v>717230</v>
      </c>
      <c r="F2662" s="567">
        <v>182169</v>
      </c>
    </row>
    <row r="2663" spans="1:6">
      <c r="A2663" s="896" t="s">
        <v>527</v>
      </c>
      <c r="B2663" s="567">
        <v>1200000</v>
      </c>
      <c r="C2663" s="567">
        <v>1</v>
      </c>
      <c r="D2663" s="567">
        <v>1200000</v>
      </c>
      <c r="E2663" s="567">
        <v>717230</v>
      </c>
      <c r="F2663" s="567">
        <v>182169</v>
      </c>
    </row>
    <row r="2664" spans="1:6">
      <c r="A2664" s="895" t="s">
        <v>271</v>
      </c>
      <c r="B2664" s="567">
        <v>1200000</v>
      </c>
      <c r="C2664" s="567">
        <v>1</v>
      </c>
      <c r="D2664" s="567">
        <v>1200000</v>
      </c>
      <c r="E2664" s="567">
        <v>717230</v>
      </c>
      <c r="F2664" s="567">
        <v>182169</v>
      </c>
    </row>
    <row r="2665" spans="1:6">
      <c r="A2665" s="897" t="s">
        <v>319</v>
      </c>
      <c r="B2665" s="567">
        <v>1200000</v>
      </c>
      <c r="C2665" s="567">
        <v>1</v>
      </c>
      <c r="D2665" s="567">
        <v>1200000</v>
      </c>
      <c r="E2665" s="567">
        <v>717230</v>
      </c>
      <c r="F2665" s="567">
        <v>182169</v>
      </c>
    </row>
    <row r="2666" spans="1:6">
      <c r="A2666" s="886" t="s">
        <v>691</v>
      </c>
      <c r="B2666" s="567">
        <v>1600000</v>
      </c>
      <c r="C2666" s="567">
        <v>1</v>
      </c>
      <c r="D2666" s="567">
        <v>1600000</v>
      </c>
      <c r="E2666" s="567">
        <v>0</v>
      </c>
      <c r="F2666" s="567">
        <v>0</v>
      </c>
    </row>
    <row r="2667" spans="1:6">
      <c r="A2667" s="726" t="s">
        <v>2699</v>
      </c>
      <c r="B2667" s="567">
        <v>1600000</v>
      </c>
      <c r="C2667" s="567">
        <v>1</v>
      </c>
      <c r="D2667" s="567">
        <v>1600000</v>
      </c>
      <c r="E2667" s="567">
        <v>0</v>
      </c>
      <c r="F2667" s="567">
        <v>0</v>
      </c>
    </row>
    <row r="2668" spans="1:6">
      <c r="A2668" s="887" t="s">
        <v>693</v>
      </c>
      <c r="B2668" s="567">
        <v>1600000</v>
      </c>
      <c r="C2668" s="567">
        <v>1</v>
      </c>
      <c r="D2668" s="567">
        <v>1600000</v>
      </c>
      <c r="E2668" s="567">
        <v>0</v>
      </c>
      <c r="F2668" s="567">
        <v>0</v>
      </c>
    </row>
    <row r="2669" spans="1:6">
      <c r="A2669" s="888" t="s">
        <v>3251</v>
      </c>
      <c r="B2669" s="567">
        <v>1600000</v>
      </c>
      <c r="C2669" s="567">
        <v>1</v>
      </c>
      <c r="D2669" s="567">
        <v>1600000</v>
      </c>
      <c r="E2669" s="567">
        <v>0</v>
      </c>
      <c r="F2669" s="567">
        <v>0</v>
      </c>
    </row>
    <row r="2670" spans="1:6">
      <c r="A2670" s="889">
        <v>0</v>
      </c>
      <c r="B2670" s="567">
        <v>1600000</v>
      </c>
      <c r="C2670" s="567">
        <v>1</v>
      </c>
      <c r="D2670" s="567">
        <v>1600000</v>
      </c>
      <c r="E2670" s="567">
        <v>0</v>
      </c>
      <c r="F2670" s="567">
        <v>0</v>
      </c>
    </row>
    <row r="2671" spans="1:6">
      <c r="A2671" s="890" t="s">
        <v>3251</v>
      </c>
      <c r="B2671" s="567">
        <v>1600000</v>
      </c>
      <c r="C2671" s="567">
        <v>1</v>
      </c>
      <c r="D2671" s="567">
        <v>1600000</v>
      </c>
      <c r="E2671" s="567">
        <v>0</v>
      </c>
      <c r="F2671" s="567">
        <v>0</v>
      </c>
    </row>
    <row r="2672" spans="1:6">
      <c r="A2672" s="891">
        <v>2014</v>
      </c>
      <c r="B2672" s="567">
        <v>1600000</v>
      </c>
      <c r="C2672" s="567">
        <v>1</v>
      </c>
      <c r="D2672" s="567">
        <v>1600000</v>
      </c>
      <c r="E2672" s="567">
        <v>0</v>
      </c>
      <c r="F2672" s="567">
        <v>0</v>
      </c>
    </row>
    <row r="2673" spans="1:6">
      <c r="A2673" s="892" t="s">
        <v>692</v>
      </c>
      <c r="B2673" s="567">
        <v>1600000</v>
      </c>
      <c r="C2673" s="567">
        <v>1</v>
      </c>
      <c r="D2673" s="567">
        <v>1600000</v>
      </c>
      <c r="E2673" s="567">
        <v>0</v>
      </c>
      <c r="F2673" s="567">
        <v>0</v>
      </c>
    </row>
    <row r="2674" spans="1:6">
      <c r="A2674" s="893" t="s">
        <v>3251</v>
      </c>
      <c r="B2674" s="567">
        <v>1600000</v>
      </c>
      <c r="C2674" s="567">
        <v>1</v>
      </c>
      <c r="D2674" s="567">
        <v>1600000</v>
      </c>
      <c r="E2674" s="567">
        <v>0</v>
      </c>
      <c r="F2674" s="567">
        <v>0</v>
      </c>
    </row>
    <row r="2675" spans="1:6">
      <c r="A2675" s="894" t="s">
        <v>690</v>
      </c>
      <c r="B2675" s="567">
        <v>1600000</v>
      </c>
      <c r="C2675" s="567">
        <v>1</v>
      </c>
      <c r="D2675" s="567">
        <v>1600000</v>
      </c>
      <c r="E2675" s="567">
        <v>0</v>
      </c>
      <c r="F2675" s="567">
        <v>0</v>
      </c>
    </row>
    <row r="2676" spans="1:6">
      <c r="A2676" s="896" t="s">
        <v>527</v>
      </c>
      <c r="B2676" s="567">
        <v>1600000</v>
      </c>
      <c r="C2676" s="567">
        <v>1</v>
      </c>
      <c r="D2676" s="567">
        <v>1600000</v>
      </c>
      <c r="E2676" s="567">
        <v>0</v>
      </c>
      <c r="F2676" s="567">
        <v>0</v>
      </c>
    </row>
    <row r="2677" spans="1:6">
      <c r="A2677" s="895" t="s">
        <v>271</v>
      </c>
      <c r="B2677" s="567">
        <v>1600000</v>
      </c>
      <c r="C2677" s="567">
        <v>1</v>
      </c>
      <c r="D2677" s="567">
        <v>1600000</v>
      </c>
      <c r="E2677" s="567">
        <v>0</v>
      </c>
      <c r="F2677" s="567">
        <v>0</v>
      </c>
    </row>
    <row r="2678" spans="1:6">
      <c r="A2678" s="897" t="s">
        <v>319</v>
      </c>
      <c r="B2678" s="567">
        <v>1600000</v>
      </c>
      <c r="C2678" s="567">
        <v>1</v>
      </c>
      <c r="D2678" s="567">
        <v>1600000</v>
      </c>
      <c r="E2678" s="567">
        <v>0</v>
      </c>
      <c r="F2678" s="567">
        <v>0</v>
      </c>
    </row>
    <row r="2679" spans="1:6">
      <c r="A2679" s="886" t="s">
        <v>735</v>
      </c>
      <c r="B2679" s="567">
        <v>3000000</v>
      </c>
      <c r="C2679" s="567">
        <v>2</v>
      </c>
      <c r="D2679" s="567">
        <v>5666330</v>
      </c>
      <c r="E2679" s="567">
        <v>5317294</v>
      </c>
      <c r="F2679" s="567">
        <v>2343353</v>
      </c>
    </row>
    <row r="2680" spans="1:6">
      <c r="A2680" s="726" t="s">
        <v>2716</v>
      </c>
      <c r="B2680" s="567">
        <v>3000000</v>
      </c>
      <c r="C2680" s="567">
        <v>2</v>
      </c>
      <c r="D2680" s="567">
        <v>5666330</v>
      </c>
      <c r="E2680" s="567">
        <v>5317294</v>
      </c>
      <c r="F2680" s="567">
        <v>2343353</v>
      </c>
    </row>
    <row r="2681" spans="1:6">
      <c r="A2681" s="887" t="s">
        <v>738</v>
      </c>
      <c r="B2681" s="567">
        <v>1000000</v>
      </c>
      <c r="C2681" s="567">
        <v>1</v>
      </c>
      <c r="D2681" s="567">
        <v>1282330</v>
      </c>
      <c r="E2681" s="567">
        <v>1276755</v>
      </c>
      <c r="F2681" s="567">
        <v>1250468</v>
      </c>
    </row>
    <row r="2682" spans="1:6">
      <c r="A2682" s="888" t="s">
        <v>3251</v>
      </c>
      <c r="B2682" s="567">
        <v>1000000</v>
      </c>
      <c r="C2682" s="567">
        <v>1</v>
      </c>
      <c r="D2682" s="567">
        <v>1282330</v>
      </c>
      <c r="E2682" s="567">
        <v>1276755</v>
      </c>
      <c r="F2682" s="567">
        <v>1250468</v>
      </c>
    </row>
    <row r="2683" spans="1:6">
      <c r="A2683" s="889">
        <v>100</v>
      </c>
      <c r="B2683" s="567">
        <v>1000000</v>
      </c>
      <c r="C2683" s="567">
        <v>1</v>
      </c>
      <c r="D2683" s="567">
        <v>1282330</v>
      </c>
      <c r="E2683" s="567">
        <v>1276755</v>
      </c>
      <c r="F2683" s="567">
        <v>1250468</v>
      </c>
    </row>
    <row r="2684" spans="1:6">
      <c r="A2684" s="890" t="s">
        <v>3251</v>
      </c>
      <c r="B2684" s="567">
        <v>1000000</v>
      </c>
      <c r="C2684" s="567">
        <v>1</v>
      </c>
      <c r="D2684" s="567">
        <v>1282330</v>
      </c>
      <c r="E2684" s="567">
        <v>1276755</v>
      </c>
      <c r="F2684" s="567">
        <v>1250468</v>
      </c>
    </row>
    <row r="2685" spans="1:6">
      <c r="A2685" s="891">
        <v>2012</v>
      </c>
      <c r="B2685" s="567">
        <v>1000000</v>
      </c>
      <c r="C2685" s="567">
        <v>1</v>
      </c>
      <c r="D2685" s="567">
        <v>1282330</v>
      </c>
      <c r="E2685" s="567">
        <v>1276755</v>
      </c>
      <c r="F2685" s="567">
        <v>1250468</v>
      </c>
    </row>
    <row r="2686" spans="1:6">
      <c r="A2686" s="892" t="s">
        <v>737</v>
      </c>
      <c r="B2686" s="567">
        <v>1000000</v>
      </c>
      <c r="C2686" s="567">
        <v>1</v>
      </c>
      <c r="D2686" s="567">
        <v>1282330</v>
      </c>
      <c r="E2686" s="567">
        <v>1276755</v>
      </c>
      <c r="F2686" s="567">
        <v>1250468</v>
      </c>
    </row>
    <row r="2687" spans="1:6">
      <c r="A2687" s="893" t="s">
        <v>3251</v>
      </c>
      <c r="B2687" s="567">
        <v>1000000</v>
      </c>
      <c r="C2687" s="567">
        <v>1</v>
      </c>
      <c r="D2687" s="567">
        <v>1282330</v>
      </c>
      <c r="E2687" s="567">
        <v>1276755</v>
      </c>
      <c r="F2687" s="567">
        <v>1250468</v>
      </c>
    </row>
    <row r="2688" spans="1:6">
      <c r="A2688" s="894" t="s">
        <v>734</v>
      </c>
      <c r="B2688" s="567">
        <v>1000000</v>
      </c>
      <c r="C2688" s="567">
        <v>1</v>
      </c>
      <c r="D2688" s="567">
        <v>1282330</v>
      </c>
      <c r="E2688" s="567">
        <v>1276755</v>
      </c>
      <c r="F2688" s="567">
        <v>1250468</v>
      </c>
    </row>
    <row r="2689" spans="1:6">
      <c r="A2689" s="896" t="s">
        <v>527</v>
      </c>
      <c r="B2689" s="567">
        <v>1000000</v>
      </c>
      <c r="C2689" s="567">
        <v>1</v>
      </c>
      <c r="D2689" s="567">
        <v>1282330</v>
      </c>
      <c r="E2689" s="567">
        <v>1276755</v>
      </c>
      <c r="F2689" s="567">
        <v>1250468</v>
      </c>
    </row>
    <row r="2690" spans="1:6">
      <c r="A2690" s="895" t="s">
        <v>271</v>
      </c>
      <c r="B2690" s="567">
        <v>1000000</v>
      </c>
      <c r="C2690" s="567">
        <v>1</v>
      </c>
      <c r="D2690" s="567">
        <v>1282330</v>
      </c>
      <c r="E2690" s="567">
        <v>1276755</v>
      </c>
      <c r="F2690" s="567">
        <v>1250468</v>
      </c>
    </row>
    <row r="2691" spans="1:6">
      <c r="A2691" s="897" t="s">
        <v>319</v>
      </c>
      <c r="B2691" s="567">
        <v>1000000</v>
      </c>
      <c r="C2691" s="567">
        <v>1</v>
      </c>
      <c r="D2691" s="567">
        <v>1282330</v>
      </c>
      <c r="E2691" s="567">
        <v>1276755</v>
      </c>
      <c r="F2691" s="567">
        <v>1250468</v>
      </c>
    </row>
    <row r="2692" spans="1:6">
      <c r="A2692" s="887" t="s">
        <v>3251</v>
      </c>
      <c r="B2692" s="567">
        <v>2000000</v>
      </c>
      <c r="C2692" s="567">
        <v>1</v>
      </c>
      <c r="D2692" s="567">
        <v>4384000</v>
      </c>
      <c r="E2692" s="567">
        <v>4040539</v>
      </c>
      <c r="F2692" s="567">
        <v>1092885</v>
      </c>
    </row>
    <row r="2693" spans="1:6">
      <c r="A2693" s="888" t="s">
        <v>3251</v>
      </c>
      <c r="B2693" s="567">
        <v>2000000</v>
      </c>
      <c r="C2693" s="567">
        <v>1</v>
      </c>
      <c r="D2693" s="567">
        <v>4384000</v>
      </c>
      <c r="E2693" s="567">
        <v>4040539</v>
      </c>
      <c r="F2693" s="567">
        <v>1092885</v>
      </c>
    </row>
    <row r="2694" spans="1:6">
      <c r="A2694" s="889">
        <v>48</v>
      </c>
      <c r="B2694" s="567">
        <v>2000000</v>
      </c>
      <c r="C2694" s="567">
        <v>1</v>
      </c>
      <c r="D2694" s="567">
        <v>4384000</v>
      </c>
      <c r="E2694" s="567">
        <v>4040539</v>
      </c>
      <c r="F2694" s="567">
        <v>1092885</v>
      </c>
    </row>
    <row r="2695" spans="1:6">
      <c r="A2695" s="890" t="s">
        <v>3251</v>
      </c>
      <c r="B2695" s="567">
        <v>2000000</v>
      </c>
      <c r="C2695" s="567">
        <v>1</v>
      </c>
      <c r="D2695" s="567">
        <v>4384000</v>
      </c>
      <c r="E2695" s="567">
        <v>4040539</v>
      </c>
      <c r="F2695" s="567">
        <v>1092885</v>
      </c>
    </row>
    <row r="2696" spans="1:6">
      <c r="A2696" s="891">
        <v>2006</v>
      </c>
      <c r="B2696" s="567">
        <v>2000000</v>
      </c>
      <c r="C2696" s="567">
        <v>1</v>
      </c>
      <c r="D2696" s="567">
        <v>4384000</v>
      </c>
      <c r="E2696" s="567">
        <v>4040539</v>
      </c>
      <c r="F2696" s="567">
        <v>1092885</v>
      </c>
    </row>
    <row r="2697" spans="1:6">
      <c r="A2697" s="892" t="s">
        <v>736</v>
      </c>
      <c r="B2697" s="567">
        <v>2000000</v>
      </c>
      <c r="C2697" s="567">
        <v>1</v>
      </c>
      <c r="D2697" s="567">
        <v>4384000</v>
      </c>
      <c r="E2697" s="567">
        <v>4040539</v>
      </c>
      <c r="F2697" s="567">
        <v>1092885</v>
      </c>
    </row>
    <row r="2698" spans="1:6">
      <c r="A2698" s="893" t="s">
        <v>3251</v>
      </c>
      <c r="B2698" s="567">
        <v>2000000</v>
      </c>
      <c r="C2698" s="567">
        <v>1</v>
      </c>
      <c r="D2698" s="567">
        <v>4384000</v>
      </c>
      <c r="E2698" s="567">
        <v>4040539</v>
      </c>
      <c r="F2698" s="567">
        <v>1092885</v>
      </c>
    </row>
    <row r="2699" spans="1:6">
      <c r="A2699" s="894" t="s">
        <v>734</v>
      </c>
      <c r="B2699" s="567">
        <v>2000000</v>
      </c>
      <c r="C2699" s="567">
        <v>1</v>
      </c>
      <c r="D2699" s="567">
        <v>4384000</v>
      </c>
      <c r="E2699" s="567">
        <v>4040539</v>
      </c>
      <c r="F2699" s="567">
        <v>1092885</v>
      </c>
    </row>
    <row r="2700" spans="1:6">
      <c r="A2700" s="896" t="s">
        <v>527</v>
      </c>
      <c r="B2700" s="567">
        <v>2000000</v>
      </c>
      <c r="C2700" s="567">
        <v>1</v>
      </c>
      <c r="D2700" s="567">
        <v>4384000</v>
      </c>
      <c r="E2700" s="567">
        <v>4040539</v>
      </c>
      <c r="F2700" s="567">
        <v>1092885</v>
      </c>
    </row>
    <row r="2701" spans="1:6">
      <c r="A2701" s="895" t="s">
        <v>271</v>
      </c>
      <c r="B2701" s="567">
        <v>2000000</v>
      </c>
      <c r="C2701" s="567">
        <v>1</v>
      </c>
      <c r="D2701" s="567">
        <v>4384000</v>
      </c>
      <c r="E2701" s="567">
        <v>4040539</v>
      </c>
      <c r="F2701" s="567">
        <v>1092885</v>
      </c>
    </row>
    <row r="2702" spans="1:6">
      <c r="A2702" s="897" t="s">
        <v>319</v>
      </c>
      <c r="B2702" s="567">
        <v>2000000</v>
      </c>
      <c r="C2702" s="567">
        <v>1</v>
      </c>
      <c r="D2702" s="567">
        <v>4384000</v>
      </c>
      <c r="E2702" s="567">
        <v>4040539</v>
      </c>
      <c r="F2702" s="567">
        <v>1092885</v>
      </c>
    </row>
    <row r="2703" spans="1:6">
      <c r="A2703" s="886" t="s">
        <v>364</v>
      </c>
      <c r="B2703" s="567">
        <v>5250000</v>
      </c>
      <c r="C2703" s="567">
        <v>2</v>
      </c>
      <c r="D2703" s="567">
        <v>5250000</v>
      </c>
      <c r="E2703" s="567">
        <v>0</v>
      </c>
      <c r="F2703" s="567">
        <v>0</v>
      </c>
    </row>
    <row r="2704" spans="1:6">
      <c r="A2704" s="726" t="s">
        <v>2704</v>
      </c>
      <c r="B2704" s="567">
        <v>5250000</v>
      </c>
      <c r="C2704" s="567">
        <v>2</v>
      </c>
      <c r="D2704" s="567">
        <v>5250000</v>
      </c>
      <c r="E2704" s="567">
        <v>0</v>
      </c>
      <c r="F2704" s="567">
        <v>0</v>
      </c>
    </row>
    <row r="2705" spans="1:6">
      <c r="A2705" s="887" t="s">
        <v>3251</v>
      </c>
      <c r="B2705" s="567">
        <v>5250000</v>
      </c>
      <c r="C2705" s="567">
        <v>2</v>
      </c>
      <c r="D2705" s="567">
        <v>5250000</v>
      </c>
      <c r="E2705" s="567">
        <v>0</v>
      </c>
      <c r="F2705" s="567">
        <v>0</v>
      </c>
    </row>
    <row r="2706" spans="1:6">
      <c r="A2706" s="888" t="s">
        <v>3251</v>
      </c>
      <c r="B2706" s="567">
        <v>5250000</v>
      </c>
      <c r="C2706" s="567">
        <v>2</v>
      </c>
      <c r="D2706" s="567">
        <v>5250000</v>
      </c>
      <c r="E2706" s="567">
        <v>0</v>
      </c>
      <c r="F2706" s="567">
        <v>0</v>
      </c>
    </row>
    <row r="2707" spans="1:6">
      <c r="A2707" s="889" t="s">
        <v>3251</v>
      </c>
      <c r="B2707" s="567">
        <v>5250000</v>
      </c>
      <c r="C2707" s="567">
        <v>2</v>
      </c>
      <c r="D2707" s="567">
        <v>5250000</v>
      </c>
      <c r="E2707" s="567">
        <v>0</v>
      </c>
      <c r="F2707" s="567">
        <v>0</v>
      </c>
    </row>
    <row r="2708" spans="1:6">
      <c r="A2708" s="890" t="s">
        <v>3251</v>
      </c>
      <c r="B2708" s="567">
        <v>5250000</v>
      </c>
      <c r="C2708" s="567">
        <v>2</v>
      </c>
      <c r="D2708" s="567">
        <v>5250000</v>
      </c>
      <c r="E2708" s="567">
        <v>0</v>
      </c>
      <c r="F2708" s="567">
        <v>0</v>
      </c>
    </row>
    <row r="2709" spans="1:6">
      <c r="A2709" s="891" t="s">
        <v>3251</v>
      </c>
      <c r="B2709" s="567">
        <v>5250000</v>
      </c>
      <c r="C2709" s="567">
        <v>2</v>
      </c>
      <c r="D2709" s="567">
        <v>5250000</v>
      </c>
      <c r="E2709" s="567">
        <v>0</v>
      </c>
      <c r="F2709" s="567">
        <v>0</v>
      </c>
    </row>
    <row r="2710" spans="1:6">
      <c r="A2710" s="892" t="s">
        <v>366</v>
      </c>
      <c r="B2710" s="567">
        <v>4200000</v>
      </c>
      <c r="C2710" s="567">
        <v>1</v>
      </c>
      <c r="D2710" s="567">
        <v>4200000</v>
      </c>
      <c r="E2710" s="567">
        <v>0</v>
      </c>
      <c r="F2710" s="567">
        <v>0</v>
      </c>
    </row>
    <row r="2711" spans="1:6">
      <c r="A2711" s="893" t="s">
        <v>365</v>
      </c>
      <c r="B2711" s="567">
        <v>4200000</v>
      </c>
      <c r="C2711" s="567">
        <v>1</v>
      </c>
      <c r="D2711" s="567">
        <v>4200000</v>
      </c>
      <c r="E2711" s="567">
        <v>0</v>
      </c>
      <c r="F2711" s="567">
        <v>0</v>
      </c>
    </row>
    <row r="2712" spans="1:6">
      <c r="A2712" s="894" t="s">
        <v>359</v>
      </c>
      <c r="B2712" s="567">
        <v>4200000</v>
      </c>
      <c r="C2712" s="567">
        <v>1</v>
      </c>
      <c r="D2712" s="567">
        <v>4200000</v>
      </c>
      <c r="E2712" s="567">
        <v>0</v>
      </c>
      <c r="F2712" s="567">
        <v>0</v>
      </c>
    </row>
    <row r="2713" spans="1:6">
      <c r="A2713" s="896" t="s">
        <v>318</v>
      </c>
      <c r="B2713" s="567">
        <v>4200000</v>
      </c>
      <c r="C2713" s="567">
        <v>1</v>
      </c>
      <c r="D2713" s="567">
        <v>4200000</v>
      </c>
      <c r="E2713" s="567">
        <v>0</v>
      </c>
      <c r="F2713" s="567">
        <v>0</v>
      </c>
    </row>
    <row r="2714" spans="1:6">
      <c r="A2714" s="895" t="s">
        <v>307</v>
      </c>
      <c r="B2714" s="567">
        <v>4200000</v>
      </c>
      <c r="C2714" s="567">
        <v>1</v>
      </c>
      <c r="D2714" s="567">
        <v>4200000</v>
      </c>
      <c r="E2714" s="567">
        <v>0</v>
      </c>
      <c r="F2714" s="567">
        <v>0</v>
      </c>
    </row>
    <row r="2715" spans="1:6">
      <c r="A2715" s="897" t="s">
        <v>3251</v>
      </c>
      <c r="B2715" s="567">
        <v>4200000</v>
      </c>
      <c r="C2715" s="567">
        <v>1</v>
      </c>
      <c r="D2715" s="567">
        <v>4200000</v>
      </c>
      <c r="E2715" s="567">
        <v>0</v>
      </c>
      <c r="F2715" s="567">
        <v>0</v>
      </c>
    </row>
    <row r="2716" spans="1:6">
      <c r="A2716" s="892" t="s">
        <v>368</v>
      </c>
      <c r="B2716" s="567">
        <v>1050000</v>
      </c>
      <c r="C2716" s="567">
        <v>1</v>
      </c>
      <c r="D2716" s="567">
        <v>1050000</v>
      </c>
      <c r="E2716" s="567">
        <v>0</v>
      </c>
      <c r="F2716" s="567">
        <v>0</v>
      </c>
    </row>
    <row r="2717" spans="1:6">
      <c r="A2717" s="893" t="s">
        <v>365</v>
      </c>
      <c r="B2717" s="567">
        <v>1050000</v>
      </c>
      <c r="C2717" s="567">
        <v>1</v>
      </c>
      <c r="D2717" s="567">
        <v>1050000</v>
      </c>
      <c r="E2717" s="567">
        <v>0</v>
      </c>
      <c r="F2717" s="567">
        <v>0</v>
      </c>
    </row>
    <row r="2718" spans="1:6">
      <c r="A2718" s="894" t="s">
        <v>367</v>
      </c>
      <c r="B2718" s="567">
        <v>1050000</v>
      </c>
      <c r="C2718" s="567">
        <v>1</v>
      </c>
      <c r="D2718" s="567">
        <v>1050000</v>
      </c>
      <c r="E2718" s="567">
        <v>0</v>
      </c>
      <c r="F2718" s="567">
        <v>0</v>
      </c>
    </row>
    <row r="2719" spans="1:6">
      <c r="A2719" s="896" t="s">
        <v>318</v>
      </c>
      <c r="B2719" s="567">
        <v>1050000</v>
      </c>
      <c r="C2719" s="567">
        <v>1</v>
      </c>
      <c r="D2719" s="567">
        <v>1050000</v>
      </c>
      <c r="E2719" s="567">
        <v>0</v>
      </c>
      <c r="F2719" s="567">
        <v>0</v>
      </c>
    </row>
    <row r="2720" spans="1:6">
      <c r="A2720" s="895" t="s">
        <v>307</v>
      </c>
      <c r="B2720" s="567">
        <v>1050000</v>
      </c>
      <c r="C2720" s="567">
        <v>1</v>
      </c>
      <c r="D2720" s="567">
        <v>1050000</v>
      </c>
      <c r="E2720" s="567">
        <v>0</v>
      </c>
      <c r="F2720" s="567">
        <v>0</v>
      </c>
    </row>
    <row r="2721" spans="1:6">
      <c r="A2721" s="897" t="s">
        <v>3251</v>
      </c>
      <c r="B2721" s="567">
        <v>1050000</v>
      </c>
      <c r="C2721" s="567">
        <v>1</v>
      </c>
      <c r="D2721" s="567">
        <v>1050000</v>
      </c>
      <c r="E2721" s="567">
        <v>0</v>
      </c>
      <c r="F2721" s="567">
        <v>0</v>
      </c>
    </row>
    <row r="2722" spans="1:6">
      <c r="A2722" s="886" t="s">
        <v>677</v>
      </c>
      <c r="B2722" s="567">
        <v>700000</v>
      </c>
      <c r="C2722" s="567">
        <v>2</v>
      </c>
      <c r="D2722" s="567">
        <v>6264400</v>
      </c>
      <c r="E2722" s="567">
        <v>1173117</v>
      </c>
      <c r="F2722" s="567">
        <v>1077103</v>
      </c>
    </row>
    <row r="2723" spans="1:6">
      <c r="A2723" s="726" t="s">
        <v>2691</v>
      </c>
      <c r="B2723" s="567">
        <v>700000</v>
      </c>
      <c r="C2723" s="567">
        <v>2</v>
      </c>
      <c r="D2723" s="567">
        <v>6264400</v>
      </c>
      <c r="E2723" s="567">
        <v>1173117</v>
      </c>
      <c r="F2723" s="567">
        <v>1077103</v>
      </c>
    </row>
    <row r="2724" spans="1:6">
      <c r="A2724" s="887" t="s">
        <v>557</v>
      </c>
      <c r="B2724" s="567">
        <v>500000</v>
      </c>
      <c r="C2724" s="567">
        <v>1</v>
      </c>
      <c r="D2724" s="567">
        <v>5129400</v>
      </c>
      <c r="E2724" s="567">
        <v>89285</v>
      </c>
      <c r="F2724" s="567">
        <v>64133</v>
      </c>
    </row>
    <row r="2725" spans="1:6">
      <c r="A2725" s="888" t="s">
        <v>3251</v>
      </c>
      <c r="B2725" s="567">
        <v>500000</v>
      </c>
      <c r="C2725" s="567">
        <v>1</v>
      </c>
      <c r="D2725" s="567">
        <v>5129400</v>
      </c>
      <c r="E2725" s="567">
        <v>89285</v>
      </c>
      <c r="F2725" s="567">
        <v>64133</v>
      </c>
    </row>
    <row r="2726" spans="1:6">
      <c r="A2726" s="889">
        <v>0</v>
      </c>
      <c r="B2726" s="567">
        <v>500000</v>
      </c>
      <c r="C2726" s="567">
        <v>1</v>
      </c>
      <c r="D2726" s="567">
        <v>5129400</v>
      </c>
      <c r="E2726" s="567">
        <v>89285</v>
      </c>
      <c r="F2726" s="567">
        <v>64133</v>
      </c>
    </row>
    <row r="2727" spans="1:6">
      <c r="A2727" s="890" t="s">
        <v>3251</v>
      </c>
      <c r="B2727" s="567">
        <v>500000</v>
      </c>
      <c r="C2727" s="567">
        <v>1</v>
      </c>
      <c r="D2727" s="567">
        <v>5129400</v>
      </c>
      <c r="E2727" s="567">
        <v>89285</v>
      </c>
      <c r="F2727" s="567">
        <v>64133</v>
      </c>
    </row>
    <row r="2728" spans="1:6">
      <c r="A2728" s="891">
        <v>2007</v>
      </c>
      <c r="B2728" s="567">
        <v>500000</v>
      </c>
      <c r="C2728" s="567">
        <v>1</v>
      </c>
      <c r="D2728" s="567">
        <v>5129400</v>
      </c>
      <c r="E2728" s="567">
        <v>89285</v>
      </c>
      <c r="F2728" s="567">
        <v>64133</v>
      </c>
    </row>
    <row r="2729" spans="1:6">
      <c r="A2729" s="892" t="s">
        <v>679</v>
      </c>
      <c r="B2729" s="567">
        <v>500000</v>
      </c>
      <c r="C2729" s="567">
        <v>1</v>
      </c>
      <c r="D2729" s="567">
        <v>5129400</v>
      </c>
      <c r="E2729" s="567">
        <v>89285</v>
      </c>
      <c r="F2729" s="567">
        <v>64133</v>
      </c>
    </row>
    <row r="2730" spans="1:6">
      <c r="A2730" s="893" t="s">
        <v>3251</v>
      </c>
      <c r="B2730" s="567">
        <v>500000</v>
      </c>
      <c r="C2730" s="567">
        <v>1</v>
      </c>
      <c r="D2730" s="567">
        <v>5129400</v>
      </c>
      <c r="E2730" s="567">
        <v>89285</v>
      </c>
      <c r="F2730" s="567">
        <v>64133</v>
      </c>
    </row>
    <row r="2731" spans="1:6">
      <c r="A2731" s="894" t="s">
        <v>676</v>
      </c>
      <c r="B2731" s="567">
        <v>500000</v>
      </c>
      <c r="C2731" s="567">
        <v>1</v>
      </c>
      <c r="D2731" s="567">
        <v>5129400</v>
      </c>
      <c r="E2731" s="567">
        <v>89285</v>
      </c>
      <c r="F2731" s="567">
        <v>64133</v>
      </c>
    </row>
    <row r="2732" spans="1:6">
      <c r="A2732" s="896" t="s">
        <v>527</v>
      </c>
      <c r="B2732" s="567">
        <v>500000</v>
      </c>
      <c r="C2732" s="567">
        <v>1</v>
      </c>
      <c r="D2732" s="567">
        <v>5129400</v>
      </c>
      <c r="E2732" s="567">
        <v>89285</v>
      </c>
      <c r="F2732" s="567">
        <v>64133</v>
      </c>
    </row>
    <row r="2733" spans="1:6">
      <c r="A2733" s="895" t="s">
        <v>271</v>
      </c>
      <c r="B2733" s="567">
        <v>500000</v>
      </c>
      <c r="C2733" s="567">
        <v>1</v>
      </c>
      <c r="D2733" s="567">
        <v>5129400</v>
      </c>
      <c r="E2733" s="567">
        <v>89285</v>
      </c>
      <c r="F2733" s="567">
        <v>64133</v>
      </c>
    </row>
    <row r="2734" spans="1:6">
      <c r="A2734" s="897" t="s">
        <v>319</v>
      </c>
      <c r="B2734" s="567">
        <v>500000</v>
      </c>
      <c r="C2734" s="567">
        <v>1</v>
      </c>
      <c r="D2734" s="567">
        <v>5129400</v>
      </c>
      <c r="E2734" s="567">
        <v>89285</v>
      </c>
      <c r="F2734" s="567">
        <v>64133</v>
      </c>
    </row>
    <row r="2735" spans="1:6">
      <c r="A2735" s="887" t="s">
        <v>3251</v>
      </c>
      <c r="B2735" s="567">
        <v>200000</v>
      </c>
      <c r="C2735" s="567">
        <v>1</v>
      </c>
      <c r="D2735" s="567">
        <v>1135000</v>
      </c>
      <c r="E2735" s="567">
        <v>1083832</v>
      </c>
      <c r="F2735" s="567">
        <v>1012970</v>
      </c>
    </row>
    <row r="2736" spans="1:6">
      <c r="A2736" s="888" t="s">
        <v>3251</v>
      </c>
      <c r="B2736" s="567">
        <v>200000</v>
      </c>
      <c r="C2736" s="567">
        <v>1</v>
      </c>
      <c r="D2736" s="567">
        <v>1135000</v>
      </c>
      <c r="E2736" s="567">
        <v>1083832</v>
      </c>
      <c r="F2736" s="567">
        <v>1012970</v>
      </c>
    </row>
    <row r="2737" spans="1:6">
      <c r="A2737" s="889">
        <v>98</v>
      </c>
      <c r="B2737" s="567">
        <v>200000</v>
      </c>
      <c r="C2737" s="567">
        <v>1</v>
      </c>
      <c r="D2737" s="567">
        <v>1135000</v>
      </c>
      <c r="E2737" s="567">
        <v>1083832</v>
      </c>
      <c r="F2737" s="567">
        <v>1012970</v>
      </c>
    </row>
    <row r="2738" spans="1:6">
      <c r="A2738" s="890" t="s">
        <v>3251</v>
      </c>
      <c r="B2738" s="567">
        <v>200000</v>
      </c>
      <c r="C2738" s="567">
        <v>1</v>
      </c>
      <c r="D2738" s="567">
        <v>1135000</v>
      </c>
      <c r="E2738" s="567">
        <v>1083832</v>
      </c>
      <c r="F2738" s="567">
        <v>1012970</v>
      </c>
    </row>
    <row r="2739" spans="1:6">
      <c r="A2739" s="891">
        <v>2004</v>
      </c>
      <c r="B2739" s="567">
        <v>200000</v>
      </c>
      <c r="C2739" s="567">
        <v>1</v>
      </c>
      <c r="D2739" s="567">
        <v>1135000</v>
      </c>
      <c r="E2739" s="567">
        <v>1083832</v>
      </c>
      <c r="F2739" s="567">
        <v>1012970</v>
      </c>
    </row>
    <row r="2740" spans="1:6">
      <c r="A2740" s="892" t="s">
        <v>678</v>
      </c>
      <c r="B2740" s="567">
        <v>200000</v>
      </c>
      <c r="C2740" s="567">
        <v>1</v>
      </c>
      <c r="D2740" s="567">
        <v>1135000</v>
      </c>
      <c r="E2740" s="567">
        <v>1083832</v>
      </c>
      <c r="F2740" s="567">
        <v>1012970</v>
      </c>
    </row>
    <row r="2741" spans="1:6">
      <c r="A2741" s="893" t="s">
        <v>3251</v>
      </c>
      <c r="B2741" s="567">
        <v>200000</v>
      </c>
      <c r="C2741" s="567">
        <v>1</v>
      </c>
      <c r="D2741" s="567">
        <v>1135000</v>
      </c>
      <c r="E2741" s="567">
        <v>1083832</v>
      </c>
      <c r="F2741" s="567">
        <v>1012970</v>
      </c>
    </row>
    <row r="2742" spans="1:6">
      <c r="A2742" s="894" t="s">
        <v>676</v>
      </c>
      <c r="B2742" s="567">
        <v>200000</v>
      </c>
      <c r="C2742" s="567">
        <v>1</v>
      </c>
      <c r="D2742" s="567">
        <v>1135000</v>
      </c>
      <c r="E2742" s="567">
        <v>1083832</v>
      </c>
      <c r="F2742" s="567">
        <v>1012970</v>
      </c>
    </row>
    <row r="2743" spans="1:6">
      <c r="A2743" s="896" t="s">
        <v>527</v>
      </c>
      <c r="B2743" s="567">
        <v>200000</v>
      </c>
      <c r="C2743" s="567">
        <v>1</v>
      </c>
      <c r="D2743" s="567">
        <v>1135000</v>
      </c>
      <c r="E2743" s="567">
        <v>1083832</v>
      </c>
      <c r="F2743" s="567">
        <v>1012970</v>
      </c>
    </row>
    <row r="2744" spans="1:6">
      <c r="A2744" s="895" t="s">
        <v>271</v>
      </c>
      <c r="B2744" s="567">
        <v>200000</v>
      </c>
      <c r="C2744" s="567">
        <v>1</v>
      </c>
      <c r="D2744" s="567">
        <v>1135000</v>
      </c>
      <c r="E2744" s="567">
        <v>1083832</v>
      </c>
      <c r="F2744" s="567">
        <v>1012970</v>
      </c>
    </row>
    <row r="2745" spans="1:6">
      <c r="A2745" s="897" t="s">
        <v>319</v>
      </c>
      <c r="B2745" s="567">
        <v>200000</v>
      </c>
      <c r="C2745" s="567">
        <v>1</v>
      </c>
      <c r="D2745" s="567">
        <v>1135000</v>
      </c>
      <c r="E2745" s="567">
        <v>1083832</v>
      </c>
      <c r="F2745" s="567">
        <v>1012970</v>
      </c>
    </row>
    <row r="2746" spans="1:6">
      <c r="A2746" s="886" t="s">
        <v>876</v>
      </c>
      <c r="B2746" s="567">
        <v>2300000</v>
      </c>
      <c r="C2746" s="567">
        <v>1</v>
      </c>
      <c r="D2746" s="567">
        <v>2300000</v>
      </c>
      <c r="E2746" s="567">
        <v>2078467</v>
      </c>
      <c r="F2746" s="567">
        <v>2091</v>
      </c>
    </row>
    <row r="2747" spans="1:6">
      <c r="A2747" s="726" t="s">
        <v>2711</v>
      </c>
      <c r="B2747" s="567">
        <v>2300000</v>
      </c>
      <c r="C2747" s="567">
        <v>1</v>
      </c>
      <c r="D2747" s="567">
        <v>2300000</v>
      </c>
      <c r="E2747" s="567">
        <v>2078467</v>
      </c>
      <c r="F2747" s="567">
        <v>2091</v>
      </c>
    </row>
    <row r="2748" spans="1:6">
      <c r="A2748" s="887" t="s">
        <v>865</v>
      </c>
      <c r="B2748" s="567">
        <v>2300000</v>
      </c>
      <c r="C2748" s="567">
        <v>1</v>
      </c>
      <c r="D2748" s="567">
        <v>2300000</v>
      </c>
      <c r="E2748" s="567">
        <v>2078467</v>
      </c>
      <c r="F2748" s="567">
        <v>2091</v>
      </c>
    </row>
    <row r="2749" spans="1:6">
      <c r="A2749" s="888" t="s">
        <v>3251</v>
      </c>
      <c r="B2749" s="567">
        <v>2300000</v>
      </c>
      <c r="C2749" s="567">
        <v>1</v>
      </c>
      <c r="D2749" s="567">
        <v>2300000</v>
      </c>
      <c r="E2749" s="567">
        <v>2078467</v>
      </c>
      <c r="F2749" s="567">
        <v>2091</v>
      </c>
    </row>
    <row r="2750" spans="1:6">
      <c r="A2750" s="889">
        <v>0.15</v>
      </c>
      <c r="B2750" s="567">
        <v>2300000</v>
      </c>
      <c r="C2750" s="567">
        <v>1</v>
      </c>
      <c r="D2750" s="567">
        <v>2300000</v>
      </c>
      <c r="E2750" s="567">
        <v>2078467</v>
      </c>
      <c r="F2750" s="567">
        <v>2091</v>
      </c>
    </row>
    <row r="2751" spans="1:6">
      <c r="A2751" s="890" t="s">
        <v>3251</v>
      </c>
      <c r="B2751" s="567">
        <v>2300000</v>
      </c>
      <c r="C2751" s="567">
        <v>1</v>
      </c>
      <c r="D2751" s="567">
        <v>2300000</v>
      </c>
      <c r="E2751" s="567">
        <v>2078467</v>
      </c>
      <c r="F2751" s="567">
        <v>2091</v>
      </c>
    </row>
    <row r="2752" spans="1:6">
      <c r="A2752" s="891">
        <v>2019</v>
      </c>
      <c r="B2752" s="567">
        <v>2300000</v>
      </c>
      <c r="C2752" s="567">
        <v>1</v>
      </c>
      <c r="D2752" s="567">
        <v>2300000</v>
      </c>
      <c r="E2752" s="567">
        <v>2078467</v>
      </c>
      <c r="F2752" s="567">
        <v>2091</v>
      </c>
    </row>
    <row r="2753" spans="1:6">
      <c r="A2753" s="892" t="s">
        <v>877</v>
      </c>
      <c r="B2753" s="567">
        <v>2300000</v>
      </c>
      <c r="C2753" s="567">
        <v>1</v>
      </c>
      <c r="D2753" s="567">
        <v>2300000</v>
      </c>
      <c r="E2753" s="567">
        <v>2078467</v>
      </c>
      <c r="F2753" s="567">
        <v>2091</v>
      </c>
    </row>
    <row r="2754" spans="1:6">
      <c r="A2754" s="893" t="s">
        <v>3251</v>
      </c>
      <c r="B2754" s="567">
        <v>2300000</v>
      </c>
      <c r="C2754" s="567">
        <v>1</v>
      </c>
      <c r="D2754" s="567">
        <v>2300000</v>
      </c>
      <c r="E2754" s="567">
        <v>2078467</v>
      </c>
      <c r="F2754" s="567">
        <v>2091</v>
      </c>
    </row>
    <row r="2755" spans="1:6">
      <c r="A2755" s="894" t="s">
        <v>875</v>
      </c>
      <c r="B2755" s="567">
        <v>2300000</v>
      </c>
      <c r="C2755" s="567">
        <v>1</v>
      </c>
      <c r="D2755" s="567">
        <v>2300000</v>
      </c>
      <c r="E2755" s="567">
        <v>2078467</v>
      </c>
      <c r="F2755" s="567">
        <v>2091</v>
      </c>
    </row>
    <row r="2756" spans="1:6">
      <c r="A2756" s="896" t="s">
        <v>527</v>
      </c>
      <c r="B2756" s="567">
        <v>2300000</v>
      </c>
      <c r="C2756" s="567">
        <v>1</v>
      </c>
      <c r="D2756" s="567">
        <v>2300000</v>
      </c>
      <c r="E2756" s="567">
        <v>2078467</v>
      </c>
      <c r="F2756" s="567">
        <v>2091</v>
      </c>
    </row>
    <row r="2757" spans="1:6">
      <c r="A2757" s="895" t="s">
        <v>314</v>
      </c>
      <c r="B2757" s="567">
        <v>2300000</v>
      </c>
      <c r="C2757" s="567">
        <v>1</v>
      </c>
      <c r="D2757" s="567">
        <v>2300000</v>
      </c>
      <c r="E2757" s="567">
        <v>2078467</v>
      </c>
      <c r="F2757" s="567">
        <v>2091</v>
      </c>
    </row>
    <row r="2758" spans="1:6">
      <c r="A2758" s="897" t="s">
        <v>319</v>
      </c>
      <c r="B2758" s="567">
        <v>2300000</v>
      </c>
      <c r="C2758" s="567">
        <v>1</v>
      </c>
      <c r="D2758" s="567">
        <v>2300000</v>
      </c>
      <c r="E2758" s="567">
        <v>2078467</v>
      </c>
      <c r="F2758" s="567">
        <v>2091</v>
      </c>
    </row>
    <row r="2759" spans="1:6">
      <c r="A2759" s="886" t="s">
        <v>868</v>
      </c>
      <c r="B2759" s="567">
        <v>1540000</v>
      </c>
      <c r="C2759" s="567">
        <v>1</v>
      </c>
      <c r="D2759" s="567">
        <v>2040000</v>
      </c>
      <c r="E2759" s="567">
        <v>83831</v>
      </c>
      <c r="F2759" s="567">
        <v>10092</v>
      </c>
    </row>
    <row r="2760" spans="1:6">
      <c r="A2760" s="726" t="s">
        <v>2705</v>
      </c>
      <c r="B2760" s="567">
        <v>1540000</v>
      </c>
      <c r="C2760" s="567">
        <v>1</v>
      </c>
      <c r="D2760" s="567">
        <v>2040000</v>
      </c>
      <c r="E2760" s="567">
        <v>83831</v>
      </c>
      <c r="F2760" s="567">
        <v>10092</v>
      </c>
    </row>
    <row r="2761" spans="1:6">
      <c r="A2761" s="887" t="s">
        <v>870</v>
      </c>
      <c r="B2761" s="567">
        <v>1540000</v>
      </c>
      <c r="C2761" s="567">
        <v>1</v>
      </c>
      <c r="D2761" s="567">
        <v>2040000</v>
      </c>
      <c r="E2761" s="567">
        <v>83831</v>
      </c>
      <c r="F2761" s="567">
        <v>10092</v>
      </c>
    </row>
    <row r="2762" spans="1:6">
      <c r="A2762" s="888" t="s">
        <v>3251</v>
      </c>
      <c r="B2762" s="567">
        <v>1540000</v>
      </c>
      <c r="C2762" s="567">
        <v>1</v>
      </c>
      <c r="D2762" s="567">
        <v>2040000</v>
      </c>
      <c r="E2762" s="567">
        <v>83831</v>
      </c>
      <c r="F2762" s="567">
        <v>10092</v>
      </c>
    </row>
    <row r="2763" spans="1:6">
      <c r="A2763" s="889">
        <v>0</v>
      </c>
      <c r="B2763" s="567">
        <v>1540000</v>
      </c>
      <c r="C2763" s="567">
        <v>1</v>
      </c>
      <c r="D2763" s="567">
        <v>2040000</v>
      </c>
      <c r="E2763" s="567">
        <v>83831</v>
      </c>
      <c r="F2763" s="567">
        <v>10092</v>
      </c>
    </row>
    <row r="2764" spans="1:6">
      <c r="A2764" s="890" t="s">
        <v>3251</v>
      </c>
      <c r="B2764" s="567">
        <v>1540000</v>
      </c>
      <c r="C2764" s="567">
        <v>1</v>
      </c>
      <c r="D2764" s="567">
        <v>2040000</v>
      </c>
      <c r="E2764" s="567">
        <v>83831</v>
      </c>
      <c r="F2764" s="567">
        <v>10092</v>
      </c>
    </row>
    <row r="2765" spans="1:6">
      <c r="A2765" s="891">
        <v>2014</v>
      </c>
      <c r="B2765" s="567">
        <v>1540000</v>
      </c>
      <c r="C2765" s="567">
        <v>1</v>
      </c>
      <c r="D2765" s="567">
        <v>2040000</v>
      </c>
      <c r="E2765" s="567">
        <v>83831</v>
      </c>
      <c r="F2765" s="567">
        <v>10092</v>
      </c>
    </row>
    <row r="2766" spans="1:6">
      <c r="A2766" s="892" t="s">
        <v>869</v>
      </c>
      <c r="B2766" s="567">
        <v>1540000</v>
      </c>
      <c r="C2766" s="567">
        <v>1</v>
      </c>
      <c r="D2766" s="567">
        <v>2040000</v>
      </c>
      <c r="E2766" s="567">
        <v>83831</v>
      </c>
      <c r="F2766" s="567">
        <v>10092</v>
      </c>
    </row>
    <row r="2767" spans="1:6">
      <c r="A2767" s="893" t="s">
        <v>3251</v>
      </c>
      <c r="B2767" s="567">
        <v>1540000</v>
      </c>
      <c r="C2767" s="567">
        <v>1</v>
      </c>
      <c r="D2767" s="567">
        <v>2040000</v>
      </c>
      <c r="E2767" s="567">
        <v>83831</v>
      </c>
      <c r="F2767" s="567">
        <v>10092</v>
      </c>
    </row>
    <row r="2768" spans="1:6">
      <c r="A2768" s="894" t="s">
        <v>867</v>
      </c>
      <c r="B2768" s="567">
        <v>1540000</v>
      </c>
      <c r="C2768" s="567">
        <v>1</v>
      </c>
      <c r="D2768" s="567">
        <v>2040000</v>
      </c>
      <c r="E2768" s="567">
        <v>83831</v>
      </c>
      <c r="F2768" s="567">
        <v>10092</v>
      </c>
    </row>
    <row r="2769" spans="1:6">
      <c r="A2769" s="896" t="s">
        <v>527</v>
      </c>
      <c r="B2769" s="567">
        <v>1540000</v>
      </c>
      <c r="C2769" s="567">
        <v>1</v>
      </c>
      <c r="D2769" s="567">
        <v>2040000</v>
      </c>
      <c r="E2769" s="567">
        <v>83831</v>
      </c>
      <c r="F2769" s="567">
        <v>10092</v>
      </c>
    </row>
    <row r="2770" spans="1:6">
      <c r="A2770" s="895" t="s">
        <v>314</v>
      </c>
      <c r="B2770" s="567">
        <v>1540000</v>
      </c>
      <c r="C2770" s="567">
        <v>1</v>
      </c>
      <c r="D2770" s="567">
        <v>2040000</v>
      </c>
      <c r="E2770" s="567">
        <v>83831</v>
      </c>
      <c r="F2770" s="567">
        <v>10092</v>
      </c>
    </row>
    <row r="2771" spans="1:6">
      <c r="A2771" s="897" t="s">
        <v>319</v>
      </c>
      <c r="B2771" s="567">
        <v>1540000</v>
      </c>
      <c r="C2771" s="567">
        <v>1</v>
      </c>
      <c r="D2771" s="567">
        <v>2040000</v>
      </c>
      <c r="E2771" s="567">
        <v>83831</v>
      </c>
      <c r="F2771" s="567">
        <v>10092</v>
      </c>
    </row>
    <row r="2772" spans="1:6">
      <c r="A2772" s="886" t="s">
        <v>872</v>
      </c>
      <c r="B2772" s="567">
        <v>1500000</v>
      </c>
      <c r="C2772" s="567">
        <v>1</v>
      </c>
      <c r="D2772" s="567">
        <v>1500000</v>
      </c>
      <c r="E2772" s="567">
        <v>484693</v>
      </c>
      <c r="F2772" s="567">
        <v>267492</v>
      </c>
    </row>
    <row r="2773" spans="1:6">
      <c r="A2773" s="726" t="s">
        <v>2705</v>
      </c>
      <c r="B2773" s="567">
        <v>1500000</v>
      </c>
      <c r="C2773" s="567">
        <v>1</v>
      </c>
      <c r="D2773" s="567">
        <v>1500000</v>
      </c>
      <c r="E2773" s="567">
        <v>484693</v>
      </c>
      <c r="F2773" s="567">
        <v>267492</v>
      </c>
    </row>
    <row r="2774" spans="1:6">
      <c r="A2774" s="887" t="s">
        <v>865</v>
      </c>
      <c r="B2774" s="567">
        <v>1500000</v>
      </c>
      <c r="C2774" s="567">
        <v>1</v>
      </c>
      <c r="D2774" s="567">
        <v>1500000</v>
      </c>
      <c r="E2774" s="567">
        <v>484693</v>
      </c>
      <c r="F2774" s="567">
        <v>267492</v>
      </c>
    </row>
    <row r="2775" spans="1:6">
      <c r="A2775" s="888" t="s">
        <v>3251</v>
      </c>
      <c r="B2775" s="567">
        <v>1500000</v>
      </c>
      <c r="C2775" s="567">
        <v>1</v>
      </c>
      <c r="D2775" s="567">
        <v>1500000</v>
      </c>
      <c r="E2775" s="567">
        <v>484693</v>
      </c>
      <c r="F2775" s="567">
        <v>267492</v>
      </c>
    </row>
    <row r="2776" spans="1:6">
      <c r="A2776" s="889">
        <v>0.05</v>
      </c>
      <c r="B2776" s="567">
        <v>1500000</v>
      </c>
      <c r="C2776" s="567">
        <v>1</v>
      </c>
      <c r="D2776" s="567">
        <v>1500000</v>
      </c>
      <c r="E2776" s="567">
        <v>484693</v>
      </c>
      <c r="F2776" s="567">
        <v>267492</v>
      </c>
    </row>
    <row r="2777" spans="1:6">
      <c r="A2777" s="890" t="s">
        <v>3251</v>
      </c>
      <c r="B2777" s="567">
        <v>1500000</v>
      </c>
      <c r="C2777" s="567">
        <v>1</v>
      </c>
      <c r="D2777" s="567">
        <v>1500000</v>
      </c>
      <c r="E2777" s="567">
        <v>484693</v>
      </c>
      <c r="F2777" s="567">
        <v>267492</v>
      </c>
    </row>
    <row r="2778" spans="1:6">
      <c r="A2778" s="891">
        <v>2012</v>
      </c>
      <c r="B2778" s="567">
        <v>1500000</v>
      </c>
      <c r="C2778" s="567">
        <v>1</v>
      </c>
      <c r="D2778" s="567">
        <v>1500000</v>
      </c>
      <c r="E2778" s="567">
        <v>484693</v>
      </c>
      <c r="F2778" s="567">
        <v>267492</v>
      </c>
    </row>
    <row r="2779" spans="1:6">
      <c r="A2779" s="892" t="s">
        <v>873</v>
      </c>
      <c r="B2779" s="567">
        <v>1500000</v>
      </c>
      <c r="C2779" s="567">
        <v>1</v>
      </c>
      <c r="D2779" s="567">
        <v>1500000</v>
      </c>
      <c r="E2779" s="567">
        <v>484693</v>
      </c>
      <c r="F2779" s="567">
        <v>267492</v>
      </c>
    </row>
    <row r="2780" spans="1:6">
      <c r="A2780" s="893" t="s">
        <v>3251</v>
      </c>
      <c r="B2780" s="567">
        <v>1500000</v>
      </c>
      <c r="C2780" s="567">
        <v>1</v>
      </c>
      <c r="D2780" s="567">
        <v>1500000</v>
      </c>
      <c r="E2780" s="567">
        <v>484693</v>
      </c>
      <c r="F2780" s="567">
        <v>267492</v>
      </c>
    </row>
    <row r="2781" spans="1:6">
      <c r="A2781" s="894" t="s">
        <v>871</v>
      </c>
      <c r="B2781" s="567">
        <v>1500000</v>
      </c>
      <c r="C2781" s="567">
        <v>1</v>
      </c>
      <c r="D2781" s="567">
        <v>1500000</v>
      </c>
      <c r="E2781" s="567">
        <v>484693</v>
      </c>
      <c r="F2781" s="567">
        <v>267492</v>
      </c>
    </row>
    <row r="2782" spans="1:6">
      <c r="A2782" s="896" t="s">
        <v>527</v>
      </c>
      <c r="B2782" s="567">
        <v>1500000</v>
      </c>
      <c r="C2782" s="567">
        <v>1</v>
      </c>
      <c r="D2782" s="567">
        <v>1500000</v>
      </c>
      <c r="E2782" s="567">
        <v>484693</v>
      </c>
      <c r="F2782" s="567">
        <v>267492</v>
      </c>
    </row>
    <row r="2783" spans="1:6">
      <c r="A2783" s="895" t="s">
        <v>314</v>
      </c>
      <c r="B2783" s="567">
        <v>1500000</v>
      </c>
      <c r="C2783" s="567">
        <v>1</v>
      </c>
      <c r="D2783" s="567">
        <v>1500000</v>
      </c>
      <c r="E2783" s="567">
        <v>484693</v>
      </c>
      <c r="F2783" s="567">
        <v>267492</v>
      </c>
    </row>
    <row r="2784" spans="1:6">
      <c r="A2784" s="897" t="s">
        <v>319</v>
      </c>
      <c r="B2784" s="567">
        <v>1500000</v>
      </c>
      <c r="C2784" s="567">
        <v>1</v>
      </c>
      <c r="D2784" s="567">
        <v>1500000</v>
      </c>
      <c r="E2784" s="567">
        <v>484693</v>
      </c>
      <c r="F2784" s="567">
        <v>267492</v>
      </c>
    </row>
    <row r="2785" spans="1:6">
      <c r="A2785" s="886" t="s">
        <v>880</v>
      </c>
      <c r="B2785" s="567">
        <v>1200000</v>
      </c>
      <c r="C2785" s="567">
        <v>1</v>
      </c>
      <c r="D2785" s="567">
        <v>1200000</v>
      </c>
      <c r="E2785" s="567">
        <v>1762</v>
      </c>
      <c r="F2785" s="567">
        <v>1762</v>
      </c>
    </row>
    <row r="2786" spans="1:6">
      <c r="A2786" s="726" t="s">
        <v>2716</v>
      </c>
      <c r="B2786" s="567">
        <v>1200000</v>
      </c>
      <c r="C2786" s="567">
        <v>1</v>
      </c>
      <c r="D2786" s="567">
        <v>1200000</v>
      </c>
      <c r="E2786" s="567">
        <v>1762</v>
      </c>
      <c r="F2786" s="567">
        <v>1762</v>
      </c>
    </row>
    <row r="2787" spans="1:6">
      <c r="A2787" s="887" t="s">
        <v>882</v>
      </c>
      <c r="B2787" s="567">
        <v>1200000</v>
      </c>
      <c r="C2787" s="567">
        <v>1</v>
      </c>
      <c r="D2787" s="567">
        <v>1200000</v>
      </c>
      <c r="E2787" s="567">
        <v>1762</v>
      </c>
      <c r="F2787" s="567">
        <v>1762</v>
      </c>
    </row>
    <row r="2788" spans="1:6">
      <c r="A2788" s="888" t="s">
        <v>3251</v>
      </c>
      <c r="B2788" s="567">
        <v>1200000</v>
      </c>
      <c r="C2788" s="567">
        <v>1</v>
      </c>
      <c r="D2788" s="567">
        <v>1200000</v>
      </c>
      <c r="E2788" s="567">
        <v>1762</v>
      </c>
      <c r="F2788" s="567">
        <v>1762</v>
      </c>
    </row>
    <row r="2789" spans="1:6">
      <c r="A2789" s="889">
        <v>0</v>
      </c>
      <c r="B2789" s="567">
        <v>1200000</v>
      </c>
      <c r="C2789" s="567">
        <v>1</v>
      </c>
      <c r="D2789" s="567">
        <v>1200000</v>
      </c>
      <c r="E2789" s="567">
        <v>1762</v>
      </c>
      <c r="F2789" s="567">
        <v>1762</v>
      </c>
    </row>
    <row r="2790" spans="1:6">
      <c r="A2790" s="890" t="s">
        <v>3251</v>
      </c>
      <c r="B2790" s="567">
        <v>1200000</v>
      </c>
      <c r="C2790" s="567">
        <v>1</v>
      </c>
      <c r="D2790" s="567">
        <v>1200000</v>
      </c>
      <c r="E2790" s="567">
        <v>1762</v>
      </c>
      <c r="F2790" s="567">
        <v>1762</v>
      </c>
    </row>
    <row r="2791" spans="1:6">
      <c r="A2791" s="891">
        <v>2019</v>
      </c>
      <c r="B2791" s="567">
        <v>1200000</v>
      </c>
      <c r="C2791" s="567">
        <v>1</v>
      </c>
      <c r="D2791" s="567">
        <v>1200000</v>
      </c>
      <c r="E2791" s="567">
        <v>1762</v>
      </c>
      <c r="F2791" s="567">
        <v>1762</v>
      </c>
    </row>
    <row r="2792" spans="1:6">
      <c r="A2792" s="892" t="s">
        <v>881</v>
      </c>
      <c r="B2792" s="567">
        <v>1200000</v>
      </c>
      <c r="C2792" s="567">
        <v>1</v>
      </c>
      <c r="D2792" s="567">
        <v>1200000</v>
      </c>
      <c r="E2792" s="567">
        <v>1762</v>
      </c>
      <c r="F2792" s="567">
        <v>1762</v>
      </c>
    </row>
    <row r="2793" spans="1:6">
      <c r="A2793" s="893" t="s">
        <v>3251</v>
      </c>
      <c r="B2793" s="567">
        <v>1200000</v>
      </c>
      <c r="C2793" s="567">
        <v>1</v>
      </c>
      <c r="D2793" s="567">
        <v>1200000</v>
      </c>
      <c r="E2793" s="567">
        <v>1762</v>
      </c>
      <c r="F2793" s="567">
        <v>1762</v>
      </c>
    </row>
    <row r="2794" spans="1:6">
      <c r="A2794" s="894" t="s">
        <v>879</v>
      </c>
      <c r="B2794" s="567">
        <v>1200000</v>
      </c>
      <c r="C2794" s="567">
        <v>1</v>
      </c>
      <c r="D2794" s="567">
        <v>1200000</v>
      </c>
      <c r="E2794" s="567">
        <v>1762</v>
      </c>
      <c r="F2794" s="567">
        <v>1762</v>
      </c>
    </row>
    <row r="2795" spans="1:6">
      <c r="A2795" s="896" t="s">
        <v>527</v>
      </c>
      <c r="B2795" s="567">
        <v>1200000</v>
      </c>
      <c r="C2795" s="567">
        <v>1</v>
      </c>
      <c r="D2795" s="567">
        <v>1200000</v>
      </c>
      <c r="E2795" s="567">
        <v>1762</v>
      </c>
      <c r="F2795" s="567">
        <v>1762</v>
      </c>
    </row>
    <row r="2796" spans="1:6">
      <c r="A2796" s="895" t="s">
        <v>314</v>
      </c>
      <c r="B2796" s="567">
        <v>1200000</v>
      </c>
      <c r="C2796" s="567">
        <v>1</v>
      </c>
      <c r="D2796" s="567">
        <v>1200000</v>
      </c>
      <c r="E2796" s="567">
        <v>1762</v>
      </c>
      <c r="F2796" s="567">
        <v>1762</v>
      </c>
    </row>
    <row r="2797" spans="1:6">
      <c r="A2797" s="897" t="s">
        <v>319</v>
      </c>
      <c r="B2797" s="567">
        <v>1200000</v>
      </c>
      <c r="C2797" s="567">
        <v>1</v>
      </c>
      <c r="D2797" s="567">
        <v>1200000</v>
      </c>
      <c r="E2797" s="567">
        <v>1762</v>
      </c>
      <c r="F2797" s="567">
        <v>1762</v>
      </c>
    </row>
    <row r="2798" spans="1:6">
      <c r="A2798" s="886" t="s">
        <v>863</v>
      </c>
      <c r="B2798" s="567">
        <v>500000</v>
      </c>
      <c r="C2798" s="567">
        <v>1</v>
      </c>
      <c r="D2798" s="567">
        <v>3593000</v>
      </c>
      <c r="E2798" s="567">
        <v>3022704</v>
      </c>
      <c r="F2798" s="567">
        <v>1873705</v>
      </c>
    </row>
    <row r="2799" spans="1:6">
      <c r="A2799" s="726" t="s">
        <v>2691</v>
      </c>
      <c r="B2799" s="567">
        <v>500000</v>
      </c>
      <c r="C2799" s="567">
        <v>1</v>
      </c>
      <c r="D2799" s="567">
        <v>3593000</v>
      </c>
      <c r="E2799" s="567">
        <v>3022704</v>
      </c>
      <c r="F2799" s="567">
        <v>1873705</v>
      </c>
    </row>
    <row r="2800" spans="1:6">
      <c r="A2800" s="887" t="s">
        <v>865</v>
      </c>
      <c r="B2800" s="567">
        <v>500000</v>
      </c>
      <c r="C2800" s="567">
        <v>1</v>
      </c>
      <c r="D2800" s="567">
        <v>3593000</v>
      </c>
      <c r="E2800" s="567">
        <v>3022704</v>
      </c>
      <c r="F2800" s="567">
        <v>1873705</v>
      </c>
    </row>
    <row r="2801" spans="1:6">
      <c r="A2801" s="888" t="s">
        <v>3251</v>
      </c>
      <c r="B2801" s="567">
        <v>500000</v>
      </c>
      <c r="C2801" s="567">
        <v>1</v>
      </c>
      <c r="D2801" s="567">
        <v>3593000</v>
      </c>
      <c r="E2801" s="567">
        <v>3022704</v>
      </c>
      <c r="F2801" s="567">
        <v>1873705</v>
      </c>
    </row>
    <row r="2802" spans="1:6">
      <c r="A2802" s="889">
        <v>0.85</v>
      </c>
      <c r="B2802" s="567">
        <v>500000</v>
      </c>
      <c r="C2802" s="567">
        <v>1</v>
      </c>
      <c r="D2802" s="567">
        <v>3593000</v>
      </c>
      <c r="E2802" s="567">
        <v>3022704</v>
      </c>
      <c r="F2802" s="567">
        <v>1873705</v>
      </c>
    </row>
    <row r="2803" spans="1:6">
      <c r="A2803" s="890" t="s">
        <v>3251</v>
      </c>
      <c r="B2803" s="567">
        <v>500000</v>
      </c>
      <c r="C2803" s="567">
        <v>1</v>
      </c>
      <c r="D2803" s="567">
        <v>3593000</v>
      </c>
      <c r="E2803" s="567">
        <v>3022704</v>
      </c>
      <c r="F2803" s="567">
        <v>1873705</v>
      </c>
    </row>
    <row r="2804" spans="1:6">
      <c r="A2804" s="891">
        <v>2007</v>
      </c>
      <c r="B2804" s="567">
        <v>500000</v>
      </c>
      <c r="C2804" s="567">
        <v>1</v>
      </c>
      <c r="D2804" s="567">
        <v>3593000</v>
      </c>
      <c r="E2804" s="567">
        <v>3022704</v>
      </c>
      <c r="F2804" s="567">
        <v>1873705</v>
      </c>
    </row>
    <row r="2805" spans="1:6">
      <c r="A2805" s="892" t="s">
        <v>864</v>
      </c>
      <c r="B2805" s="567">
        <v>500000</v>
      </c>
      <c r="C2805" s="567">
        <v>1</v>
      </c>
      <c r="D2805" s="567">
        <v>3593000</v>
      </c>
      <c r="E2805" s="567">
        <v>3022704</v>
      </c>
      <c r="F2805" s="567">
        <v>1873705</v>
      </c>
    </row>
    <row r="2806" spans="1:6">
      <c r="A2806" s="893" t="s">
        <v>3251</v>
      </c>
      <c r="B2806" s="567">
        <v>500000</v>
      </c>
      <c r="C2806" s="567">
        <v>1</v>
      </c>
      <c r="D2806" s="567">
        <v>3593000</v>
      </c>
      <c r="E2806" s="567">
        <v>3022704</v>
      </c>
      <c r="F2806" s="567">
        <v>1873705</v>
      </c>
    </row>
    <row r="2807" spans="1:6">
      <c r="A2807" s="894" t="s">
        <v>862</v>
      </c>
      <c r="B2807" s="567">
        <v>500000</v>
      </c>
      <c r="C2807" s="567">
        <v>1</v>
      </c>
      <c r="D2807" s="567">
        <v>3593000</v>
      </c>
      <c r="E2807" s="567">
        <v>3022704</v>
      </c>
      <c r="F2807" s="567">
        <v>1873705</v>
      </c>
    </row>
    <row r="2808" spans="1:6">
      <c r="A2808" s="896" t="s">
        <v>527</v>
      </c>
      <c r="B2808" s="567">
        <v>500000</v>
      </c>
      <c r="C2808" s="567">
        <v>1</v>
      </c>
      <c r="D2808" s="567">
        <v>3593000</v>
      </c>
      <c r="E2808" s="567">
        <v>3022704</v>
      </c>
      <c r="F2808" s="567">
        <v>1873705</v>
      </c>
    </row>
    <row r="2809" spans="1:6">
      <c r="A2809" s="895" t="s">
        <v>314</v>
      </c>
      <c r="B2809" s="567">
        <v>500000</v>
      </c>
      <c r="C2809" s="567">
        <v>1</v>
      </c>
      <c r="D2809" s="567">
        <v>3593000</v>
      </c>
      <c r="E2809" s="567">
        <v>3022704</v>
      </c>
      <c r="F2809" s="567">
        <v>1873705</v>
      </c>
    </row>
    <row r="2810" spans="1:6">
      <c r="A2810" s="897" t="s">
        <v>319</v>
      </c>
      <c r="B2810" s="567">
        <v>500000</v>
      </c>
      <c r="C2810" s="567">
        <v>1</v>
      </c>
      <c r="D2810" s="567">
        <v>3593000</v>
      </c>
      <c r="E2810" s="567">
        <v>3022704</v>
      </c>
      <c r="F2810" s="567">
        <v>1873705</v>
      </c>
    </row>
    <row r="2811" spans="1:6">
      <c r="A2811" s="886" t="s">
        <v>386</v>
      </c>
      <c r="B2811" s="567">
        <v>1000000</v>
      </c>
      <c r="C2811" s="567">
        <v>1</v>
      </c>
      <c r="D2811" s="567">
        <v>1000000</v>
      </c>
      <c r="E2811" s="567">
        <v>998536</v>
      </c>
      <c r="F2811" s="567">
        <v>0</v>
      </c>
    </row>
    <row r="2812" spans="1:6">
      <c r="A2812" s="726" t="s">
        <v>2705</v>
      </c>
      <c r="B2812" s="567">
        <v>1000000</v>
      </c>
      <c r="C2812" s="567">
        <v>1</v>
      </c>
      <c r="D2812" s="567">
        <v>1000000</v>
      </c>
      <c r="E2812" s="567">
        <v>998536</v>
      </c>
      <c r="F2812" s="567">
        <v>0</v>
      </c>
    </row>
    <row r="2813" spans="1:6">
      <c r="A2813" s="887" t="s">
        <v>3251</v>
      </c>
      <c r="B2813" s="567">
        <v>1000000</v>
      </c>
      <c r="C2813" s="567">
        <v>1</v>
      </c>
      <c r="D2813" s="567">
        <v>1000000</v>
      </c>
      <c r="E2813" s="567">
        <v>998536</v>
      </c>
      <c r="F2813" s="567">
        <v>0</v>
      </c>
    </row>
    <row r="2814" spans="1:6">
      <c r="A2814" s="888" t="s">
        <v>3251</v>
      </c>
      <c r="B2814" s="567">
        <v>1000000</v>
      </c>
      <c r="C2814" s="567">
        <v>1</v>
      </c>
      <c r="D2814" s="567">
        <v>1000000</v>
      </c>
      <c r="E2814" s="567">
        <v>998536</v>
      </c>
      <c r="F2814" s="567">
        <v>0</v>
      </c>
    </row>
    <row r="2815" spans="1:6">
      <c r="A2815" s="889" t="s">
        <v>3251</v>
      </c>
      <c r="B2815" s="567">
        <v>1000000</v>
      </c>
      <c r="C2815" s="567">
        <v>1</v>
      </c>
      <c r="D2815" s="567">
        <v>1000000</v>
      </c>
      <c r="E2815" s="567">
        <v>998536</v>
      </c>
      <c r="F2815" s="567">
        <v>0</v>
      </c>
    </row>
    <row r="2816" spans="1:6">
      <c r="A2816" s="890" t="s">
        <v>3251</v>
      </c>
      <c r="B2816" s="567">
        <v>1000000</v>
      </c>
      <c r="C2816" s="567">
        <v>1</v>
      </c>
      <c r="D2816" s="567">
        <v>1000000</v>
      </c>
      <c r="E2816" s="567">
        <v>998536</v>
      </c>
      <c r="F2816" s="567">
        <v>0</v>
      </c>
    </row>
    <row r="2817" spans="1:6">
      <c r="A2817" s="891" t="s">
        <v>3251</v>
      </c>
      <c r="B2817" s="567">
        <v>1000000</v>
      </c>
      <c r="C2817" s="567">
        <v>1</v>
      </c>
      <c r="D2817" s="567">
        <v>1000000</v>
      </c>
      <c r="E2817" s="567">
        <v>998536</v>
      </c>
      <c r="F2817" s="567">
        <v>0</v>
      </c>
    </row>
    <row r="2818" spans="1:6">
      <c r="A2818" s="892" t="s">
        <v>388</v>
      </c>
      <c r="B2818" s="567">
        <v>1000000</v>
      </c>
      <c r="C2818" s="567">
        <v>1</v>
      </c>
      <c r="D2818" s="567">
        <v>1000000</v>
      </c>
      <c r="E2818" s="567">
        <v>998536</v>
      </c>
      <c r="F2818" s="567">
        <v>0</v>
      </c>
    </row>
    <row r="2819" spans="1:6">
      <c r="A2819" s="893" t="s">
        <v>387</v>
      </c>
      <c r="B2819" s="567">
        <v>1000000</v>
      </c>
      <c r="C2819" s="567">
        <v>1</v>
      </c>
      <c r="D2819" s="567">
        <v>1000000</v>
      </c>
      <c r="E2819" s="567">
        <v>998536</v>
      </c>
      <c r="F2819" s="567">
        <v>0</v>
      </c>
    </row>
    <row r="2820" spans="1:6">
      <c r="A2820" s="894" t="s">
        <v>385</v>
      </c>
      <c r="B2820" s="567">
        <v>1000000</v>
      </c>
      <c r="C2820" s="567">
        <v>1</v>
      </c>
      <c r="D2820" s="567">
        <v>1000000</v>
      </c>
      <c r="E2820" s="567">
        <v>998536</v>
      </c>
      <c r="F2820" s="567">
        <v>0</v>
      </c>
    </row>
    <row r="2821" spans="1:6">
      <c r="A2821" s="896" t="s">
        <v>318</v>
      </c>
      <c r="B2821" s="567">
        <v>1000000</v>
      </c>
      <c r="C2821" s="567">
        <v>1</v>
      </c>
      <c r="D2821" s="567">
        <v>1000000</v>
      </c>
      <c r="E2821" s="567">
        <v>998536</v>
      </c>
      <c r="F2821" s="567">
        <v>0</v>
      </c>
    </row>
    <row r="2822" spans="1:6">
      <c r="A2822" s="895" t="s">
        <v>307</v>
      </c>
      <c r="B2822" s="567">
        <v>1000000</v>
      </c>
      <c r="C2822" s="567">
        <v>1</v>
      </c>
      <c r="D2822" s="567">
        <v>1000000</v>
      </c>
      <c r="E2822" s="567">
        <v>998536</v>
      </c>
      <c r="F2822" s="567">
        <v>0</v>
      </c>
    </row>
    <row r="2823" spans="1:6">
      <c r="A2823" s="897" t="s">
        <v>3251</v>
      </c>
      <c r="B2823" s="567">
        <v>1000000</v>
      </c>
      <c r="C2823" s="567">
        <v>1</v>
      </c>
      <c r="D2823" s="567">
        <v>1000000</v>
      </c>
      <c r="E2823" s="567">
        <v>998536</v>
      </c>
      <c r="F2823" s="567">
        <v>0</v>
      </c>
    </row>
    <row r="2824" spans="1:6">
      <c r="A2824" s="886" t="s">
        <v>381</v>
      </c>
      <c r="B2824" s="567">
        <v>3000000</v>
      </c>
      <c r="C2824" s="567">
        <v>1</v>
      </c>
      <c r="D2824" s="567">
        <v>1630850</v>
      </c>
      <c r="E2824" s="567">
        <v>1206759</v>
      </c>
      <c r="F2824" s="567">
        <v>905796</v>
      </c>
    </row>
    <row r="2825" spans="1:6">
      <c r="A2825" s="726" t="s">
        <v>2711</v>
      </c>
      <c r="B2825" s="567">
        <v>3000000</v>
      </c>
      <c r="C2825" s="567">
        <v>1</v>
      </c>
      <c r="D2825" s="567">
        <v>1630850</v>
      </c>
      <c r="E2825" s="567">
        <v>1206759</v>
      </c>
      <c r="F2825" s="567">
        <v>905796</v>
      </c>
    </row>
    <row r="2826" spans="1:6">
      <c r="A2826" s="887" t="s">
        <v>3251</v>
      </c>
      <c r="B2826" s="567">
        <v>3000000</v>
      </c>
      <c r="C2826" s="567">
        <v>1</v>
      </c>
      <c r="D2826" s="567">
        <v>1630850</v>
      </c>
      <c r="E2826" s="567">
        <v>1206759</v>
      </c>
      <c r="F2826" s="567">
        <v>905796</v>
      </c>
    </row>
    <row r="2827" spans="1:6">
      <c r="A2827" s="888" t="s">
        <v>3251</v>
      </c>
      <c r="B2827" s="567">
        <v>3000000</v>
      </c>
      <c r="C2827" s="567">
        <v>1</v>
      </c>
      <c r="D2827" s="567">
        <v>1630850</v>
      </c>
      <c r="E2827" s="567">
        <v>1206759</v>
      </c>
      <c r="F2827" s="567">
        <v>905796</v>
      </c>
    </row>
    <row r="2828" spans="1:6">
      <c r="A2828" s="889" t="s">
        <v>3251</v>
      </c>
      <c r="B2828" s="567">
        <v>3000000</v>
      </c>
      <c r="C2828" s="567">
        <v>1</v>
      </c>
      <c r="D2828" s="567">
        <v>1630850</v>
      </c>
      <c r="E2828" s="567">
        <v>1206759</v>
      </c>
      <c r="F2828" s="567">
        <v>905796</v>
      </c>
    </row>
    <row r="2829" spans="1:6">
      <c r="A2829" s="890" t="s">
        <v>3251</v>
      </c>
      <c r="B2829" s="567">
        <v>3000000</v>
      </c>
      <c r="C2829" s="567">
        <v>1</v>
      </c>
      <c r="D2829" s="567">
        <v>1630850</v>
      </c>
      <c r="E2829" s="567">
        <v>1206759</v>
      </c>
      <c r="F2829" s="567">
        <v>905796</v>
      </c>
    </row>
    <row r="2830" spans="1:6">
      <c r="A2830" s="891" t="s">
        <v>3251</v>
      </c>
      <c r="B2830" s="567">
        <v>3000000</v>
      </c>
      <c r="C2830" s="567">
        <v>1</v>
      </c>
      <c r="D2830" s="567">
        <v>1630850</v>
      </c>
      <c r="E2830" s="567">
        <v>1206759</v>
      </c>
      <c r="F2830" s="567">
        <v>905796</v>
      </c>
    </row>
    <row r="2831" spans="1:6">
      <c r="A2831" s="892" t="s">
        <v>383</v>
      </c>
      <c r="B2831" s="567">
        <v>3000000</v>
      </c>
      <c r="C2831" s="567">
        <v>1</v>
      </c>
      <c r="D2831" s="567">
        <v>1630850</v>
      </c>
      <c r="E2831" s="567">
        <v>1206759</v>
      </c>
      <c r="F2831" s="567">
        <v>905796</v>
      </c>
    </row>
    <row r="2832" spans="1:6">
      <c r="A2832" s="893" t="s">
        <v>382</v>
      </c>
      <c r="B2832" s="567">
        <v>3000000</v>
      </c>
      <c r="C2832" s="567">
        <v>1</v>
      </c>
      <c r="D2832" s="567">
        <v>1630850</v>
      </c>
      <c r="E2832" s="567">
        <v>1206759</v>
      </c>
      <c r="F2832" s="567">
        <v>905796</v>
      </c>
    </row>
    <row r="2833" spans="1:6">
      <c r="A2833" s="894" t="s">
        <v>380</v>
      </c>
      <c r="B2833" s="567">
        <v>3000000</v>
      </c>
      <c r="C2833" s="567">
        <v>1</v>
      </c>
      <c r="D2833" s="567">
        <v>1630850</v>
      </c>
      <c r="E2833" s="567">
        <v>1206759</v>
      </c>
      <c r="F2833" s="567">
        <v>905796</v>
      </c>
    </row>
    <row r="2834" spans="1:6">
      <c r="A2834" s="896" t="s">
        <v>318</v>
      </c>
      <c r="B2834" s="567">
        <v>3000000</v>
      </c>
      <c r="C2834" s="567">
        <v>1</v>
      </c>
      <c r="D2834" s="567">
        <v>1630850</v>
      </c>
      <c r="E2834" s="567">
        <v>1206759</v>
      </c>
      <c r="F2834" s="567">
        <v>905796</v>
      </c>
    </row>
    <row r="2835" spans="1:6">
      <c r="A2835" s="895" t="s">
        <v>307</v>
      </c>
      <c r="B2835" s="567">
        <v>3000000</v>
      </c>
      <c r="C2835" s="567">
        <v>1</v>
      </c>
      <c r="D2835" s="567">
        <v>1630850</v>
      </c>
      <c r="E2835" s="567">
        <v>1206759</v>
      </c>
      <c r="F2835" s="567">
        <v>905796</v>
      </c>
    </row>
    <row r="2836" spans="1:6">
      <c r="A2836" s="897" t="s">
        <v>3251</v>
      </c>
      <c r="B2836" s="567">
        <v>3000000</v>
      </c>
      <c r="C2836" s="567">
        <v>1</v>
      </c>
      <c r="D2836" s="567">
        <v>1630850</v>
      </c>
      <c r="E2836" s="567">
        <v>1206759</v>
      </c>
      <c r="F2836" s="567">
        <v>905796</v>
      </c>
    </row>
    <row r="2837" spans="1:6">
      <c r="A2837" s="886" t="s">
        <v>637</v>
      </c>
      <c r="B2837" s="567">
        <v>8650000</v>
      </c>
      <c r="C2837" s="567">
        <v>4</v>
      </c>
      <c r="D2837" s="567">
        <v>8650000</v>
      </c>
      <c r="E2837" s="567">
        <v>7288196</v>
      </c>
      <c r="F2837" s="567">
        <v>5402310.5169899995</v>
      </c>
    </row>
    <row r="2838" spans="1:6">
      <c r="A2838" s="726" t="s">
        <v>2705</v>
      </c>
      <c r="B2838" s="567">
        <v>8650000</v>
      </c>
      <c r="C2838" s="567">
        <v>4</v>
      </c>
      <c r="D2838" s="567">
        <v>8650000</v>
      </c>
      <c r="E2838" s="567">
        <v>7288196</v>
      </c>
      <c r="F2838" s="567">
        <v>5402310.5169899995</v>
      </c>
    </row>
    <row r="2839" spans="1:6">
      <c r="A2839" s="887" t="s">
        <v>20</v>
      </c>
      <c r="B2839" s="567">
        <v>5350000</v>
      </c>
      <c r="C2839" s="567">
        <v>2</v>
      </c>
      <c r="D2839" s="567">
        <v>5350000</v>
      </c>
      <c r="E2839" s="567">
        <v>4315382</v>
      </c>
      <c r="F2839" s="567">
        <v>2857999.1233399995</v>
      </c>
    </row>
    <row r="2840" spans="1:6">
      <c r="A2840" s="888" t="s">
        <v>3251</v>
      </c>
      <c r="B2840" s="567">
        <v>5350000</v>
      </c>
      <c r="C2840" s="567">
        <v>2</v>
      </c>
      <c r="D2840" s="567">
        <v>5350000</v>
      </c>
      <c r="E2840" s="567">
        <v>4315382</v>
      </c>
      <c r="F2840" s="567">
        <v>2857999.1233399995</v>
      </c>
    </row>
    <row r="2841" spans="1:6">
      <c r="A2841" s="889">
        <v>0.25</v>
      </c>
      <c r="B2841" s="567">
        <v>1350000</v>
      </c>
      <c r="C2841" s="567">
        <v>1</v>
      </c>
      <c r="D2841" s="567">
        <v>1350000</v>
      </c>
      <c r="E2841" s="567">
        <v>434473</v>
      </c>
      <c r="F2841" s="567">
        <v>102459.8625</v>
      </c>
    </row>
    <row r="2842" spans="1:6">
      <c r="A2842" s="890" t="s">
        <v>3251</v>
      </c>
      <c r="B2842" s="567">
        <v>1350000</v>
      </c>
      <c r="C2842" s="567">
        <v>1</v>
      </c>
      <c r="D2842" s="567">
        <v>1350000</v>
      </c>
      <c r="E2842" s="567">
        <v>434473</v>
      </c>
      <c r="F2842" s="567">
        <v>102459.8625</v>
      </c>
    </row>
    <row r="2843" spans="1:6">
      <c r="A2843" s="891">
        <v>2022</v>
      </c>
      <c r="B2843" s="567">
        <v>1350000</v>
      </c>
      <c r="C2843" s="567">
        <v>1</v>
      </c>
      <c r="D2843" s="567">
        <v>1350000</v>
      </c>
      <c r="E2843" s="567">
        <v>434473</v>
      </c>
      <c r="F2843" s="567">
        <v>102459.8625</v>
      </c>
    </row>
    <row r="2844" spans="1:6">
      <c r="A2844" s="892" t="s">
        <v>639</v>
      </c>
      <c r="B2844" s="567">
        <v>1350000</v>
      </c>
      <c r="C2844" s="567">
        <v>1</v>
      </c>
      <c r="D2844" s="567">
        <v>1350000</v>
      </c>
      <c r="E2844" s="567">
        <v>434473</v>
      </c>
      <c r="F2844" s="567">
        <v>102459.8625</v>
      </c>
    </row>
    <row r="2845" spans="1:6">
      <c r="A2845" s="893" t="s">
        <v>638</v>
      </c>
      <c r="B2845" s="567">
        <v>1350000</v>
      </c>
      <c r="C2845" s="567">
        <v>1</v>
      </c>
      <c r="D2845" s="567">
        <v>1350000</v>
      </c>
      <c r="E2845" s="567">
        <v>434473</v>
      </c>
      <c r="F2845" s="567">
        <v>102459.8625</v>
      </c>
    </row>
    <row r="2846" spans="1:6">
      <c r="A2846" s="894" t="s">
        <v>636</v>
      </c>
      <c r="B2846" s="567">
        <v>1350000</v>
      </c>
      <c r="C2846" s="567">
        <v>1</v>
      </c>
      <c r="D2846" s="567">
        <v>1350000</v>
      </c>
      <c r="E2846" s="567">
        <v>434473</v>
      </c>
      <c r="F2846" s="567">
        <v>102459.8625</v>
      </c>
    </row>
    <row r="2847" spans="1:6">
      <c r="A2847" s="896" t="s">
        <v>527</v>
      </c>
      <c r="B2847" s="567">
        <v>1350000</v>
      </c>
      <c r="C2847" s="567">
        <v>1</v>
      </c>
      <c r="D2847" s="567">
        <v>1350000</v>
      </c>
      <c r="E2847" s="567">
        <v>434473</v>
      </c>
      <c r="F2847" s="567">
        <v>102459.8625</v>
      </c>
    </row>
    <row r="2848" spans="1:6">
      <c r="A2848" s="895" t="s">
        <v>297</v>
      </c>
      <c r="B2848" s="567">
        <v>1350000</v>
      </c>
      <c r="C2848" s="567">
        <v>1</v>
      </c>
      <c r="D2848" s="567">
        <v>1350000</v>
      </c>
      <c r="E2848" s="567">
        <v>434473</v>
      </c>
      <c r="F2848" s="567">
        <v>102459.8625</v>
      </c>
    </row>
    <row r="2849" spans="1:6">
      <c r="A2849" s="897" t="s">
        <v>319</v>
      </c>
      <c r="B2849" s="567">
        <v>1350000</v>
      </c>
      <c r="C2849" s="567">
        <v>1</v>
      </c>
      <c r="D2849" s="567">
        <v>1350000</v>
      </c>
      <c r="E2849" s="567">
        <v>434473</v>
      </c>
      <c r="F2849" s="567">
        <v>102459.8625</v>
      </c>
    </row>
    <row r="2850" spans="1:6">
      <c r="A2850" s="889">
        <v>0.65</v>
      </c>
      <c r="B2850" s="567">
        <v>4000000</v>
      </c>
      <c r="C2850" s="567">
        <v>1</v>
      </c>
      <c r="D2850" s="567">
        <v>4000000</v>
      </c>
      <c r="E2850" s="567">
        <v>3880909</v>
      </c>
      <c r="F2850" s="567">
        <v>2755539.2608399997</v>
      </c>
    </row>
    <row r="2851" spans="1:6">
      <c r="A2851" s="890" t="s">
        <v>3251</v>
      </c>
      <c r="B2851" s="567">
        <v>4000000</v>
      </c>
      <c r="C2851" s="567">
        <v>1</v>
      </c>
      <c r="D2851" s="567">
        <v>4000000</v>
      </c>
      <c r="E2851" s="567">
        <v>3880909</v>
      </c>
      <c r="F2851" s="567">
        <v>2755539.2608399997</v>
      </c>
    </row>
    <row r="2852" spans="1:6">
      <c r="A2852" s="891">
        <v>2020</v>
      </c>
      <c r="B2852" s="567">
        <v>4000000</v>
      </c>
      <c r="C2852" s="567">
        <v>1</v>
      </c>
      <c r="D2852" s="567">
        <v>4000000</v>
      </c>
      <c r="E2852" s="567">
        <v>3880909</v>
      </c>
      <c r="F2852" s="567">
        <v>2755539.2608399997</v>
      </c>
    </row>
    <row r="2853" spans="1:6">
      <c r="A2853" s="892" t="s">
        <v>645</v>
      </c>
      <c r="B2853" s="567">
        <v>4000000</v>
      </c>
      <c r="C2853" s="567">
        <v>1</v>
      </c>
      <c r="D2853" s="567">
        <v>4000000</v>
      </c>
      <c r="E2853" s="567">
        <v>3880909</v>
      </c>
      <c r="F2853" s="567">
        <v>2755539.2608399997</v>
      </c>
    </row>
    <row r="2854" spans="1:6">
      <c r="A2854" s="893" t="s">
        <v>644</v>
      </c>
      <c r="B2854" s="567">
        <v>4000000</v>
      </c>
      <c r="C2854" s="567">
        <v>1</v>
      </c>
      <c r="D2854" s="567">
        <v>4000000</v>
      </c>
      <c r="E2854" s="567">
        <v>3880909</v>
      </c>
      <c r="F2854" s="567">
        <v>2755539.2608399997</v>
      </c>
    </row>
    <row r="2855" spans="1:6">
      <c r="A2855" s="894" t="s">
        <v>636</v>
      </c>
      <c r="B2855" s="567">
        <v>4000000</v>
      </c>
      <c r="C2855" s="567">
        <v>1</v>
      </c>
      <c r="D2855" s="567">
        <v>4000000</v>
      </c>
      <c r="E2855" s="567">
        <v>3880909</v>
      </c>
      <c r="F2855" s="567">
        <v>2755539.2608399997</v>
      </c>
    </row>
    <row r="2856" spans="1:6">
      <c r="A2856" s="896" t="s">
        <v>527</v>
      </c>
      <c r="B2856" s="567">
        <v>4000000</v>
      </c>
      <c r="C2856" s="567">
        <v>1</v>
      </c>
      <c r="D2856" s="567">
        <v>4000000</v>
      </c>
      <c r="E2856" s="567">
        <v>3880909</v>
      </c>
      <c r="F2856" s="567">
        <v>2755539.2608399997</v>
      </c>
    </row>
    <row r="2857" spans="1:6">
      <c r="A2857" s="895" t="s">
        <v>297</v>
      </c>
      <c r="B2857" s="567">
        <v>4000000</v>
      </c>
      <c r="C2857" s="567">
        <v>1</v>
      </c>
      <c r="D2857" s="567">
        <v>4000000</v>
      </c>
      <c r="E2857" s="567">
        <v>3880909</v>
      </c>
      <c r="F2857" s="567">
        <v>2755539.2608399997</v>
      </c>
    </row>
    <row r="2858" spans="1:6">
      <c r="A2858" s="897" t="s">
        <v>319</v>
      </c>
      <c r="B2858" s="567">
        <v>4000000</v>
      </c>
      <c r="C2858" s="567">
        <v>1</v>
      </c>
      <c r="D2858" s="567">
        <v>4000000</v>
      </c>
      <c r="E2858" s="567">
        <v>3880909</v>
      </c>
      <c r="F2858" s="567">
        <v>2755539.2608399997</v>
      </c>
    </row>
    <row r="2859" spans="1:6">
      <c r="A2859" s="887" t="s">
        <v>330</v>
      </c>
      <c r="B2859" s="567">
        <v>3300000</v>
      </c>
      <c r="C2859" s="567">
        <v>2</v>
      </c>
      <c r="D2859" s="567">
        <v>3300000</v>
      </c>
      <c r="E2859" s="567">
        <v>2972814</v>
      </c>
      <c r="F2859" s="567">
        <v>2544311.39365</v>
      </c>
    </row>
    <row r="2860" spans="1:6">
      <c r="A2860" s="888" t="s">
        <v>3251</v>
      </c>
      <c r="B2860" s="567">
        <v>3300000</v>
      </c>
      <c r="C2860" s="567">
        <v>2</v>
      </c>
      <c r="D2860" s="567">
        <v>3300000</v>
      </c>
      <c r="E2860" s="567">
        <v>2972814</v>
      </c>
      <c r="F2860" s="567">
        <v>2544311.39365</v>
      </c>
    </row>
    <row r="2861" spans="1:6">
      <c r="A2861" s="889">
        <v>0.56000000000000005</v>
      </c>
      <c r="B2861" s="567">
        <v>1000000</v>
      </c>
      <c r="C2861" s="567">
        <v>1</v>
      </c>
      <c r="D2861" s="567">
        <v>1000000</v>
      </c>
      <c r="E2861" s="567">
        <v>727956</v>
      </c>
      <c r="F2861" s="567">
        <v>618847.92944999994</v>
      </c>
    </row>
    <row r="2862" spans="1:6">
      <c r="A2862" s="890" t="s">
        <v>3251</v>
      </c>
      <c r="B2862" s="567">
        <v>1000000</v>
      </c>
      <c r="C2862" s="567">
        <v>1</v>
      </c>
      <c r="D2862" s="567">
        <v>1000000</v>
      </c>
      <c r="E2862" s="567">
        <v>727956</v>
      </c>
      <c r="F2862" s="567">
        <v>618847.92944999994</v>
      </c>
    </row>
    <row r="2863" spans="1:6">
      <c r="A2863" s="891">
        <v>2018</v>
      </c>
      <c r="B2863" s="567">
        <v>1000000</v>
      </c>
      <c r="C2863" s="567">
        <v>1</v>
      </c>
      <c r="D2863" s="567">
        <v>1000000</v>
      </c>
      <c r="E2863" s="567">
        <v>727956</v>
      </c>
      <c r="F2863" s="567">
        <v>618847.92944999994</v>
      </c>
    </row>
    <row r="2864" spans="1:6">
      <c r="A2864" s="892" t="s">
        <v>643</v>
      </c>
      <c r="B2864" s="567">
        <v>1000000</v>
      </c>
      <c r="C2864" s="567">
        <v>1</v>
      </c>
      <c r="D2864" s="567">
        <v>1000000</v>
      </c>
      <c r="E2864" s="567">
        <v>727956</v>
      </c>
      <c r="F2864" s="567">
        <v>618847.92944999994</v>
      </c>
    </row>
    <row r="2865" spans="1:6">
      <c r="A2865" s="893" t="s">
        <v>642</v>
      </c>
      <c r="B2865" s="567">
        <v>1000000</v>
      </c>
      <c r="C2865" s="567">
        <v>1</v>
      </c>
      <c r="D2865" s="567">
        <v>1000000</v>
      </c>
      <c r="E2865" s="567">
        <v>727956</v>
      </c>
      <c r="F2865" s="567">
        <v>618847.92944999994</v>
      </c>
    </row>
    <row r="2866" spans="1:6">
      <c r="A2866" s="894" t="s">
        <v>636</v>
      </c>
      <c r="B2866" s="567">
        <v>1000000</v>
      </c>
      <c r="C2866" s="567">
        <v>1</v>
      </c>
      <c r="D2866" s="567">
        <v>1000000</v>
      </c>
      <c r="E2866" s="567">
        <v>727956</v>
      </c>
      <c r="F2866" s="567">
        <v>618847.92944999994</v>
      </c>
    </row>
    <row r="2867" spans="1:6">
      <c r="A2867" s="896" t="s">
        <v>527</v>
      </c>
      <c r="B2867" s="567">
        <v>1000000</v>
      </c>
      <c r="C2867" s="567">
        <v>1</v>
      </c>
      <c r="D2867" s="567">
        <v>1000000</v>
      </c>
      <c r="E2867" s="567">
        <v>727956</v>
      </c>
      <c r="F2867" s="567">
        <v>618847.92944999994</v>
      </c>
    </row>
    <row r="2868" spans="1:6">
      <c r="A2868" s="895" t="s">
        <v>297</v>
      </c>
      <c r="B2868" s="567">
        <v>1000000</v>
      </c>
      <c r="C2868" s="567">
        <v>1</v>
      </c>
      <c r="D2868" s="567">
        <v>1000000</v>
      </c>
      <c r="E2868" s="567">
        <v>727956</v>
      </c>
      <c r="F2868" s="567">
        <v>618847.92944999994</v>
      </c>
    </row>
    <row r="2869" spans="1:6">
      <c r="A2869" s="897" t="s">
        <v>319</v>
      </c>
      <c r="B2869" s="567">
        <v>1000000</v>
      </c>
      <c r="C2869" s="567">
        <v>1</v>
      </c>
      <c r="D2869" s="567">
        <v>1000000</v>
      </c>
      <c r="E2869" s="567">
        <v>727956</v>
      </c>
      <c r="F2869" s="567">
        <v>618847.92944999994</v>
      </c>
    </row>
    <row r="2870" spans="1:6">
      <c r="A2870" s="889">
        <v>0.8</v>
      </c>
      <c r="B2870" s="567">
        <v>2300000</v>
      </c>
      <c r="C2870" s="567">
        <v>1</v>
      </c>
      <c r="D2870" s="567">
        <v>2300000</v>
      </c>
      <c r="E2870" s="567">
        <v>2244858</v>
      </c>
      <c r="F2870" s="567">
        <v>1925463.4642</v>
      </c>
    </row>
    <row r="2871" spans="1:6">
      <c r="A2871" s="890" t="s">
        <v>3251</v>
      </c>
      <c r="B2871" s="567">
        <v>2300000</v>
      </c>
      <c r="C2871" s="567">
        <v>1</v>
      </c>
      <c r="D2871" s="567">
        <v>2300000</v>
      </c>
      <c r="E2871" s="567">
        <v>2244858</v>
      </c>
      <c r="F2871" s="567">
        <v>1925463.4642</v>
      </c>
    </row>
    <row r="2872" spans="1:6">
      <c r="A2872" s="891">
        <v>2018</v>
      </c>
      <c r="B2872" s="567">
        <v>2300000</v>
      </c>
      <c r="C2872" s="567">
        <v>1</v>
      </c>
      <c r="D2872" s="567">
        <v>2300000</v>
      </c>
      <c r="E2872" s="567">
        <v>2244858</v>
      </c>
      <c r="F2872" s="567">
        <v>1925463.4642</v>
      </c>
    </row>
    <row r="2873" spans="1:6">
      <c r="A2873" s="892" t="s">
        <v>641</v>
      </c>
      <c r="B2873" s="567">
        <v>2300000</v>
      </c>
      <c r="C2873" s="567">
        <v>1</v>
      </c>
      <c r="D2873" s="567">
        <v>2300000</v>
      </c>
      <c r="E2873" s="567">
        <v>2244858</v>
      </c>
      <c r="F2873" s="567">
        <v>1925463.4642</v>
      </c>
    </row>
    <row r="2874" spans="1:6">
      <c r="A2874" s="893" t="s">
        <v>640</v>
      </c>
      <c r="B2874" s="567">
        <v>2300000</v>
      </c>
      <c r="C2874" s="567">
        <v>1</v>
      </c>
      <c r="D2874" s="567">
        <v>2300000</v>
      </c>
      <c r="E2874" s="567">
        <v>2244858</v>
      </c>
      <c r="F2874" s="567">
        <v>1925463.4642</v>
      </c>
    </row>
    <row r="2875" spans="1:6">
      <c r="A2875" s="894" t="s">
        <v>636</v>
      </c>
      <c r="B2875" s="567">
        <v>2300000</v>
      </c>
      <c r="C2875" s="567">
        <v>1</v>
      </c>
      <c r="D2875" s="567">
        <v>2300000</v>
      </c>
      <c r="E2875" s="567">
        <v>2244858</v>
      </c>
      <c r="F2875" s="567">
        <v>1925463.4642</v>
      </c>
    </row>
    <row r="2876" spans="1:6">
      <c r="A2876" s="896" t="s">
        <v>527</v>
      </c>
      <c r="B2876" s="567">
        <v>2300000</v>
      </c>
      <c r="C2876" s="567">
        <v>1</v>
      </c>
      <c r="D2876" s="567">
        <v>2300000</v>
      </c>
      <c r="E2876" s="567">
        <v>2244858</v>
      </c>
      <c r="F2876" s="567">
        <v>1925463.4642</v>
      </c>
    </row>
    <row r="2877" spans="1:6">
      <c r="A2877" s="895" t="s">
        <v>297</v>
      </c>
      <c r="B2877" s="567">
        <v>2300000</v>
      </c>
      <c r="C2877" s="567">
        <v>1</v>
      </c>
      <c r="D2877" s="567">
        <v>2300000</v>
      </c>
      <c r="E2877" s="567">
        <v>2244858</v>
      </c>
      <c r="F2877" s="567">
        <v>1925463.4642</v>
      </c>
    </row>
    <row r="2878" spans="1:6">
      <c r="A2878" s="897" t="s">
        <v>319</v>
      </c>
      <c r="B2878" s="567">
        <v>2300000</v>
      </c>
      <c r="C2878" s="567">
        <v>1</v>
      </c>
      <c r="D2878" s="567">
        <v>2300000</v>
      </c>
      <c r="E2878" s="567">
        <v>2244858</v>
      </c>
      <c r="F2878" s="567">
        <v>1925463.4642</v>
      </c>
    </row>
    <row r="2879" spans="1:6">
      <c r="A2879" s="886" t="s">
        <v>648</v>
      </c>
      <c r="B2879" s="567">
        <v>2500000</v>
      </c>
      <c r="C2879" s="567">
        <v>1</v>
      </c>
      <c r="D2879" s="567">
        <v>4043000</v>
      </c>
      <c r="E2879" s="567">
        <v>3914424</v>
      </c>
      <c r="F2879" s="567">
        <v>3897680.6171900001</v>
      </c>
    </row>
    <row r="2880" spans="1:6">
      <c r="A2880" s="726" t="s">
        <v>2708</v>
      </c>
      <c r="B2880" s="567">
        <v>2500000</v>
      </c>
      <c r="C2880" s="567">
        <v>1</v>
      </c>
      <c r="D2880" s="567">
        <v>4043000</v>
      </c>
      <c r="E2880" s="567">
        <v>3914424</v>
      </c>
      <c r="F2880" s="567">
        <v>3897680.6171900001</v>
      </c>
    </row>
    <row r="2881" spans="1:6">
      <c r="A2881" s="887" t="s">
        <v>330</v>
      </c>
      <c r="B2881" s="567">
        <v>2500000</v>
      </c>
      <c r="C2881" s="567">
        <v>1</v>
      </c>
      <c r="D2881" s="567">
        <v>4043000</v>
      </c>
      <c r="E2881" s="567">
        <v>3914424</v>
      </c>
      <c r="F2881" s="567">
        <v>3897680.6171900001</v>
      </c>
    </row>
    <row r="2882" spans="1:6">
      <c r="A2882" s="888" t="s">
        <v>3251</v>
      </c>
      <c r="B2882" s="567">
        <v>2500000</v>
      </c>
      <c r="C2882" s="567">
        <v>1</v>
      </c>
      <c r="D2882" s="567">
        <v>4043000</v>
      </c>
      <c r="E2882" s="567">
        <v>3914424</v>
      </c>
      <c r="F2882" s="567">
        <v>3897680.6171900001</v>
      </c>
    </row>
    <row r="2883" spans="1:6">
      <c r="A2883" s="889">
        <v>0.95</v>
      </c>
      <c r="B2883" s="567">
        <v>2500000</v>
      </c>
      <c r="C2883" s="567">
        <v>1</v>
      </c>
      <c r="D2883" s="567">
        <v>4043000</v>
      </c>
      <c r="E2883" s="567">
        <v>3914424</v>
      </c>
      <c r="F2883" s="567">
        <v>3897680.6171900001</v>
      </c>
    </row>
    <row r="2884" spans="1:6">
      <c r="A2884" s="890" t="s">
        <v>3251</v>
      </c>
      <c r="B2884" s="567">
        <v>2500000</v>
      </c>
      <c r="C2884" s="567">
        <v>1</v>
      </c>
      <c r="D2884" s="567">
        <v>4043000</v>
      </c>
      <c r="E2884" s="567">
        <v>3914424</v>
      </c>
      <c r="F2884" s="567">
        <v>3897680.6171900001</v>
      </c>
    </row>
    <row r="2885" spans="1:6">
      <c r="A2885" s="891">
        <v>2017</v>
      </c>
      <c r="B2885" s="567">
        <v>2500000</v>
      </c>
      <c r="C2885" s="567">
        <v>1</v>
      </c>
      <c r="D2885" s="567">
        <v>4043000</v>
      </c>
      <c r="E2885" s="567">
        <v>3914424</v>
      </c>
      <c r="F2885" s="567">
        <v>3897680.6171900001</v>
      </c>
    </row>
    <row r="2886" spans="1:6">
      <c r="A2886" s="892" t="s">
        <v>650</v>
      </c>
      <c r="B2886" s="567">
        <v>2500000</v>
      </c>
      <c r="C2886" s="567">
        <v>1</v>
      </c>
      <c r="D2886" s="567">
        <v>4043000</v>
      </c>
      <c r="E2886" s="567">
        <v>3914424</v>
      </c>
      <c r="F2886" s="567">
        <v>3897680.6171900001</v>
      </c>
    </row>
    <row r="2887" spans="1:6">
      <c r="A2887" s="893" t="s">
        <v>649</v>
      </c>
      <c r="B2887" s="567">
        <v>2500000</v>
      </c>
      <c r="C2887" s="567">
        <v>1</v>
      </c>
      <c r="D2887" s="567">
        <v>4043000</v>
      </c>
      <c r="E2887" s="567">
        <v>3914424</v>
      </c>
      <c r="F2887" s="567">
        <v>3897680.6171900001</v>
      </c>
    </row>
    <row r="2888" spans="1:6">
      <c r="A2888" s="894" t="s">
        <v>647</v>
      </c>
      <c r="B2888" s="567">
        <v>2500000</v>
      </c>
      <c r="C2888" s="567">
        <v>1</v>
      </c>
      <c r="D2888" s="567">
        <v>4043000</v>
      </c>
      <c r="E2888" s="567">
        <v>3914424</v>
      </c>
      <c r="F2888" s="567">
        <v>3897680.6171900001</v>
      </c>
    </row>
    <row r="2889" spans="1:6">
      <c r="A2889" s="896" t="s">
        <v>527</v>
      </c>
      <c r="B2889" s="567">
        <v>2500000</v>
      </c>
      <c r="C2889" s="567">
        <v>1</v>
      </c>
      <c r="D2889" s="567">
        <v>4043000</v>
      </c>
      <c r="E2889" s="567">
        <v>3914424</v>
      </c>
      <c r="F2889" s="567">
        <v>3897680.6171900001</v>
      </c>
    </row>
    <row r="2890" spans="1:6">
      <c r="A2890" s="895" t="s">
        <v>297</v>
      </c>
      <c r="B2890" s="567">
        <v>2500000</v>
      </c>
      <c r="C2890" s="567">
        <v>1</v>
      </c>
      <c r="D2890" s="567">
        <v>4043000</v>
      </c>
      <c r="E2890" s="567">
        <v>3914424</v>
      </c>
      <c r="F2890" s="567">
        <v>3897680.6171900001</v>
      </c>
    </row>
    <row r="2891" spans="1:6">
      <c r="A2891" s="897" t="s">
        <v>319</v>
      </c>
      <c r="B2891" s="567">
        <v>2500000</v>
      </c>
      <c r="C2891" s="567">
        <v>1</v>
      </c>
      <c r="D2891" s="567">
        <v>4043000</v>
      </c>
      <c r="E2891" s="567">
        <v>3914424</v>
      </c>
      <c r="F2891" s="567">
        <v>3897680.6171900001</v>
      </c>
    </row>
    <row r="2892" spans="1:6">
      <c r="A2892" s="886" t="s">
        <v>617</v>
      </c>
      <c r="B2892" s="567">
        <v>1044000</v>
      </c>
      <c r="C2892" s="567">
        <v>1</v>
      </c>
      <c r="D2892" s="567">
        <v>1527000</v>
      </c>
      <c r="E2892" s="567">
        <v>1490013</v>
      </c>
      <c r="F2892" s="567">
        <v>1478610.8300900001</v>
      </c>
    </row>
    <row r="2893" spans="1:6">
      <c r="A2893" s="726" t="s">
        <v>2696</v>
      </c>
      <c r="B2893" s="567">
        <v>1044000</v>
      </c>
      <c r="C2893" s="567">
        <v>1</v>
      </c>
      <c r="D2893" s="567">
        <v>1527000</v>
      </c>
      <c r="E2893" s="567">
        <v>1490013</v>
      </c>
      <c r="F2893" s="567">
        <v>1478610.8300900001</v>
      </c>
    </row>
    <row r="2894" spans="1:6">
      <c r="A2894" s="887" t="s">
        <v>13</v>
      </c>
      <c r="B2894" s="567">
        <v>1044000</v>
      </c>
      <c r="C2894" s="567">
        <v>1</v>
      </c>
      <c r="D2894" s="567">
        <v>1527000</v>
      </c>
      <c r="E2894" s="567">
        <v>1490013</v>
      </c>
      <c r="F2894" s="567">
        <v>1478610.8300900001</v>
      </c>
    </row>
    <row r="2895" spans="1:6">
      <c r="A2895" s="888" t="s">
        <v>3251</v>
      </c>
      <c r="B2895" s="567">
        <v>1044000</v>
      </c>
      <c r="C2895" s="567">
        <v>1</v>
      </c>
      <c r="D2895" s="567">
        <v>1527000</v>
      </c>
      <c r="E2895" s="567">
        <v>1490013</v>
      </c>
      <c r="F2895" s="567">
        <v>1478610.8300900001</v>
      </c>
    </row>
    <row r="2896" spans="1:6">
      <c r="A2896" s="889">
        <v>1</v>
      </c>
      <c r="B2896" s="567">
        <v>1044000</v>
      </c>
      <c r="C2896" s="567">
        <v>1</v>
      </c>
      <c r="D2896" s="567">
        <v>1527000</v>
      </c>
      <c r="E2896" s="567">
        <v>1490013</v>
      </c>
      <c r="F2896" s="567">
        <v>1478610.8300900001</v>
      </c>
    </row>
    <row r="2897" spans="1:6">
      <c r="A2897" s="890" t="s">
        <v>3251</v>
      </c>
      <c r="B2897" s="567">
        <v>1044000</v>
      </c>
      <c r="C2897" s="567">
        <v>1</v>
      </c>
      <c r="D2897" s="567">
        <v>1527000</v>
      </c>
      <c r="E2897" s="567">
        <v>1490013</v>
      </c>
      <c r="F2897" s="567">
        <v>1478610.8300900001</v>
      </c>
    </row>
    <row r="2898" spans="1:6">
      <c r="A2898" s="891">
        <v>2010</v>
      </c>
      <c r="B2898" s="567">
        <v>1044000</v>
      </c>
      <c r="C2898" s="567">
        <v>1</v>
      </c>
      <c r="D2898" s="567">
        <v>1527000</v>
      </c>
      <c r="E2898" s="567">
        <v>1490013</v>
      </c>
      <c r="F2898" s="567">
        <v>1478610.8300900001</v>
      </c>
    </row>
    <row r="2899" spans="1:6">
      <c r="A2899" s="892" t="s">
        <v>619</v>
      </c>
      <c r="B2899" s="567">
        <v>1044000</v>
      </c>
      <c r="C2899" s="567">
        <v>1</v>
      </c>
      <c r="D2899" s="567">
        <v>1527000</v>
      </c>
      <c r="E2899" s="567">
        <v>1490013</v>
      </c>
      <c r="F2899" s="567">
        <v>1478610.8300900001</v>
      </c>
    </row>
    <row r="2900" spans="1:6">
      <c r="A2900" s="893" t="s">
        <v>618</v>
      </c>
      <c r="B2900" s="567">
        <v>1044000</v>
      </c>
      <c r="C2900" s="567">
        <v>1</v>
      </c>
      <c r="D2900" s="567">
        <v>1527000</v>
      </c>
      <c r="E2900" s="567">
        <v>1490013</v>
      </c>
      <c r="F2900" s="567">
        <v>1478610.8300900001</v>
      </c>
    </row>
    <row r="2901" spans="1:6">
      <c r="A2901" s="894" t="s">
        <v>616</v>
      </c>
      <c r="B2901" s="567">
        <v>1044000</v>
      </c>
      <c r="C2901" s="567">
        <v>1</v>
      </c>
      <c r="D2901" s="567">
        <v>1527000</v>
      </c>
      <c r="E2901" s="567">
        <v>1490013</v>
      </c>
      <c r="F2901" s="567">
        <v>1478610.8300900001</v>
      </c>
    </row>
    <row r="2902" spans="1:6">
      <c r="A2902" s="896" t="s">
        <v>527</v>
      </c>
      <c r="B2902" s="567">
        <v>1044000</v>
      </c>
      <c r="C2902" s="567">
        <v>1</v>
      </c>
      <c r="D2902" s="567">
        <v>1527000</v>
      </c>
      <c r="E2902" s="567">
        <v>1490013</v>
      </c>
      <c r="F2902" s="567">
        <v>1478610.8300900001</v>
      </c>
    </row>
    <row r="2903" spans="1:6">
      <c r="A2903" s="895" t="s">
        <v>297</v>
      </c>
      <c r="B2903" s="567">
        <v>1044000</v>
      </c>
      <c r="C2903" s="567">
        <v>1</v>
      </c>
      <c r="D2903" s="567">
        <v>1527000</v>
      </c>
      <c r="E2903" s="567">
        <v>1490013</v>
      </c>
      <c r="F2903" s="567">
        <v>1478610.8300900001</v>
      </c>
    </row>
    <row r="2904" spans="1:6">
      <c r="A2904" s="897" t="s">
        <v>319</v>
      </c>
      <c r="B2904" s="567">
        <v>1044000</v>
      </c>
      <c r="C2904" s="567">
        <v>1</v>
      </c>
      <c r="D2904" s="567">
        <v>1527000</v>
      </c>
      <c r="E2904" s="567">
        <v>1490013</v>
      </c>
      <c r="F2904" s="567">
        <v>1478610.8300900001</v>
      </c>
    </row>
    <row r="2905" spans="1:6">
      <c r="A2905" s="886" t="s">
        <v>633</v>
      </c>
      <c r="B2905" s="567">
        <v>2800000</v>
      </c>
      <c r="C2905" s="567">
        <v>1</v>
      </c>
      <c r="D2905" s="567">
        <v>2856358</v>
      </c>
      <c r="E2905" s="567">
        <v>2854809</v>
      </c>
      <c r="F2905" s="567">
        <v>2714835.5651700003</v>
      </c>
    </row>
    <row r="2906" spans="1:6">
      <c r="A2906" s="726" t="s">
        <v>2705</v>
      </c>
      <c r="B2906" s="567">
        <v>2800000</v>
      </c>
      <c r="C2906" s="567">
        <v>1</v>
      </c>
      <c r="D2906" s="567">
        <v>2856358</v>
      </c>
      <c r="E2906" s="567">
        <v>2854809</v>
      </c>
      <c r="F2906" s="567">
        <v>2714835.5651700003</v>
      </c>
    </row>
    <row r="2907" spans="1:6">
      <c r="A2907" s="887" t="s">
        <v>13</v>
      </c>
      <c r="B2907" s="567">
        <v>2800000</v>
      </c>
      <c r="C2907" s="567">
        <v>1</v>
      </c>
      <c r="D2907" s="567">
        <v>2856358</v>
      </c>
      <c r="E2907" s="567">
        <v>2854809</v>
      </c>
      <c r="F2907" s="567">
        <v>2714835.5651700003</v>
      </c>
    </row>
    <row r="2908" spans="1:6">
      <c r="A2908" s="888" t="s">
        <v>3251</v>
      </c>
      <c r="B2908" s="567">
        <v>2800000</v>
      </c>
      <c r="C2908" s="567">
        <v>1</v>
      </c>
      <c r="D2908" s="567">
        <v>2856358</v>
      </c>
      <c r="E2908" s="567">
        <v>2854809</v>
      </c>
      <c r="F2908" s="567">
        <v>2714835.5651700003</v>
      </c>
    </row>
    <row r="2909" spans="1:6">
      <c r="A2909" s="889">
        <v>1</v>
      </c>
      <c r="B2909" s="567">
        <v>2800000</v>
      </c>
      <c r="C2909" s="567">
        <v>1</v>
      </c>
      <c r="D2909" s="567">
        <v>2856358</v>
      </c>
      <c r="E2909" s="567">
        <v>2854809</v>
      </c>
      <c r="F2909" s="567">
        <v>2714835.5651700003</v>
      </c>
    </row>
    <row r="2910" spans="1:6">
      <c r="A2910" s="890" t="s">
        <v>3251</v>
      </c>
      <c r="B2910" s="567">
        <v>2800000</v>
      </c>
      <c r="C2910" s="567">
        <v>1</v>
      </c>
      <c r="D2910" s="567">
        <v>2856358</v>
      </c>
      <c r="E2910" s="567">
        <v>2854809</v>
      </c>
      <c r="F2910" s="567">
        <v>2714835.5651700003</v>
      </c>
    </row>
    <row r="2911" spans="1:6">
      <c r="A2911" s="891">
        <v>2014</v>
      </c>
      <c r="B2911" s="567">
        <v>2800000</v>
      </c>
      <c r="C2911" s="567">
        <v>1</v>
      </c>
      <c r="D2911" s="567">
        <v>2856358</v>
      </c>
      <c r="E2911" s="567">
        <v>2854809</v>
      </c>
      <c r="F2911" s="567">
        <v>2714835.5651700003</v>
      </c>
    </row>
    <row r="2912" spans="1:6">
      <c r="A2912" s="892" t="s">
        <v>635</v>
      </c>
      <c r="B2912" s="567">
        <v>2800000</v>
      </c>
      <c r="C2912" s="567">
        <v>1</v>
      </c>
      <c r="D2912" s="567">
        <v>2856358</v>
      </c>
      <c r="E2912" s="567">
        <v>2854809</v>
      </c>
      <c r="F2912" s="567">
        <v>2714835.5651700003</v>
      </c>
    </row>
    <row r="2913" spans="1:6">
      <c r="A2913" s="893" t="s">
        <v>634</v>
      </c>
      <c r="B2913" s="567">
        <v>2800000</v>
      </c>
      <c r="C2913" s="567">
        <v>1</v>
      </c>
      <c r="D2913" s="567">
        <v>2856358</v>
      </c>
      <c r="E2913" s="567">
        <v>2854809</v>
      </c>
      <c r="F2913" s="567">
        <v>2714835.5651700003</v>
      </c>
    </row>
    <row r="2914" spans="1:6">
      <c r="A2914" s="894" t="s">
        <v>632</v>
      </c>
      <c r="B2914" s="567">
        <v>2800000</v>
      </c>
      <c r="C2914" s="567">
        <v>1</v>
      </c>
      <c r="D2914" s="567">
        <v>2856358</v>
      </c>
      <c r="E2914" s="567">
        <v>2854809</v>
      </c>
      <c r="F2914" s="567">
        <v>2714835.5651700003</v>
      </c>
    </row>
    <row r="2915" spans="1:6">
      <c r="A2915" s="896" t="s">
        <v>527</v>
      </c>
      <c r="B2915" s="567">
        <v>2800000</v>
      </c>
      <c r="C2915" s="567">
        <v>1</v>
      </c>
      <c r="D2915" s="567">
        <v>2856358</v>
      </c>
      <c r="E2915" s="567">
        <v>2854809</v>
      </c>
      <c r="F2915" s="567">
        <v>2714835.5651700003</v>
      </c>
    </row>
    <row r="2916" spans="1:6">
      <c r="A2916" s="895" t="s">
        <v>297</v>
      </c>
      <c r="B2916" s="567">
        <v>2800000</v>
      </c>
      <c r="C2916" s="567">
        <v>1</v>
      </c>
      <c r="D2916" s="567">
        <v>2856358</v>
      </c>
      <c r="E2916" s="567">
        <v>2854809</v>
      </c>
      <c r="F2916" s="567">
        <v>2714835.5651700003</v>
      </c>
    </row>
    <row r="2917" spans="1:6">
      <c r="A2917" s="897" t="s">
        <v>319</v>
      </c>
      <c r="B2917" s="567">
        <v>2800000</v>
      </c>
      <c r="C2917" s="567">
        <v>1</v>
      </c>
      <c r="D2917" s="567">
        <v>2856358</v>
      </c>
      <c r="E2917" s="567">
        <v>2854809</v>
      </c>
      <c r="F2917" s="567">
        <v>2714835.5651700003</v>
      </c>
    </row>
    <row r="2918" spans="1:6">
      <c r="A2918" s="886" t="s">
        <v>622</v>
      </c>
      <c r="B2918" s="567">
        <v>2310000</v>
      </c>
      <c r="C2918" s="567">
        <v>1</v>
      </c>
      <c r="D2918" s="567">
        <v>3104000</v>
      </c>
      <c r="E2918" s="567">
        <v>3065910</v>
      </c>
      <c r="F2918" s="567">
        <v>3057058.8769800002</v>
      </c>
    </row>
    <row r="2919" spans="1:6">
      <c r="A2919" s="726" t="s">
        <v>2697</v>
      </c>
      <c r="B2919" s="567">
        <v>2310000</v>
      </c>
      <c r="C2919" s="567">
        <v>1</v>
      </c>
      <c r="D2919" s="567">
        <v>3104000</v>
      </c>
      <c r="E2919" s="567">
        <v>3065910</v>
      </c>
      <c r="F2919" s="567">
        <v>3057058.8769800002</v>
      </c>
    </row>
    <row r="2920" spans="1:6">
      <c r="A2920" s="887" t="s">
        <v>13</v>
      </c>
      <c r="B2920" s="567">
        <v>2310000</v>
      </c>
      <c r="C2920" s="567">
        <v>1</v>
      </c>
      <c r="D2920" s="567">
        <v>3104000</v>
      </c>
      <c r="E2920" s="567">
        <v>3065910</v>
      </c>
      <c r="F2920" s="567">
        <v>3057058.8769800002</v>
      </c>
    </row>
    <row r="2921" spans="1:6">
      <c r="A2921" s="888" t="s">
        <v>3251</v>
      </c>
      <c r="B2921" s="567">
        <v>2310000</v>
      </c>
      <c r="C2921" s="567">
        <v>1</v>
      </c>
      <c r="D2921" s="567">
        <v>3104000</v>
      </c>
      <c r="E2921" s="567">
        <v>3065910</v>
      </c>
      <c r="F2921" s="567">
        <v>3057058.8769800002</v>
      </c>
    </row>
    <row r="2922" spans="1:6">
      <c r="A2922" s="889">
        <v>1</v>
      </c>
      <c r="B2922" s="567">
        <v>2310000</v>
      </c>
      <c r="C2922" s="567">
        <v>1</v>
      </c>
      <c r="D2922" s="567">
        <v>3104000</v>
      </c>
      <c r="E2922" s="567">
        <v>3065910</v>
      </c>
      <c r="F2922" s="567">
        <v>3057058.8769800002</v>
      </c>
    </row>
    <row r="2923" spans="1:6">
      <c r="A2923" s="890" t="s">
        <v>3251</v>
      </c>
      <c r="B2923" s="567">
        <v>2310000</v>
      </c>
      <c r="C2923" s="567">
        <v>1</v>
      </c>
      <c r="D2923" s="567">
        <v>3104000</v>
      </c>
      <c r="E2923" s="567">
        <v>3065910</v>
      </c>
      <c r="F2923" s="567">
        <v>3057058.8769800002</v>
      </c>
    </row>
    <row r="2924" spans="1:6">
      <c r="A2924" s="891">
        <v>2011</v>
      </c>
      <c r="B2924" s="567">
        <v>2310000</v>
      </c>
      <c r="C2924" s="567">
        <v>1</v>
      </c>
      <c r="D2924" s="567">
        <v>3104000</v>
      </c>
      <c r="E2924" s="567">
        <v>3065910</v>
      </c>
      <c r="F2924" s="567">
        <v>3057058.8769800002</v>
      </c>
    </row>
    <row r="2925" spans="1:6">
      <c r="A2925" s="892" t="s">
        <v>624</v>
      </c>
      <c r="B2925" s="567">
        <v>2310000</v>
      </c>
      <c r="C2925" s="567">
        <v>1</v>
      </c>
      <c r="D2925" s="567">
        <v>3104000</v>
      </c>
      <c r="E2925" s="567">
        <v>3065910</v>
      </c>
      <c r="F2925" s="567">
        <v>3057058.8769800002</v>
      </c>
    </row>
    <row r="2926" spans="1:6">
      <c r="A2926" s="893" t="s">
        <v>623</v>
      </c>
      <c r="B2926" s="567">
        <v>2310000</v>
      </c>
      <c r="C2926" s="567">
        <v>1</v>
      </c>
      <c r="D2926" s="567">
        <v>3104000</v>
      </c>
      <c r="E2926" s="567">
        <v>3065910</v>
      </c>
      <c r="F2926" s="567">
        <v>3057058.8769800002</v>
      </c>
    </row>
    <row r="2927" spans="1:6">
      <c r="A2927" s="894" t="s">
        <v>621</v>
      </c>
      <c r="B2927" s="567">
        <v>2310000</v>
      </c>
      <c r="C2927" s="567">
        <v>1</v>
      </c>
      <c r="D2927" s="567">
        <v>3104000</v>
      </c>
      <c r="E2927" s="567">
        <v>3065910</v>
      </c>
      <c r="F2927" s="567">
        <v>3057058.8769800002</v>
      </c>
    </row>
    <row r="2928" spans="1:6">
      <c r="A2928" s="896" t="s">
        <v>527</v>
      </c>
      <c r="B2928" s="567">
        <v>2310000</v>
      </c>
      <c r="C2928" s="567">
        <v>1</v>
      </c>
      <c r="D2928" s="567">
        <v>3104000</v>
      </c>
      <c r="E2928" s="567">
        <v>3065910</v>
      </c>
      <c r="F2928" s="567">
        <v>3057058.8769800002</v>
      </c>
    </row>
    <row r="2929" spans="1:6">
      <c r="A2929" s="895" t="s">
        <v>297</v>
      </c>
      <c r="B2929" s="567">
        <v>2310000</v>
      </c>
      <c r="C2929" s="567">
        <v>1</v>
      </c>
      <c r="D2929" s="567">
        <v>3104000</v>
      </c>
      <c r="E2929" s="567">
        <v>3065910</v>
      </c>
      <c r="F2929" s="567">
        <v>3057058.8769800002</v>
      </c>
    </row>
    <row r="2930" spans="1:6">
      <c r="A2930" s="897" t="s">
        <v>319</v>
      </c>
      <c r="B2930" s="567">
        <v>2310000</v>
      </c>
      <c r="C2930" s="567">
        <v>1</v>
      </c>
      <c r="D2930" s="567">
        <v>3104000</v>
      </c>
      <c r="E2930" s="567">
        <v>3065910</v>
      </c>
      <c r="F2930" s="567">
        <v>3057058.8769800002</v>
      </c>
    </row>
    <row r="2931" spans="1:6">
      <c r="A2931" s="886" t="s">
        <v>653</v>
      </c>
      <c r="B2931" s="567">
        <v>4400000</v>
      </c>
      <c r="C2931" s="567">
        <v>3</v>
      </c>
      <c r="D2931" s="567">
        <v>7385000</v>
      </c>
      <c r="E2931" s="567">
        <v>5854875</v>
      </c>
      <c r="F2931" s="567">
        <v>4479271.6641099993</v>
      </c>
    </row>
    <row r="2932" spans="1:6">
      <c r="A2932" s="726" t="s">
        <v>2711</v>
      </c>
      <c r="B2932" s="567">
        <v>4400000</v>
      </c>
      <c r="C2932" s="567">
        <v>3</v>
      </c>
      <c r="D2932" s="567">
        <v>7385000</v>
      </c>
      <c r="E2932" s="567">
        <v>5854875</v>
      </c>
      <c r="F2932" s="567">
        <v>4479271.6641099993</v>
      </c>
    </row>
    <row r="2933" spans="1:6">
      <c r="A2933" s="887" t="s">
        <v>13</v>
      </c>
      <c r="B2933" s="567">
        <v>2800000</v>
      </c>
      <c r="C2933" s="567">
        <v>1</v>
      </c>
      <c r="D2933" s="567">
        <v>4975000</v>
      </c>
      <c r="E2933" s="567">
        <v>4573964</v>
      </c>
      <c r="F2933" s="567">
        <v>3481534.4893899993</v>
      </c>
    </row>
    <row r="2934" spans="1:6">
      <c r="A2934" s="888" t="s">
        <v>3251</v>
      </c>
      <c r="B2934" s="567">
        <v>2800000</v>
      </c>
      <c r="C2934" s="567">
        <v>1</v>
      </c>
      <c r="D2934" s="567">
        <v>4975000</v>
      </c>
      <c r="E2934" s="567">
        <v>4573964</v>
      </c>
      <c r="F2934" s="567">
        <v>3481534.4893899993</v>
      </c>
    </row>
    <row r="2935" spans="1:6">
      <c r="A2935" s="889">
        <v>1</v>
      </c>
      <c r="B2935" s="567">
        <v>2800000</v>
      </c>
      <c r="C2935" s="567">
        <v>1</v>
      </c>
      <c r="D2935" s="567">
        <v>4975000</v>
      </c>
      <c r="E2935" s="567">
        <v>4573964</v>
      </c>
      <c r="F2935" s="567">
        <v>3481534.4893899993</v>
      </c>
    </row>
    <row r="2936" spans="1:6">
      <c r="A2936" s="890" t="s">
        <v>3251</v>
      </c>
      <c r="B2936" s="567">
        <v>2800000</v>
      </c>
      <c r="C2936" s="567">
        <v>1</v>
      </c>
      <c r="D2936" s="567">
        <v>4975000</v>
      </c>
      <c r="E2936" s="567">
        <v>4573964</v>
      </c>
      <c r="F2936" s="567">
        <v>3481534.4893899993</v>
      </c>
    </row>
    <row r="2937" spans="1:6">
      <c r="A2937" s="891" t="s">
        <v>661</v>
      </c>
      <c r="B2937" s="567">
        <v>2800000</v>
      </c>
      <c r="C2937" s="567">
        <v>1</v>
      </c>
      <c r="D2937" s="567">
        <v>4975000</v>
      </c>
      <c r="E2937" s="567">
        <v>4573964</v>
      </c>
      <c r="F2937" s="567">
        <v>3481534.4893899993</v>
      </c>
    </row>
    <row r="2938" spans="1:6">
      <c r="A2938" s="892" t="s">
        <v>660</v>
      </c>
      <c r="B2938" s="567">
        <v>2800000</v>
      </c>
      <c r="C2938" s="567">
        <v>1</v>
      </c>
      <c r="D2938" s="567">
        <v>4975000</v>
      </c>
      <c r="E2938" s="567">
        <v>4573964</v>
      </c>
      <c r="F2938" s="567">
        <v>3481534.4893899993</v>
      </c>
    </row>
    <row r="2939" spans="1:6">
      <c r="A2939" s="893" t="s">
        <v>659</v>
      </c>
      <c r="B2939" s="567">
        <v>2800000</v>
      </c>
      <c r="C2939" s="567">
        <v>1</v>
      </c>
      <c r="D2939" s="567">
        <v>4975000</v>
      </c>
      <c r="E2939" s="567">
        <v>4573964</v>
      </c>
      <c r="F2939" s="567">
        <v>3481534.4893899993</v>
      </c>
    </row>
    <row r="2940" spans="1:6">
      <c r="A2940" s="894" t="s">
        <v>652</v>
      </c>
      <c r="B2940" s="567">
        <v>2800000</v>
      </c>
      <c r="C2940" s="567">
        <v>1</v>
      </c>
      <c r="D2940" s="567">
        <v>4975000</v>
      </c>
      <c r="E2940" s="567">
        <v>4573964</v>
      </c>
      <c r="F2940" s="567">
        <v>3481534.4893899993</v>
      </c>
    </row>
    <row r="2941" spans="1:6">
      <c r="A2941" s="896" t="s">
        <v>527</v>
      </c>
      <c r="B2941" s="567">
        <v>2800000</v>
      </c>
      <c r="C2941" s="567">
        <v>1</v>
      </c>
      <c r="D2941" s="567">
        <v>4975000</v>
      </c>
      <c r="E2941" s="567">
        <v>4573964</v>
      </c>
      <c r="F2941" s="567">
        <v>3481534.4893899993</v>
      </c>
    </row>
    <row r="2942" spans="1:6">
      <c r="A2942" s="895" t="s">
        <v>297</v>
      </c>
      <c r="B2942" s="567">
        <v>2800000</v>
      </c>
      <c r="C2942" s="567">
        <v>1</v>
      </c>
      <c r="D2942" s="567">
        <v>4975000</v>
      </c>
      <c r="E2942" s="567">
        <v>4573964</v>
      </c>
      <c r="F2942" s="567">
        <v>3481534.4893899993</v>
      </c>
    </row>
    <row r="2943" spans="1:6">
      <c r="A2943" s="897" t="s">
        <v>319</v>
      </c>
      <c r="B2943" s="567">
        <v>2800000</v>
      </c>
      <c r="C2943" s="567">
        <v>1</v>
      </c>
      <c r="D2943" s="567">
        <v>4975000</v>
      </c>
      <c r="E2943" s="567">
        <v>4573964</v>
      </c>
      <c r="F2943" s="567">
        <v>3481534.4893899993</v>
      </c>
    </row>
    <row r="2944" spans="1:6">
      <c r="A2944" s="887" t="s">
        <v>20</v>
      </c>
      <c r="B2944" s="567">
        <v>1000000</v>
      </c>
      <c r="C2944" s="567">
        <v>1</v>
      </c>
      <c r="D2944" s="567">
        <v>1000000</v>
      </c>
      <c r="E2944" s="567">
        <v>165893</v>
      </c>
      <c r="F2944" s="567">
        <v>62104.633000000002</v>
      </c>
    </row>
    <row r="2945" spans="1:6">
      <c r="A2945" s="888" t="s">
        <v>3251</v>
      </c>
      <c r="B2945" s="567">
        <v>1000000</v>
      </c>
      <c r="C2945" s="567">
        <v>1</v>
      </c>
      <c r="D2945" s="567">
        <v>1000000</v>
      </c>
      <c r="E2945" s="567">
        <v>165893</v>
      </c>
      <c r="F2945" s="567">
        <v>62104.633000000002</v>
      </c>
    </row>
    <row r="2946" spans="1:6">
      <c r="A2946" s="889">
        <v>0.05</v>
      </c>
      <c r="B2946" s="567">
        <v>1000000</v>
      </c>
      <c r="C2946" s="567">
        <v>1</v>
      </c>
      <c r="D2946" s="567">
        <v>1000000</v>
      </c>
      <c r="E2946" s="567">
        <v>165893</v>
      </c>
      <c r="F2946" s="567">
        <v>62104.633000000002</v>
      </c>
    </row>
    <row r="2947" spans="1:6">
      <c r="A2947" s="890" t="s">
        <v>3251</v>
      </c>
      <c r="B2947" s="567">
        <v>1000000</v>
      </c>
      <c r="C2947" s="567">
        <v>1</v>
      </c>
      <c r="D2947" s="567">
        <v>1000000</v>
      </c>
      <c r="E2947" s="567">
        <v>165893</v>
      </c>
      <c r="F2947" s="567">
        <v>62104.633000000002</v>
      </c>
    </row>
    <row r="2948" spans="1:6">
      <c r="A2948" s="891" t="s">
        <v>610</v>
      </c>
      <c r="B2948" s="567">
        <v>1000000</v>
      </c>
      <c r="C2948" s="567">
        <v>1</v>
      </c>
      <c r="D2948" s="567">
        <v>1000000</v>
      </c>
      <c r="E2948" s="567">
        <v>165893</v>
      </c>
      <c r="F2948" s="567">
        <v>62104.633000000002</v>
      </c>
    </row>
    <row r="2949" spans="1:6">
      <c r="A2949" s="892" t="s">
        <v>655</v>
      </c>
      <c r="B2949" s="567">
        <v>1000000</v>
      </c>
      <c r="C2949" s="567">
        <v>1</v>
      </c>
      <c r="D2949" s="567">
        <v>1000000</v>
      </c>
      <c r="E2949" s="567">
        <v>165893</v>
      </c>
      <c r="F2949" s="567">
        <v>62104.633000000002</v>
      </c>
    </row>
    <row r="2950" spans="1:6">
      <c r="A2950" s="893" t="s">
        <v>654</v>
      </c>
      <c r="B2950" s="567">
        <v>1000000</v>
      </c>
      <c r="C2950" s="567">
        <v>1</v>
      </c>
      <c r="D2950" s="567">
        <v>1000000</v>
      </c>
      <c r="E2950" s="567">
        <v>165893</v>
      </c>
      <c r="F2950" s="567">
        <v>62104.633000000002</v>
      </c>
    </row>
    <row r="2951" spans="1:6">
      <c r="A2951" s="894" t="s">
        <v>652</v>
      </c>
      <c r="B2951" s="567">
        <v>1000000</v>
      </c>
      <c r="C2951" s="567">
        <v>1</v>
      </c>
      <c r="D2951" s="567">
        <v>1000000</v>
      </c>
      <c r="E2951" s="567">
        <v>165893</v>
      </c>
      <c r="F2951" s="567">
        <v>62104.633000000002</v>
      </c>
    </row>
    <row r="2952" spans="1:6">
      <c r="A2952" s="896" t="s">
        <v>527</v>
      </c>
      <c r="B2952" s="567">
        <v>1000000</v>
      </c>
      <c r="C2952" s="567">
        <v>1</v>
      </c>
      <c r="D2952" s="567">
        <v>1000000</v>
      </c>
      <c r="E2952" s="567">
        <v>165893</v>
      </c>
      <c r="F2952" s="567">
        <v>62104.633000000002</v>
      </c>
    </row>
    <row r="2953" spans="1:6">
      <c r="A2953" s="895" t="s">
        <v>297</v>
      </c>
      <c r="B2953" s="567">
        <v>1000000</v>
      </c>
      <c r="C2953" s="567">
        <v>1</v>
      </c>
      <c r="D2953" s="567">
        <v>1000000</v>
      </c>
      <c r="E2953" s="567">
        <v>165893</v>
      </c>
      <c r="F2953" s="567">
        <v>62104.633000000002</v>
      </c>
    </row>
    <row r="2954" spans="1:6">
      <c r="A2954" s="897" t="s">
        <v>319</v>
      </c>
      <c r="B2954" s="567">
        <v>1000000</v>
      </c>
      <c r="C2954" s="567">
        <v>1</v>
      </c>
      <c r="D2954" s="567">
        <v>1000000</v>
      </c>
      <c r="E2954" s="567">
        <v>165893</v>
      </c>
      <c r="F2954" s="567">
        <v>62104.633000000002</v>
      </c>
    </row>
    <row r="2955" spans="1:6">
      <c r="A2955" s="887" t="s">
        <v>330</v>
      </c>
      <c r="B2955" s="567">
        <v>600000</v>
      </c>
      <c r="C2955" s="567">
        <v>1</v>
      </c>
      <c r="D2955" s="567">
        <v>1410000</v>
      </c>
      <c r="E2955" s="567">
        <v>1115018</v>
      </c>
      <c r="F2955" s="567">
        <v>935632.54171999998</v>
      </c>
    </row>
    <row r="2956" spans="1:6">
      <c r="A2956" s="888" t="s">
        <v>3251</v>
      </c>
      <c r="B2956" s="567">
        <v>600000</v>
      </c>
      <c r="C2956" s="567">
        <v>1</v>
      </c>
      <c r="D2956" s="567">
        <v>1410000</v>
      </c>
      <c r="E2956" s="567">
        <v>1115018</v>
      </c>
      <c r="F2956" s="567">
        <v>935632.54171999998</v>
      </c>
    </row>
    <row r="2957" spans="1:6">
      <c r="A2957" s="889">
        <v>0.9</v>
      </c>
      <c r="B2957" s="567">
        <v>600000</v>
      </c>
      <c r="C2957" s="567">
        <v>1</v>
      </c>
      <c r="D2957" s="567">
        <v>1410000</v>
      </c>
      <c r="E2957" s="567">
        <v>1115018</v>
      </c>
      <c r="F2957" s="567">
        <v>935632.54171999998</v>
      </c>
    </row>
    <row r="2958" spans="1:6">
      <c r="A2958" s="890" t="s">
        <v>3251</v>
      </c>
      <c r="B2958" s="567">
        <v>600000</v>
      </c>
      <c r="C2958" s="567">
        <v>1</v>
      </c>
      <c r="D2958" s="567">
        <v>1410000</v>
      </c>
      <c r="E2958" s="567">
        <v>1115018</v>
      </c>
      <c r="F2958" s="567">
        <v>935632.54171999998</v>
      </c>
    </row>
    <row r="2959" spans="1:6">
      <c r="A2959" s="891" t="s">
        <v>658</v>
      </c>
      <c r="B2959" s="567">
        <v>600000</v>
      </c>
      <c r="C2959" s="567">
        <v>1</v>
      </c>
      <c r="D2959" s="567">
        <v>1410000</v>
      </c>
      <c r="E2959" s="567">
        <v>1115018</v>
      </c>
      <c r="F2959" s="567">
        <v>935632.54171999998</v>
      </c>
    </row>
    <row r="2960" spans="1:6">
      <c r="A2960" s="892" t="s">
        <v>657</v>
      </c>
      <c r="B2960" s="567">
        <v>600000</v>
      </c>
      <c r="C2960" s="567">
        <v>1</v>
      </c>
      <c r="D2960" s="567">
        <v>1410000</v>
      </c>
      <c r="E2960" s="567">
        <v>1115018</v>
      </c>
      <c r="F2960" s="567">
        <v>935632.54171999998</v>
      </c>
    </row>
    <row r="2961" spans="1:6">
      <c r="A2961" s="893" t="s">
        <v>656</v>
      </c>
      <c r="B2961" s="567">
        <v>600000</v>
      </c>
      <c r="C2961" s="567">
        <v>1</v>
      </c>
      <c r="D2961" s="567">
        <v>1410000</v>
      </c>
      <c r="E2961" s="567">
        <v>1115018</v>
      </c>
      <c r="F2961" s="567">
        <v>935632.54171999998</v>
      </c>
    </row>
    <row r="2962" spans="1:6">
      <c r="A2962" s="894" t="s">
        <v>652</v>
      </c>
      <c r="B2962" s="567">
        <v>600000</v>
      </c>
      <c r="C2962" s="567">
        <v>1</v>
      </c>
      <c r="D2962" s="567">
        <v>1410000</v>
      </c>
      <c r="E2962" s="567">
        <v>1115018</v>
      </c>
      <c r="F2962" s="567">
        <v>935632.54171999998</v>
      </c>
    </row>
    <row r="2963" spans="1:6">
      <c r="A2963" s="896" t="s">
        <v>527</v>
      </c>
      <c r="B2963" s="567">
        <v>600000</v>
      </c>
      <c r="C2963" s="567">
        <v>1</v>
      </c>
      <c r="D2963" s="567">
        <v>1410000</v>
      </c>
      <c r="E2963" s="567">
        <v>1115018</v>
      </c>
      <c r="F2963" s="567">
        <v>935632.54171999998</v>
      </c>
    </row>
    <row r="2964" spans="1:6">
      <c r="A2964" s="895" t="s">
        <v>297</v>
      </c>
      <c r="B2964" s="567">
        <v>600000</v>
      </c>
      <c r="C2964" s="567">
        <v>1</v>
      </c>
      <c r="D2964" s="567">
        <v>1410000</v>
      </c>
      <c r="E2964" s="567">
        <v>1115018</v>
      </c>
      <c r="F2964" s="567">
        <v>935632.54171999998</v>
      </c>
    </row>
    <row r="2965" spans="1:6">
      <c r="A2965" s="897" t="s">
        <v>319</v>
      </c>
      <c r="B2965" s="567">
        <v>600000</v>
      </c>
      <c r="C2965" s="567">
        <v>1</v>
      </c>
      <c r="D2965" s="567">
        <v>1410000</v>
      </c>
      <c r="E2965" s="567">
        <v>1115018</v>
      </c>
      <c r="F2965" s="567">
        <v>935632.54171999998</v>
      </c>
    </row>
    <row r="2966" spans="1:6">
      <c r="A2966" s="886" t="s">
        <v>627</v>
      </c>
      <c r="B2966" s="567">
        <v>2000000</v>
      </c>
      <c r="C2966" s="567">
        <v>1</v>
      </c>
      <c r="D2966" s="567">
        <v>2000000</v>
      </c>
      <c r="E2966" s="567">
        <v>1691351</v>
      </c>
      <c r="F2966" s="567">
        <v>957852.66949999996</v>
      </c>
    </row>
    <row r="2967" spans="1:6">
      <c r="A2967" s="726" t="s">
        <v>2703</v>
      </c>
      <c r="B2967" s="567">
        <v>2000000</v>
      </c>
      <c r="C2967" s="567">
        <v>1</v>
      </c>
      <c r="D2967" s="567">
        <v>2000000</v>
      </c>
      <c r="E2967" s="567">
        <v>1691351</v>
      </c>
      <c r="F2967" s="567">
        <v>957852.66949999996</v>
      </c>
    </row>
    <row r="2968" spans="1:6">
      <c r="A2968" s="887" t="s">
        <v>330</v>
      </c>
      <c r="B2968" s="567">
        <v>2000000</v>
      </c>
      <c r="C2968" s="567">
        <v>1</v>
      </c>
      <c r="D2968" s="567">
        <v>2000000</v>
      </c>
      <c r="E2968" s="567">
        <v>1691351</v>
      </c>
      <c r="F2968" s="567">
        <v>957852.66949999996</v>
      </c>
    </row>
    <row r="2969" spans="1:6">
      <c r="A2969" s="888" t="s">
        <v>3251</v>
      </c>
      <c r="B2969" s="567">
        <v>2000000</v>
      </c>
      <c r="C2969" s="567">
        <v>1</v>
      </c>
      <c r="D2969" s="567">
        <v>2000000</v>
      </c>
      <c r="E2969" s="567">
        <v>1691351</v>
      </c>
      <c r="F2969" s="567">
        <v>957852.66949999996</v>
      </c>
    </row>
    <row r="2970" spans="1:6">
      <c r="A2970" s="889">
        <v>0.6</v>
      </c>
      <c r="B2970" s="567">
        <v>2000000</v>
      </c>
      <c r="C2970" s="567">
        <v>1</v>
      </c>
      <c r="D2970" s="567">
        <v>2000000</v>
      </c>
      <c r="E2970" s="567">
        <v>1691351</v>
      </c>
      <c r="F2970" s="567">
        <v>957852.66949999996</v>
      </c>
    </row>
    <row r="2971" spans="1:6">
      <c r="A2971" s="890" t="s">
        <v>3251</v>
      </c>
      <c r="B2971" s="567">
        <v>2000000</v>
      </c>
      <c r="C2971" s="567">
        <v>1</v>
      </c>
      <c r="D2971" s="567">
        <v>2000000</v>
      </c>
      <c r="E2971" s="567">
        <v>1691351</v>
      </c>
      <c r="F2971" s="567">
        <v>957852.66949999996</v>
      </c>
    </row>
    <row r="2972" spans="1:6">
      <c r="A2972" s="891">
        <v>2018</v>
      </c>
      <c r="B2972" s="567">
        <v>2000000</v>
      </c>
      <c r="C2972" s="567">
        <v>1</v>
      </c>
      <c r="D2972" s="567">
        <v>2000000</v>
      </c>
      <c r="E2972" s="567">
        <v>1691351</v>
      </c>
      <c r="F2972" s="567">
        <v>957852.66949999996</v>
      </c>
    </row>
    <row r="2973" spans="1:6">
      <c r="A2973" s="892" t="s">
        <v>629</v>
      </c>
      <c r="B2973" s="567">
        <v>2000000</v>
      </c>
      <c r="C2973" s="567">
        <v>1</v>
      </c>
      <c r="D2973" s="567">
        <v>2000000</v>
      </c>
      <c r="E2973" s="567">
        <v>1691351</v>
      </c>
      <c r="F2973" s="567">
        <v>957852.66949999996</v>
      </c>
    </row>
    <row r="2974" spans="1:6">
      <c r="A2974" s="893" t="s">
        <v>628</v>
      </c>
      <c r="B2974" s="567">
        <v>2000000</v>
      </c>
      <c r="C2974" s="567">
        <v>1</v>
      </c>
      <c r="D2974" s="567">
        <v>2000000</v>
      </c>
      <c r="E2974" s="567">
        <v>1691351</v>
      </c>
      <c r="F2974" s="567">
        <v>957852.66949999996</v>
      </c>
    </row>
    <row r="2975" spans="1:6">
      <c r="A2975" s="894" t="s">
        <v>626</v>
      </c>
      <c r="B2975" s="567">
        <v>2000000</v>
      </c>
      <c r="C2975" s="567">
        <v>1</v>
      </c>
      <c r="D2975" s="567">
        <v>2000000</v>
      </c>
      <c r="E2975" s="567">
        <v>1691351</v>
      </c>
      <c r="F2975" s="567">
        <v>957852.66949999996</v>
      </c>
    </row>
    <row r="2976" spans="1:6">
      <c r="A2976" s="896" t="s">
        <v>527</v>
      </c>
      <c r="B2976" s="567">
        <v>2000000</v>
      </c>
      <c r="C2976" s="567">
        <v>1</v>
      </c>
      <c r="D2976" s="567">
        <v>2000000</v>
      </c>
      <c r="E2976" s="567">
        <v>1691351</v>
      </c>
      <c r="F2976" s="567">
        <v>957852.66949999996</v>
      </c>
    </row>
    <row r="2977" spans="1:6">
      <c r="A2977" s="895" t="s">
        <v>297</v>
      </c>
      <c r="B2977" s="567">
        <v>2000000</v>
      </c>
      <c r="C2977" s="567">
        <v>1</v>
      </c>
      <c r="D2977" s="567">
        <v>2000000</v>
      </c>
      <c r="E2977" s="567">
        <v>1691351</v>
      </c>
      <c r="F2977" s="567">
        <v>957852.66949999996</v>
      </c>
    </row>
    <row r="2978" spans="1:6">
      <c r="A2978" s="897" t="s">
        <v>319</v>
      </c>
      <c r="B2978" s="567">
        <v>2000000</v>
      </c>
      <c r="C2978" s="567">
        <v>1</v>
      </c>
      <c r="D2978" s="567">
        <v>2000000</v>
      </c>
      <c r="E2978" s="567">
        <v>1691351</v>
      </c>
      <c r="F2978" s="567">
        <v>957852.66949999996</v>
      </c>
    </row>
    <row r="2979" spans="1:6">
      <c r="A2979" s="886" t="s">
        <v>607</v>
      </c>
      <c r="B2979" s="567">
        <v>1400000</v>
      </c>
      <c r="C2979" s="567">
        <v>2</v>
      </c>
      <c r="D2979" s="567">
        <v>4116607</v>
      </c>
      <c r="E2979" s="567">
        <v>46535</v>
      </c>
      <c r="F2979" s="567">
        <v>44769.797790000004</v>
      </c>
    </row>
    <row r="2980" spans="1:6">
      <c r="A2980" s="726" t="s">
        <v>2691</v>
      </c>
      <c r="B2980" s="567">
        <v>1400000</v>
      </c>
      <c r="C2980" s="567">
        <v>2</v>
      </c>
      <c r="D2980" s="567">
        <v>4116607</v>
      </c>
      <c r="E2980" s="567">
        <v>46535</v>
      </c>
      <c r="F2980" s="567">
        <v>44769.797790000004</v>
      </c>
    </row>
    <row r="2981" spans="1:6">
      <c r="A2981" s="887" t="s">
        <v>611</v>
      </c>
      <c r="B2981" s="567">
        <v>1400000</v>
      </c>
      <c r="C2981" s="567">
        <v>2</v>
      </c>
      <c r="D2981" s="567">
        <v>4116607</v>
      </c>
      <c r="E2981" s="567">
        <v>46535</v>
      </c>
      <c r="F2981" s="567">
        <v>44769.797790000004</v>
      </c>
    </row>
    <row r="2982" spans="1:6">
      <c r="A2982" s="888" t="s">
        <v>3251</v>
      </c>
      <c r="B2982" s="567">
        <v>1400000</v>
      </c>
      <c r="C2982" s="567">
        <v>2</v>
      </c>
      <c r="D2982" s="567">
        <v>4116607</v>
      </c>
      <c r="E2982" s="567">
        <v>46535</v>
      </c>
      <c r="F2982" s="567">
        <v>44769.797790000004</v>
      </c>
    </row>
    <row r="2983" spans="1:6">
      <c r="A2983" s="889">
        <v>0</v>
      </c>
      <c r="B2983" s="567">
        <v>1400000</v>
      </c>
      <c r="C2983" s="567">
        <v>2</v>
      </c>
      <c r="D2983" s="567">
        <v>4116607</v>
      </c>
      <c r="E2983" s="567">
        <v>46535</v>
      </c>
      <c r="F2983" s="567">
        <v>44769.797790000004</v>
      </c>
    </row>
    <row r="2984" spans="1:6">
      <c r="A2984" s="890" t="s">
        <v>3251</v>
      </c>
      <c r="B2984" s="567">
        <v>1400000</v>
      </c>
      <c r="C2984" s="567">
        <v>2</v>
      </c>
      <c r="D2984" s="567">
        <v>4116607</v>
      </c>
      <c r="E2984" s="567">
        <v>46535</v>
      </c>
      <c r="F2984" s="567">
        <v>44769.797790000004</v>
      </c>
    </row>
    <row r="2985" spans="1:6">
      <c r="A2985" s="891" t="s">
        <v>610</v>
      </c>
      <c r="B2985" s="567">
        <v>900000</v>
      </c>
      <c r="C2985" s="567">
        <v>1</v>
      </c>
      <c r="D2985" s="567">
        <v>2316607</v>
      </c>
      <c r="E2985" s="567">
        <v>29895</v>
      </c>
      <c r="F2985" s="567">
        <v>28459.572620000003</v>
      </c>
    </row>
    <row r="2986" spans="1:6">
      <c r="A2986" s="892" t="s">
        <v>609</v>
      </c>
      <c r="B2986" s="567">
        <v>900000</v>
      </c>
      <c r="C2986" s="567">
        <v>1</v>
      </c>
      <c r="D2986" s="567">
        <v>2316607</v>
      </c>
      <c r="E2986" s="567">
        <v>29895</v>
      </c>
      <c r="F2986" s="567">
        <v>28459.572620000003</v>
      </c>
    </row>
    <row r="2987" spans="1:6">
      <c r="A2987" s="893" t="s">
        <v>608</v>
      </c>
      <c r="B2987" s="567">
        <v>900000</v>
      </c>
      <c r="C2987" s="567">
        <v>1</v>
      </c>
      <c r="D2987" s="567">
        <v>2316607</v>
      </c>
      <c r="E2987" s="567">
        <v>29895</v>
      </c>
      <c r="F2987" s="567">
        <v>28459.572620000003</v>
      </c>
    </row>
    <row r="2988" spans="1:6">
      <c r="A2988" s="894" t="s">
        <v>606</v>
      </c>
      <c r="B2988" s="567">
        <v>900000</v>
      </c>
      <c r="C2988" s="567">
        <v>1</v>
      </c>
      <c r="D2988" s="567">
        <v>2316607</v>
      </c>
      <c r="E2988" s="567">
        <v>29895</v>
      </c>
      <c r="F2988" s="567">
        <v>28459.572620000003</v>
      </c>
    </row>
    <row r="2989" spans="1:6">
      <c r="A2989" s="896" t="s">
        <v>527</v>
      </c>
      <c r="B2989" s="567">
        <v>900000</v>
      </c>
      <c r="C2989" s="567">
        <v>1</v>
      </c>
      <c r="D2989" s="567">
        <v>2316607</v>
      </c>
      <c r="E2989" s="567">
        <v>29895</v>
      </c>
      <c r="F2989" s="567">
        <v>28459.572620000003</v>
      </c>
    </row>
    <row r="2990" spans="1:6">
      <c r="A2990" s="895" t="s">
        <v>297</v>
      </c>
      <c r="B2990" s="567">
        <v>900000</v>
      </c>
      <c r="C2990" s="567">
        <v>1</v>
      </c>
      <c r="D2990" s="567">
        <v>2316607</v>
      </c>
      <c r="E2990" s="567">
        <v>29895</v>
      </c>
      <c r="F2990" s="567">
        <v>28459.572620000003</v>
      </c>
    </row>
    <row r="2991" spans="1:6">
      <c r="A2991" s="897" t="s">
        <v>319</v>
      </c>
      <c r="B2991" s="567">
        <v>900000</v>
      </c>
      <c r="C2991" s="567">
        <v>1</v>
      </c>
      <c r="D2991" s="567">
        <v>2316607</v>
      </c>
      <c r="E2991" s="567">
        <v>29895</v>
      </c>
      <c r="F2991" s="567">
        <v>28459.572620000003</v>
      </c>
    </row>
    <row r="2992" spans="1:6">
      <c r="A2992" s="891" t="s">
        <v>614</v>
      </c>
      <c r="B2992" s="567">
        <v>500000</v>
      </c>
      <c r="C2992" s="567">
        <v>1</v>
      </c>
      <c r="D2992" s="567">
        <v>1800000</v>
      </c>
      <c r="E2992" s="567">
        <v>16640</v>
      </c>
      <c r="F2992" s="567">
        <v>16310.22517</v>
      </c>
    </row>
    <row r="2993" spans="1:6">
      <c r="A2993" s="892" t="s">
        <v>613</v>
      </c>
      <c r="B2993" s="567">
        <v>500000</v>
      </c>
      <c r="C2993" s="567">
        <v>1</v>
      </c>
      <c r="D2993" s="567">
        <v>1800000</v>
      </c>
      <c r="E2993" s="567">
        <v>16640</v>
      </c>
      <c r="F2993" s="567">
        <v>16310.22517</v>
      </c>
    </row>
    <row r="2994" spans="1:6">
      <c r="A2994" s="893" t="s">
        <v>612</v>
      </c>
      <c r="B2994" s="567">
        <v>500000</v>
      </c>
      <c r="C2994" s="567">
        <v>1</v>
      </c>
      <c r="D2994" s="567">
        <v>1800000</v>
      </c>
      <c r="E2994" s="567">
        <v>16640</v>
      </c>
      <c r="F2994" s="567">
        <v>16310.22517</v>
      </c>
    </row>
    <row r="2995" spans="1:6">
      <c r="A2995" s="894" t="s">
        <v>606</v>
      </c>
      <c r="B2995" s="567">
        <v>500000</v>
      </c>
      <c r="C2995" s="567">
        <v>1</v>
      </c>
      <c r="D2995" s="567">
        <v>1800000</v>
      </c>
      <c r="E2995" s="567">
        <v>16640</v>
      </c>
      <c r="F2995" s="567">
        <v>16310.22517</v>
      </c>
    </row>
    <row r="2996" spans="1:6">
      <c r="A2996" s="896" t="s">
        <v>527</v>
      </c>
      <c r="B2996" s="567">
        <v>500000</v>
      </c>
      <c r="C2996" s="567">
        <v>1</v>
      </c>
      <c r="D2996" s="567">
        <v>1800000</v>
      </c>
      <c r="E2996" s="567">
        <v>16640</v>
      </c>
      <c r="F2996" s="567">
        <v>16310.22517</v>
      </c>
    </row>
    <row r="2997" spans="1:6">
      <c r="A2997" s="895" t="s">
        <v>297</v>
      </c>
      <c r="B2997" s="567">
        <v>500000</v>
      </c>
      <c r="C2997" s="567">
        <v>1</v>
      </c>
      <c r="D2997" s="567">
        <v>1800000</v>
      </c>
      <c r="E2997" s="567">
        <v>16640</v>
      </c>
      <c r="F2997" s="567">
        <v>16310.22517</v>
      </c>
    </row>
    <row r="2998" spans="1:6">
      <c r="A2998" s="897" t="s">
        <v>319</v>
      </c>
      <c r="B2998" s="567">
        <v>500000</v>
      </c>
      <c r="C2998" s="567">
        <v>1</v>
      </c>
      <c r="D2998" s="567">
        <v>1800000</v>
      </c>
      <c r="E2998" s="567">
        <v>16640</v>
      </c>
      <c r="F2998" s="567">
        <v>16310.22517</v>
      </c>
    </row>
    <row r="2999" spans="1:6">
      <c r="A2999" s="886" t="s">
        <v>548</v>
      </c>
      <c r="B2999" s="567">
        <v>160000</v>
      </c>
      <c r="C2999" s="567">
        <v>1</v>
      </c>
      <c r="D2999" s="567">
        <v>1296000</v>
      </c>
      <c r="E2999" s="567">
        <v>1213944.3656300001</v>
      </c>
      <c r="F2999" s="567">
        <v>1190478.7422</v>
      </c>
    </row>
    <row r="3000" spans="1:6">
      <c r="A3000" s="726" t="s">
        <v>2691</v>
      </c>
      <c r="B3000" s="567">
        <v>160000</v>
      </c>
      <c r="C3000" s="567">
        <v>1</v>
      </c>
      <c r="D3000" s="567">
        <v>1296000</v>
      </c>
      <c r="E3000" s="567">
        <v>1213944.3656300001</v>
      </c>
      <c r="F3000" s="567">
        <v>1190478.7422</v>
      </c>
    </row>
    <row r="3001" spans="1:6">
      <c r="A3001" s="887" t="s">
        <v>550</v>
      </c>
      <c r="B3001" s="567">
        <v>160000</v>
      </c>
      <c r="C3001" s="567">
        <v>1</v>
      </c>
      <c r="D3001" s="567">
        <v>1296000</v>
      </c>
      <c r="E3001" s="567">
        <v>1213944.3656300001</v>
      </c>
      <c r="F3001" s="567">
        <v>1190478.7422</v>
      </c>
    </row>
    <row r="3002" spans="1:6">
      <c r="A3002" s="888" t="s">
        <v>3251</v>
      </c>
      <c r="B3002" s="567">
        <v>160000</v>
      </c>
      <c r="C3002" s="567">
        <v>1</v>
      </c>
      <c r="D3002" s="567">
        <v>1296000</v>
      </c>
      <c r="E3002" s="567">
        <v>1213944.3656300001</v>
      </c>
      <c r="F3002" s="567">
        <v>1190478.7422</v>
      </c>
    </row>
    <row r="3003" spans="1:6">
      <c r="A3003" s="889">
        <v>0.98</v>
      </c>
      <c r="B3003" s="567">
        <v>160000</v>
      </c>
      <c r="C3003" s="567">
        <v>1</v>
      </c>
      <c r="D3003" s="567">
        <v>1296000</v>
      </c>
      <c r="E3003" s="567">
        <v>1213944.3656300001</v>
      </c>
      <c r="F3003" s="567">
        <v>1190478.7422</v>
      </c>
    </row>
    <row r="3004" spans="1:6">
      <c r="A3004" s="890" t="s">
        <v>3251</v>
      </c>
      <c r="B3004" s="567">
        <v>160000</v>
      </c>
      <c r="C3004" s="567">
        <v>1</v>
      </c>
      <c r="D3004" s="567">
        <v>1296000</v>
      </c>
      <c r="E3004" s="567">
        <v>1213944.3656300001</v>
      </c>
      <c r="F3004" s="567">
        <v>1190478.7422</v>
      </c>
    </row>
    <row r="3005" spans="1:6">
      <c r="A3005" s="891">
        <v>2002</v>
      </c>
      <c r="B3005" s="567">
        <v>160000</v>
      </c>
      <c r="C3005" s="567">
        <v>1</v>
      </c>
      <c r="D3005" s="567">
        <v>1296000</v>
      </c>
      <c r="E3005" s="567">
        <v>1213944.3656300001</v>
      </c>
      <c r="F3005" s="567">
        <v>1190478.7422</v>
      </c>
    </row>
    <row r="3006" spans="1:6">
      <c r="A3006" s="892" t="s">
        <v>549</v>
      </c>
      <c r="B3006" s="567">
        <v>160000</v>
      </c>
      <c r="C3006" s="567">
        <v>1</v>
      </c>
      <c r="D3006" s="567">
        <v>1296000</v>
      </c>
      <c r="E3006" s="567">
        <v>1213944.3656300001</v>
      </c>
      <c r="F3006" s="567">
        <v>1190478.7422</v>
      </c>
    </row>
    <row r="3007" spans="1:6">
      <c r="A3007" s="893" t="s">
        <v>3251</v>
      </c>
      <c r="B3007" s="567">
        <v>160000</v>
      </c>
      <c r="C3007" s="567">
        <v>1</v>
      </c>
      <c r="D3007" s="567">
        <v>1296000</v>
      </c>
      <c r="E3007" s="567">
        <v>1213944.3656300001</v>
      </c>
      <c r="F3007" s="567">
        <v>1190478.7422</v>
      </c>
    </row>
    <row r="3008" spans="1:6">
      <c r="A3008" s="894" t="s">
        <v>547</v>
      </c>
      <c r="B3008" s="567">
        <v>160000</v>
      </c>
      <c r="C3008" s="567">
        <v>1</v>
      </c>
      <c r="D3008" s="567">
        <v>1296000</v>
      </c>
      <c r="E3008" s="567">
        <v>1213944.3656300001</v>
      </c>
      <c r="F3008" s="567">
        <v>1190478.7422</v>
      </c>
    </row>
    <row r="3009" spans="1:6">
      <c r="A3009" s="896" t="s">
        <v>527</v>
      </c>
      <c r="B3009" s="567">
        <v>160000</v>
      </c>
      <c r="C3009" s="567">
        <v>1</v>
      </c>
      <c r="D3009" s="567">
        <v>1296000</v>
      </c>
      <c r="E3009" s="567">
        <v>1213944.3656300001</v>
      </c>
      <c r="F3009" s="567">
        <v>1190478.7422</v>
      </c>
    </row>
    <row r="3010" spans="1:6">
      <c r="A3010" s="895" t="s">
        <v>289</v>
      </c>
      <c r="B3010" s="567">
        <v>160000</v>
      </c>
      <c r="C3010" s="567">
        <v>1</v>
      </c>
      <c r="D3010" s="567">
        <v>1296000</v>
      </c>
      <c r="E3010" s="567">
        <v>1213944.3656300001</v>
      </c>
      <c r="F3010" s="567">
        <v>1190478.7422</v>
      </c>
    </row>
    <row r="3011" spans="1:6">
      <c r="A3011" s="897" t="s">
        <v>319</v>
      </c>
      <c r="B3011" s="567">
        <v>160000</v>
      </c>
      <c r="C3011" s="567">
        <v>1</v>
      </c>
      <c r="D3011" s="567">
        <v>1296000</v>
      </c>
      <c r="E3011" s="567">
        <v>1213944.3656300001</v>
      </c>
      <c r="F3011" s="567">
        <v>1190478.7422</v>
      </c>
    </row>
    <row r="3012" spans="1:6">
      <c r="A3012" s="886" t="s">
        <v>896</v>
      </c>
      <c r="B3012" s="567">
        <v>1900000</v>
      </c>
      <c r="C3012" s="567">
        <v>3</v>
      </c>
      <c r="D3012" s="567">
        <v>10319832</v>
      </c>
      <c r="E3012" s="567">
        <v>9963514</v>
      </c>
      <c r="F3012" s="567">
        <v>8900982</v>
      </c>
    </row>
    <row r="3013" spans="1:6">
      <c r="A3013" s="726" t="s">
        <v>2691</v>
      </c>
      <c r="B3013" s="567">
        <v>1900000</v>
      </c>
      <c r="C3013" s="567">
        <v>3</v>
      </c>
      <c r="D3013" s="567">
        <v>10319832</v>
      </c>
      <c r="E3013" s="567">
        <v>9963514</v>
      </c>
      <c r="F3013" s="567">
        <v>8900982</v>
      </c>
    </row>
    <row r="3014" spans="1:6">
      <c r="A3014" s="887" t="s">
        <v>899</v>
      </c>
      <c r="B3014" s="567">
        <v>900000</v>
      </c>
      <c r="C3014" s="567">
        <v>1</v>
      </c>
      <c r="D3014" s="567">
        <v>3802332</v>
      </c>
      <c r="E3014" s="567">
        <v>3761620</v>
      </c>
      <c r="F3014" s="567">
        <v>3508425</v>
      </c>
    </row>
    <row r="3015" spans="1:6">
      <c r="A3015" s="888" t="s">
        <v>3251</v>
      </c>
      <c r="B3015" s="567">
        <v>900000</v>
      </c>
      <c r="C3015" s="567">
        <v>1</v>
      </c>
      <c r="D3015" s="567">
        <v>3802332</v>
      </c>
      <c r="E3015" s="567">
        <v>3761620</v>
      </c>
      <c r="F3015" s="567">
        <v>3508425</v>
      </c>
    </row>
    <row r="3016" spans="1:6">
      <c r="A3016" s="889">
        <v>0.98</v>
      </c>
      <c r="B3016" s="567">
        <v>900000</v>
      </c>
      <c r="C3016" s="567">
        <v>1</v>
      </c>
      <c r="D3016" s="567">
        <v>3802332</v>
      </c>
      <c r="E3016" s="567">
        <v>3761620</v>
      </c>
      <c r="F3016" s="567">
        <v>3508425</v>
      </c>
    </row>
    <row r="3017" spans="1:6">
      <c r="A3017" s="890" t="s">
        <v>3251</v>
      </c>
      <c r="B3017" s="567">
        <v>900000</v>
      </c>
      <c r="C3017" s="567">
        <v>1</v>
      </c>
      <c r="D3017" s="567">
        <v>3802332</v>
      </c>
      <c r="E3017" s="567">
        <v>3761620</v>
      </c>
      <c r="F3017" s="567">
        <v>3508425</v>
      </c>
    </row>
    <row r="3018" spans="1:6">
      <c r="A3018" s="891">
        <v>2007</v>
      </c>
      <c r="B3018" s="567">
        <v>900000</v>
      </c>
      <c r="C3018" s="567">
        <v>1</v>
      </c>
      <c r="D3018" s="567">
        <v>3802332</v>
      </c>
      <c r="E3018" s="567">
        <v>3761620</v>
      </c>
      <c r="F3018" s="567">
        <v>3508425</v>
      </c>
    </row>
    <row r="3019" spans="1:6">
      <c r="A3019" s="892" t="s">
        <v>898</v>
      </c>
      <c r="B3019" s="567">
        <v>900000</v>
      </c>
      <c r="C3019" s="567">
        <v>1</v>
      </c>
      <c r="D3019" s="567">
        <v>3802332</v>
      </c>
      <c r="E3019" s="567">
        <v>3761620</v>
      </c>
      <c r="F3019" s="567">
        <v>3508425</v>
      </c>
    </row>
    <row r="3020" spans="1:6">
      <c r="A3020" s="893" t="s">
        <v>897</v>
      </c>
      <c r="B3020" s="567">
        <v>900000</v>
      </c>
      <c r="C3020" s="567">
        <v>1</v>
      </c>
      <c r="D3020" s="567">
        <v>3802332</v>
      </c>
      <c r="E3020" s="567">
        <v>3761620</v>
      </c>
      <c r="F3020" s="567">
        <v>3508425</v>
      </c>
    </row>
    <row r="3021" spans="1:6">
      <c r="A3021" s="894" t="s">
        <v>895</v>
      </c>
      <c r="B3021" s="567">
        <v>900000</v>
      </c>
      <c r="C3021" s="567">
        <v>1</v>
      </c>
      <c r="D3021" s="567">
        <v>3802332</v>
      </c>
      <c r="E3021" s="567">
        <v>3761620</v>
      </c>
      <c r="F3021" s="567">
        <v>3508425</v>
      </c>
    </row>
    <row r="3022" spans="1:6">
      <c r="A3022" s="896" t="s">
        <v>527</v>
      </c>
      <c r="B3022" s="567">
        <v>900000</v>
      </c>
      <c r="C3022" s="567">
        <v>1</v>
      </c>
      <c r="D3022" s="567">
        <v>3802332</v>
      </c>
      <c r="E3022" s="567">
        <v>3761620</v>
      </c>
      <c r="F3022" s="567">
        <v>3508425</v>
      </c>
    </row>
    <row r="3023" spans="1:6">
      <c r="A3023" s="895" t="s">
        <v>273</v>
      </c>
      <c r="B3023" s="567">
        <v>900000</v>
      </c>
      <c r="C3023" s="567">
        <v>1</v>
      </c>
      <c r="D3023" s="567">
        <v>3802332</v>
      </c>
      <c r="E3023" s="567">
        <v>3761620</v>
      </c>
      <c r="F3023" s="567">
        <v>3508425</v>
      </c>
    </row>
    <row r="3024" spans="1:6">
      <c r="A3024" s="897" t="s">
        <v>319</v>
      </c>
      <c r="B3024" s="567">
        <v>900000</v>
      </c>
      <c r="C3024" s="567">
        <v>1</v>
      </c>
      <c r="D3024" s="567">
        <v>3802332</v>
      </c>
      <c r="E3024" s="567">
        <v>3761620</v>
      </c>
      <c r="F3024" s="567">
        <v>3508425</v>
      </c>
    </row>
    <row r="3025" spans="1:6">
      <c r="A3025" s="887" t="s">
        <v>902</v>
      </c>
      <c r="B3025" s="567">
        <v>1000000</v>
      </c>
      <c r="C3025" s="567">
        <v>2</v>
      </c>
      <c r="D3025" s="567">
        <v>6517500</v>
      </c>
      <c r="E3025" s="567">
        <v>6201894</v>
      </c>
      <c r="F3025" s="567">
        <v>5392557</v>
      </c>
    </row>
    <row r="3026" spans="1:6">
      <c r="A3026" s="888" t="s">
        <v>3251</v>
      </c>
      <c r="B3026" s="567">
        <v>1000000</v>
      </c>
      <c r="C3026" s="567">
        <v>2</v>
      </c>
      <c r="D3026" s="567">
        <v>6517500</v>
      </c>
      <c r="E3026" s="567">
        <v>6201894</v>
      </c>
      <c r="F3026" s="567">
        <v>5392557</v>
      </c>
    </row>
    <row r="3027" spans="1:6">
      <c r="A3027" s="889">
        <v>0.8</v>
      </c>
      <c r="B3027" s="567">
        <v>500000</v>
      </c>
      <c r="C3027" s="567">
        <v>1</v>
      </c>
      <c r="D3027" s="567">
        <v>3245500</v>
      </c>
      <c r="E3027" s="567">
        <v>3085772</v>
      </c>
      <c r="F3027" s="567">
        <v>2690245</v>
      </c>
    </row>
    <row r="3028" spans="1:6">
      <c r="A3028" s="890" t="s">
        <v>3251</v>
      </c>
      <c r="B3028" s="567">
        <v>500000</v>
      </c>
      <c r="C3028" s="567">
        <v>1</v>
      </c>
      <c r="D3028" s="567">
        <v>3245500</v>
      </c>
      <c r="E3028" s="567">
        <v>3085772</v>
      </c>
      <c r="F3028" s="567">
        <v>2690245</v>
      </c>
    </row>
    <row r="3029" spans="1:6">
      <c r="A3029" s="891">
        <v>2006</v>
      </c>
      <c r="B3029" s="567">
        <v>500000</v>
      </c>
      <c r="C3029" s="567">
        <v>1</v>
      </c>
      <c r="D3029" s="567">
        <v>3245500</v>
      </c>
      <c r="E3029" s="567">
        <v>3085772</v>
      </c>
      <c r="F3029" s="567">
        <v>2690245</v>
      </c>
    </row>
    <row r="3030" spans="1:6">
      <c r="A3030" s="892" t="s">
        <v>904</v>
      </c>
      <c r="B3030" s="567">
        <v>500000</v>
      </c>
      <c r="C3030" s="567">
        <v>1</v>
      </c>
      <c r="D3030" s="567">
        <v>3245500</v>
      </c>
      <c r="E3030" s="567">
        <v>3085772</v>
      </c>
      <c r="F3030" s="567">
        <v>2690245</v>
      </c>
    </row>
    <row r="3031" spans="1:6">
      <c r="A3031" s="893" t="s">
        <v>903</v>
      </c>
      <c r="B3031" s="567">
        <v>500000</v>
      </c>
      <c r="C3031" s="567">
        <v>1</v>
      </c>
      <c r="D3031" s="567">
        <v>3245500</v>
      </c>
      <c r="E3031" s="567">
        <v>3085772</v>
      </c>
      <c r="F3031" s="567">
        <v>2690245</v>
      </c>
    </row>
    <row r="3032" spans="1:6">
      <c r="A3032" s="894" t="s">
        <v>895</v>
      </c>
      <c r="B3032" s="567">
        <v>500000</v>
      </c>
      <c r="C3032" s="567">
        <v>1</v>
      </c>
      <c r="D3032" s="567">
        <v>3245500</v>
      </c>
      <c r="E3032" s="567">
        <v>3085772</v>
      </c>
      <c r="F3032" s="567">
        <v>2690245</v>
      </c>
    </row>
    <row r="3033" spans="1:6">
      <c r="A3033" s="896" t="s">
        <v>527</v>
      </c>
      <c r="B3033" s="567">
        <v>500000</v>
      </c>
      <c r="C3033" s="567">
        <v>1</v>
      </c>
      <c r="D3033" s="567">
        <v>3245500</v>
      </c>
      <c r="E3033" s="567">
        <v>3085772</v>
      </c>
      <c r="F3033" s="567">
        <v>2690245</v>
      </c>
    </row>
    <row r="3034" spans="1:6">
      <c r="A3034" s="895" t="s">
        <v>273</v>
      </c>
      <c r="B3034" s="567">
        <v>500000</v>
      </c>
      <c r="C3034" s="567">
        <v>1</v>
      </c>
      <c r="D3034" s="567">
        <v>3245500</v>
      </c>
      <c r="E3034" s="567">
        <v>3085772</v>
      </c>
      <c r="F3034" s="567">
        <v>2690245</v>
      </c>
    </row>
    <row r="3035" spans="1:6">
      <c r="A3035" s="897" t="s">
        <v>319</v>
      </c>
      <c r="B3035" s="567">
        <v>500000</v>
      </c>
      <c r="C3035" s="567">
        <v>1</v>
      </c>
      <c r="D3035" s="567">
        <v>3245500</v>
      </c>
      <c r="E3035" s="567">
        <v>3085772</v>
      </c>
      <c r="F3035" s="567">
        <v>2690245</v>
      </c>
    </row>
    <row r="3036" spans="1:6">
      <c r="A3036" s="889">
        <v>0.95</v>
      </c>
      <c r="B3036" s="567">
        <v>500000</v>
      </c>
      <c r="C3036" s="567">
        <v>1</v>
      </c>
      <c r="D3036" s="567">
        <v>3272000</v>
      </c>
      <c r="E3036" s="567">
        <v>3116122</v>
      </c>
      <c r="F3036" s="567">
        <v>2702312</v>
      </c>
    </row>
    <row r="3037" spans="1:6">
      <c r="A3037" s="890" t="s">
        <v>3251</v>
      </c>
      <c r="B3037" s="567">
        <v>500000</v>
      </c>
      <c r="C3037" s="567">
        <v>1</v>
      </c>
      <c r="D3037" s="567">
        <v>3272000</v>
      </c>
      <c r="E3037" s="567">
        <v>3116122</v>
      </c>
      <c r="F3037" s="567">
        <v>2702312</v>
      </c>
    </row>
    <row r="3038" spans="1:6">
      <c r="A3038" s="891">
        <v>2006</v>
      </c>
      <c r="B3038" s="567">
        <v>500000</v>
      </c>
      <c r="C3038" s="567">
        <v>1</v>
      </c>
      <c r="D3038" s="567">
        <v>3272000</v>
      </c>
      <c r="E3038" s="567">
        <v>3116122</v>
      </c>
      <c r="F3038" s="567">
        <v>2702312</v>
      </c>
    </row>
    <row r="3039" spans="1:6">
      <c r="A3039" s="892" t="s">
        <v>901</v>
      </c>
      <c r="B3039" s="567">
        <v>500000</v>
      </c>
      <c r="C3039" s="567">
        <v>1</v>
      </c>
      <c r="D3039" s="567">
        <v>3272000</v>
      </c>
      <c r="E3039" s="567">
        <v>3116122</v>
      </c>
      <c r="F3039" s="567">
        <v>2702312</v>
      </c>
    </row>
    <row r="3040" spans="1:6">
      <c r="A3040" s="893" t="s">
        <v>900</v>
      </c>
      <c r="B3040" s="567">
        <v>500000</v>
      </c>
      <c r="C3040" s="567">
        <v>1</v>
      </c>
      <c r="D3040" s="567">
        <v>3272000</v>
      </c>
      <c r="E3040" s="567">
        <v>3116122</v>
      </c>
      <c r="F3040" s="567">
        <v>2702312</v>
      </c>
    </row>
    <row r="3041" spans="1:6">
      <c r="A3041" s="894" t="s">
        <v>895</v>
      </c>
      <c r="B3041" s="567">
        <v>500000</v>
      </c>
      <c r="C3041" s="567">
        <v>1</v>
      </c>
      <c r="D3041" s="567">
        <v>3272000</v>
      </c>
      <c r="E3041" s="567">
        <v>3116122</v>
      </c>
      <c r="F3041" s="567">
        <v>2702312</v>
      </c>
    </row>
    <row r="3042" spans="1:6">
      <c r="A3042" s="896" t="s">
        <v>527</v>
      </c>
      <c r="B3042" s="567">
        <v>500000</v>
      </c>
      <c r="C3042" s="567">
        <v>1</v>
      </c>
      <c r="D3042" s="567">
        <v>3272000</v>
      </c>
      <c r="E3042" s="567">
        <v>3116122</v>
      </c>
      <c r="F3042" s="567">
        <v>2702312</v>
      </c>
    </row>
    <row r="3043" spans="1:6">
      <c r="A3043" s="895" t="s">
        <v>273</v>
      </c>
      <c r="B3043" s="567">
        <v>500000</v>
      </c>
      <c r="C3043" s="567">
        <v>1</v>
      </c>
      <c r="D3043" s="567">
        <v>3272000</v>
      </c>
      <c r="E3043" s="567">
        <v>3116122</v>
      </c>
      <c r="F3043" s="567">
        <v>2702312</v>
      </c>
    </row>
    <row r="3044" spans="1:6">
      <c r="A3044" s="897" t="s">
        <v>319</v>
      </c>
      <c r="B3044" s="567">
        <v>500000</v>
      </c>
      <c r="C3044" s="567">
        <v>1</v>
      </c>
      <c r="D3044" s="567">
        <v>3272000</v>
      </c>
      <c r="E3044" s="567">
        <v>3116122</v>
      </c>
      <c r="F3044" s="567">
        <v>2702312</v>
      </c>
    </row>
    <row r="3045" spans="1:6">
      <c r="A3045" s="886" t="s">
        <v>768</v>
      </c>
      <c r="B3045" s="567">
        <v>100000</v>
      </c>
      <c r="C3045" s="567">
        <v>1</v>
      </c>
      <c r="D3045" s="567">
        <v>1535000</v>
      </c>
      <c r="E3045" s="567">
        <v>38198.837469999999</v>
      </c>
      <c r="F3045" s="567">
        <v>31040.13953</v>
      </c>
    </row>
    <row r="3046" spans="1:6">
      <c r="A3046" s="726" t="s">
        <v>2706</v>
      </c>
      <c r="B3046" s="567">
        <v>100000</v>
      </c>
      <c r="C3046" s="567">
        <v>1</v>
      </c>
      <c r="D3046" s="567">
        <v>1535000</v>
      </c>
      <c r="E3046" s="567">
        <v>38198.837469999999</v>
      </c>
      <c r="F3046" s="567">
        <v>31040.13953</v>
      </c>
    </row>
    <row r="3047" spans="1:6">
      <c r="A3047" s="887" t="s">
        <v>557</v>
      </c>
      <c r="B3047" s="567">
        <v>100000</v>
      </c>
      <c r="C3047" s="567">
        <v>1</v>
      </c>
      <c r="D3047" s="567">
        <v>1535000</v>
      </c>
      <c r="E3047" s="567">
        <v>38198.837469999999</v>
      </c>
      <c r="F3047" s="567">
        <v>31040.13953</v>
      </c>
    </row>
    <row r="3048" spans="1:6">
      <c r="A3048" s="888" t="s">
        <v>3251</v>
      </c>
      <c r="B3048" s="567">
        <v>100000</v>
      </c>
      <c r="C3048" s="567">
        <v>1</v>
      </c>
      <c r="D3048" s="567">
        <v>1535000</v>
      </c>
      <c r="E3048" s="567">
        <v>38198.837469999999</v>
      </c>
      <c r="F3048" s="567">
        <v>31040.13953</v>
      </c>
    </row>
    <row r="3049" spans="1:6">
      <c r="A3049" s="889">
        <v>0</v>
      </c>
      <c r="B3049" s="567">
        <v>100000</v>
      </c>
      <c r="C3049" s="567">
        <v>1</v>
      </c>
      <c r="D3049" s="567">
        <v>1535000</v>
      </c>
      <c r="E3049" s="567">
        <v>38198.837469999999</v>
      </c>
      <c r="F3049" s="567">
        <v>31040.13953</v>
      </c>
    </row>
    <row r="3050" spans="1:6">
      <c r="A3050" s="890" t="s">
        <v>3251</v>
      </c>
      <c r="B3050" s="567">
        <v>100000</v>
      </c>
      <c r="C3050" s="567">
        <v>1</v>
      </c>
      <c r="D3050" s="567">
        <v>1535000</v>
      </c>
      <c r="E3050" s="567">
        <v>38198.837469999999</v>
      </c>
      <c r="F3050" s="567">
        <v>31040.13953</v>
      </c>
    </row>
    <row r="3051" spans="1:6">
      <c r="A3051" s="891" t="s">
        <v>770</v>
      </c>
      <c r="B3051" s="567">
        <v>100000</v>
      </c>
      <c r="C3051" s="567">
        <v>1</v>
      </c>
      <c r="D3051" s="567">
        <v>1535000</v>
      </c>
      <c r="E3051" s="567">
        <v>38198.837469999999</v>
      </c>
      <c r="F3051" s="567">
        <v>31040.13953</v>
      </c>
    </row>
    <row r="3052" spans="1:6">
      <c r="A3052" s="892" t="s">
        <v>769</v>
      </c>
      <c r="B3052" s="567">
        <v>100000</v>
      </c>
      <c r="C3052" s="567">
        <v>1</v>
      </c>
      <c r="D3052" s="567">
        <v>1535000</v>
      </c>
      <c r="E3052" s="567">
        <v>38198.837469999999</v>
      </c>
      <c r="F3052" s="567">
        <v>31040.13953</v>
      </c>
    </row>
    <row r="3053" spans="1:6">
      <c r="A3053" s="893" t="s">
        <v>3251</v>
      </c>
      <c r="B3053" s="567">
        <v>100000</v>
      </c>
      <c r="C3053" s="567">
        <v>1</v>
      </c>
      <c r="D3053" s="567">
        <v>1535000</v>
      </c>
      <c r="E3053" s="567">
        <v>38198.837469999999</v>
      </c>
      <c r="F3053" s="567">
        <v>31040.13953</v>
      </c>
    </row>
    <row r="3054" spans="1:6">
      <c r="A3054" s="894" t="s">
        <v>767</v>
      </c>
      <c r="B3054" s="567">
        <v>100000</v>
      </c>
      <c r="C3054" s="567">
        <v>1</v>
      </c>
      <c r="D3054" s="567">
        <v>1535000</v>
      </c>
      <c r="E3054" s="567">
        <v>38198.837469999999</v>
      </c>
      <c r="F3054" s="567">
        <v>31040.13953</v>
      </c>
    </row>
    <row r="3055" spans="1:6">
      <c r="A3055" s="896" t="s">
        <v>527</v>
      </c>
      <c r="B3055" s="567">
        <v>100000</v>
      </c>
      <c r="C3055" s="567">
        <v>1</v>
      </c>
      <c r="D3055" s="567">
        <v>1535000</v>
      </c>
      <c r="E3055" s="567">
        <v>38198.837469999999</v>
      </c>
      <c r="F3055" s="567">
        <v>31040.13953</v>
      </c>
    </row>
    <row r="3056" spans="1:6">
      <c r="A3056" s="895" t="s">
        <v>305</v>
      </c>
      <c r="B3056" s="567">
        <v>100000</v>
      </c>
      <c r="C3056" s="567">
        <v>1</v>
      </c>
      <c r="D3056" s="567">
        <v>1535000</v>
      </c>
      <c r="E3056" s="567">
        <v>38198.837469999999</v>
      </c>
      <c r="F3056" s="567">
        <v>31040.13953</v>
      </c>
    </row>
    <row r="3057" spans="1:6">
      <c r="A3057" s="897" t="s">
        <v>319</v>
      </c>
      <c r="B3057" s="567">
        <v>100000</v>
      </c>
      <c r="C3057" s="567">
        <v>1</v>
      </c>
      <c r="D3057" s="567">
        <v>1535000</v>
      </c>
      <c r="E3057" s="567">
        <v>38198.837469999999</v>
      </c>
      <c r="F3057" s="567">
        <v>31040.13953</v>
      </c>
    </row>
    <row r="3058" spans="1:6">
      <c r="A3058" s="886" t="s">
        <v>812</v>
      </c>
      <c r="B3058" s="567">
        <v>900000</v>
      </c>
      <c r="C3058" s="567">
        <v>1</v>
      </c>
      <c r="D3058" s="567">
        <v>3000000</v>
      </c>
      <c r="E3058" s="567">
        <v>2846076.3834000002</v>
      </c>
      <c r="F3058" s="567">
        <v>2842479.2944300002</v>
      </c>
    </row>
    <row r="3059" spans="1:6">
      <c r="A3059" s="726" t="s">
        <v>2691</v>
      </c>
      <c r="B3059" s="567">
        <v>900000</v>
      </c>
      <c r="C3059" s="567">
        <v>1</v>
      </c>
      <c r="D3059" s="567">
        <v>3000000</v>
      </c>
      <c r="E3059" s="567">
        <v>2846076.3834000002</v>
      </c>
      <c r="F3059" s="567">
        <v>2842479.2944300002</v>
      </c>
    </row>
    <row r="3060" spans="1:6">
      <c r="A3060" s="887" t="s">
        <v>762</v>
      </c>
      <c r="B3060" s="567">
        <v>900000</v>
      </c>
      <c r="C3060" s="567">
        <v>1</v>
      </c>
      <c r="D3060" s="567">
        <v>3000000</v>
      </c>
      <c r="E3060" s="567">
        <v>2846076.3834000002</v>
      </c>
      <c r="F3060" s="567">
        <v>2842479.2944300002</v>
      </c>
    </row>
    <row r="3061" spans="1:6">
      <c r="A3061" s="888" t="s">
        <v>3251</v>
      </c>
      <c r="B3061" s="567">
        <v>900000</v>
      </c>
      <c r="C3061" s="567">
        <v>1</v>
      </c>
      <c r="D3061" s="567">
        <v>3000000</v>
      </c>
      <c r="E3061" s="567">
        <v>2846076.3834000002</v>
      </c>
      <c r="F3061" s="567">
        <v>2842479.2944300002</v>
      </c>
    </row>
    <row r="3062" spans="1:6">
      <c r="A3062" s="889">
        <v>1</v>
      </c>
      <c r="B3062" s="567">
        <v>900000</v>
      </c>
      <c r="C3062" s="567">
        <v>1</v>
      </c>
      <c r="D3062" s="567">
        <v>3000000</v>
      </c>
      <c r="E3062" s="567">
        <v>2846076.3834000002</v>
      </c>
      <c r="F3062" s="567">
        <v>2842479.2944300002</v>
      </c>
    </row>
    <row r="3063" spans="1:6">
      <c r="A3063" s="890" t="s">
        <v>3251</v>
      </c>
      <c r="B3063" s="567">
        <v>900000</v>
      </c>
      <c r="C3063" s="567">
        <v>1</v>
      </c>
      <c r="D3063" s="567">
        <v>3000000</v>
      </c>
      <c r="E3063" s="567">
        <v>2846076.3834000002</v>
      </c>
      <c r="F3063" s="567">
        <v>2842479.2944300002</v>
      </c>
    </row>
    <row r="3064" spans="1:6">
      <c r="A3064" s="891" t="s">
        <v>614</v>
      </c>
      <c r="B3064" s="567">
        <v>900000</v>
      </c>
      <c r="C3064" s="567">
        <v>1</v>
      </c>
      <c r="D3064" s="567">
        <v>3000000</v>
      </c>
      <c r="E3064" s="567">
        <v>2846076.3834000002</v>
      </c>
      <c r="F3064" s="567">
        <v>2842479.2944300002</v>
      </c>
    </row>
    <row r="3065" spans="1:6">
      <c r="A3065" s="892" t="s">
        <v>813</v>
      </c>
      <c r="B3065" s="567">
        <v>900000</v>
      </c>
      <c r="C3065" s="567">
        <v>1</v>
      </c>
      <c r="D3065" s="567">
        <v>3000000</v>
      </c>
      <c r="E3065" s="567">
        <v>2846076.3834000002</v>
      </c>
      <c r="F3065" s="567">
        <v>2842479.2944300002</v>
      </c>
    </row>
    <row r="3066" spans="1:6">
      <c r="A3066" s="893" t="s">
        <v>3251</v>
      </c>
      <c r="B3066" s="567">
        <v>900000</v>
      </c>
      <c r="C3066" s="567">
        <v>1</v>
      </c>
      <c r="D3066" s="567">
        <v>3000000</v>
      </c>
      <c r="E3066" s="567">
        <v>2846076.3834000002</v>
      </c>
      <c r="F3066" s="567">
        <v>2842479.2944300002</v>
      </c>
    </row>
    <row r="3067" spans="1:6">
      <c r="A3067" s="894" t="s">
        <v>811</v>
      </c>
      <c r="B3067" s="567">
        <v>900000</v>
      </c>
      <c r="C3067" s="567">
        <v>1</v>
      </c>
      <c r="D3067" s="567">
        <v>3000000</v>
      </c>
      <c r="E3067" s="567">
        <v>2846076.3834000002</v>
      </c>
      <c r="F3067" s="567">
        <v>2842479.2944300002</v>
      </c>
    </row>
    <row r="3068" spans="1:6">
      <c r="A3068" s="896" t="s">
        <v>527</v>
      </c>
      <c r="B3068" s="567">
        <v>900000</v>
      </c>
      <c r="C3068" s="567">
        <v>1</v>
      </c>
      <c r="D3068" s="567">
        <v>3000000</v>
      </c>
      <c r="E3068" s="567">
        <v>2846076.3834000002</v>
      </c>
      <c r="F3068" s="567">
        <v>2842479.2944300002</v>
      </c>
    </row>
    <row r="3069" spans="1:6">
      <c r="A3069" s="895" t="s">
        <v>305</v>
      </c>
      <c r="B3069" s="567">
        <v>900000</v>
      </c>
      <c r="C3069" s="567">
        <v>1</v>
      </c>
      <c r="D3069" s="567">
        <v>3000000</v>
      </c>
      <c r="E3069" s="567">
        <v>2846076.3834000002</v>
      </c>
      <c r="F3069" s="567">
        <v>2842479.2944300002</v>
      </c>
    </row>
    <row r="3070" spans="1:6">
      <c r="A3070" s="897" t="s">
        <v>319</v>
      </c>
      <c r="B3070" s="567">
        <v>900000</v>
      </c>
      <c r="C3070" s="567">
        <v>1</v>
      </c>
      <c r="D3070" s="567">
        <v>3000000</v>
      </c>
      <c r="E3070" s="567">
        <v>2846076.3834000002</v>
      </c>
      <c r="F3070" s="567">
        <v>2842479.2944300002</v>
      </c>
    </row>
    <row r="3071" spans="1:6">
      <c r="A3071" s="886" t="s">
        <v>3208</v>
      </c>
      <c r="B3071" s="567"/>
      <c r="C3071" s="567">
        <v>2</v>
      </c>
      <c r="D3071" s="567">
        <v>3720000</v>
      </c>
      <c r="E3071" s="567">
        <v>3194680.2035600003</v>
      </c>
      <c r="F3071" s="567">
        <v>3720000</v>
      </c>
    </row>
    <row r="3072" spans="1:6">
      <c r="A3072" s="726" t="s">
        <v>2708</v>
      </c>
      <c r="B3072" s="567"/>
      <c r="C3072" s="567">
        <v>2</v>
      </c>
      <c r="D3072" s="567">
        <v>3720000</v>
      </c>
      <c r="E3072" s="567">
        <v>3194680.2035600003</v>
      </c>
      <c r="F3072" s="567">
        <v>3720000</v>
      </c>
    </row>
    <row r="3073" spans="1:6">
      <c r="A3073" s="887" t="s">
        <v>3251</v>
      </c>
      <c r="B3073" s="567"/>
      <c r="C3073" s="567">
        <v>2</v>
      </c>
      <c r="D3073" s="567">
        <v>3720000</v>
      </c>
      <c r="E3073" s="567">
        <v>3194680.2035600003</v>
      </c>
      <c r="F3073" s="567">
        <v>3720000</v>
      </c>
    </row>
    <row r="3074" spans="1:6">
      <c r="A3074" s="888" t="s">
        <v>20</v>
      </c>
      <c r="B3074" s="567"/>
      <c r="C3074" s="567">
        <v>2</v>
      </c>
      <c r="D3074" s="567">
        <v>3720000</v>
      </c>
      <c r="E3074" s="567">
        <v>3194680.2035600003</v>
      </c>
      <c r="F3074" s="567">
        <v>3720000</v>
      </c>
    </row>
    <row r="3075" spans="1:6">
      <c r="A3075" s="889">
        <v>1.8E-3</v>
      </c>
      <c r="B3075" s="567"/>
      <c r="C3075" s="567">
        <v>1</v>
      </c>
      <c r="D3075" s="567">
        <v>2100000</v>
      </c>
      <c r="E3075" s="567">
        <v>1717281.1355000001</v>
      </c>
      <c r="F3075" s="567">
        <v>2100000</v>
      </c>
    </row>
    <row r="3076" spans="1:6">
      <c r="A3076" s="890" t="s">
        <v>3251</v>
      </c>
      <c r="B3076" s="567"/>
      <c r="C3076" s="567">
        <v>1</v>
      </c>
      <c r="D3076" s="567">
        <v>2100000</v>
      </c>
      <c r="E3076" s="567">
        <v>1717281.1355000001</v>
      </c>
      <c r="F3076" s="567">
        <v>2100000</v>
      </c>
    </row>
    <row r="3077" spans="1:6">
      <c r="A3077" s="891">
        <v>2024</v>
      </c>
      <c r="B3077" s="567"/>
      <c r="C3077" s="567">
        <v>1</v>
      </c>
      <c r="D3077" s="567">
        <v>2100000</v>
      </c>
      <c r="E3077" s="567">
        <v>1717281.1355000001</v>
      </c>
      <c r="F3077" s="567">
        <v>2100000</v>
      </c>
    </row>
    <row r="3078" spans="1:6">
      <c r="A3078" s="892" t="s">
        <v>3209</v>
      </c>
      <c r="B3078" s="567"/>
      <c r="C3078" s="567">
        <v>1</v>
      </c>
      <c r="D3078" s="567">
        <v>2100000</v>
      </c>
      <c r="E3078" s="567">
        <v>1717281.1355000001</v>
      </c>
      <c r="F3078" s="567">
        <v>2100000</v>
      </c>
    </row>
    <row r="3079" spans="1:6">
      <c r="A3079" s="893" t="s">
        <v>3251</v>
      </c>
      <c r="B3079" s="567"/>
      <c r="C3079" s="567">
        <v>1</v>
      </c>
      <c r="D3079" s="567">
        <v>2100000</v>
      </c>
      <c r="E3079" s="567">
        <v>1717281.1355000001</v>
      </c>
      <c r="F3079" s="567">
        <v>2100000</v>
      </c>
    </row>
    <row r="3080" spans="1:6">
      <c r="A3080" s="894" t="s">
        <v>3207</v>
      </c>
      <c r="B3080" s="567"/>
      <c r="C3080" s="567">
        <v>1</v>
      </c>
      <c r="D3080" s="567">
        <v>2100000</v>
      </c>
      <c r="E3080" s="567">
        <v>1717281.1355000001</v>
      </c>
      <c r="F3080" s="567">
        <v>2100000</v>
      </c>
    </row>
    <row r="3081" spans="1:6">
      <c r="A3081" s="896" t="s">
        <v>526</v>
      </c>
      <c r="B3081" s="567"/>
      <c r="C3081" s="567">
        <v>1</v>
      </c>
      <c r="D3081" s="567">
        <v>2100000</v>
      </c>
      <c r="E3081" s="567">
        <v>1717281.1355000001</v>
      </c>
      <c r="F3081" s="567">
        <v>2100000</v>
      </c>
    </row>
    <row r="3082" spans="1:6">
      <c r="A3082" s="895" t="s">
        <v>287</v>
      </c>
      <c r="B3082" s="567"/>
      <c r="C3082" s="567">
        <v>1</v>
      </c>
      <c r="D3082" s="567">
        <v>2100000</v>
      </c>
      <c r="E3082" s="567">
        <v>1717281.1355000001</v>
      </c>
      <c r="F3082" s="567">
        <v>2100000</v>
      </c>
    </row>
    <row r="3083" spans="1:6">
      <c r="A3083" s="897" t="s">
        <v>3185</v>
      </c>
      <c r="B3083" s="567"/>
      <c r="C3083" s="567">
        <v>1</v>
      </c>
      <c r="D3083" s="567">
        <v>2100000</v>
      </c>
      <c r="E3083" s="567">
        <v>1717281.1355000001</v>
      </c>
      <c r="F3083" s="567">
        <v>2100000</v>
      </c>
    </row>
    <row r="3084" spans="1:6">
      <c r="A3084" s="889">
        <v>7.4999999999999997E-3</v>
      </c>
      <c r="B3084" s="567"/>
      <c r="C3084" s="567">
        <v>1</v>
      </c>
      <c r="D3084" s="567">
        <v>1620000</v>
      </c>
      <c r="E3084" s="567">
        <v>1477399.06806</v>
      </c>
      <c r="F3084" s="567">
        <v>1620000</v>
      </c>
    </row>
    <row r="3085" spans="1:6">
      <c r="A3085" s="890" t="s">
        <v>3251</v>
      </c>
      <c r="B3085" s="567"/>
      <c r="C3085" s="567">
        <v>1</v>
      </c>
      <c r="D3085" s="567">
        <v>1620000</v>
      </c>
      <c r="E3085" s="567">
        <v>1477399.06806</v>
      </c>
      <c r="F3085" s="567">
        <v>1620000</v>
      </c>
    </row>
    <row r="3086" spans="1:6">
      <c r="A3086" s="891">
        <v>2023</v>
      </c>
      <c r="B3086" s="567"/>
      <c r="C3086" s="567">
        <v>1</v>
      </c>
      <c r="D3086" s="567">
        <v>1620000</v>
      </c>
      <c r="E3086" s="567">
        <v>1477399.06806</v>
      </c>
      <c r="F3086" s="567">
        <v>1620000</v>
      </c>
    </row>
    <row r="3087" spans="1:6">
      <c r="A3087" s="892" t="s">
        <v>3210</v>
      </c>
      <c r="B3087" s="567"/>
      <c r="C3087" s="567">
        <v>1</v>
      </c>
      <c r="D3087" s="567">
        <v>1620000</v>
      </c>
      <c r="E3087" s="567">
        <v>1477399.06806</v>
      </c>
      <c r="F3087" s="567">
        <v>1620000</v>
      </c>
    </row>
    <row r="3088" spans="1:6">
      <c r="A3088" s="893" t="s">
        <v>3251</v>
      </c>
      <c r="B3088" s="567"/>
      <c r="C3088" s="567">
        <v>1</v>
      </c>
      <c r="D3088" s="567">
        <v>1620000</v>
      </c>
      <c r="E3088" s="567">
        <v>1477399.06806</v>
      </c>
      <c r="F3088" s="567">
        <v>1620000</v>
      </c>
    </row>
    <row r="3089" spans="1:6">
      <c r="A3089" s="894" t="s">
        <v>3207</v>
      </c>
      <c r="B3089" s="567"/>
      <c r="C3089" s="567">
        <v>1</v>
      </c>
      <c r="D3089" s="567">
        <v>1620000</v>
      </c>
      <c r="E3089" s="567">
        <v>1477399.06806</v>
      </c>
      <c r="F3089" s="567">
        <v>1620000</v>
      </c>
    </row>
    <row r="3090" spans="1:6">
      <c r="A3090" s="896" t="s">
        <v>526</v>
      </c>
      <c r="B3090" s="567"/>
      <c r="C3090" s="567">
        <v>1</v>
      </c>
      <c r="D3090" s="567">
        <v>1620000</v>
      </c>
      <c r="E3090" s="567">
        <v>1477399.06806</v>
      </c>
      <c r="F3090" s="567">
        <v>1620000</v>
      </c>
    </row>
    <row r="3091" spans="1:6">
      <c r="A3091" s="895" t="s">
        <v>287</v>
      </c>
      <c r="B3091" s="567"/>
      <c r="C3091" s="567">
        <v>1</v>
      </c>
      <c r="D3091" s="567">
        <v>1620000</v>
      </c>
      <c r="E3091" s="567">
        <v>1477399.06806</v>
      </c>
      <c r="F3091" s="567">
        <v>1620000</v>
      </c>
    </row>
    <row r="3092" spans="1:6">
      <c r="A3092" s="897" t="s">
        <v>3195</v>
      </c>
      <c r="B3092" s="567"/>
      <c r="C3092" s="567">
        <v>1</v>
      </c>
      <c r="D3092" s="567">
        <v>1620000</v>
      </c>
      <c r="E3092" s="567">
        <v>1477399.06806</v>
      </c>
      <c r="F3092" s="567">
        <v>1620000</v>
      </c>
    </row>
    <row r="3093" spans="1:6">
      <c r="A3093" s="886" t="s">
        <v>3182</v>
      </c>
      <c r="B3093" s="567"/>
      <c r="C3093" s="567">
        <v>2</v>
      </c>
      <c r="D3093" s="567">
        <v>4010000</v>
      </c>
      <c r="E3093" s="567">
        <v>13520.29284</v>
      </c>
      <c r="F3093" s="567">
        <v>4010000</v>
      </c>
    </row>
    <row r="3094" spans="1:6">
      <c r="A3094" s="726" t="s">
        <v>2697</v>
      </c>
      <c r="B3094" s="567"/>
      <c r="C3094" s="567">
        <v>2</v>
      </c>
      <c r="D3094" s="567">
        <v>4010000</v>
      </c>
      <c r="E3094" s="567">
        <v>13520.29284</v>
      </c>
      <c r="F3094" s="567">
        <v>4010000</v>
      </c>
    </row>
    <row r="3095" spans="1:6">
      <c r="A3095" s="887" t="s">
        <v>3251</v>
      </c>
      <c r="B3095" s="567"/>
      <c r="C3095" s="567">
        <v>2</v>
      </c>
      <c r="D3095" s="567">
        <v>4010000</v>
      </c>
      <c r="E3095" s="567">
        <v>13520.29284</v>
      </c>
      <c r="F3095" s="567">
        <v>4010000</v>
      </c>
    </row>
    <row r="3096" spans="1:6">
      <c r="A3096" s="888" t="s">
        <v>107</v>
      </c>
      <c r="B3096" s="567"/>
      <c r="C3096" s="567">
        <v>1</v>
      </c>
      <c r="D3096" s="567">
        <v>2310000</v>
      </c>
      <c r="E3096" s="567">
        <v>4147</v>
      </c>
      <c r="F3096" s="567">
        <v>2310000</v>
      </c>
    </row>
    <row r="3097" spans="1:6">
      <c r="A3097" s="889">
        <v>0</v>
      </c>
      <c r="B3097" s="567"/>
      <c r="C3097" s="567">
        <v>1</v>
      </c>
      <c r="D3097" s="567">
        <v>2310000</v>
      </c>
      <c r="E3097" s="567">
        <v>4147</v>
      </c>
      <c r="F3097" s="567">
        <v>2310000</v>
      </c>
    </row>
    <row r="3098" spans="1:6">
      <c r="A3098" s="890" t="s">
        <v>3251</v>
      </c>
      <c r="B3098" s="567"/>
      <c r="C3098" s="567">
        <v>1</v>
      </c>
      <c r="D3098" s="567">
        <v>2310000</v>
      </c>
      <c r="E3098" s="567">
        <v>4147</v>
      </c>
      <c r="F3098" s="567">
        <v>2310000</v>
      </c>
    </row>
    <row r="3099" spans="1:6">
      <c r="A3099" s="891" t="s">
        <v>3184</v>
      </c>
      <c r="B3099" s="567"/>
      <c r="C3099" s="567">
        <v>1</v>
      </c>
      <c r="D3099" s="567">
        <v>2310000</v>
      </c>
      <c r="E3099" s="567">
        <v>4147</v>
      </c>
      <c r="F3099" s="567">
        <v>2310000</v>
      </c>
    </row>
    <row r="3100" spans="1:6">
      <c r="A3100" s="892" t="s">
        <v>3183</v>
      </c>
      <c r="B3100" s="567"/>
      <c r="C3100" s="567">
        <v>1</v>
      </c>
      <c r="D3100" s="567">
        <v>2310000</v>
      </c>
      <c r="E3100" s="567">
        <v>4147</v>
      </c>
      <c r="F3100" s="567">
        <v>2310000</v>
      </c>
    </row>
    <row r="3101" spans="1:6">
      <c r="A3101" s="893" t="s">
        <v>3251</v>
      </c>
      <c r="B3101" s="567"/>
      <c r="C3101" s="567">
        <v>1</v>
      </c>
      <c r="D3101" s="567">
        <v>2310000</v>
      </c>
      <c r="E3101" s="567">
        <v>4147</v>
      </c>
      <c r="F3101" s="567">
        <v>2310000</v>
      </c>
    </row>
    <row r="3102" spans="1:6">
      <c r="A3102" s="894" t="s">
        <v>3181</v>
      </c>
      <c r="B3102" s="567"/>
      <c r="C3102" s="567">
        <v>1</v>
      </c>
      <c r="D3102" s="567">
        <v>2310000</v>
      </c>
      <c r="E3102" s="567">
        <v>4147</v>
      </c>
      <c r="F3102" s="567">
        <v>2310000</v>
      </c>
    </row>
    <row r="3103" spans="1:6">
      <c r="A3103" s="896" t="s">
        <v>526</v>
      </c>
      <c r="B3103" s="567"/>
      <c r="C3103" s="567">
        <v>1</v>
      </c>
      <c r="D3103" s="567">
        <v>2310000</v>
      </c>
      <c r="E3103" s="567">
        <v>4147</v>
      </c>
      <c r="F3103" s="567">
        <v>2310000</v>
      </c>
    </row>
    <row r="3104" spans="1:6">
      <c r="A3104" s="895" t="s">
        <v>287</v>
      </c>
      <c r="B3104" s="567"/>
      <c r="C3104" s="567">
        <v>1</v>
      </c>
      <c r="D3104" s="567">
        <v>2310000</v>
      </c>
      <c r="E3104" s="567">
        <v>4147</v>
      </c>
      <c r="F3104" s="567">
        <v>2310000</v>
      </c>
    </row>
    <row r="3105" spans="1:6">
      <c r="A3105" s="897" t="s">
        <v>319</v>
      </c>
      <c r="B3105" s="567"/>
      <c r="C3105" s="567">
        <v>1</v>
      </c>
      <c r="D3105" s="567">
        <v>2310000</v>
      </c>
      <c r="E3105" s="567">
        <v>4147</v>
      </c>
      <c r="F3105" s="567">
        <v>2310000</v>
      </c>
    </row>
    <row r="3106" spans="1:6">
      <c r="A3106" s="888" t="s">
        <v>129</v>
      </c>
      <c r="B3106" s="567"/>
      <c r="C3106" s="567">
        <v>1</v>
      </c>
      <c r="D3106" s="567">
        <v>1700000</v>
      </c>
      <c r="E3106" s="567">
        <v>9373.2928400000001</v>
      </c>
      <c r="F3106" s="567">
        <v>1700000</v>
      </c>
    </row>
    <row r="3107" spans="1:6">
      <c r="A3107" s="889">
        <v>0</v>
      </c>
      <c r="B3107" s="567"/>
      <c r="C3107" s="567">
        <v>1</v>
      </c>
      <c r="D3107" s="567">
        <v>1700000</v>
      </c>
      <c r="E3107" s="567">
        <v>9373.2928400000001</v>
      </c>
      <c r="F3107" s="567">
        <v>1700000</v>
      </c>
    </row>
    <row r="3108" spans="1:6">
      <c r="A3108" s="890" t="s">
        <v>3251</v>
      </c>
      <c r="B3108" s="567"/>
      <c r="C3108" s="567">
        <v>1</v>
      </c>
      <c r="D3108" s="567">
        <v>1700000</v>
      </c>
      <c r="E3108" s="567">
        <v>9373.2928400000001</v>
      </c>
      <c r="F3108" s="567">
        <v>1700000</v>
      </c>
    </row>
    <row r="3109" spans="1:6">
      <c r="A3109" s="891">
        <v>2024</v>
      </c>
      <c r="B3109" s="567"/>
      <c r="C3109" s="567">
        <v>1</v>
      </c>
      <c r="D3109" s="567">
        <v>1700000</v>
      </c>
      <c r="E3109" s="567">
        <v>9373.2928400000001</v>
      </c>
      <c r="F3109" s="567">
        <v>1700000</v>
      </c>
    </row>
    <row r="3110" spans="1:6">
      <c r="A3110" s="892" t="s">
        <v>3186</v>
      </c>
      <c r="B3110" s="567"/>
      <c r="C3110" s="567">
        <v>1</v>
      </c>
      <c r="D3110" s="567">
        <v>1700000</v>
      </c>
      <c r="E3110" s="567">
        <v>9373.2928400000001</v>
      </c>
      <c r="F3110" s="567">
        <v>1700000</v>
      </c>
    </row>
    <row r="3111" spans="1:6">
      <c r="A3111" s="893" t="s">
        <v>3251</v>
      </c>
      <c r="B3111" s="567"/>
      <c r="C3111" s="567">
        <v>1</v>
      </c>
      <c r="D3111" s="567">
        <v>1700000</v>
      </c>
      <c r="E3111" s="567">
        <v>9373.2928400000001</v>
      </c>
      <c r="F3111" s="567">
        <v>1700000</v>
      </c>
    </row>
    <row r="3112" spans="1:6">
      <c r="A3112" s="894" t="s">
        <v>3181</v>
      </c>
      <c r="B3112" s="567"/>
      <c r="C3112" s="567">
        <v>1</v>
      </c>
      <c r="D3112" s="567">
        <v>1700000</v>
      </c>
      <c r="E3112" s="567">
        <v>9373.2928400000001</v>
      </c>
      <c r="F3112" s="567">
        <v>1700000</v>
      </c>
    </row>
    <row r="3113" spans="1:6">
      <c r="A3113" s="896" t="s">
        <v>526</v>
      </c>
      <c r="B3113" s="567"/>
      <c r="C3113" s="567">
        <v>1</v>
      </c>
      <c r="D3113" s="567">
        <v>1700000</v>
      </c>
      <c r="E3113" s="567">
        <v>9373.2928400000001</v>
      </c>
      <c r="F3113" s="567">
        <v>1700000</v>
      </c>
    </row>
    <row r="3114" spans="1:6">
      <c r="A3114" s="895" t="s">
        <v>287</v>
      </c>
      <c r="B3114" s="567"/>
      <c r="C3114" s="567">
        <v>1</v>
      </c>
      <c r="D3114" s="567">
        <v>1700000</v>
      </c>
      <c r="E3114" s="567">
        <v>9373.2928400000001</v>
      </c>
      <c r="F3114" s="567">
        <v>1700000</v>
      </c>
    </row>
    <row r="3115" spans="1:6">
      <c r="A3115" s="897" t="s">
        <v>3185</v>
      </c>
      <c r="B3115" s="567"/>
      <c r="C3115" s="567">
        <v>1</v>
      </c>
      <c r="D3115" s="567">
        <v>1700000</v>
      </c>
      <c r="E3115" s="567">
        <v>9373.2928400000001</v>
      </c>
      <c r="F3115" s="567">
        <v>1700000</v>
      </c>
    </row>
    <row r="3116" spans="1:6">
      <c r="A3116" s="886" t="s">
        <v>3192</v>
      </c>
      <c r="B3116" s="567"/>
      <c r="C3116" s="567">
        <v>2</v>
      </c>
      <c r="D3116" s="567">
        <v>3150000</v>
      </c>
      <c r="E3116" s="567">
        <v>2155702</v>
      </c>
      <c r="F3116" s="567">
        <v>3150000</v>
      </c>
    </row>
    <row r="3117" spans="1:6">
      <c r="A3117" s="726" t="s">
        <v>2703</v>
      </c>
      <c r="B3117" s="567"/>
      <c r="C3117" s="567">
        <v>2</v>
      </c>
      <c r="D3117" s="567">
        <v>3150000</v>
      </c>
      <c r="E3117" s="567">
        <v>2155702</v>
      </c>
      <c r="F3117" s="567">
        <v>3150000</v>
      </c>
    </row>
    <row r="3118" spans="1:6">
      <c r="A3118" s="887" t="s">
        <v>3251</v>
      </c>
      <c r="B3118" s="567"/>
      <c r="C3118" s="567">
        <v>2</v>
      </c>
      <c r="D3118" s="567">
        <v>3150000</v>
      </c>
      <c r="E3118" s="567">
        <v>2155702</v>
      </c>
      <c r="F3118" s="567">
        <v>3150000</v>
      </c>
    </row>
    <row r="3119" spans="1:6">
      <c r="A3119" s="888" t="s">
        <v>20</v>
      </c>
      <c r="B3119" s="567"/>
      <c r="C3119" s="567">
        <v>2</v>
      </c>
      <c r="D3119" s="567">
        <v>3150000</v>
      </c>
      <c r="E3119" s="567">
        <v>2155702</v>
      </c>
      <c r="F3119" s="567">
        <v>3150000</v>
      </c>
    </row>
    <row r="3120" spans="1:6">
      <c r="A3120" s="889">
        <v>0.55000000000000004</v>
      </c>
      <c r="B3120" s="567"/>
      <c r="C3120" s="567">
        <v>1</v>
      </c>
      <c r="D3120" s="567">
        <v>1650000</v>
      </c>
      <c r="E3120" s="567">
        <v>779027</v>
      </c>
      <c r="F3120" s="567">
        <v>1650000</v>
      </c>
    </row>
    <row r="3121" spans="1:6">
      <c r="A3121" s="890" t="s">
        <v>3251</v>
      </c>
      <c r="B3121" s="567"/>
      <c r="C3121" s="567">
        <v>1</v>
      </c>
      <c r="D3121" s="567">
        <v>1650000</v>
      </c>
      <c r="E3121" s="567">
        <v>779027</v>
      </c>
      <c r="F3121" s="567">
        <v>1650000</v>
      </c>
    </row>
    <row r="3122" spans="1:6">
      <c r="A3122" s="891" t="s">
        <v>3184</v>
      </c>
      <c r="B3122" s="567"/>
      <c r="C3122" s="567">
        <v>1</v>
      </c>
      <c r="D3122" s="567">
        <v>1650000</v>
      </c>
      <c r="E3122" s="567">
        <v>779027</v>
      </c>
      <c r="F3122" s="567">
        <v>1650000</v>
      </c>
    </row>
    <row r="3123" spans="1:6">
      <c r="A3123" s="892" t="s">
        <v>3193</v>
      </c>
      <c r="B3123" s="567"/>
      <c r="C3123" s="567">
        <v>1</v>
      </c>
      <c r="D3123" s="567">
        <v>1650000</v>
      </c>
      <c r="E3123" s="567">
        <v>779027</v>
      </c>
      <c r="F3123" s="567">
        <v>1650000</v>
      </c>
    </row>
    <row r="3124" spans="1:6">
      <c r="A3124" s="893" t="s">
        <v>3251</v>
      </c>
      <c r="B3124" s="567"/>
      <c r="C3124" s="567">
        <v>1</v>
      </c>
      <c r="D3124" s="567">
        <v>1650000</v>
      </c>
      <c r="E3124" s="567">
        <v>779027</v>
      </c>
      <c r="F3124" s="567">
        <v>1650000</v>
      </c>
    </row>
    <row r="3125" spans="1:6">
      <c r="A3125" s="894" t="s">
        <v>3191</v>
      </c>
      <c r="B3125" s="567"/>
      <c r="C3125" s="567">
        <v>1</v>
      </c>
      <c r="D3125" s="567">
        <v>1650000</v>
      </c>
      <c r="E3125" s="567">
        <v>779027</v>
      </c>
      <c r="F3125" s="567">
        <v>1650000</v>
      </c>
    </row>
    <row r="3126" spans="1:6">
      <c r="A3126" s="896" t="s">
        <v>526</v>
      </c>
      <c r="B3126" s="567"/>
      <c r="C3126" s="567">
        <v>1</v>
      </c>
      <c r="D3126" s="567">
        <v>1650000</v>
      </c>
      <c r="E3126" s="567">
        <v>779027</v>
      </c>
      <c r="F3126" s="567">
        <v>1650000</v>
      </c>
    </row>
    <row r="3127" spans="1:6">
      <c r="A3127" s="895" t="s">
        <v>287</v>
      </c>
      <c r="B3127" s="567"/>
      <c r="C3127" s="567">
        <v>1</v>
      </c>
      <c r="D3127" s="567">
        <v>1650000</v>
      </c>
      <c r="E3127" s="567">
        <v>779027</v>
      </c>
      <c r="F3127" s="567">
        <v>1650000</v>
      </c>
    </row>
    <row r="3128" spans="1:6">
      <c r="A3128" s="897" t="s">
        <v>319</v>
      </c>
      <c r="B3128" s="567"/>
      <c r="C3128" s="567">
        <v>1</v>
      </c>
      <c r="D3128" s="567">
        <v>1650000</v>
      </c>
      <c r="E3128" s="567">
        <v>779027</v>
      </c>
      <c r="F3128" s="567">
        <v>1650000</v>
      </c>
    </row>
    <row r="3129" spans="1:6">
      <c r="A3129" s="889">
        <v>0.9</v>
      </c>
      <c r="B3129" s="567"/>
      <c r="C3129" s="567">
        <v>1</v>
      </c>
      <c r="D3129" s="567">
        <v>1500000</v>
      </c>
      <c r="E3129" s="567">
        <v>1376675</v>
      </c>
      <c r="F3129" s="567">
        <v>1500000</v>
      </c>
    </row>
    <row r="3130" spans="1:6">
      <c r="A3130" s="890" t="s">
        <v>3251</v>
      </c>
      <c r="B3130" s="567"/>
      <c r="C3130" s="567">
        <v>1</v>
      </c>
      <c r="D3130" s="567">
        <v>1500000</v>
      </c>
      <c r="E3130" s="567">
        <v>1376675</v>
      </c>
      <c r="F3130" s="567">
        <v>1500000</v>
      </c>
    </row>
    <row r="3131" spans="1:6">
      <c r="A3131" s="891" t="s">
        <v>661</v>
      </c>
      <c r="B3131" s="567"/>
      <c r="C3131" s="567">
        <v>1</v>
      </c>
      <c r="D3131" s="567">
        <v>1500000</v>
      </c>
      <c r="E3131" s="567">
        <v>1376675</v>
      </c>
      <c r="F3131" s="567">
        <v>1500000</v>
      </c>
    </row>
    <row r="3132" spans="1:6">
      <c r="A3132" s="892" t="s">
        <v>3194</v>
      </c>
      <c r="B3132" s="567"/>
      <c r="C3132" s="567">
        <v>1</v>
      </c>
      <c r="D3132" s="567">
        <v>1500000</v>
      </c>
      <c r="E3132" s="567">
        <v>1376675</v>
      </c>
      <c r="F3132" s="567">
        <v>1500000</v>
      </c>
    </row>
    <row r="3133" spans="1:6">
      <c r="A3133" s="893" t="s">
        <v>3251</v>
      </c>
      <c r="B3133" s="567"/>
      <c r="C3133" s="567">
        <v>1</v>
      </c>
      <c r="D3133" s="567">
        <v>1500000</v>
      </c>
      <c r="E3133" s="567">
        <v>1376675</v>
      </c>
      <c r="F3133" s="567">
        <v>1500000</v>
      </c>
    </row>
    <row r="3134" spans="1:6">
      <c r="A3134" s="894" t="s">
        <v>3191</v>
      </c>
      <c r="B3134" s="567"/>
      <c r="C3134" s="567">
        <v>1</v>
      </c>
      <c r="D3134" s="567">
        <v>1500000</v>
      </c>
      <c r="E3134" s="567">
        <v>1376675</v>
      </c>
      <c r="F3134" s="567">
        <v>1500000</v>
      </c>
    </row>
    <row r="3135" spans="1:6">
      <c r="A3135" s="896" t="s">
        <v>526</v>
      </c>
      <c r="B3135" s="567"/>
      <c r="C3135" s="567">
        <v>1</v>
      </c>
      <c r="D3135" s="567">
        <v>1500000</v>
      </c>
      <c r="E3135" s="567">
        <v>1376675</v>
      </c>
      <c r="F3135" s="567">
        <v>1500000</v>
      </c>
    </row>
    <row r="3136" spans="1:6">
      <c r="A3136" s="895" t="s">
        <v>287</v>
      </c>
      <c r="B3136" s="567"/>
      <c r="C3136" s="567">
        <v>1</v>
      </c>
      <c r="D3136" s="567">
        <v>1500000</v>
      </c>
      <c r="E3136" s="567">
        <v>1376675</v>
      </c>
      <c r="F3136" s="567">
        <v>1500000</v>
      </c>
    </row>
    <row r="3137" spans="1:6">
      <c r="A3137" s="897" t="s">
        <v>319</v>
      </c>
      <c r="B3137" s="567"/>
      <c r="C3137" s="567">
        <v>1</v>
      </c>
      <c r="D3137" s="567">
        <v>1500000</v>
      </c>
      <c r="E3137" s="567">
        <v>1376675</v>
      </c>
      <c r="F3137" s="567">
        <v>1500000</v>
      </c>
    </row>
    <row r="3138" spans="1:6">
      <c r="A3138" s="886" t="s">
        <v>3197</v>
      </c>
      <c r="B3138" s="567"/>
      <c r="C3138" s="567">
        <v>1</v>
      </c>
      <c r="D3138" s="567">
        <v>1770799.996</v>
      </c>
      <c r="E3138" s="567">
        <v>1664584.09852</v>
      </c>
      <c r="F3138" s="567">
        <v>1770799.996</v>
      </c>
    </row>
    <row r="3139" spans="1:6">
      <c r="A3139" s="726" t="s">
        <v>2704</v>
      </c>
      <c r="B3139" s="567"/>
      <c r="C3139" s="567">
        <v>1</v>
      </c>
      <c r="D3139" s="567">
        <v>1770799.996</v>
      </c>
      <c r="E3139" s="567">
        <v>1664584.09852</v>
      </c>
      <c r="F3139" s="567">
        <v>1770799.996</v>
      </c>
    </row>
    <row r="3140" spans="1:6">
      <c r="A3140" s="887" t="s">
        <v>3251</v>
      </c>
      <c r="B3140" s="567"/>
      <c r="C3140" s="567">
        <v>1</v>
      </c>
      <c r="D3140" s="567">
        <v>1770799.996</v>
      </c>
      <c r="E3140" s="567">
        <v>1664584.09852</v>
      </c>
      <c r="F3140" s="567">
        <v>1770799.996</v>
      </c>
    </row>
    <row r="3141" spans="1:6">
      <c r="A3141" s="888" t="s">
        <v>20</v>
      </c>
      <c r="B3141" s="567"/>
      <c r="C3141" s="567">
        <v>1</v>
      </c>
      <c r="D3141" s="567">
        <v>1770799.996</v>
      </c>
      <c r="E3141" s="567">
        <v>1664584.09852</v>
      </c>
      <c r="F3141" s="567">
        <v>1770799.996</v>
      </c>
    </row>
    <row r="3142" spans="1:6">
      <c r="A3142" s="889">
        <v>2E-3</v>
      </c>
      <c r="B3142" s="567"/>
      <c r="C3142" s="567">
        <v>1</v>
      </c>
      <c r="D3142" s="567">
        <v>1770799.996</v>
      </c>
      <c r="E3142" s="567">
        <v>1664584.09852</v>
      </c>
      <c r="F3142" s="567">
        <v>1770799.996</v>
      </c>
    </row>
    <row r="3143" spans="1:6">
      <c r="A3143" s="890" t="s">
        <v>3251</v>
      </c>
      <c r="B3143" s="567"/>
      <c r="C3143" s="567">
        <v>1</v>
      </c>
      <c r="D3143" s="567">
        <v>1770799.996</v>
      </c>
      <c r="E3143" s="567">
        <v>1664584.09852</v>
      </c>
      <c r="F3143" s="567">
        <v>1770799.996</v>
      </c>
    </row>
    <row r="3144" spans="1:6">
      <c r="A3144" s="891">
        <v>2023</v>
      </c>
      <c r="B3144" s="567"/>
      <c r="C3144" s="567">
        <v>1</v>
      </c>
      <c r="D3144" s="567">
        <v>1770799.996</v>
      </c>
      <c r="E3144" s="567">
        <v>1664584.09852</v>
      </c>
      <c r="F3144" s="567">
        <v>1770799.996</v>
      </c>
    </row>
    <row r="3145" spans="1:6">
      <c r="A3145" s="892" t="s">
        <v>3198</v>
      </c>
      <c r="B3145" s="567"/>
      <c r="C3145" s="567">
        <v>1</v>
      </c>
      <c r="D3145" s="567">
        <v>1770799.996</v>
      </c>
      <c r="E3145" s="567">
        <v>1664584.09852</v>
      </c>
      <c r="F3145" s="567">
        <v>1770799.996</v>
      </c>
    </row>
    <row r="3146" spans="1:6">
      <c r="A3146" s="893" t="s">
        <v>3251</v>
      </c>
      <c r="B3146" s="567"/>
      <c r="C3146" s="567">
        <v>1</v>
      </c>
      <c r="D3146" s="567">
        <v>1770799.996</v>
      </c>
      <c r="E3146" s="567">
        <v>1664584.09852</v>
      </c>
      <c r="F3146" s="567">
        <v>1770799.996</v>
      </c>
    </row>
    <row r="3147" spans="1:6">
      <c r="A3147" s="894" t="s">
        <v>3196</v>
      </c>
      <c r="B3147" s="567"/>
      <c r="C3147" s="567">
        <v>1</v>
      </c>
      <c r="D3147" s="567">
        <v>1770799.996</v>
      </c>
      <c r="E3147" s="567">
        <v>1664584.09852</v>
      </c>
      <c r="F3147" s="567">
        <v>1770799.996</v>
      </c>
    </row>
    <row r="3148" spans="1:6">
      <c r="A3148" s="896" t="s">
        <v>526</v>
      </c>
      <c r="B3148" s="567"/>
      <c r="C3148" s="567">
        <v>1</v>
      </c>
      <c r="D3148" s="567">
        <v>1770799.996</v>
      </c>
      <c r="E3148" s="567">
        <v>1664584.09852</v>
      </c>
      <c r="F3148" s="567">
        <v>1770799.996</v>
      </c>
    </row>
    <row r="3149" spans="1:6">
      <c r="A3149" s="895" t="s">
        <v>287</v>
      </c>
      <c r="B3149" s="567"/>
      <c r="C3149" s="567">
        <v>1</v>
      </c>
      <c r="D3149" s="567">
        <v>1770799.996</v>
      </c>
      <c r="E3149" s="567">
        <v>1664584.09852</v>
      </c>
      <c r="F3149" s="567">
        <v>1770799.996</v>
      </c>
    </row>
    <row r="3150" spans="1:6">
      <c r="A3150" s="897" t="s">
        <v>3195</v>
      </c>
      <c r="B3150" s="567"/>
      <c r="C3150" s="567">
        <v>1</v>
      </c>
      <c r="D3150" s="567">
        <v>1770799.996</v>
      </c>
      <c r="E3150" s="567">
        <v>1664584.09852</v>
      </c>
      <c r="F3150" s="567">
        <v>1770799.996</v>
      </c>
    </row>
    <row r="3151" spans="1:6">
      <c r="A3151" s="886" t="s">
        <v>3205</v>
      </c>
      <c r="B3151" s="567"/>
      <c r="C3151" s="567">
        <v>1</v>
      </c>
      <c r="D3151" s="567">
        <v>2000000</v>
      </c>
      <c r="E3151" s="567">
        <v>1970245</v>
      </c>
      <c r="F3151" s="567">
        <v>2000000</v>
      </c>
    </row>
    <row r="3152" spans="1:6">
      <c r="A3152" s="726" t="s">
        <v>2705</v>
      </c>
      <c r="B3152" s="567"/>
      <c r="C3152" s="567">
        <v>1</v>
      </c>
      <c r="D3152" s="567">
        <v>2000000</v>
      </c>
      <c r="E3152" s="567">
        <v>1970245</v>
      </c>
      <c r="F3152" s="567">
        <v>2000000</v>
      </c>
    </row>
    <row r="3153" spans="1:6">
      <c r="A3153" s="887" t="s">
        <v>3251</v>
      </c>
      <c r="B3153" s="567"/>
      <c r="C3153" s="567">
        <v>1</v>
      </c>
      <c r="D3153" s="567">
        <v>2000000</v>
      </c>
      <c r="E3153" s="567">
        <v>1970245</v>
      </c>
      <c r="F3153" s="567">
        <v>2000000</v>
      </c>
    </row>
    <row r="3154" spans="1:6">
      <c r="A3154" s="888" t="s">
        <v>20</v>
      </c>
      <c r="B3154" s="567"/>
      <c r="C3154" s="567">
        <v>1</v>
      </c>
      <c r="D3154" s="567">
        <v>2000000</v>
      </c>
      <c r="E3154" s="567">
        <v>1970245</v>
      </c>
      <c r="F3154" s="567">
        <v>2000000</v>
      </c>
    </row>
    <row r="3155" spans="1:6">
      <c r="A3155" s="889">
        <v>0.5</v>
      </c>
      <c r="B3155" s="567"/>
      <c r="C3155" s="567">
        <v>1</v>
      </c>
      <c r="D3155" s="567">
        <v>2000000</v>
      </c>
      <c r="E3155" s="567">
        <v>1970245</v>
      </c>
      <c r="F3155" s="567">
        <v>2000000</v>
      </c>
    </row>
    <row r="3156" spans="1:6">
      <c r="A3156" s="890" t="s">
        <v>3251</v>
      </c>
      <c r="B3156" s="567"/>
      <c r="C3156" s="567">
        <v>1</v>
      </c>
      <c r="D3156" s="567">
        <v>2000000</v>
      </c>
      <c r="E3156" s="567">
        <v>1970245</v>
      </c>
      <c r="F3156" s="567">
        <v>2000000</v>
      </c>
    </row>
    <row r="3157" spans="1:6">
      <c r="A3157" s="891" t="s">
        <v>799</v>
      </c>
      <c r="B3157" s="567"/>
      <c r="C3157" s="567">
        <v>1</v>
      </c>
      <c r="D3157" s="567">
        <v>2000000</v>
      </c>
      <c r="E3157" s="567">
        <v>1970245</v>
      </c>
      <c r="F3157" s="567">
        <v>2000000</v>
      </c>
    </row>
    <row r="3158" spans="1:6">
      <c r="A3158" s="892" t="s">
        <v>3206</v>
      </c>
      <c r="B3158" s="567"/>
      <c r="C3158" s="567">
        <v>1</v>
      </c>
      <c r="D3158" s="567">
        <v>2000000</v>
      </c>
      <c r="E3158" s="567">
        <v>1970245</v>
      </c>
      <c r="F3158" s="567">
        <v>2000000</v>
      </c>
    </row>
    <row r="3159" spans="1:6">
      <c r="A3159" s="893" t="s">
        <v>3251</v>
      </c>
      <c r="B3159" s="567"/>
      <c r="C3159" s="567">
        <v>1</v>
      </c>
      <c r="D3159" s="567">
        <v>2000000</v>
      </c>
      <c r="E3159" s="567">
        <v>1970245</v>
      </c>
      <c r="F3159" s="567">
        <v>2000000</v>
      </c>
    </row>
    <row r="3160" spans="1:6">
      <c r="A3160" s="894" t="s">
        <v>3204</v>
      </c>
      <c r="B3160" s="567"/>
      <c r="C3160" s="567">
        <v>1</v>
      </c>
      <c r="D3160" s="567">
        <v>2000000</v>
      </c>
      <c r="E3160" s="567">
        <v>1970245</v>
      </c>
      <c r="F3160" s="567">
        <v>2000000</v>
      </c>
    </row>
    <row r="3161" spans="1:6">
      <c r="A3161" s="896" t="s">
        <v>526</v>
      </c>
      <c r="B3161" s="567"/>
      <c r="C3161" s="567">
        <v>1</v>
      </c>
      <c r="D3161" s="567">
        <v>2000000</v>
      </c>
      <c r="E3161" s="567">
        <v>1970245</v>
      </c>
      <c r="F3161" s="567">
        <v>2000000</v>
      </c>
    </row>
    <row r="3162" spans="1:6">
      <c r="A3162" s="895" t="s">
        <v>287</v>
      </c>
      <c r="B3162" s="567"/>
      <c r="C3162" s="567">
        <v>1</v>
      </c>
      <c r="D3162" s="567">
        <v>2000000</v>
      </c>
      <c r="E3162" s="567">
        <v>1970245</v>
      </c>
      <c r="F3162" s="567">
        <v>2000000</v>
      </c>
    </row>
    <row r="3163" spans="1:6">
      <c r="A3163" s="897" t="s">
        <v>319</v>
      </c>
      <c r="B3163" s="567"/>
      <c r="C3163" s="567">
        <v>1</v>
      </c>
      <c r="D3163" s="567">
        <v>2000000</v>
      </c>
      <c r="E3163" s="567">
        <v>1970245</v>
      </c>
      <c r="F3163" s="567">
        <v>2000000</v>
      </c>
    </row>
    <row r="3164" spans="1:6">
      <c r="A3164" s="886" t="s">
        <v>3189</v>
      </c>
      <c r="B3164" s="567"/>
      <c r="C3164" s="567">
        <v>1</v>
      </c>
      <c r="D3164" s="567">
        <v>1173000</v>
      </c>
      <c r="E3164" s="567">
        <v>504307</v>
      </c>
      <c r="F3164" s="567">
        <v>1173000</v>
      </c>
    </row>
    <row r="3165" spans="1:6">
      <c r="A3165" s="726" t="s">
        <v>2700</v>
      </c>
      <c r="B3165" s="567"/>
      <c r="C3165" s="567">
        <v>1</v>
      </c>
      <c r="D3165" s="567">
        <v>1173000</v>
      </c>
      <c r="E3165" s="567">
        <v>504307</v>
      </c>
      <c r="F3165" s="567">
        <v>1173000</v>
      </c>
    </row>
    <row r="3166" spans="1:6">
      <c r="A3166" s="887" t="s">
        <v>3251</v>
      </c>
      <c r="B3166" s="567"/>
      <c r="C3166" s="567">
        <v>1</v>
      </c>
      <c r="D3166" s="567">
        <v>1173000</v>
      </c>
      <c r="E3166" s="567">
        <v>504307</v>
      </c>
      <c r="F3166" s="567">
        <v>1173000</v>
      </c>
    </row>
    <row r="3167" spans="1:6">
      <c r="A3167" s="888" t="s">
        <v>20</v>
      </c>
      <c r="B3167" s="567"/>
      <c r="C3167" s="567">
        <v>1</v>
      </c>
      <c r="D3167" s="567">
        <v>1173000</v>
      </c>
      <c r="E3167" s="567">
        <v>504307</v>
      </c>
      <c r="F3167" s="567">
        <v>1173000</v>
      </c>
    </row>
    <row r="3168" spans="1:6">
      <c r="A3168" s="889">
        <v>0.8</v>
      </c>
      <c r="B3168" s="567"/>
      <c r="C3168" s="567">
        <v>1</v>
      </c>
      <c r="D3168" s="567">
        <v>1173000</v>
      </c>
      <c r="E3168" s="567">
        <v>504307</v>
      </c>
      <c r="F3168" s="567">
        <v>1173000</v>
      </c>
    </row>
    <row r="3169" spans="1:6">
      <c r="A3169" s="890" t="s">
        <v>3251</v>
      </c>
      <c r="B3169" s="567"/>
      <c r="C3169" s="567">
        <v>1</v>
      </c>
      <c r="D3169" s="567">
        <v>1173000</v>
      </c>
      <c r="E3169" s="567">
        <v>504307</v>
      </c>
      <c r="F3169" s="567">
        <v>1173000</v>
      </c>
    </row>
    <row r="3170" spans="1:6">
      <c r="A3170" s="891" t="s">
        <v>661</v>
      </c>
      <c r="B3170" s="567"/>
      <c r="C3170" s="567">
        <v>1</v>
      </c>
      <c r="D3170" s="567">
        <v>1173000</v>
      </c>
      <c r="E3170" s="567">
        <v>504307</v>
      </c>
      <c r="F3170" s="567">
        <v>1173000</v>
      </c>
    </row>
    <row r="3171" spans="1:6">
      <c r="A3171" s="892" t="s">
        <v>3190</v>
      </c>
      <c r="B3171" s="567"/>
      <c r="C3171" s="567">
        <v>1</v>
      </c>
      <c r="D3171" s="567">
        <v>1173000</v>
      </c>
      <c r="E3171" s="567">
        <v>504307</v>
      </c>
      <c r="F3171" s="567">
        <v>1173000</v>
      </c>
    </row>
    <row r="3172" spans="1:6">
      <c r="A3172" s="893" t="s">
        <v>3251</v>
      </c>
      <c r="B3172" s="567"/>
      <c r="C3172" s="567">
        <v>1</v>
      </c>
      <c r="D3172" s="567">
        <v>1173000</v>
      </c>
      <c r="E3172" s="567">
        <v>504307</v>
      </c>
      <c r="F3172" s="567">
        <v>1173000</v>
      </c>
    </row>
    <row r="3173" spans="1:6">
      <c r="A3173" s="894" t="s">
        <v>3188</v>
      </c>
      <c r="B3173" s="567"/>
      <c r="C3173" s="567">
        <v>1</v>
      </c>
      <c r="D3173" s="567">
        <v>1173000</v>
      </c>
      <c r="E3173" s="567">
        <v>504307</v>
      </c>
      <c r="F3173" s="567">
        <v>1173000</v>
      </c>
    </row>
    <row r="3174" spans="1:6">
      <c r="A3174" s="896" t="s">
        <v>526</v>
      </c>
      <c r="B3174" s="567"/>
      <c r="C3174" s="567">
        <v>1</v>
      </c>
      <c r="D3174" s="567">
        <v>1173000</v>
      </c>
      <c r="E3174" s="567">
        <v>504307</v>
      </c>
      <c r="F3174" s="567">
        <v>1173000</v>
      </c>
    </row>
    <row r="3175" spans="1:6">
      <c r="A3175" s="895" t="s">
        <v>287</v>
      </c>
      <c r="B3175" s="567"/>
      <c r="C3175" s="567">
        <v>1</v>
      </c>
      <c r="D3175" s="567">
        <v>1173000</v>
      </c>
      <c r="E3175" s="567">
        <v>504307</v>
      </c>
      <c r="F3175" s="567">
        <v>1173000</v>
      </c>
    </row>
    <row r="3176" spans="1:6">
      <c r="A3176" s="897" t="s">
        <v>319</v>
      </c>
      <c r="B3176" s="567"/>
      <c r="C3176" s="567">
        <v>1</v>
      </c>
      <c r="D3176" s="567">
        <v>1173000</v>
      </c>
      <c r="E3176" s="567">
        <v>504307</v>
      </c>
      <c r="F3176" s="567">
        <v>1173000</v>
      </c>
    </row>
    <row r="3177" spans="1:6">
      <c r="A3177" s="886" t="s">
        <v>3201</v>
      </c>
      <c r="B3177" s="567"/>
      <c r="C3177" s="567">
        <v>1</v>
      </c>
      <c r="D3177" s="567">
        <v>1187350</v>
      </c>
      <c r="E3177" s="567">
        <v>0</v>
      </c>
      <c r="F3177" s="567">
        <v>1187350</v>
      </c>
    </row>
    <row r="3178" spans="1:6">
      <c r="A3178" s="726" t="s">
        <v>2704</v>
      </c>
      <c r="B3178" s="567"/>
      <c r="C3178" s="567">
        <v>1</v>
      </c>
      <c r="D3178" s="567">
        <v>1187350</v>
      </c>
      <c r="E3178" s="567">
        <v>0</v>
      </c>
      <c r="F3178" s="567">
        <v>1187350</v>
      </c>
    </row>
    <row r="3179" spans="1:6">
      <c r="A3179" s="887" t="s">
        <v>3251</v>
      </c>
      <c r="B3179" s="567"/>
      <c r="C3179" s="567">
        <v>1</v>
      </c>
      <c r="D3179" s="567">
        <v>1187350</v>
      </c>
      <c r="E3179" s="567">
        <v>0</v>
      </c>
      <c r="F3179" s="567">
        <v>1187350</v>
      </c>
    </row>
    <row r="3180" spans="1:6">
      <c r="A3180" s="888" t="s">
        <v>3203</v>
      </c>
      <c r="B3180" s="567"/>
      <c r="C3180" s="567">
        <v>1</v>
      </c>
      <c r="D3180" s="567">
        <v>1187350</v>
      </c>
      <c r="E3180" s="567">
        <v>0</v>
      </c>
      <c r="F3180" s="567">
        <v>1187350</v>
      </c>
    </row>
    <row r="3181" spans="1:6">
      <c r="A3181" s="889">
        <v>0</v>
      </c>
      <c r="B3181" s="567"/>
      <c r="C3181" s="567">
        <v>1</v>
      </c>
      <c r="D3181" s="567">
        <v>1187350</v>
      </c>
      <c r="E3181" s="567">
        <v>0</v>
      </c>
      <c r="F3181" s="567">
        <v>1187350</v>
      </c>
    </row>
    <row r="3182" spans="1:6">
      <c r="A3182" s="890" t="s">
        <v>3251</v>
      </c>
      <c r="B3182" s="567"/>
      <c r="C3182" s="567">
        <v>1</v>
      </c>
      <c r="D3182" s="567">
        <v>1187350</v>
      </c>
      <c r="E3182" s="567">
        <v>0</v>
      </c>
      <c r="F3182" s="567">
        <v>1187350</v>
      </c>
    </row>
    <row r="3183" spans="1:6">
      <c r="A3183" s="891">
        <v>2025</v>
      </c>
      <c r="B3183" s="567"/>
      <c r="C3183" s="567">
        <v>1</v>
      </c>
      <c r="D3183" s="567">
        <v>1187350</v>
      </c>
      <c r="E3183" s="567">
        <v>0</v>
      </c>
      <c r="F3183" s="567">
        <v>1187350</v>
      </c>
    </row>
    <row r="3184" spans="1:6">
      <c r="A3184" s="892" t="s">
        <v>3202</v>
      </c>
      <c r="B3184" s="567"/>
      <c r="C3184" s="567">
        <v>1</v>
      </c>
      <c r="D3184" s="567">
        <v>1187350</v>
      </c>
      <c r="E3184" s="567">
        <v>0</v>
      </c>
      <c r="F3184" s="567">
        <v>1187350</v>
      </c>
    </row>
    <row r="3185" spans="1:6">
      <c r="A3185" s="893" t="s">
        <v>3251</v>
      </c>
      <c r="B3185" s="567"/>
      <c r="C3185" s="567">
        <v>1</v>
      </c>
      <c r="D3185" s="567">
        <v>1187350</v>
      </c>
      <c r="E3185" s="567">
        <v>0</v>
      </c>
      <c r="F3185" s="567">
        <v>1187350</v>
      </c>
    </row>
    <row r="3186" spans="1:6">
      <c r="A3186" s="894" t="s">
        <v>3200</v>
      </c>
      <c r="B3186" s="567"/>
      <c r="C3186" s="567">
        <v>1</v>
      </c>
      <c r="D3186" s="567">
        <v>1187350</v>
      </c>
      <c r="E3186" s="567">
        <v>0</v>
      </c>
      <c r="F3186" s="567">
        <v>1187350</v>
      </c>
    </row>
    <row r="3187" spans="1:6">
      <c r="A3187" s="896" t="s">
        <v>526</v>
      </c>
      <c r="B3187" s="567"/>
      <c r="C3187" s="567">
        <v>1</v>
      </c>
      <c r="D3187" s="567">
        <v>1187350</v>
      </c>
      <c r="E3187" s="567">
        <v>0</v>
      </c>
      <c r="F3187" s="567">
        <v>1187350</v>
      </c>
    </row>
    <row r="3188" spans="1:6">
      <c r="A3188" s="895" t="s">
        <v>287</v>
      </c>
      <c r="B3188" s="567"/>
      <c r="C3188" s="567">
        <v>1</v>
      </c>
      <c r="D3188" s="567">
        <v>1187350</v>
      </c>
      <c r="E3188" s="567">
        <v>0</v>
      </c>
      <c r="F3188" s="567">
        <v>1187350</v>
      </c>
    </row>
    <row r="3189" spans="1:6">
      <c r="A3189" s="897" t="s">
        <v>3199</v>
      </c>
      <c r="B3189" s="567"/>
      <c r="C3189" s="567">
        <v>1</v>
      </c>
      <c r="D3189" s="567">
        <v>1187350</v>
      </c>
      <c r="E3189" s="567">
        <v>0</v>
      </c>
      <c r="F3189" s="567">
        <v>1187350</v>
      </c>
    </row>
    <row r="3190" spans="1:6">
      <c r="A3190" s="886" t="s">
        <v>3179</v>
      </c>
      <c r="B3190" s="567"/>
      <c r="C3190" s="567">
        <v>1</v>
      </c>
      <c r="D3190" s="567">
        <v>2675000</v>
      </c>
      <c r="E3190" s="567">
        <v>2666533</v>
      </c>
      <c r="F3190" s="567">
        <v>2675000</v>
      </c>
    </row>
    <row r="3191" spans="1:6">
      <c r="A3191" s="726" t="s">
        <v>2691</v>
      </c>
      <c r="B3191" s="567"/>
      <c r="C3191" s="567">
        <v>1</v>
      </c>
      <c r="D3191" s="567">
        <v>2675000</v>
      </c>
      <c r="E3191" s="567">
        <v>2666533</v>
      </c>
      <c r="F3191" s="567">
        <v>2675000</v>
      </c>
    </row>
    <row r="3192" spans="1:6">
      <c r="A3192" s="887" t="s">
        <v>3251</v>
      </c>
      <c r="B3192" s="567"/>
      <c r="C3192" s="567">
        <v>1</v>
      </c>
      <c r="D3192" s="567">
        <v>2675000</v>
      </c>
      <c r="E3192" s="567">
        <v>2666533</v>
      </c>
      <c r="F3192" s="567">
        <v>2675000</v>
      </c>
    </row>
    <row r="3193" spans="1:6">
      <c r="A3193" s="888" t="s">
        <v>20</v>
      </c>
      <c r="B3193" s="567"/>
      <c r="C3193" s="567">
        <v>1</v>
      </c>
      <c r="D3193" s="567">
        <v>2675000</v>
      </c>
      <c r="E3193" s="567">
        <v>2666533</v>
      </c>
      <c r="F3193" s="567">
        <v>2675000</v>
      </c>
    </row>
    <row r="3194" spans="1:6">
      <c r="A3194" s="889">
        <v>0.95</v>
      </c>
      <c r="B3194" s="567"/>
      <c r="C3194" s="567">
        <v>1</v>
      </c>
      <c r="D3194" s="567">
        <v>2675000</v>
      </c>
      <c r="E3194" s="567">
        <v>2666533</v>
      </c>
      <c r="F3194" s="567">
        <v>2675000</v>
      </c>
    </row>
    <row r="3195" spans="1:6">
      <c r="A3195" s="890" t="s">
        <v>3251</v>
      </c>
      <c r="B3195" s="567"/>
      <c r="C3195" s="567">
        <v>1</v>
      </c>
      <c r="D3195" s="567">
        <v>2675000</v>
      </c>
      <c r="E3195" s="567">
        <v>2666533</v>
      </c>
      <c r="F3195" s="567">
        <v>2675000</v>
      </c>
    </row>
    <row r="3196" spans="1:6">
      <c r="A3196" s="891" t="s">
        <v>614</v>
      </c>
      <c r="B3196" s="567"/>
      <c r="C3196" s="567">
        <v>1</v>
      </c>
      <c r="D3196" s="567">
        <v>2675000</v>
      </c>
      <c r="E3196" s="567">
        <v>2666533</v>
      </c>
      <c r="F3196" s="567">
        <v>2675000</v>
      </c>
    </row>
    <row r="3197" spans="1:6">
      <c r="A3197" s="892" t="s">
        <v>3180</v>
      </c>
      <c r="B3197" s="567"/>
      <c r="C3197" s="567">
        <v>1</v>
      </c>
      <c r="D3197" s="567">
        <v>2675000</v>
      </c>
      <c r="E3197" s="567">
        <v>2666533</v>
      </c>
      <c r="F3197" s="567">
        <v>2675000</v>
      </c>
    </row>
    <row r="3198" spans="1:6">
      <c r="A3198" s="893" t="s">
        <v>3251</v>
      </c>
      <c r="B3198" s="567"/>
      <c r="C3198" s="567">
        <v>1</v>
      </c>
      <c r="D3198" s="567">
        <v>2675000</v>
      </c>
      <c r="E3198" s="567">
        <v>2666533</v>
      </c>
      <c r="F3198" s="567">
        <v>2675000</v>
      </c>
    </row>
    <row r="3199" spans="1:6">
      <c r="A3199" s="894" t="s">
        <v>3178</v>
      </c>
      <c r="B3199" s="567"/>
      <c r="C3199" s="567">
        <v>1</v>
      </c>
      <c r="D3199" s="567">
        <v>2675000</v>
      </c>
      <c r="E3199" s="567">
        <v>2666533</v>
      </c>
      <c r="F3199" s="567">
        <v>2675000</v>
      </c>
    </row>
    <row r="3200" spans="1:6">
      <c r="A3200" s="896" t="s">
        <v>526</v>
      </c>
      <c r="B3200" s="567"/>
      <c r="C3200" s="567">
        <v>1</v>
      </c>
      <c r="D3200" s="567">
        <v>2675000</v>
      </c>
      <c r="E3200" s="567">
        <v>2666533</v>
      </c>
      <c r="F3200" s="567">
        <v>2675000</v>
      </c>
    </row>
    <row r="3201" spans="1:6">
      <c r="A3201" s="895" t="s">
        <v>287</v>
      </c>
      <c r="B3201" s="567"/>
      <c r="C3201" s="567">
        <v>1</v>
      </c>
      <c r="D3201" s="567">
        <v>2675000</v>
      </c>
      <c r="E3201" s="567">
        <v>2666533</v>
      </c>
      <c r="F3201" s="567">
        <v>2675000</v>
      </c>
    </row>
    <row r="3202" spans="1:6">
      <c r="A3202" s="897" t="s">
        <v>319</v>
      </c>
      <c r="B3202" s="567"/>
      <c r="C3202" s="567">
        <v>1</v>
      </c>
      <c r="D3202" s="567">
        <v>2675000</v>
      </c>
      <c r="E3202" s="567">
        <v>2666533</v>
      </c>
      <c r="F3202" s="567">
        <v>2675000</v>
      </c>
    </row>
    <row r="3203" spans="1:6">
      <c r="A3203" s="886" t="s">
        <v>1161</v>
      </c>
      <c r="B3203" s="567">
        <v>28181587</v>
      </c>
      <c r="C3203" s="567">
        <v>1</v>
      </c>
      <c r="D3203" s="567">
        <v>28181587</v>
      </c>
      <c r="E3203" s="567">
        <v>9914874</v>
      </c>
      <c r="F3203" s="567">
        <v>0</v>
      </c>
    </row>
    <row r="3204" spans="1:6">
      <c r="A3204" s="726" t="s">
        <v>2705</v>
      </c>
      <c r="B3204" s="567">
        <v>28181587</v>
      </c>
      <c r="C3204" s="567">
        <v>1</v>
      </c>
      <c r="D3204" s="567">
        <v>28181587</v>
      </c>
      <c r="E3204" s="567">
        <v>9914874</v>
      </c>
      <c r="F3204" s="567">
        <v>0</v>
      </c>
    </row>
    <row r="3205" spans="1:6">
      <c r="A3205" s="887" t="s">
        <v>3251</v>
      </c>
      <c r="B3205" s="567">
        <v>28181587</v>
      </c>
      <c r="C3205" s="567">
        <v>1</v>
      </c>
      <c r="D3205" s="567">
        <v>28181587</v>
      </c>
      <c r="E3205" s="567">
        <v>9914874</v>
      </c>
      <c r="F3205" s="567">
        <v>0</v>
      </c>
    </row>
    <row r="3206" spans="1:6">
      <c r="A3206" s="888" t="s">
        <v>3251</v>
      </c>
      <c r="B3206" s="567">
        <v>28181587</v>
      </c>
      <c r="C3206" s="567">
        <v>1</v>
      </c>
      <c r="D3206" s="567">
        <v>28181587</v>
      </c>
      <c r="E3206" s="567">
        <v>9914874</v>
      </c>
      <c r="F3206" s="567">
        <v>0</v>
      </c>
    </row>
    <row r="3207" spans="1:6">
      <c r="A3207" s="889" t="s">
        <v>3251</v>
      </c>
      <c r="B3207" s="567">
        <v>28181587</v>
      </c>
      <c r="C3207" s="567">
        <v>1</v>
      </c>
      <c r="D3207" s="567">
        <v>28181587</v>
      </c>
      <c r="E3207" s="567">
        <v>9914874</v>
      </c>
      <c r="F3207" s="567">
        <v>0</v>
      </c>
    </row>
    <row r="3208" spans="1:6">
      <c r="A3208" s="890" t="s">
        <v>3251</v>
      </c>
      <c r="B3208" s="567">
        <v>28181587</v>
      </c>
      <c r="C3208" s="567">
        <v>1</v>
      </c>
      <c r="D3208" s="567">
        <v>28181587</v>
      </c>
      <c r="E3208" s="567">
        <v>9914874</v>
      </c>
      <c r="F3208" s="567">
        <v>0</v>
      </c>
    </row>
    <row r="3209" spans="1:6">
      <c r="A3209" s="891" t="s">
        <v>3251</v>
      </c>
      <c r="B3209" s="567">
        <v>28181587</v>
      </c>
      <c r="C3209" s="567">
        <v>1</v>
      </c>
      <c r="D3209" s="567">
        <v>28181587</v>
      </c>
      <c r="E3209" s="567">
        <v>9914874</v>
      </c>
      <c r="F3209" s="567">
        <v>0</v>
      </c>
    </row>
    <row r="3210" spans="1:6">
      <c r="A3210" s="892" t="s">
        <v>1163</v>
      </c>
      <c r="B3210" s="567">
        <v>28181587</v>
      </c>
      <c r="C3210" s="567">
        <v>1</v>
      </c>
      <c r="D3210" s="567">
        <v>28181587</v>
      </c>
      <c r="E3210" s="567">
        <v>9914874</v>
      </c>
      <c r="F3210" s="567">
        <v>0</v>
      </c>
    </row>
    <row r="3211" spans="1:6">
      <c r="A3211" s="893" t="s">
        <v>1162</v>
      </c>
      <c r="B3211" s="567">
        <v>28181587</v>
      </c>
      <c r="C3211" s="567">
        <v>1</v>
      </c>
      <c r="D3211" s="567">
        <v>28181587</v>
      </c>
      <c r="E3211" s="567">
        <v>9914874</v>
      </c>
      <c r="F3211" s="567">
        <v>0</v>
      </c>
    </row>
    <row r="3212" spans="1:6">
      <c r="A3212" s="894" t="s">
        <v>1161</v>
      </c>
      <c r="B3212" s="567">
        <v>28181587</v>
      </c>
      <c r="C3212" s="567">
        <v>1</v>
      </c>
      <c r="D3212" s="567">
        <v>28181587</v>
      </c>
      <c r="E3212" s="567">
        <v>9914874</v>
      </c>
      <c r="F3212" s="567">
        <v>0</v>
      </c>
    </row>
    <row r="3213" spans="1:6">
      <c r="A3213" s="896" t="s">
        <v>527</v>
      </c>
      <c r="B3213" s="567">
        <v>28181587</v>
      </c>
      <c r="C3213" s="567">
        <v>1</v>
      </c>
      <c r="D3213" s="567">
        <v>28181587</v>
      </c>
      <c r="E3213" s="567">
        <v>9914874</v>
      </c>
      <c r="F3213" s="567">
        <v>0</v>
      </c>
    </row>
    <row r="3214" spans="1:6">
      <c r="A3214" s="895" t="s">
        <v>316</v>
      </c>
      <c r="B3214" s="567">
        <v>28181587</v>
      </c>
      <c r="C3214" s="567">
        <v>1</v>
      </c>
      <c r="D3214" s="567">
        <v>28181587</v>
      </c>
      <c r="E3214" s="567">
        <v>9914874</v>
      </c>
      <c r="F3214" s="567">
        <v>0</v>
      </c>
    </row>
    <row r="3215" spans="1:6">
      <c r="A3215" s="897" t="s">
        <v>480</v>
      </c>
      <c r="B3215" s="567">
        <v>28181587</v>
      </c>
      <c r="C3215" s="567">
        <v>1</v>
      </c>
      <c r="D3215" s="567">
        <v>28181587</v>
      </c>
      <c r="E3215" s="567">
        <v>9914874</v>
      </c>
      <c r="F3215" s="567">
        <v>0</v>
      </c>
    </row>
    <row r="3216" spans="1:6">
      <c r="A3216" s="886" t="s">
        <v>3251</v>
      </c>
      <c r="B3216" s="567">
        <v>975349062.84800005</v>
      </c>
      <c r="C3216" s="567">
        <v>461</v>
      </c>
      <c r="D3216" s="567">
        <v>2895369149.650579</v>
      </c>
      <c r="E3216" s="567">
        <v>1001331002.1775094</v>
      </c>
      <c r="F3216" s="567">
        <v>925945979.56779003</v>
      </c>
    </row>
    <row r="3217" spans="1:6">
      <c r="A3217" s="726" t="s">
        <v>2690</v>
      </c>
      <c r="B3217" s="567">
        <v>15720000</v>
      </c>
      <c r="C3217" s="567">
        <v>17</v>
      </c>
      <c r="D3217" s="567">
        <v>70352864</v>
      </c>
      <c r="E3217" s="567">
        <v>31674618.095140003</v>
      </c>
      <c r="F3217" s="567">
        <v>27863564.313380003</v>
      </c>
    </row>
    <row r="3218" spans="1:6">
      <c r="A3218" s="887">
        <v>3</v>
      </c>
      <c r="B3218" s="567">
        <v>2880000</v>
      </c>
      <c r="C3218" s="567">
        <v>1</v>
      </c>
      <c r="D3218" s="567">
        <v>8638000</v>
      </c>
      <c r="E3218" s="567">
        <v>3147188.77018</v>
      </c>
      <c r="F3218" s="567">
        <v>1511369.2814199999</v>
      </c>
    </row>
    <row r="3219" spans="1:6">
      <c r="A3219" s="888" t="s">
        <v>3251</v>
      </c>
      <c r="B3219" s="567">
        <v>2880000</v>
      </c>
      <c r="C3219" s="567">
        <v>1</v>
      </c>
      <c r="D3219" s="567">
        <v>8638000</v>
      </c>
      <c r="E3219" s="567">
        <v>3147188.77018</v>
      </c>
      <c r="F3219" s="567">
        <v>1511369.2814199999</v>
      </c>
    </row>
    <row r="3220" spans="1:6">
      <c r="A3220" s="889" t="s">
        <v>3251</v>
      </c>
      <c r="B3220" s="567">
        <v>2880000</v>
      </c>
      <c r="C3220" s="567">
        <v>1</v>
      </c>
      <c r="D3220" s="567">
        <v>8638000</v>
      </c>
      <c r="E3220" s="567">
        <v>3147188.77018</v>
      </c>
      <c r="F3220" s="567">
        <v>1511369.2814199999</v>
      </c>
    </row>
    <row r="3221" spans="1:6">
      <c r="A3221" s="890" t="s">
        <v>3251</v>
      </c>
      <c r="B3221" s="567">
        <v>2880000</v>
      </c>
      <c r="C3221" s="567">
        <v>1</v>
      </c>
      <c r="D3221" s="567">
        <v>8638000</v>
      </c>
      <c r="E3221" s="567">
        <v>3147188.77018</v>
      </c>
      <c r="F3221" s="567">
        <v>1511369.2814199999</v>
      </c>
    </row>
    <row r="3222" spans="1:6">
      <c r="A3222" s="891">
        <v>3</v>
      </c>
      <c r="B3222" s="567">
        <v>2880000</v>
      </c>
      <c r="C3222" s="567">
        <v>1</v>
      </c>
      <c r="D3222" s="567">
        <v>8638000</v>
      </c>
      <c r="E3222" s="567">
        <v>3147188.77018</v>
      </c>
      <c r="F3222" s="567">
        <v>1511369.2814199999</v>
      </c>
    </row>
    <row r="3223" spans="1:6">
      <c r="A3223" s="892" t="s">
        <v>545</v>
      </c>
      <c r="B3223" s="567">
        <v>2880000</v>
      </c>
      <c r="C3223" s="567">
        <v>1</v>
      </c>
      <c r="D3223" s="567">
        <v>8638000</v>
      </c>
      <c r="E3223" s="567">
        <v>3147188.77018</v>
      </c>
      <c r="F3223" s="567">
        <v>1511369.2814199999</v>
      </c>
    </row>
    <row r="3224" spans="1:6">
      <c r="A3224" s="893" t="s">
        <v>3251</v>
      </c>
      <c r="B3224" s="567">
        <v>2880000</v>
      </c>
      <c r="C3224" s="567">
        <v>1</v>
      </c>
      <c r="D3224" s="567">
        <v>8638000</v>
      </c>
      <c r="E3224" s="567">
        <v>3147188.77018</v>
      </c>
      <c r="F3224" s="567">
        <v>1511369.2814199999</v>
      </c>
    </row>
    <row r="3225" spans="1:6">
      <c r="A3225" s="894" t="s">
        <v>3251</v>
      </c>
      <c r="B3225" s="567">
        <v>2880000</v>
      </c>
      <c r="C3225" s="567">
        <v>1</v>
      </c>
      <c r="D3225" s="567">
        <v>8638000</v>
      </c>
      <c r="E3225" s="567">
        <v>3147188.77018</v>
      </c>
      <c r="F3225" s="567">
        <v>1511369.2814199999</v>
      </c>
    </row>
    <row r="3226" spans="1:6">
      <c r="A3226" s="896" t="s">
        <v>527</v>
      </c>
      <c r="B3226" s="567">
        <v>2880000</v>
      </c>
      <c r="C3226" s="567">
        <v>1</v>
      </c>
      <c r="D3226" s="567">
        <v>8638000</v>
      </c>
      <c r="E3226" s="567">
        <v>3147188.77018</v>
      </c>
      <c r="F3226" s="567">
        <v>1511369.2814199999</v>
      </c>
    </row>
    <row r="3227" spans="1:6">
      <c r="A3227" s="895" t="s">
        <v>289</v>
      </c>
      <c r="B3227" s="567">
        <v>2880000</v>
      </c>
      <c r="C3227" s="567">
        <v>1</v>
      </c>
      <c r="D3227" s="567">
        <v>8638000</v>
      </c>
      <c r="E3227" s="567">
        <v>3147188.77018</v>
      </c>
      <c r="F3227" s="567">
        <v>1511369.2814199999</v>
      </c>
    </row>
    <row r="3228" spans="1:6">
      <c r="A3228" s="897" t="s">
        <v>319</v>
      </c>
      <c r="B3228" s="567">
        <v>2880000</v>
      </c>
      <c r="C3228" s="567">
        <v>1</v>
      </c>
      <c r="D3228" s="567">
        <v>8638000</v>
      </c>
      <c r="E3228" s="567">
        <v>3147188.77018</v>
      </c>
      <c r="F3228" s="567">
        <v>1511369.2814199999</v>
      </c>
    </row>
    <row r="3229" spans="1:6">
      <c r="A3229" s="887" t="s">
        <v>2531</v>
      </c>
      <c r="B3229" s="567"/>
      <c r="C3229" s="567">
        <v>1</v>
      </c>
      <c r="D3229" s="567">
        <v>4990300</v>
      </c>
      <c r="E3229" s="567">
        <v>4476759.3845899999</v>
      </c>
      <c r="F3229" s="567"/>
    </row>
    <row r="3230" spans="1:6">
      <c r="A3230" s="888" t="s">
        <v>3251</v>
      </c>
      <c r="B3230" s="567"/>
      <c r="C3230" s="567">
        <v>1</v>
      </c>
      <c r="D3230" s="567">
        <v>4990300</v>
      </c>
      <c r="E3230" s="567">
        <v>4476759.3845899999</v>
      </c>
      <c r="F3230" s="567"/>
    </row>
    <row r="3231" spans="1:6">
      <c r="A3231" s="889">
        <v>1</v>
      </c>
      <c r="B3231" s="567"/>
      <c r="C3231" s="567">
        <v>1</v>
      </c>
      <c r="D3231" s="567">
        <v>4990300</v>
      </c>
      <c r="E3231" s="567">
        <v>4476759.3845899999</v>
      </c>
      <c r="F3231" s="567"/>
    </row>
    <row r="3232" spans="1:6">
      <c r="A3232" s="890" t="s">
        <v>3251</v>
      </c>
      <c r="B3232" s="567"/>
      <c r="C3232" s="567">
        <v>1</v>
      </c>
      <c r="D3232" s="567">
        <v>4990300</v>
      </c>
      <c r="E3232" s="567">
        <v>4476759.3845899999</v>
      </c>
      <c r="F3232" s="567"/>
    </row>
    <row r="3233" spans="1:6">
      <c r="A3233" s="891" t="s">
        <v>3251</v>
      </c>
      <c r="B3233" s="567"/>
      <c r="C3233" s="567">
        <v>1</v>
      </c>
      <c r="D3233" s="567">
        <v>4990300</v>
      </c>
      <c r="E3233" s="567">
        <v>4476759.3845899999</v>
      </c>
      <c r="F3233" s="567"/>
    </row>
    <row r="3234" spans="1:6">
      <c r="A3234" s="892" t="s">
        <v>2529</v>
      </c>
      <c r="B3234" s="567"/>
      <c r="C3234" s="567">
        <v>1</v>
      </c>
      <c r="D3234" s="567">
        <v>4990300</v>
      </c>
      <c r="E3234" s="567">
        <v>4476759.3845899999</v>
      </c>
      <c r="F3234" s="567"/>
    </row>
    <row r="3235" spans="1:6">
      <c r="A3235" s="893" t="s">
        <v>2530</v>
      </c>
      <c r="B3235" s="567"/>
      <c r="C3235" s="567">
        <v>1</v>
      </c>
      <c r="D3235" s="567">
        <v>4990300</v>
      </c>
      <c r="E3235" s="567">
        <v>4476759.3845899999</v>
      </c>
      <c r="F3235" s="567"/>
    </row>
    <row r="3236" spans="1:6">
      <c r="A3236" s="894" t="s">
        <v>3251</v>
      </c>
      <c r="B3236" s="567"/>
      <c r="C3236" s="567">
        <v>1</v>
      </c>
      <c r="D3236" s="567">
        <v>4990300</v>
      </c>
      <c r="E3236" s="567">
        <v>4476759.3845899999</v>
      </c>
      <c r="F3236" s="567"/>
    </row>
    <row r="3237" spans="1:6">
      <c r="A3237" s="896" t="s">
        <v>2286</v>
      </c>
      <c r="B3237" s="567"/>
      <c r="C3237" s="567">
        <v>1</v>
      </c>
      <c r="D3237" s="567">
        <v>4990300</v>
      </c>
      <c r="E3237" s="567">
        <v>4476759.3845899999</v>
      </c>
      <c r="F3237" s="567"/>
    </row>
    <row r="3238" spans="1:6">
      <c r="A3238" s="895" t="s">
        <v>276</v>
      </c>
      <c r="B3238" s="567"/>
      <c r="C3238" s="567">
        <v>1</v>
      </c>
      <c r="D3238" s="567">
        <v>4990300</v>
      </c>
      <c r="E3238" s="567">
        <v>4476759.3845899999</v>
      </c>
      <c r="F3238" s="567"/>
    </row>
    <row r="3239" spans="1:6">
      <c r="A3239" s="897" t="s">
        <v>3251</v>
      </c>
      <c r="B3239" s="567"/>
      <c r="C3239" s="567">
        <v>1</v>
      </c>
      <c r="D3239" s="567">
        <v>4990300</v>
      </c>
      <c r="E3239" s="567">
        <v>4476759.3845899999</v>
      </c>
      <c r="F3239" s="567"/>
    </row>
    <row r="3240" spans="1:6">
      <c r="A3240" s="887" t="s">
        <v>20</v>
      </c>
      <c r="B3240" s="567">
        <v>650000</v>
      </c>
      <c r="C3240" s="567">
        <v>4</v>
      </c>
      <c r="D3240" s="567">
        <v>16005564</v>
      </c>
      <c r="E3240" s="567">
        <v>3152919</v>
      </c>
      <c r="F3240" s="567">
        <v>9780190.73037</v>
      </c>
    </row>
    <row r="3241" spans="1:6">
      <c r="A3241" s="888" t="s">
        <v>3251</v>
      </c>
      <c r="B3241" s="567">
        <v>650000</v>
      </c>
      <c r="C3241" s="567">
        <v>4</v>
      </c>
      <c r="D3241" s="567">
        <v>16005564</v>
      </c>
      <c r="E3241" s="567">
        <v>3152919</v>
      </c>
      <c r="F3241" s="567">
        <v>9780190.73037</v>
      </c>
    </row>
    <row r="3242" spans="1:6">
      <c r="A3242" s="889">
        <v>0.65</v>
      </c>
      <c r="B3242" s="567"/>
      <c r="C3242" s="567">
        <v>1</v>
      </c>
      <c r="D3242" s="567">
        <v>6700000</v>
      </c>
      <c r="E3242" s="567"/>
      <c r="F3242" s="567">
        <v>4182054.4870799999</v>
      </c>
    </row>
    <row r="3243" spans="1:6">
      <c r="A3243" s="890">
        <v>0.56061147085959895</v>
      </c>
      <c r="B3243" s="567"/>
      <c r="C3243" s="567">
        <v>1</v>
      </c>
      <c r="D3243" s="567">
        <v>6700000</v>
      </c>
      <c r="E3243" s="567"/>
      <c r="F3243" s="567">
        <v>4182054.4870799999</v>
      </c>
    </row>
    <row r="3244" spans="1:6">
      <c r="A3244" s="891" t="s">
        <v>3251</v>
      </c>
      <c r="B3244" s="567"/>
      <c r="C3244" s="567">
        <v>1</v>
      </c>
      <c r="D3244" s="567">
        <v>6700000</v>
      </c>
      <c r="E3244" s="567"/>
      <c r="F3244" s="567">
        <v>4182054.4870799999</v>
      </c>
    </row>
    <row r="3245" spans="1:6">
      <c r="A3245" s="892" t="s">
        <v>1211</v>
      </c>
      <c r="B3245" s="567"/>
      <c r="C3245" s="567">
        <v>1</v>
      </c>
      <c r="D3245" s="567">
        <v>6700000</v>
      </c>
      <c r="E3245" s="567"/>
      <c r="F3245" s="567">
        <v>4182054.4870799999</v>
      </c>
    </row>
    <row r="3246" spans="1:6">
      <c r="A3246" s="893" t="s">
        <v>3251</v>
      </c>
      <c r="B3246" s="567"/>
      <c r="C3246" s="567">
        <v>1</v>
      </c>
      <c r="D3246" s="567">
        <v>6700000</v>
      </c>
      <c r="E3246" s="567"/>
      <c r="F3246" s="567">
        <v>4182054.4870799999</v>
      </c>
    </row>
    <row r="3247" spans="1:6">
      <c r="A3247" s="894" t="s">
        <v>3251</v>
      </c>
      <c r="B3247" s="567"/>
      <c r="C3247" s="567">
        <v>1</v>
      </c>
      <c r="D3247" s="567">
        <v>6700000</v>
      </c>
      <c r="E3247" s="567"/>
      <c r="F3247" s="567">
        <v>4182054.4870799999</v>
      </c>
    </row>
    <row r="3248" spans="1:6">
      <c r="A3248" s="896" t="s">
        <v>529</v>
      </c>
      <c r="B3248" s="567"/>
      <c r="C3248" s="567">
        <v>1</v>
      </c>
      <c r="D3248" s="567">
        <v>6700000</v>
      </c>
      <c r="E3248" s="567"/>
      <c r="F3248" s="567">
        <v>4182054.4870799999</v>
      </c>
    </row>
    <row r="3249" spans="1:6">
      <c r="A3249" s="895" t="s">
        <v>282</v>
      </c>
      <c r="B3249" s="567"/>
      <c r="C3249" s="567">
        <v>1</v>
      </c>
      <c r="D3249" s="567">
        <v>6700000</v>
      </c>
      <c r="E3249" s="567"/>
      <c r="F3249" s="567">
        <v>4182054.4870799999</v>
      </c>
    </row>
    <row r="3250" spans="1:6">
      <c r="A3250" s="897" t="s">
        <v>319</v>
      </c>
      <c r="B3250" s="567"/>
      <c r="C3250" s="567">
        <v>1</v>
      </c>
      <c r="D3250" s="567">
        <v>6700000</v>
      </c>
      <c r="E3250" s="567"/>
      <c r="F3250" s="567">
        <v>4182054.4870799999</v>
      </c>
    </row>
    <row r="3251" spans="1:6">
      <c r="A3251" s="889">
        <v>0.8</v>
      </c>
      <c r="B3251" s="567"/>
      <c r="C3251" s="567">
        <v>1</v>
      </c>
      <c r="D3251" s="567">
        <v>4537000</v>
      </c>
      <c r="E3251" s="567"/>
      <c r="F3251" s="567">
        <v>2543494.2432900006</v>
      </c>
    </row>
    <row r="3252" spans="1:6">
      <c r="A3252" s="890">
        <v>0.59801091061700706</v>
      </c>
      <c r="B3252" s="567"/>
      <c r="C3252" s="567">
        <v>1</v>
      </c>
      <c r="D3252" s="567">
        <v>4537000</v>
      </c>
      <c r="E3252" s="567"/>
      <c r="F3252" s="567">
        <v>2543494.2432900006</v>
      </c>
    </row>
    <row r="3253" spans="1:6">
      <c r="A3253" s="891" t="s">
        <v>3251</v>
      </c>
      <c r="B3253" s="567"/>
      <c r="C3253" s="567">
        <v>1</v>
      </c>
      <c r="D3253" s="567">
        <v>4537000</v>
      </c>
      <c r="E3253" s="567"/>
      <c r="F3253" s="567">
        <v>2543494.2432900006</v>
      </c>
    </row>
    <row r="3254" spans="1:6">
      <c r="A3254" s="892" t="s">
        <v>1212</v>
      </c>
      <c r="B3254" s="567"/>
      <c r="C3254" s="567">
        <v>1</v>
      </c>
      <c r="D3254" s="567">
        <v>4537000</v>
      </c>
      <c r="E3254" s="567"/>
      <c r="F3254" s="567">
        <v>2543494.2432900006</v>
      </c>
    </row>
    <row r="3255" spans="1:6">
      <c r="A3255" s="893" t="s">
        <v>3251</v>
      </c>
      <c r="B3255" s="567"/>
      <c r="C3255" s="567">
        <v>1</v>
      </c>
      <c r="D3255" s="567">
        <v>4537000</v>
      </c>
      <c r="E3255" s="567"/>
      <c r="F3255" s="567">
        <v>2543494.2432900006</v>
      </c>
    </row>
    <row r="3256" spans="1:6">
      <c r="A3256" s="894" t="s">
        <v>3251</v>
      </c>
      <c r="B3256" s="567"/>
      <c r="C3256" s="567">
        <v>1</v>
      </c>
      <c r="D3256" s="567">
        <v>4537000</v>
      </c>
      <c r="E3256" s="567"/>
      <c r="F3256" s="567">
        <v>2543494.2432900006</v>
      </c>
    </row>
    <row r="3257" spans="1:6">
      <c r="A3257" s="896" t="s">
        <v>529</v>
      </c>
      <c r="B3257" s="567"/>
      <c r="C3257" s="567">
        <v>1</v>
      </c>
      <c r="D3257" s="567">
        <v>4537000</v>
      </c>
      <c r="E3257" s="567"/>
      <c r="F3257" s="567">
        <v>2543494.2432900006</v>
      </c>
    </row>
    <row r="3258" spans="1:6">
      <c r="A3258" s="895" t="s">
        <v>282</v>
      </c>
      <c r="B3258" s="567"/>
      <c r="C3258" s="567">
        <v>1</v>
      </c>
      <c r="D3258" s="567">
        <v>4537000</v>
      </c>
      <c r="E3258" s="567"/>
      <c r="F3258" s="567">
        <v>2543494.2432900006</v>
      </c>
    </row>
    <row r="3259" spans="1:6">
      <c r="A3259" s="897" t="s">
        <v>319</v>
      </c>
      <c r="B3259" s="567"/>
      <c r="C3259" s="567">
        <v>1</v>
      </c>
      <c r="D3259" s="567">
        <v>4537000</v>
      </c>
      <c r="E3259" s="567"/>
      <c r="F3259" s="567">
        <v>2543494.2432900006</v>
      </c>
    </row>
    <row r="3260" spans="1:6">
      <c r="A3260" s="889">
        <v>0.98</v>
      </c>
      <c r="B3260" s="567"/>
      <c r="C3260" s="567">
        <v>1</v>
      </c>
      <c r="D3260" s="567">
        <v>1604564</v>
      </c>
      <c r="E3260" s="567"/>
      <c r="F3260" s="567">
        <v>1325438</v>
      </c>
    </row>
    <row r="3261" spans="1:6">
      <c r="A3261" s="890">
        <v>0.19094720000000001</v>
      </c>
      <c r="B3261" s="567"/>
      <c r="C3261" s="567">
        <v>1</v>
      </c>
      <c r="D3261" s="567">
        <v>1604564</v>
      </c>
      <c r="E3261" s="567"/>
      <c r="F3261" s="567">
        <v>1325438</v>
      </c>
    </row>
    <row r="3262" spans="1:6">
      <c r="A3262" s="891" t="s">
        <v>3251</v>
      </c>
      <c r="B3262" s="567"/>
      <c r="C3262" s="567">
        <v>1</v>
      </c>
      <c r="D3262" s="567">
        <v>1604564</v>
      </c>
      <c r="E3262" s="567"/>
      <c r="F3262" s="567">
        <v>1325438</v>
      </c>
    </row>
    <row r="3263" spans="1:6">
      <c r="A3263" s="892" t="s">
        <v>1313</v>
      </c>
      <c r="B3263" s="567"/>
      <c r="C3263" s="567">
        <v>1</v>
      </c>
      <c r="D3263" s="567">
        <v>1604564</v>
      </c>
      <c r="E3263" s="567"/>
      <c r="F3263" s="567">
        <v>1325438</v>
      </c>
    </row>
    <row r="3264" spans="1:6">
      <c r="A3264" s="893" t="s">
        <v>3251</v>
      </c>
      <c r="B3264" s="567"/>
      <c r="C3264" s="567">
        <v>1</v>
      </c>
      <c r="D3264" s="567">
        <v>1604564</v>
      </c>
      <c r="E3264" s="567"/>
      <c r="F3264" s="567">
        <v>1325438</v>
      </c>
    </row>
    <row r="3265" spans="1:6">
      <c r="A3265" s="894" t="s">
        <v>3251</v>
      </c>
      <c r="B3265" s="567"/>
      <c r="C3265" s="567">
        <v>1</v>
      </c>
      <c r="D3265" s="567">
        <v>1604564</v>
      </c>
      <c r="E3265" s="567"/>
      <c r="F3265" s="567">
        <v>1325438</v>
      </c>
    </row>
    <row r="3266" spans="1:6">
      <c r="A3266" s="896" t="s">
        <v>529</v>
      </c>
      <c r="B3266" s="567"/>
      <c r="C3266" s="567">
        <v>1</v>
      </c>
      <c r="D3266" s="567">
        <v>1604564</v>
      </c>
      <c r="E3266" s="567"/>
      <c r="F3266" s="567">
        <v>1325438</v>
      </c>
    </row>
    <row r="3267" spans="1:6">
      <c r="A3267" s="895" t="s">
        <v>299</v>
      </c>
      <c r="B3267" s="567"/>
      <c r="C3267" s="567">
        <v>1</v>
      </c>
      <c r="D3267" s="567">
        <v>1604564</v>
      </c>
      <c r="E3267" s="567"/>
      <c r="F3267" s="567">
        <v>1325438</v>
      </c>
    </row>
    <row r="3268" spans="1:6">
      <c r="A3268" s="897" t="s">
        <v>319</v>
      </c>
      <c r="B3268" s="567"/>
      <c r="C3268" s="567">
        <v>1</v>
      </c>
      <c r="D3268" s="567">
        <v>1604564</v>
      </c>
      <c r="E3268" s="567"/>
      <c r="F3268" s="567">
        <v>1325438</v>
      </c>
    </row>
    <row r="3269" spans="1:6">
      <c r="A3269" s="889">
        <v>85</v>
      </c>
      <c r="B3269" s="567">
        <v>650000</v>
      </c>
      <c r="C3269" s="567">
        <v>1</v>
      </c>
      <c r="D3269" s="567">
        <v>3164000</v>
      </c>
      <c r="E3269" s="567">
        <v>3152919</v>
      </c>
      <c r="F3269" s="567">
        <v>1729204</v>
      </c>
    </row>
    <row r="3270" spans="1:6">
      <c r="A3270" s="890" t="s">
        <v>3251</v>
      </c>
      <c r="B3270" s="567">
        <v>650000</v>
      </c>
      <c r="C3270" s="567">
        <v>1</v>
      </c>
      <c r="D3270" s="567">
        <v>3164000</v>
      </c>
      <c r="E3270" s="567">
        <v>3152919</v>
      </c>
      <c r="F3270" s="567">
        <v>1729204</v>
      </c>
    </row>
    <row r="3271" spans="1:6">
      <c r="A3271" s="891" t="s">
        <v>3251</v>
      </c>
      <c r="B3271" s="567">
        <v>650000</v>
      </c>
      <c r="C3271" s="567">
        <v>1</v>
      </c>
      <c r="D3271" s="567">
        <v>3164000</v>
      </c>
      <c r="E3271" s="567">
        <v>3152919</v>
      </c>
      <c r="F3271" s="567">
        <v>1729204</v>
      </c>
    </row>
    <row r="3272" spans="1:6">
      <c r="A3272" s="892" t="s">
        <v>3251</v>
      </c>
      <c r="B3272" s="567">
        <v>650000</v>
      </c>
      <c r="C3272" s="567">
        <v>1</v>
      </c>
      <c r="D3272" s="567">
        <v>3164000</v>
      </c>
      <c r="E3272" s="567">
        <v>3152919</v>
      </c>
      <c r="F3272" s="567">
        <v>1729204</v>
      </c>
    </row>
    <row r="3273" spans="1:6">
      <c r="A3273" s="893" t="s">
        <v>454</v>
      </c>
      <c r="B3273" s="567">
        <v>650000</v>
      </c>
      <c r="C3273" s="567">
        <v>1</v>
      </c>
      <c r="D3273" s="567">
        <v>3164000</v>
      </c>
      <c r="E3273" s="567">
        <v>3152919</v>
      </c>
      <c r="F3273" s="567">
        <v>1729204</v>
      </c>
    </row>
    <row r="3274" spans="1:6">
      <c r="A3274" s="894" t="s">
        <v>3251</v>
      </c>
      <c r="B3274" s="567">
        <v>650000</v>
      </c>
      <c r="C3274" s="567">
        <v>1</v>
      </c>
      <c r="D3274" s="567">
        <v>3164000</v>
      </c>
      <c r="E3274" s="567">
        <v>3152919</v>
      </c>
      <c r="F3274" s="567">
        <v>1729204</v>
      </c>
    </row>
    <row r="3275" spans="1:6">
      <c r="A3275" s="896" t="s">
        <v>318</v>
      </c>
      <c r="B3275" s="567">
        <v>650000</v>
      </c>
      <c r="C3275" s="567">
        <v>1</v>
      </c>
      <c r="D3275" s="567">
        <v>3164000</v>
      </c>
      <c r="E3275" s="567">
        <v>3152919</v>
      </c>
      <c r="F3275" s="567">
        <v>1729204</v>
      </c>
    </row>
    <row r="3276" spans="1:6">
      <c r="A3276" s="895" t="s">
        <v>266</v>
      </c>
      <c r="B3276" s="567">
        <v>650000</v>
      </c>
      <c r="C3276" s="567">
        <v>1</v>
      </c>
      <c r="D3276" s="567">
        <v>3164000</v>
      </c>
      <c r="E3276" s="567">
        <v>3152919</v>
      </c>
      <c r="F3276" s="567">
        <v>1729204</v>
      </c>
    </row>
    <row r="3277" spans="1:6">
      <c r="A3277" s="897" t="s">
        <v>3251</v>
      </c>
      <c r="B3277" s="567">
        <v>650000</v>
      </c>
      <c r="C3277" s="567">
        <v>1</v>
      </c>
      <c r="D3277" s="567">
        <v>3164000</v>
      </c>
      <c r="E3277" s="567">
        <v>3152919</v>
      </c>
      <c r="F3277" s="567">
        <v>1729204</v>
      </c>
    </row>
    <row r="3278" spans="1:6">
      <c r="A3278" s="887" t="s">
        <v>542</v>
      </c>
      <c r="B3278" s="567">
        <v>1000000</v>
      </c>
      <c r="C3278" s="567">
        <v>1</v>
      </c>
      <c r="D3278" s="567">
        <v>6558000</v>
      </c>
      <c r="E3278" s="567">
        <v>1172441.412</v>
      </c>
      <c r="F3278" s="567">
        <v>388525</v>
      </c>
    </row>
    <row r="3279" spans="1:6">
      <c r="A3279" s="888" t="s">
        <v>3251</v>
      </c>
      <c r="B3279" s="567">
        <v>1000000</v>
      </c>
      <c r="C3279" s="567">
        <v>1</v>
      </c>
      <c r="D3279" s="567">
        <v>6558000</v>
      </c>
      <c r="E3279" s="567">
        <v>1172441.412</v>
      </c>
      <c r="F3279" s="567">
        <v>388525</v>
      </c>
    </row>
    <row r="3280" spans="1:6">
      <c r="A3280" s="889">
        <v>0.08</v>
      </c>
      <c r="B3280" s="567">
        <v>1000000</v>
      </c>
      <c r="C3280" s="567">
        <v>1</v>
      </c>
      <c r="D3280" s="567">
        <v>6558000</v>
      </c>
      <c r="E3280" s="567">
        <v>1172441.412</v>
      </c>
      <c r="F3280" s="567">
        <v>388525</v>
      </c>
    </row>
    <row r="3281" spans="1:6">
      <c r="A3281" s="890" t="s">
        <v>3251</v>
      </c>
      <c r="B3281" s="567">
        <v>1000000</v>
      </c>
      <c r="C3281" s="567">
        <v>1</v>
      </c>
      <c r="D3281" s="567">
        <v>6558000</v>
      </c>
      <c r="E3281" s="567">
        <v>1172441.412</v>
      </c>
      <c r="F3281" s="567">
        <v>388525</v>
      </c>
    </row>
    <row r="3282" spans="1:6">
      <c r="A3282" s="891">
        <v>2006</v>
      </c>
      <c r="B3282" s="567">
        <v>1000000</v>
      </c>
      <c r="C3282" s="567">
        <v>1</v>
      </c>
      <c r="D3282" s="567">
        <v>6558000</v>
      </c>
      <c r="E3282" s="567">
        <v>1172441.412</v>
      </c>
      <c r="F3282" s="567">
        <v>388525</v>
      </c>
    </row>
    <row r="3283" spans="1:6">
      <c r="A3283" s="892" t="s">
        <v>541</v>
      </c>
      <c r="B3283" s="567">
        <v>1000000</v>
      </c>
      <c r="C3283" s="567">
        <v>1</v>
      </c>
      <c r="D3283" s="567">
        <v>6558000</v>
      </c>
      <c r="E3283" s="567">
        <v>1172441.412</v>
      </c>
      <c r="F3283" s="567">
        <v>388525</v>
      </c>
    </row>
    <row r="3284" spans="1:6">
      <c r="A3284" s="893" t="s">
        <v>3251</v>
      </c>
      <c r="B3284" s="567">
        <v>1000000</v>
      </c>
      <c r="C3284" s="567">
        <v>1</v>
      </c>
      <c r="D3284" s="567">
        <v>6558000</v>
      </c>
      <c r="E3284" s="567">
        <v>1172441.412</v>
      </c>
      <c r="F3284" s="567">
        <v>388525</v>
      </c>
    </row>
    <row r="3285" spans="1:6">
      <c r="A3285" s="894" t="s">
        <v>540</v>
      </c>
      <c r="B3285" s="567">
        <v>1000000</v>
      </c>
      <c r="C3285" s="567">
        <v>1</v>
      </c>
      <c r="D3285" s="567">
        <v>6558000</v>
      </c>
      <c r="E3285" s="567">
        <v>1172441.412</v>
      </c>
      <c r="F3285" s="567">
        <v>388525</v>
      </c>
    </row>
    <row r="3286" spans="1:6">
      <c r="A3286" s="896" t="s">
        <v>527</v>
      </c>
      <c r="B3286" s="567">
        <v>1000000</v>
      </c>
      <c r="C3286" s="567">
        <v>1</v>
      </c>
      <c r="D3286" s="567">
        <v>6558000</v>
      </c>
      <c r="E3286" s="567">
        <v>1172441.412</v>
      </c>
      <c r="F3286" s="567">
        <v>388525</v>
      </c>
    </row>
    <row r="3287" spans="1:6">
      <c r="A3287" s="895" t="s">
        <v>289</v>
      </c>
      <c r="B3287" s="567">
        <v>1000000</v>
      </c>
      <c r="C3287" s="567">
        <v>1</v>
      </c>
      <c r="D3287" s="567">
        <v>6558000</v>
      </c>
      <c r="E3287" s="567">
        <v>1172441.412</v>
      </c>
      <c r="F3287" s="567">
        <v>388525</v>
      </c>
    </row>
    <row r="3288" spans="1:6">
      <c r="A3288" s="897" t="s">
        <v>319</v>
      </c>
      <c r="B3288" s="567">
        <v>1000000</v>
      </c>
      <c r="C3288" s="567">
        <v>1</v>
      </c>
      <c r="D3288" s="567">
        <v>6558000</v>
      </c>
      <c r="E3288" s="567">
        <v>1172441.412</v>
      </c>
      <c r="F3288" s="567">
        <v>388525</v>
      </c>
    </row>
    <row r="3289" spans="1:6">
      <c r="A3289" s="887" t="s">
        <v>984</v>
      </c>
      <c r="B3289" s="567">
        <v>1800000</v>
      </c>
      <c r="C3289" s="567">
        <v>1</v>
      </c>
      <c r="D3289" s="567">
        <v>1800000</v>
      </c>
      <c r="E3289" s="567"/>
      <c r="F3289" s="567">
        <v>139</v>
      </c>
    </row>
    <row r="3290" spans="1:6">
      <c r="A3290" s="888" t="s">
        <v>3251</v>
      </c>
      <c r="B3290" s="567">
        <v>1800000</v>
      </c>
      <c r="C3290" s="567">
        <v>1</v>
      </c>
      <c r="D3290" s="567">
        <v>1800000</v>
      </c>
      <c r="E3290" s="567"/>
      <c r="F3290" s="567">
        <v>139</v>
      </c>
    </row>
    <row r="3291" spans="1:6">
      <c r="A3291" s="889">
        <v>0</v>
      </c>
      <c r="B3291" s="567">
        <v>1800000</v>
      </c>
      <c r="C3291" s="567">
        <v>1</v>
      </c>
      <c r="D3291" s="567">
        <v>1800000</v>
      </c>
      <c r="E3291" s="567"/>
      <c r="F3291" s="567">
        <v>139</v>
      </c>
    </row>
    <row r="3292" spans="1:6">
      <c r="A3292" s="890">
        <v>7.7222222222222215E-3</v>
      </c>
      <c r="B3292" s="567">
        <v>1800000</v>
      </c>
      <c r="C3292" s="567">
        <v>1</v>
      </c>
      <c r="D3292" s="567">
        <v>1800000</v>
      </c>
      <c r="E3292" s="567"/>
      <c r="F3292" s="567">
        <v>139</v>
      </c>
    </row>
    <row r="3293" spans="1:6">
      <c r="A3293" s="891" t="s">
        <v>3251</v>
      </c>
      <c r="B3293" s="567">
        <v>1800000</v>
      </c>
      <c r="C3293" s="567">
        <v>1</v>
      </c>
      <c r="D3293" s="567">
        <v>1800000</v>
      </c>
      <c r="E3293" s="567"/>
      <c r="F3293" s="567">
        <v>139</v>
      </c>
    </row>
    <row r="3294" spans="1:6">
      <c r="A3294" s="892" t="s">
        <v>2408</v>
      </c>
      <c r="B3294" s="567">
        <v>1800000</v>
      </c>
      <c r="C3294" s="567">
        <v>1</v>
      </c>
      <c r="D3294" s="567">
        <v>1800000</v>
      </c>
      <c r="E3294" s="567"/>
      <c r="F3294" s="567">
        <v>139</v>
      </c>
    </row>
    <row r="3295" spans="1:6">
      <c r="A3295" s="893" t="s">
        <v>3251</v>
      </c>
      <c r="B3295" s="567">
        <v>1800000</v>
      </c>
      <c r="C3295" s="567">
        <v>1</v>
      </c>
      <c r="D3295" s="567">
        <v>1800000</v>
      </c>
      <c r="E3295" s="567"/>
      <c r="F3295" s="567">
        <v>139</v>
      </c>
    </row>
    <row r="3296" spans="1:6">
      <c r="A3296" s="894" t="s">
        <v>3251</v>
      </c>
      <c r="B3296" s="567">
        <v>1800000</v>
      </c>
      <c r="C3296" s="567">
        <v>1</v>
      </c>
      <c r="D3296" s="567">
        <v>1800000</v>
      </c>
      <c r="E3296" s="567"/>
      <c r="F3296" s="567">
        <v>139</v>
      </c>
    </row>
    <row r="3297" spans="1:6">
      <c r="A3297" s="896" t="s">
        <v>2286</v>
      </c>
      <c r="B3297" s="567">
        <v>1800000</v>
      </c>
      <c r="C3297" s="567">
        <v>1</v>
      </c>
      <c r="D3297" s="567">
        <v>1800000</v>
      </c>
      <c r="E3297" s="567"/>
      <c r="F3297" s="567">
        <v>139</v>
      </c>
    </row>
    <row r="3298" spans="1:6">
      <c r="A3298" s="895" t="s">
        <v>302</v>
      </c>
      <c r="B3298" s="567">
        <v>1800000</v>
      </c>
      <c r="C3298" s="567">
        <v>1</v>
      </c>
      <c r="D3298" s="567">
        <v>1800000</v>
      </c>
      <c r="E3298" s="567"/>
      <c r="F3298" s="567">
        <v>139</v>
      </c>
    </row>
    <row r="3299" spans="1:6">
      <c r="A3299" s="897" t="s">
        <v>3251</v>
      </c>
      <c r="B3299" s="567">
        <v>1800000</v>
      </c>
      <c r="C3299" s="567">
        <v>1</v>
      </c>
      <c r="D3299" s="567">
        <v>1800000</v>
      </c>
      <c r="E3299" s="567"/>
      <c r="F3299" s="567">
        <v>139</v>
      </c>
    </row>
    <row r="3300" spans="1:6">
      <c r="A3300" s="887" t="s">
        <v>2534</v>
      </c>
      <c r="B3300" s="567"/>
      <c r="C3300" s="567">
        <v>1</v>
      </c>
      <c r="D3300" s="567">
        <v>1800000</v>
      </c>
      <c r="E3300" s="567">
        <v>0</v>
      </c>
      <c r="F3300" s="567"/>
    </row>
    <row r="3301" spans="1:6">
      <c r="A3301" s="888" t="s">
        <v>3251</v>
      </c>
      <c r="B3301" s="567"/>
      <c r="C3301" s="567">
        <v>1</v>
      </c>
      <c r="D3301" s="567">
        <v>1800000</v>
      </c>
      <c r="E3301" s="567">
        <v>0</v>
      </c>
      <c r="F3301" s="567"/>
    </row>
    <row r="3302" spans="1:6">
      <c r="A3302" s="889">
        <v>0</v>
      </c>
      <c r="B3302" s="567"/>
      <c r="C3302" s="567">
        <v>1</v>
      </c>
      <c r="D3302" s="567">
        <v>1800000</v>
      </c>
      <c r="E3302" s="567">
        <v>0</v>
      </c>
      <c r="F3302" s="567"/>
    </row>
    <row r="3303" spans="1:6">
      <c r="A3303" s="890" t="s">
        <v>3251</v>
      </c>
      <c r="B3303" s="567"/>
      <c r="C3303" s="567">
        <v>1</v>
      </c>
      <c r="D3303" s="567">
        <v>1800000</v>
      </c>
      <c r="E3303" s="567">
        <v>0</v>
      </c>
      <c r="F3303" s="567"/>
    </row>
    <row r="3304" spans="1:6">
      <c r="A3304" s="891" t="s">
        <v>3251</v>
      </c>
      <c r="B3304" s="567"/>
      <c r="C3304" s="567">
        <v>1</v>
      </c>
      <c r="D3304" s="567">
        <v>1800000</v>
      </c>
      <c r="E3304" s="567">
        <v>0</v>
      </c>
      <c r="F3304" s="567"/>
    </row>
    <row r="3305" spans="1:6">
      <c r="A3305" s="892" t="s">
        <v>2532</v>
      </c>
      <c r="B3305" s="567"/>
      <c r="C3305" s="567">
        <v>1</v>
      </c>
      <c r="D3305" s="567">
        <v>1800000</v>
      </c>
      <c r="E3305" s="567">
        <v>0</v>
      </c>
      <c r="F3305" s="567"/>
    </row>
    <row r="3306" spans="1:6">
      <c r="A3306" s="893" t="s">
        <v>2533</v>
      </c>
      <c r="B3306" s="567"/>
      <c r="C3306" s="567">
        <v>1</v>
      </c>
      <c r="D3306" s="567">
        <v>1800000</v>
      </c>
      <c r="E3306" s="567">
        <v>0</v>
      </c>
      <c r="F3306" s="567"/>
    </row>
    <row r="3307" spans="1:6">
      <c r="A3307" s="894" t="s">
        <v>3251</v>
      </c>
      <c r="B3307" s="567"/>
      <c r="C3307" s="567">
        <v>1</v>
      </c>
      <c r="D3307" s="567">
        <v>1800000</v>
      </c>
      <c r="E3307" s="567">
        <v>0</v>
      </c>
      <c r="F3307" s="567"/>
    </row>
    <row r="3308" spans="1:6">
      <c r="A3308" s="896" t="s">
        <v>2286</v>
      </c>
      <c r="B3308" s="567"/>
      <c r="C3308" s="567">
        <v>1</v>
      </c>
      <c r="D3308" s="567">
        <v>1800000</v>
      </c>
      <c r="E3308" s="567">
        <v>0</v>
      </c>
      <c r="F3308" s="567"/>
    </row>
    <row r="3309" spans="1:6">
      <c r="A3309" s="895" t="s">
        <v>276</v>
      </c>
      <c r="B3309" s="567"/>
      <c r="C3309" s="567">
        <v>1</v>
      </c>
      <c r="D3309" s="567">
        <v>1800000</v>
      </c>
      <c r="E3309" s="567">
        <v>0</v>
      </c>
      <c r="F3309" s="567"/>
    </row>
    <row r="3310" spans="1:6">
      <c r="A3310" s="897" t="s">
        <v>3251</v>
      </c>
      <c r="B3310" s="567"/>
      <c r="C3310" s="567">
        <v>1</v>
      </c>
      <c r="D3310" s="567">
        <v>1800000</v>
      </c>
      <c r="E3310" s="567">
        <v>0</v>
      </c>
      <c r="F3310" s="567"/>
    </row>
    <row r="3311" spans="1:6">
      <c r="A3311" s="887" t="s">
        <v>2499</v>
      </c>
      <c r="B3311" s="567">
        <v>2000000</v>
      </c>
      <c r="C3311" s="567">
        <v>1</v>
      </c>
      <c r="D3311" s="567">
        <v>2000000</v>
      </c>
      <c r="E3311" s="567"/>
      <c r="F3311" s="567">
        <v>39985.077499999999</v>
      </c>
    </row>
    <row r="3312" spans="1:6">
      <c r="A3312" s="888" t="s">
        <v>3251</v>
      </c>
      <c r="B3312" s="567">
        <v>2000000</v>
      </c>
      <c r="C3312" s="567">
        <v>1</v>
      </c>
      <c r="D3312" s="567">
        <v>2000000</v>
      </c>
      <c r="E3312" s="567"/>
      <c r="F3312" s="567">
        <v>39985.077499999999</v>
      </c>
    </row>
    <row r="3313" spans="1:6">
      <c r="A3313" s="889" t="s">
        <v>2512</v>
      </c>
      <c r="B3313" s="567">
        <v>2000000</v>
      </c>
      <c r="C3313" s="567">
        <v>1</v>
      </c>
      <c r="D3313" s="567">
        <v>2000000</v>
      </c>
      <c r="E3313" s="567"/>
      <c r="F3313" s="567">
        <v>39985.077499999999</v>
      </c>
    </row>
    <row r="3314" spans="1:6">
      <c r="A3314" s="890" t="s">
        <v>3251</v>
      </c>
      <c r="B3314" s="567">
        <v>2000000</v>
      </c>
      <c r="C3314" s="567">
        <v>1</v>
      </c>
      <c r="D3314" s="567">
        <v>2000000</v>
      </c>
      <c r="E3314" s="567"/>
      <c r="F3314" s="567">
        <v>39985.077499999999</v>
      </c>
    </row>
    <row r="3315" spans="1:6">
      <c r="A3315" s="891" t="s">
        <v>3251</v>
      </c>
      <c r="B3315" s="567">
        <v>2000000</v>
      </c>
      <c r="C3315" s="567">
        <v>1</v>
      </c>
      <c r="D3315" s="567">
        <v>2000000</v>
      </c>
      <c r="E3315" s="567"/>
      <c r="F3315" s="567">
        <v>39985.077499999999</v>
      </c>
    </row>
    <row r="3316" spans="1:6">
      <c r="A3316" s="892" t="s">
        <v>3251</v>
      </c>
      <c r="B3316" s="567">
        <v>2000000</v>
      </c>
      <c r="C3316" s="567">
        <v>1</v>
      </c>
      <c r="D3316" s="567">
        <v>2000000</v>
      </c>
      <c r="E3316" s="567"/>
      <c r="F3316" s="567">
        <v>39985.077499999999</v>
      </c>
    </row>
    <row r="3317" spans="1:6">
      <c r="A3317" s="893" t="s">
        <v>2511</v>
      </c>
      <c r="B3317" s="567">
        <v>2000000</v>
      </c>
      <c r="C3317" s="567">
        <v>1</v>
      </c>
      <c r="D3317" s="567">
        <v>2000000</v>
      </c>
      <c r="E3317" s="567"/>
      <c r="F3317" s="567">
        <v>39985.077499999999</v>
      </c>
    </row>
    <row r="3318" spans="1:6">
      <c r="A3318" s="894" t="s">
        <v>3251</v>
      </c>
      <c r="B3318" s="567">
        <v>2000000</v>
      </c>
      <c r="C3318" s="567">
        <v>1</v>
      </c>
      <c r="D3318" s="567">
        <v>2000000</v>
      </c>
      <c r="E3318" s="567"/>
      <c r="F3318" s="567">
        <v>39985.077499999999</v>
      </c>
    </row>
    <row r="3319" spans="1:6">
      <c r="A3319" s="896" t="s">
        <v>2286</v>
      </c>
      <c r="B3319" s="567">
        <v>2000000</v>
      </c>
      <c r="C3319" s="567">
        <v>1</v>
      </c>
      <c r="D3319" s="567">
        <v>2000000</v>
      </c>
      <c r="E3319" s="567"/>
      <c r="F3319" s="567">
        <v>39985.077499999999</v>
      </c>
    </row>
    <row r="3320" spans="1:6">
      <c r="A3320" s="895" t="s">
        <v>296</v>
      </c>
      <c r="B3320" s="567">
        <v>2000000</v>
      </c>
      <c r="C3320" s="567">
        <v>1</v>
      </c>
      <c r="D3320" s="567">
        <v>2000000</v>
      </c>
      <c r="E3320" s="567"/>
      <c r="F3320" s="567">
        <v>39985.077499999999</v>
      </c>
    </row>
    <row r="3321" spans="1:6">
      <c r="A3321" s="897" t="s">
        <v>2285</v>
      </c>
      <c r="B3321" s="567">
        <v>2000000</v>
      </c>
      <c r="C3321" s="567">
        <v>1</v>
      </c>
      <c r="D3321" s="567">
        <v>2000000</v>
      </c>
      <c r="E3321" s="567"/>
      <c r="F3321" s="567">
        <v>39985.077499999999</v>
      </c>
    </row>
    <row r="3322" spans="1:6">
      <c r="A3322" s="887" t="s">
        <v>539</v>
      </c>
      <c r="B3322" s="567">
        <v>1500000</v>
      </c>
      <c r="C3322" s="567">
        <v>1</v>
      </c>
      <c r="D3322" s="567">
        <v>1700000</v>
      </c>
      <c r="E3322" s="567">
        <v>1595608.8231500001</v>
      </c>
      <c r="F3322" s="567">
        <v>1069196.5272599999</v>
      </c>
    </row>
    <row r="3323" spans="1:6">
      <c r="A3323" s="888" t="s">
        <v>3251</v>
      </c>
      <c r="B3323" s="567">
        <v>1500000</v>
      </c>
      <c r="C3323" s="567">
        <v>1</v>
      </c>
      <c r="D3323" s="567">
        <v>1700000</v>
      </c>
      <c r="E3323" s="567">
        <v>1595608.8231500001</v>
      </c>
      <c r="F3323" s="567">
        <v>1069196.5272599999</v>
      </c>
    </row>
    <row r="3324" spans="1:6">
      <c r="A3324" s="889">
        <v>0.9</v>
      </c>
      <c r="B3324" s="567">
        <v>1500000</v>
      </c>
      <c r="C3324" s="567">
        <v>1</v>
      </c>
      <c r="D3324" s="567">
        <v>1700000</v>
      </c>
      <c r="E3324" s="567">
        <v>1595608.8231500001</v>
      </c>
      <c r="F3324" s="567">
        <v>1069196.5272599999</v>
      </c>
    </row>
    <row r="3325" spans="1:6">
      <c r="A3325" s="890" t="s">
        <v>3251</v>
      </c>
      <c r="B3325" s="567">
        <v>1500000</v>
      </c>
      <c r="C3325" s="567">
        <v>1</v>
      </c>
      <c r="D3325" s="567">
        <v>1700000</v>
      </c>
      <c r="E3325" s="567">
        <v>1595608.8231500001</v>
      </c>
      <c r="F3325" s="567">
        <v>1069196.5272599999</v>
      </c>
    </row>
    <row r="3326" spans="1:6">
      <c r="A3326" s="891">
        <v>2021</v>
      </c>
      <c r="B3326" s="567">
        <v>1500000</v>
      </c>
      <c r="C3326" s="567">
        <v>1</v>
      </c>
      <c r="D3326" s="567">
        <v>1700000</v>
      </c>
      <c r="E3326" s="567">
        <v>1595608.8231500001</v>
      </c>
      <c r="F3326" s="567">
        <v>1069196.5272599999</v>
      </c>
    </row>
    <row r="3327" spans="1:6">
      <c r="A3327" s="892" t="s">
        <v>538</v>
      </c>
      <c r="B3327" s="567">
        <v>1500000</v>
      </c>
      <c r="C3327" s="567">
        <v>1</v>
      </c>
      <c r="D3327" s="567">
        <v>1700000</v>
      </c>
      <c r="E3327" s="567">
        <v>1595608.8231500001</v>
      </c>
      <c r="F3327" s="567">
        <v>1069196.5272599999</v>
      </c>
    </row>
    <row r="3328" spans="1:6">
      <c r="A3328" s="893" t="s">
        <v>3251</v>
      </c>
      <c r="B3328" s="567">
        <v>1500000</v>
      </c>
      <c r="C3328" s="567">
        <v>1</v>
      </c>
      <c r="D3328" s="567">
        <v>1700000</v>
      </c>
      <c r="E3328" s="567">
        <v>1595608.8231500001</v>
      </c>
      <c r="F3328" s="567">
        <v>1069196.5272599999</v>
      </c>
    </row>
    <row r="3329" spans="1:6">
      <c r="A3329" s="894" t="s">
        <v>3251</v>
      </c>
      <c r="B3329" s="567">
        <v>1500000</v>
      </c>
      <c r="C3329" s="567">
        <v>1</v>
      </c>
      <c r="D3329" s="567">
        <v>1700000</v>
      </c>
      <c r="E3329" s="567">
        <v>1595608.8231500001</v>
      </c>
      <c r="F3329" s="567">
        <v>1069196.5272599999</v>
      </c>
    </row>
    <row r="3330" spans="1:6">
      <c r="A3330" s="896" t="s">
        <v>527</v>
      </c>
      <c r="B3330" s="567">
        <v>1500000</v>
      </c>
      <c r="C3330" s="567">
        <v>1</v>
      </c>
      <c r="D3330" s="567">
        <v>1700000</v>
      </c>
      <c r="E3330" s="567">
        <v>1595608.8231500001</v>
      </c>
      <c r="F3330" s="567">
        <v>1069196.5272599999</v>
      </c>
    </row>
    <row r="3331" spans="1:6">
      <c r="A3331" s="895" t="s">
        <v>289</v>
      </c>
      <c r="B3331" s="567">
        <v>1500000</v>
      </c>
      <c r="C3331" s="567">
        <v>1</v>
      </c>
      <c r="D3331" s="567">
        <v>1700000</v>
      </c>
      <c r="E3331" s="567">
        <v>1595608.8231500001</v>
      </c>
      <c r="F3331" s="567">
        <v>1069196.5272599999</v>
      </c>
    </row>
    <row r="3332" spans="1:6">
      <c r="A3332" s="897" t="s">
        <v>319</v>
      </c>
      <c r="B3332" s="567">
        <v>1500000</v>
      </c>
      <c r="C3332" s="567">
        <v>1</v>
      </c>
      <c r="D3332" s="567">
        <v>1700000</v>
      </c>
      <c r="E3332" s="567">
        <v>1595608.8231500001</v>
      </c>
      <c r="F3332" s="567">
        <v>1069196.5272599999</v>
      </c>
    </row>
    <row r="3333" spans="1:6">
      <c r="A3333" s="887" t="s">
        <v>405</v>
      </c>
      <c r="B3333" s="567">
        <v>415000</v>
      </c>
      <c r="C3333" s="567">
        <v>1</v>
      </c>
      <c r="D3333" s="567">
        <v>1127000</v>
      </c>
      <c r="E3333" s="567">
        <v>926530</v>
      </c>
      <c r="F3333" s="567">
        <v>907820</v>
      </c>
    </row>
    <row r="3334" spans="1:6">
      <c r="A3334" s="888" t="s">
        <v>3251</v>
      </c>
      <c r="B3334" s="567">
        <v>415000</v>
      </c>
      <c r="C3334" s="567">
        <v>1</v>
      </c>
      <c r="D3334" s="567">
        <v>1127000</v>
      </c>
      <c r="E3334" s="567">
        <v>926530</v>
      </c>
      <c r="F3334" s="567">
        <v>907820</v>
      </c>
    </row>
    <row r="3335" spans="1:6">
      <c r="A3335" s="889">
        <v>0.95</v>
      </c>
      <c r="B3335" s="567">
        <v>415000</v>
      </c>
      <c r="C3335" s="567">
        <v>1</v>
      </c>
      <c r="D3335" s="567">
        <v>1127000</v>
      </c>
      <c r="E3335" s="567">
        <v>926530</v>
      </c>
      <c r="F3335" s="567">
        <v>907820</v>
      </c>
    </row>
    <row r="3336" spans="1:6">
      <c r="A3336" s="890" t="s">
        <v>3251</v>
      </c>
      <c r="B3336" s="567">
        <v>415000</v>
      </c>
      <c r="C3336" s="567">
        <v>1</v>
      </c>
      <c r="D3336" s="567">
        <v>1127000</v>
      </c>
      <c r="E3336" s="567">
        <v>926530</v>
      </c>
      <c r="F3336" s="567">
        <v>907820</v>
      </c>
    </row>
    <row r="3337" spans="1:6">
      <c r="A3337" s="891" t="s">
        <v>3251</v>
      </c>
      <c r="B3337" s="567">
        <v>415000</v>
      </c>
      <c r="C3337" s="567">
        <v>1</v>
      </c>
      <c r="D3337" s="567">
        <v>1127000</v>
      </c>
      <c r="E3337" s="567">
        <v>926530</v>
      </c>
      <c r="F3337" s="567">
        <v>907820</v>
      </c>
    </row>
    <row r="3338" spans="1:6">
      <c r="A3338" s="892" t="s">
        <v>3251</v>
      </c>
      <c r="B3338" s="567">
        <v>415000</v>
      </c>
      <c r="C3338" s="567">
        <v>1</v>
      </c>
      <c r="D3338" s="567">
        <v>1127000</v>
      </c>
      <c r="E3338" s="567">
        <v>926530</v>
      </c>
      <c r="F3338" s="567">
        <v>907820</v>
      </c>
    </row>
    <row r="3339" spans="1:6">
      <c r="A3339" s="893" t="s">
        <v>404</v>
      </c>
      <c r="B3339" s="567">
        <v>415000</v>
      </c>
      <c r="C3339" s="567">
        <v>1</v>
      </c>
      <c r="D3339" s="567">
        <v>1127000</v>
      </c>
      <c r="E3339" s="567">
        <v>926530</v>
      </c>
      <c r="F3339" s="567">
        <v>907820</v>
      </c>
    </row>
    <row r="3340" spans="1:6">
      <c r="A3340" s="894" t="s">
        <v>3251</v>
      </c>
      <c r="B3340" s="567">
        <v>415000</v>
      </c>
      <c r="C3340" s="567">
        <v>1</v>
      </c>
      <c r="D3340" s="567">
        <v>1127000</v>
      </c>
      <c r="E3340" s="567">
        <v>926530</v>
      </c>
      <c r="F3340" s="567">
        <v>907820</v>
      </c>
    </row>
    <row r="3341" spans="1:6">
      <c r="A3341" s="896" t="s">
        <v>318</v>
      </c>
      <c r="B3341" s="567">
        <v>415000</v>
      </c>
      <c r="C3341" s="567">
        <v>1</v>
      </c>
      <c r="D3341" s="567">
        <v>1127000</v>
      </c>
      <c r="E3341" s="567">
        <v>926530</v>
      </c>
      <c r="F3341" s="567">
        <v>907820</v>
      </c>
    </row>
    <row r="3342" spans="1:6">
      <c r="A3342" s="895" t="s">
        <v>291</v>
      </c>
      <c r="B3342" s="567">
        <v>415000</v>
      </c>
      <c r="C3342" s="567">
        <v>1</v>
      </c>
      <c r="D3342" s="567">
        <v>1127000</v>
      </c>
      <c r="E3342" s="567">
        <v>926530</v>
      </c>
      <c r="F3342" s="567">
        <v>907820</v>
      </c>
    </row>
    <row r="3343" spans="1:6">
      <c r="A3343" s="897" t="s">
        <v>391</v>
      </c>
      <c r="B3343" s="567">
        <v>415000</v>
      </c>
      <c r="C3343" s="567">
        <v>1</v>
      </c>
      <c r="D3343" s="567">
        <v>1127000</v>
      </c>
      <c r="E3343" s="567">
        <v>926530</v>
      </c>
      <c r="F3343" s="567">
        <v>907820</v>
      </c>
    </row>
    <row r="3344" spans="1:6">
      <c r="A3344" s="887" t="s">
        <v>206</v>
      </c>
      <c r="B3344" s="567"/>
      <c r="C3344" s="567">
        <v>1</v>
      </c>
      <c r="D3344" s="567">
        <v>16108000</v>
      </c>
      <c r="E3344" s="567">
        <v>15142080.705220001</v>
      </c>
      <c r="F3344" s="567">
        <v>10670180.696830001</v>
      </c>
    </row>
    <row r="3345" spans="1:6">
      <c r="A3345" s="888" t="s">
        <v>20</v>
      </c>
      <c r="B3345" s="567"/>
      <c r="C3345" s="567">
        <v>1</v>
      </c>
      <c r="D3345" s="567">
        <v>16108000</v>
      </c>
      <c r="E3345" s="567">
        <v>15142080.705220001</v>
      </c>
      <c r="F3345" s="567">
        <v>10670180.696830001</v>
      </c>
    </row>
    <row r="3346" spans="1:6">
      <c r="A3346" s="889">
        <v>0.56999999999999995</v>
      </c>
      <c r="B3346" s="567"/>
      <c r="C3346" s="567">
        <v>1</v>
      </c>
      <c r="D3346" s="567">
        <v>16108000</v>
      </c>
      <c r="E3346" s="567">
        <v>15142080.705220001</v>
      </c>
      <c r="F3346" s="567">
        <v>10670180.696830001</v>
      </c>
    </row>
    <row r="3347" spans="1:6">
      <c r="A3347" s="890">
        <v>0.662414992353489</v>
      </c>
      <c r="B3347" s="567"/>
      <c r="C3347" s="567">
        <v>1</v>
      </c>
      <c r="D3347" s="567">
        <v>16108000</v>
      </c>
      <c r="E3347" s="567">
        <v>15142080.705220001</v>
      </c>
      <c r="F3347" s="567">
        <v>10670180.696830001</v>
      </c>
    </row>
    <row r="3348" spans="1:6">
      <c r="A3348" s="891" t="s">
        <v>3251</v>
      </c>
      <c r="B3348" s="567"/>
      <c r="C3348" s="567">
        <v>1</v>
      </c>
      <c r="D3348" s="567">
        <v>16108000</v>
      </c>
      <c r="E3348" s="567">
        <v>15142080.705220001</v>
      </c>
      <c r="F3348" s="567">
        <v>10670180.696830001</v>
      </c>
    </row>
    <row r="3349" spans="1:6">
      <c r="A3349" s="892" t="s">
        <v>198</v>
      </c>
      <c r="B3349" s="567"/>
      <c r="C3349" s="567">
        <v>1</v>
      </c>
      <c r="D3349" s="567">
        <v>16108000</v>
      </c>
      <c r="E3349" s="567">
        <v>15142080.705220001</v>
      </c>
      <c r="F3349" s="567">
        <v>10670180.696830001</v>
      </c>
    </row>
    <row r="3350" spans="1:6">
      <c r="A3350" s="893" t="s">
        <v>3251</v>
      </c>
      <c r="B3350" s="567"/>
      <c r="C3350" s="567">
        <v>1</v>
      </c>
      <c r="D3350" s="567">
        <v>16108000</v>
      </c>
      <c r="E3350" s="567">
        <v>15142080.705220001</v>
      </c>
      <c r="F3350" s="567">
        <v>10670180.696830001</v>
      </c>
    </row>
    <row r="3351" spans="1:6">
      <c r="A3351" s="894" t="s">
        <v>25</v>
      </c>
      <c r="B3351" s="567"/>
      <c r="C3351" s="567">
        <v>1</v>
      </c>
      <c r="D3351" s="567">
        <v>16108000</v>
      </c>
      <c r="E3351" s="567">
        <v>15142080.705220001</v>
      </c>
      <c r="F3351" s="567">
        <v>10670180.696830001</v>
      </c>
    </row>
    <row r="3352" spans="1:6">
      <c r="A3352" s="896" t="s">
        <v>317</v>
      </c>
      <c r="B3352" s="729"/>
      <c r="C3352" s="729">
        <v>1</v>
      </c>
      <c r="D3352" s="729">
        <v>16108000</v>
      </c>
      <c r="E3352" s="729">
        <v>15142080.705220001</v>
      </c>
      <c r="F3352" s="729">
        <v>10670180.696830001</v>
      </c>
    </row>
    <row r="3353" spans="1:6">
      <c r="A3353" s="895" t="s">
        <v>46</v>
      </c>
      <c r="B3353" s="567"/>
      <c r="C3353" s="567">
        <v>1</v>
      </c>
      <c r="D3353" s="567">
        <v>16108000</v>
      </c>
      <c r="E3353" s="567">
        <v>15142080.705220001</v>
      </c>
      <c r="F3353" s="567">
        <v>10670180.696830001</v>
      </c>
    </row>
    <row r="3354" spans="1:6">
      <c r="A3354" s="897" t="s">
        <v>3251</v>
      </c>
      <c r="B3354" s="567"/>
      <c r="C3354" s="567">
        <v>1</v>
      </c>
      <c r="D3354" s="567">
        <v>16108000</v>
      </c>
      <c r="E3354" s="567">
        <v>15142080.705220001</v>
      </c>
      <c r="F3354" s="567">
        <v>10670180.696830001</v>
      </c>
    </row>
    <row r="3355" spans="1:6">
      <c r="A3355" s="887" t="s">
        <v>1315</v>
      </c>
      <c r="B3355" s="567"/>
      <c r="C3355" s="567">
        <v>1</v>
      </c>
      <c r="D3355" s="567">
        <v>1250000</v>
      </c>
      <c r="E3355" s="567"/>
      <c r="F3355" s="567">
        <v>238684</v>
      </c>
    </row>
    <row r="3356" spans="1:6">
      <c r="A3356" s="888" t="s">
        <v>3251</v>
      </c>
      <c r="B3356" s="567"/>
      <c r="C3356" s="567">
        <v>1</v>
      </c>
      <c r="D3356" s="567">
        <v>1250000</v>
      </c>
      <c r="E3356" s="567"/>
      <c r="F3356" s="567">
        <v>238684</v>
      </c>
    </row>
    <row r="3357" spans="1:6">
      <c r="A3357" s="889">
        <v>0.49</v>
      </c>
      <c r="B3357" s="567"/>
      <c r="C3357" s="567">
        <v>1</v>
      </c>
      <c r="D3357" s="567">
        <v>1250000</v>
      </c>
      <c r="E3357" s="567"/>
      <c r="F3357" s="567">
        <v>238684</v>
      </c>
    </row>
    <row r="3358" spans="1:6">
      <c r="A3358" s="890">
        <v>0.614714255091104</v>
      </c>
      <c r="B3358" s="567"/>
      <c r="C3358" s="567">
        <v>1</v>
      </c>
      <c r="D3358" s="567">
        <v>1250000</v>
      </c>
      <c r="E3358" s="567"/>
      <c r="F3358" s="567">
        <v>238684</v>
      </c>
    </row>
    <row r="3359" spans="1:6">
      <c r="A3359" s="891" t="s">
        <v>3251</v>
      </c>
      <c r="B3359" s="567"/>
      <c r="C3359" s="567">
        <v>1</v>
      </c>
      <c r="D3359" s="567">
        <v>1250000</v>
      </c>
      <c r="E3359" s="567"/>
      <c r="F3359" s="567">
        <v>238684</v>
      </c>
    </row>
    <row r="3360" spans="1:6">
      <c r="A3360" s="892" t="s">
        <v>1314</v>
      </c>
      <c r="B3360" s="567"/>
      <c r="C3360" s="567">
        <v>1</v>
      </c>
      <c r="D3360" s="567">
        <v>1250000</v>
      </c>
      <c r="E3360" s="567"/>
      <c r="F3360" s="567">
        <v>238684</v>
      </c>
    </row>
    <row r="3361" spans="1:6">
      <c r="A3361" s="893" t="s">
        <v>3251</v>
      </c>
      <c r="B3361" s="567"/>
      <c r="C3361" s="567">
        <v>1</v>
      </c>
      <c r="D3361" s="567">
        <v>1250000</v>
      </c>
      <c r="E3361" s="567"/>
      <c r="F3361" s="567">
        <v>238684</v>
      </c>
    </row>
    <row r="3362" spans="1:6">
      <c r="A3362" s="894" t="s">
        <v>3251</v>
      </c>
      <c r="B3362" s="567"/>
      <c r="C3362" s="567">
        <v>1</v>
      </c>
      <c r="D3362" s="567">
        <v>1250000</v>
      </c>
      <c r="E3362" s="567"/>
      <c r="F3362" s="567">
        <v>238684</v>
      </c>
    </row>
    <row r="3363" spans="1:6">
      <c r="A3363" s="896" t="s">
        <v>529</v>
      </c>
      <c r="B3363" s="567"/>
      <c r="C3363" s="567">
        <v>1</v>
      </c>
      <c r="D3363" s="567">
        <v>1250000</v>
      </c>
      <c r="E3363" s="567"/>
      <c r="F3363" s="567">
        <v>238684</v>
      </c>
    </row>
    <row r="3364" spans="1:6">
      <c r="A3364" s="895" t="s">
        <v>299</v>
      </c>
      <c r="B3364" s="567"/>
      <c r="C3364" s="567">
        <v>1</v>
      </c>
      <c r="D3364" s="567">
        <v>1250000</v>
      </c>
      <c r="E3364" s="567"/>
      <c r="F3364" s="567">
        <v>238684</v>
      </c>
    </row>
    <row r="3365" spans="1:6">
      <c r="A3365" s="897" t="s">
        <v>319</v>
      </c>
      <c r="B3365" s="567"/>
      <c r="C3365" s="567">
        <v>1</v>
      </c>
      <c r="D3365" s="567">
        <v>1250000</v>
      </c>
      <c r="E3365" s="567"/>
      <c r="F3365" s="567">
        <v>238684</v>
      </c>
    </row>
    <row r="3366" spans="1:6">
      <c r="A3366" s="887" t="s">
        <v>3251</v>
      </c>
      <c r="B3366" s="567">
        <v>5475000</v>
      </c>
      <c r="C3366" s="567">
        <v>3</v>
      </c>
      <c r="D3366" s="567">
        <v>8376000</v>
      </c>
      <c r="E3366" s="567">
        <v>2061090</v>
      </c>
      <c r="F3366" s="567">
        <v>3257474</v>
      </c>
    </row>
    <row r="3367" spans="1:6">
      <c r="A3367" s="888" t="s">
        <v>3251</v>
      </c>
      <c r="B3367" s="567">
        <v>5475000</v>
      </c>
      <c r="C3367" s="567">
        <v>3</v>
      </c>
      <c r="D3367" s="567">
        <v>8376000</v>
      </c>
      <c r="E3367" s="567">
        <v>2061090</v>
      </c>
      <c r="F3367" s="567">
        <v>3257474</v>
      </c>
    </row>
    <row r="3368" spans="1:6">
      <c r="A3368" s="889">
        <v>0.6</v>
      </c>
      <c r="B3368" s="567">
        <v>2380000</v>
      </c>
      <c r="C3368" s="567">
        <v>1</v>
      </c>
      <c r="D3368" s="567">
        <v>2380000</v>
      </c>
      <c r="E3368" s="567">
        <v>567280</v>
      </c>
      <c r="F3368" s="567">
        <v>0</v>
      </c>
    </row>
    <row r="3369" spans="1:6">
      <c r="A3369" s="890" t="s">
        <v>3251</v>
      </c>
      <c r="B3369" s="567">
        <v>2380000</v>
      </c>
      <c r="C3369" s="567">
        <v>1</v>
      </c>
      <c r="D3369" s="567">
        <v>2380000</v>
      </c>
      <c r="E3369" s="567">
        <v>567280</v>
      </c>
      <c r="F3369" s="567">
        <v>0</v>
      </c>
    </row>
    <row r="3370" spans="1:6">
      <c r="A3370" s="891" t="s">
        <v>3251</v>
      </c>
      <c r="B3370" s="567">
        <v>2380000</v>
      </c>
      <c r="C3370" s="567">
        <v>1</v>
      </c>
      <c r="D3370" s="567">
        <v>2380000</v>
      </c>
      <c r="E3370" s="567">
        <v>567280</v>
      </c>
      <c r="F3370" s="567">
        <v>0</v>
      </c>
    </row>
    <row r="3371" spans="1:6">
      <c r="A3371" s="892" t="s">
        <v>3251</v>
      </c>
      <c r="B3371" s="567">
        <v>2380000</v>
      </c>
      <c r="C3371" s="567">
        <v>1</v>
      </c>
      <c r="D3371" s="567">
        <v>2380000</v>
      </c>
      <c r="E3371" s="567">
        <v>567280</v>
      </c>
      <c r="F3371" s="567">
        <v>0</v>
      </c>
    </row>
    <row r="3372" spans="1:6">
      <c r="A3372" s="893" t="s">
        <v>406</v>
      </c>
      <c r="B3372" s="567">
        <v>2380000</v>
      </c>
      <c r="C3372" s="567">
        <v>1</v>
      </c>
      <c r="D3372" s="567">
        <v>2380000</v>
      </c>
      <c r="E3372" s="567">
        <v>567280</v>
      </c>
      <c r="F3372" s="567">
        <v>0</v>
      </c>
    </row>
    <row r="3373" spans="1:6">
      <c r="A3373" s="894" t="s">
        <v>3251</v>
      </c>
      <c r="B3373" s="567">
        <v>2380000</v>
      </c>
      <c r="C3373" s="567">
        <v>1</v>
      </c>
      <c r="D3373" s="567">
        <v>2380000</v>
      </c>
      <c r="E3373" s="567">
        <v>567280</v>
      </c>
      <c r="F3373" s="567">
        <v>0</v>
      </c>
    </row>
    <row r="3374" spans="1:6">
      <c r="A3374" s="896" t="s">
        <v>318</v>
      </c>
      <c r="B3374" s="567">
        <v>2380000</v>
      </c>
      <c r="C3374" s="567">
        <v>1</v>
      </c>
      <c r="D3374" s="567">
        <v>2380000</v>
      </c>
      <c r="E3374" s="567">
        <v>567280</v>
      </c>
      <c r="F3374" s="567">
        <v>0</v>
      </c>
    </row>
    <row r="3375" spans="1:6">
      <c r="A3375" s="895" t="s">
        <v>291</v>
      </c>
      <c r="B3375" s="567">
        <v>2380000</v>
      </c>
      <c r="C3375" s="567">
        <v>1</v>
      </c>
      <c r="D3375" s="567">
        <v>2380000</v>
      </c>
      <c r="E3375" s="567">
        <v>567280</v>
      </c>
      <c r="F3375" s="567">
        <v>0</v>
      </c>
    </row>
    <row r="3376" spans="1:6">
      <c r="A3376" s="897" t="s">
        <v>391</v>
      </c>
      <c r="B3376" s="567">
        <v>2380000</v>
      </c>
      <c r="C3376" s="567">
        <v>1</v>
      </c>
      <c r="D3376" s="567">
        <v>2380000</v>
      </c>
      <c r="E3376" s="567">
        <v>567280</v>
      </c>
      <c r="F3376" s="567">
        <v>0</v>
      </c>
    </row>
    <row r="3377" spans="1:6">
      <c r="A3377" s="889">
        <v>1</v>
      </c>
      <c r="B3377" s="567">
        <v>300000</v>
      </c>
      <c r="C3377" s="567">
        <v>1</v>
      </c>
      <c r="D3377" s="567">
        <v>2489000</v>
      </c>
      <c r="E3377" s="567"/>
      <c r="F3377" s="567">
        <v>2349654</v>
      </c>
    </row>
    <row r="3378" spans="1:6">
      <c r="A3378" s="890" t="s">
        <v>3251</v>
      </c>
      <c r="B3378" s="567">
        <v>300000</v>
      </c>
      <c r="C3378" s="567">
        <v>1</v>
      </c>
      <c r="D3378" s="567">
        <v>2489000</v>
      </c>
      <c r="E3378" s="567"/>
      <c r="F3378" s="567">
        <v>2349654</v>
      </c>
    </row>
    <row r="3379" spans="1:6">
      <c r="A3379" s="891" t="s">
        <v>3251</v>
      </c>
      <c r="B3379" s="567">
        <v>300000</v>
      </c>
      <c r="C3379" s="567">
        <v>1</v>
      </c>
      <c r="D3379" s="567">
        <v>2489000</v>
      </c>
      <c r="E3379" s="567"/>
      <c r="F3379" s="567">
        <v>2349654</v>
      </c>
    </row>
    <row r="3380" spans="1:6">
      <c r="A3380" s="892" t="s">
        <v>3251</v>
      </c>
      <c r="B3380" s="567">
        <v>300000</v>
      </c>
      <c r="C3380" s="567">
        <v>1</v>
      </c>
      <c r="D3380" s="567">
        <v>2489000</v>
      </c>
      <c r="E3380" s="567"/>
      <c r="F3380" s="567">
        <v>2349654</v>
      </c>
    </row>
    <row r="3381" spans="1:6">
      <c r="A3381" s="893" t="s">
        <v>2507</v>
      </c>
      <c r="B3381" s="567">
        <v>300000</v>
      </c>
      <c r="C3381" s="567">
        <v>1</v>
      </c>
      <c r="D3381" s="567">
        <v>2489000</v>
      </c>
      <c r="E3381" s="567"/>
      <c r="F3381" s="567">
        <v>2349654</v>
      </c>
    </row>
    <row r="3382" spans="1:6">
      <c r="A3382" s="894" t="s">
        <v>3251</v>
      </c>
      <c r="B3382" s="567">
        <v>300000</v>
      </c>
      <c r="C3382" s="567">
        <v>1</v>
      </c>
      <c r="D3382" s="567">
        <v>2489000</v>
      </c>
      <c r="E3382" s="567"/>
      <c r="F3382" s="567">
        <v>2349654</v>
      </c>
    </row>
    <row r="3383" spans="1:6">
      <c r="A3383" s="896" t="s">
        <v>2286</v>
      </c>
      <c r="B3383" s="567">
        <v>300000</v>
      </c>
      <c r="C3383" s="567">
        <v>1</v>
      </c>
      <c r="D3383" s="567">
        <v>2489000</v>
      </c>
      <c r="E3383" s="567"/>
      <c r="F3383" s="567">
        <v>2349654</v>
      </c>
    </row>
    <row r="3384" spans="1:6">
      <c r="A3384" s="895" t="s">
        <v>296</v>
      </c>
      <c r="B3384" s="567">
        <v>300000</v>
      </c>
      <c r="C3384" s="567">
        <v>1</v>
      </c>
      <c r="D3384" s="567">
        <v>2489000</v>
      </c>
      <c r="E3384" s="567"/>
      <c r="F3384" s="567">
        <v>2349654</v>
      </c>
    </row>
    <row r="3385" spans="1:6">
      <c r="A3385" s="897" t="s">
        <v>2285</v>
      </c>
      <c r="B3385" s="567">
        <v>300000</v>
      </c>
      <c r="C3385" s="567">
        <v>1</v>
      </c>
      <c r="D3385" s="567">
        <v>2489000</v>
      </c>
      <c r="E3385" s="567"/>
      <c r="F3385" s="567">
        <v>2349654</v>
      </c>
    </row>
    <row r="3386" spans="1:6">
      <c r="A3386" s="889" t="s">
        <v>3251</v>
      </c>
      <c r="B3386" s="567">
        <v>2795000</v>
      </c>
      <c r="C3386" s="567">
        <v>1</v>
      </c>
      <c r="D3386" s="567">
        <v>3507000</v>
      </c>
      <c r="E3386" s="567">
        <v>1493810</v>
      </c>
      <c r="F3386" s="567">
        <v>907820</v>
      </c>
    </row>
    <row r="3387" spans="1:6">
      <c r="A3387" s="890" t="s">
        <v>3251</v>
      </c>
      <c r="B3387" s="567">
        <v>2795000</v>
      </c>
      <c r="C3387" s="567">
        <v>1</v>
      </c>
      <c r="D3387" s="567">
        <v>3507000</v>
      </c>
      <c r="E3387" s="567">
        <v>1493810</v>
      </c>
      <c r="F3387" s="567">
        <v>907820</v>
      </c>
    </row>
    <row r="3388" spans="1:6">
      <c r="A3388" s="891" t="s">
        <v>3251</v>
      </c>
      <c r="B3388" s="567">
        <v>2795000</v>
      </c>
      <c r="C3388" s="567">
        <v>1</v>
      </c>
      <c r="D3388" s="567">
        <v>3507000</v>
      </c>
      <c r="E3388" s="567">
        <v>1493810</v>
      </c>
      <c r="F3388" s="567">
        <v>907820</v>
      </c>
    </row>
    <row r="3389" spans="1:6">
      <c r="A3389" s="892" t="s">
        <v>3251</v>
      </c>
      <c r="B3389" s="567">
        <v>2795000</v>
      </c>
      <c r="C3389" s="567">
        <v>1</v>
      </c>
      <c r="D3389" s="567">
        <v>3507000</v>
      </c>
      <c r="E3389" s="567">
        <v>1493810</v>
      </c>
      <c r="F3389" s="567">
        <v>907820</v>
      </c>
    </row>
    <row r="3390" spans="1:6">
      <c r="A3390" s="893">
        <v>2</v>
      </c>
      <c r="B3390" s="567">
        <v>2795000</v>
      </c>
      <c r="C3390" s="567">
        <v>1</v>
      </c>
      <c r="D3390" s="567">
        <v>3507000</v>
      </c>
      <c r="E3390" s="567">
        <v>1493810</v>
      </c>
      <c r="F3390" s="567">
        <v>907820</v>
      </c>
    </row>
    <row r="3391" spans="1:6">
      <c r="A3391" s="894" t="s">
        <v>3251</v>
      </c>
      <c r="B3391" s="567">
        <v>2795000</v>
      </c>
      <c r="C3391" s="567">
        <v>1</v>
      </c>
      <c r="D3391" s="567">
        <v>3507000</v>
      </c>
      <c r="E3391" s="567">
        <v>1493810</v>
      </c>
      <c r="F3391" s="567">
        <v>907820</v>
      </c>
    </row>
    <row r="3392" spans="1:6">
      <c r="A3392" s="896" t="s">
        <v>318</v>
      </c>
      <c r="B3392" s="567">
        <v>2795000</v>
      </c>
      <c r="C3392" s="567">
        <v>1</v>
      </c>
      <c r="D3392" s="567">
        <v>3507000</v>
      </c>
      <c r="E3392" s="567">
        <v>1493810</v>
      </c>
      <c r="F3392" s="567">
        <v>907820</v>
      </c>
    </row>
    <row r="3393" spans="1:6">
      <c r="A3393" s="895" t="s">
        <v>291</v>
      </c>
      <c r="B3393" s="567">
        <v>2795000</v>
      </c>
      <c r="C3393" s="567">
        <v>1</v>
      </c>
      <c r="D3393" s="567">
        <v>3507000</v>
      </c>
      <c r="E3393" s="567">
        <v>1493810</v>
      </c>
      <c r="F3393" s="567">
        <v>907820</v>
      </c>
    </row>
    <row r="3394" spans="1:6">
      <c r="A3394" s="897" t="s">
        <v>391</v>
      </c>
      <c r="B3394" s="567">
        <v>2795000</v>
      </c>
      <c r="C3394" s="567">
        <v>1</v>
      </c>
      <c r="D3394" s="567">
        <v>3507000</v>
      </c>
      <c r="E3394" s="567">
        <v>1493810</v>
      </c>
      <c r="F3394" s="567">
        <v>907820</v>
      </c>
    </row>
    <row r="3395" spans="1:6">
      <c r="A3395" s="726" t="s">
        <v>2691</v>
      </c>
      <c r="B3395" s="567">
        <v>9076654</v>
      </c>
      <c r="C3395" s="567">
        <v>18</v>
      </c>
      <c r="D3395" s="567">
        <v>47084353</v>
      </c>
      <c r="E3395" s="567">
        <v>23530077.14178</v>
      </c>
      <c r="F3395" s="567">
        <v>23173604.698480003</v>
      </c>
    </row>
    <row r="3396" spans="1:6">
      <c r="A3396" s="887" t="s">
        <v>3158</v>
      </c>
      <c r="B3396" s="567"/>
      <c r="C3396" s="567">
        <v>1</v>
      </c>
      <c r="D3396" s="567">
        <v>4500000</v>
      </c>
      <c r="E3396" s="567"/>
      <c r="F3396" s="567"/>
    </row>
    <row r="3397" spans="1:6">
      <c r="A3397" s="888" t="s">
        <v>3251</v>
      </c>
      <c r="B3397" s="567"/>
      <c r="C3397" s="567">
        <v>1</v>
      </c>
      <c r="D3397" s="567">
        <v>4500000</v>
      </c>
      <c r="E3397" s="567"/>
      <c r="F3397" s="567"/>
    </row>
    <row r="3398" spans="1:6">
      <c r="A3398" s="889">
        <v>0</v>
      </c>
      <c r="B3398" s="567"/>
      <c r="C3398" s="567">
        <v>1</v>
      </c>
      <c r="D3398" s="567">
        <v>4500000</v>
      </c>
      <c r="E3398" s="567"/>
      <c r="F3398" s="567"/>
    </row>
    <row r="3399" spans="1:6">
      <c r="A3399" s="890">
        <v>0</v>
      </c>
      <c r="B3399" s="567"/>
      <c r="C3399" s="567">
        <v>1</v>
      </c>
      <c r="D3399" s="567">
        <v>4500000</v>
      </c>
      <c r="E3399" s="567"/>
      <c r="F3399" s="567"/>
    </row>
    <row r="3400" spans="1:6">
      <c r="A3400" s="891">
        <v>2014</v>
      </c>
      <c r="B3400" s="567"/>
      <c r="C3400" s="567">
        <v>1</v>
      </c>
      <c r="D3400" s="567">
        <v>4500000</v>
      </c>
      <c r="E3400" s="567"/>
      <c r="F3400" s="567"/>
    </row>
    <row r="3401" spans="1:6">
      <c r="A3401" s="892" t="s">
        <v>3157</v>
      </c>
      <c r="B3401" s="567"/>
      <c r="C3401" s="567">
        <v>1</v>
      </c>
      <c r="D3401" s="567">
        <v>4500000</v>
      </c>
      <c r="E3401" s="567"/>
      <c r="F3401" s="567"/>
    </row>
    <row r="3402" spans="1:6">
      <c r="A3402" s="893" t="s">
        <v>3251</v>
      </c>
      <c r="B3402" s="567"/>
      <c r="C3402" s="567">
        <v>1</v>
      </c>
      <c r="D3402" s="567">
        <v>4500000</v>
      </c>
      <c r="E3402" s="567"/>
      <c r="F3402" s="567"/>
    </row>
    <row r="3403" spans="1:6">
      <c r="A3403" s="894" t="s">
        <v>3251</v>
      </c>
      <c r="B3403" s="567"/>
      <c r="C3403" s="567">
        <v>1</v>
      </c>
      <c r="D3403" s="567">
        <v>4500000</v>
      </c>
      <c r="E3403" s="567"/>
      <c r="F3403" s="567"/>
    </row>
    <row r="3404" spans="1:6">
      <c r="A3404" s="896" t="s">
        <v>526</v>
      </c>
      <c r="B3404" s="567"/>
      <c r="C3404" s="567">
        <v>1</v>
      </c>
      <c r="D3404" s="567">
        <v>4500000</v>
      </c>
      <c r="E3404" s="567"/>
      <c r="F3404" s="567"/>
    </row>
    <row r="3405" spans="1:6">
      <c r="A3405" s="895" t="s">
        <v>270</v>
      </c>
      <c r="B3405" s="567"/>
      <c r="C3405" s="567">
        <v>1</v>
      </c>
      <c r="D3405" s="567">
        <v>4500000</v>
      </c>
      <c r="E3405" s="567"/>
      <c r="F3405" s="567"/>
    </row>
    <row r="3406" spans="1:6">
      <c r="A3406" s="897" t="s">
        <v>3251</v>
      </c>
      <c r="B3406" s="567"/>
      <c r="C3406" s="567">
        <v>1</v>
      </c>
      <c r="D3406" s="567">
        <v>4500000</v>
      </c>
      <c r="E3406" s="567"/>
      <c r="F3406" s="567"/>
    </row>
    <row r="3407" spans="1:6">
      <c r="A3407" s="887" t="s">
        <v>13</v>
      </c>
      <c r="B3407" s="567">
        <v>500000</v>
      </c>
      <c r="C3407" s="567">
        <v>1</v>
      </c>
      <c r="D3407" s="567">
        <v>2323500</v>
      </c>
      <c r="E3407" s="567">
        <v>1843758.9983299999</v>
      </c>
      <c r="F3407" s="567">
        <v>1843191.2396300002</v>
      </c>
    </row>
    <row r="3408" spans="1:6">
      <c r="A3408" s="888" t="s">
        <v>3251</v>
      </c>
      <c r="B3408" s="567">
        <v>500000</v>
      </c>
      <c r="C3408" s="567">
        <v>1</v>
      </c>
      <c r="D3408" s="567">
        <v>2323500</v>
      </c>
      <c r="E3408" s="567">
        <v>1843758.9983299999</v>
      </c>
      <c r="F3408" s="567">
        <v>1843191.2396300002</v>
      </c>
    </row>
    <row r="3409" spans="1:6">
      <c r="A3409" s="889">
        <v>1</v>
      </c>
      <c r="B3409" s="567">
        <v>500000</v>
      </c>
      <c r="C3409" s="567">
        <v>1</v>
      </c>
      <c r="D3409" s="567">
        <v>2323500</v>
      </c>
      <c r="E3409" s="567">
        <v>1843758.9983299999</v>
      </c>
      <c r="F3409" s="567">
        <v>1843191.2396300002</v>
      </c>
    </row>
    <row r="3410" spans="1:6">
      <c r="A3410" s="890" t="s">
        <v>3251</v>
      </c>
      <c r="B3410" s="567">
        <v>500000</v>
      </c>
      <c r="C3410" s="567">
        <v>1</v>
      </c>
      <c r="D3410" s="567">
        <v>2323500</v>
      </c>
      <c r="E3410" s="567">
        <v>1843758.9983299999</v>
      </c>
      <c r="F3410" s="567">
        <v>1843191.2396300002</v>
      </c>
    </row>
    <row r="3411" spans="1:6">
      <c r="A3411" s="891">
        <v>2006</v>
      </c>
      <c r="B3411" s="567">
        <v>500000</v>
      </c>
      <c r="C3411" s="567">
        <v>1</v>
      </c>
      <c r="D3411" s="567">
        <v>2323500</v>
      </c>
      <c r="E3411" s="567">
        <v>1843758.9983299999</v>
      </c>
      <c r="F3411" s="567">
        <v>1843191.2396300002</v>
      </c>
    </row>
    <row r="3412" spans="1:6">
      <c r="A3412" s="892" t="s">
        <v>551</v>
      </c>
      <c r="B3412" s="567">
        <v>500000</v>
      </c>
      <c r="C3412" s="567">
        <v>1</v>
      </c>
      <c r="D3412" s="567">
        <v>2323500</v>
      </c>
      <c r="E3412" s="567">
        <v>1843758.9983299999</v>
      </c>
      <c r="F3412" s="567">
        <v>1843191.2396300002</v>
      </c>
    </row>
    <row r="3413" spans="1:6">
      <c r="A3413" s="893" t="s">
        <v>3251</v>
      </c>
      <c r="B3413" s="567">
        <v>500000</v>
      </c>
      <c r="C3413" s="567">
        <v>1</v>
      </c>
      <c r="D3413" s="567">
        <v>2323500</v>
      </c>
      <c r="E3413" s="567">
        <v>1843758.9983299999</v>
      </c>
      <c r="F3413" s="567">
        <v>1843191.2396300002</v>
      </c>
    </row>
    <row r="3414" spans="1:6">
      <c r="A3414" s="894" t="s">
        <v>3251</v>
      </c>
      <c r="B3414" s="567">
        <v>500000</v>
      </c>
      <c r="C3414" s="567">
        <v>1</v>
      </c>
      <c r="D3414" s="567">
        <v>2323500</v>
      </c>
      <c r="E3414" s="567">
        <v>1843758.9983299999</v>
      </c>
      <c r="F3414" s="567">
        <v>1843191.2396300002</v>
      </c>
    </row>
    <row r="3415" spans="1:6">
      <c r="A3415" s="896" t="s">
        <v>527</v>
      </c>
      <c r="B3415" s="567">
        <v>500000</v>
      </c>
      <c r="C3415" s="567">
        <v>1</v>
      </c>
      <c r="D3415" s="567">
        <v>2323500</v>
      </c>
      <c r="E3415" s="567">
        <v>1843758.9983299999</v>
      </c>
      <c r="F3415" s="567">
        <v>1843191.2396300002</v>
      </c>
    </row>
    <row r="3416" spans="1:6">
      <c r="A3416" s="895" t="s">
        <v>289</v>
      </c>
      <c r="B3416" s="567">
        <v>500000</v>
      </c>
      <c r="C3416" s="567">
        <v>1</v>
      </c>
      <c r="D3416" s="567">
        <v>2323500</v>
      </c>
      <c r="E3416" s="567">
        <v>1843758.9983299999</v>
      </c>
      <c r="F3416" s="567">
        <v>1843191.2396300002</v>
      </c>
    </row>
    <row r="3417" spans="1:6">
      <c r="A3417" s="897" t="s">
        <v>319</v>
      </c>
      <c r="B3417" s="567">
        <v>500000</v>
      </c>
      <c r="C3417" s="567">
        <v>1</v>
      </c>
      <c r="D3417" s="567">
        <v>2323500</v>
      </c>
      <c r="E3417" s="567">
        <v>1843758.9983299999</v>
      </c>
      <c r="F3417" s="567">
        <v>1843191.2396300002</v>
      </c>
    </row>
    <row r="3418" spans="1:6">
      <c r="A3418" s="887" t="s">
        <v>20</v>
      </c>
      <c r="B3418" s="567">
        <v>1000000</v>
      </c>
      <c r="C3418" s="567">
        <v>3</v>
      </c>
      <c r="D3418" s="567">
        <v>10137000</v>
      </c>
      <c r="E3418" s="567">
        <v>2064650.0142999999</v>
      </c>
      <c r="F3418" s="567">
        <v>5139665.6286200006</v>
      </c>
    </row>
    <row r="3419" spans="1:6">
      <c r="A3419" s="888" t="s">
        <v>3251</v>
      </c>
      <c r="B3419" s="567">
        <v>1000000</v>
      </c>
      <c r="C3419" s="567">
        <v>3</v>
      </c>
      <c r="D3419" s="567">
        <v>10137000</v>
      </c>
      <c r="E3419" s="567">
        <v>2064650.0142999999</v>
      </c>
      <c r="F3419" s="567">
        <v>5139665.6286200006</v>
      </c>
    </row>
    <row r="3420" spans="1:6">
      <c r="A3420" s="889">
        <v>0.75</v>
      </c>
      <c r="B3420" s="567">
        <v>500000</v>
      </c>
      <c r="C3420" s="567">
        <v>1</v>
      </c>
      <c r="D3420" s="567">
        <v>2350000</v>
      </c>
      <c r="E3420" s="567">
        <v>2064650.0142999999</v>
      </c>
      <c r="F3420" s="567">
        <v>1435907</v>
      </c>
    </row>
    <row r="3421" spans="1:6">
      <c r="A3421" s="890" t="s">
        <v>3251</v>
      </c>
      <c r="B3421" s="567">
        <v>500000</v>
      </c>
      <c r="C3421" s="567">
        <v>1</v>
      </c>
      <c r="D3421" s="567">
        <v>2350000</v>
      </c>
      <c r="E3421" s="567">
        <v>2064650.0142999999</v>
      </c>
      <c r="F3421" s="567">
        <v>1435907</v>
      </c>
    </row>
    <row r="3422" spans="1:6">
      <c r="A3422" s="891" t="s">
        <v>3251</v>
      </c>
      <c r="B3422" s="567">
        <v>500000</v>
      </c>
      <c r="C3422" s="567">
        <v>1</v>
      </c>
      <c r="D3422" s="567">
        <v>2350000</v>
      </c>
      <c r="E3422" s="567">
        <v>2064650.0142999999</v>
      </c>
      <c r="F3422" s="567">
        <v>1435907</v>
      </c>
    </row>
    <row r="3423" spans="1:6">
      <c r="A3423" s="892" t="s">
        <v>3251</v>
      </c>
      <c r="B3423" s="567">
        <v>500000</v>
      </c>
      <c r="C3423" s="567">
        <v>1</v>
      </c>
      <c r="D3423" s="567">
        <v>2350000</v>
      </c>
      <c r="E3423" s="567">
        <v>2064650.0142999999</v>
      </c>
      <c r="F3423" s="567">
        <v>1435907</v>
      </c>
    </row>
    <row r="3424" spans="1:6">
      <c r="A3424" s="893" t="s">
        <v>321</v>
      </c>
      <c r="B3424" s="567">
        <v>500000</v>
      </c>
      <c r="C3424" s="567">
        <v>1</v>
      </c>
      <c r="D3424" s="567">
        <v>2350000</v>
      </c>
      <c r="E3424" s="567">
        <v>2064650.0142999999</v>
      </c>
      <c r="F3424" s="567">
        <v>1435907</v>
      </c>
    </row>
    <row r="3425" spans="1:6">
      <c r="A3425" s="894" t="s">
        <v>3251</v>
      </c>
      <c r="B3425" s="567">
        <v>500000</v>
      </c>
      <c r="C3425" s="567">
        <v>1</v>
      </c>
      <c r="D3425" s="567">
        <v>2350000</v>
      </c>
      <c r="E3425" s="567">
        <v>2064650.0142999999</v>
      </c>
      <c r="F3425" s="567">
        <v>1435907</v>
      </c>
    </row>
    <row r="3426" spans="1:6">
      <c r="A3426" s="896" t="s">
        <v>318</v>
      </c>
      <c r="B3426" s="567">
        <v>500000</v>
      </c>
      <c r="C3426" s="567">
        <v>1</v>
      </c>
      <c r="D3426" s="567">
        <v>2350000</v>
      </c>
      <c r="E3426" s="567">
        <v>2064650.0142999999</v>
      </c>
      <c r="F3426" s="567">
        <v>1435907</v>
      </c>
    </row>
    <row r="3427" spans="1:6">
      <c r="A3427" s="895" t="s">
        <v>295</v>
      </c>
      <c r="B3427" s="567">
        <v>500000</v>
      </c>
      <c r="C3427" s="567">
        <v>1</v>
      </c>
      <c r="D3427" s="567">
        <v>2350000</v>
      </c>
      <c r="E3427" s="567">
        <v>2064650.0142999999</v>
      </c>
      <c r="F3427" s="567">
        <v>1435907</v>
      </c>
    </row>
    <row r="3428" spans="1:6">
      <c r="A3428" s="897" t="s">
        <v>319</v>
      </c>
      <c r="B3428" s="567">
        <v>500000</v>
      </c>
      <c r="C3428" s="567">
        <v>1</v>
      </c>
      <c r="D3428" s="567">
        <v>2350000</v>
      </c>
      <c r="E3428" s="567">
        <v>2064650.0142999999</v>
      </c>
      <c r="F3428" s="567">
        <v>1435907</v>
      </c>
    </row>
    <row r="3429" spans="1:6">
      <c r="A3429" s="889">
        <v>0.8</v>
      </c>
      <c r="B3429" s="567"/>
      <c r="C3429" s="567">
        <v>1</v>
      </c>
      <c r="D3429" s="567">
        <v>4457000</v>
      </c>
      <c r="E3429" s="567"/>
      <c r="F3429" s="567">
        <v>2665334.6286200006</v>
      </c>
    </row>
    <row r="3430" spans="1:6">
      <c r="A3430" s="890">
        <v>0</v>
      </c>
      <c r="B3430" s="567"/>
      <c r="C3430" s="567">
        <v>1</v>
      </c>
      <c r="D3430" s="567">
        <v>4457000</v>
      </c>
      <c r="E3430" s="567"/>
      <c r="F3430" s="567">
        <v>2665334.6286200006</v>
      </c>
    </row>
    <row r="3431" spans="1:6">
      <c r="A3431" s="891" t="s">
        <v>3251</v>
      </c>
      <c r="B3431" s="567"/>
      <c r="C3431" s="567">
        <v>1</v>
      </c>
      <c r="D3431" s="567">
        <v>4457000</v>
      </c>
      <c r="E3431" s="567"/>
      <c r="F3431" s="567">
        <v>2665334.6286200006</v>
      </c>
    </row>
    <row r="3432" spans="1:6">
      <c r="A3432" s="892" t="s">
        <v>1213</v>
      </c>
      <c r="B3432" s="567"/>
      <c r="C3432" s="567">
        <v>1</v>
      </c>
      <c r="D3432" s="567">
        <v>4457000</v>
      </c>
      <c r="E3432" s="567"/>
      <c r="F3432" s="567">
        <v>2665334.6286200006</v>
      </c>
    </row>
    <row r="3433" spans="1:6">
      <c r="A3433" s="893" t="s">
        <v>3251</v>
      </c>
      <c r="B3433" s="567"/>
      <c r="C3433" s="567">
        <v>1</v>
      </c>
      <c r="D3433" s="567">
        <v>4457000</v>
      </c>
      <c r="E3433" s="567"/>
      <c r="F3433" s="567">
        <v>2665334.6286200006</v>
      </c>
    </row>
    <row r="3434" spans="1:6">
      <c r="A3434" s="894" t="s">
        <v>3251</v>
      </c>
      <c r="B3434" s="567"/>
      <c r="C3434" s="567">
        <v>1</v>
      </c>
      <c r="D3434" s="567">
        <v>4457000</v>
      </c>
      <c r="E3434" s="567"/>
      <c r="F3434" s="567">
        <v>2665334.6286200006</v>
      </c>
    </row>
    <row r="3435" spans="1:6">
      <c r="A3435" s="896" t="s">
        <v>529</v>
      </c>
      <c r="B3435" s="567"/>
      <c r="C3435" s="567">
        <v>1</v>
      </c>
      <c r="D3435" s="567">
        <v>4457000</v>
      </c>
      <c r="E3435" s="567"/>
      <c r="F3435" s="567">
        <v>2665334.6286200006</v>
      </c>
    </row>
    <row r="3436" spans="1:6">
      <c r="A3436" s="895" t="s">
        <v>282</v>
      </c>
      <c r="B3436" s="567"/>
      <c r="C3436" s="567">
        <v>1</v>
      </c>
      <c r="D3436" s="567">
        <v>4457000</v>
      </c>
      <c r="E3436" s="567"/>
      <c r="F3436" s="567">
        <v>2665334.6286200006</v>
      </c>
    </row>
    <row r="3437" spans="1:6">
      <c r="A3437" s="897" t="s">
        <v>319</v>
      </c>
      <c r="B3437" s="567"/>
      <c r="C3437" s="567">
        <v>1</v>
      </c>
      <c r="D3437" s="567">
        <v>4457000</v>
      </c>
      <c r="E3437" s="567"/>
      <c r="F3437" s="567">
        <v>2665334.6286200006</v>
      </c>
    </row>
    <row r="3438" spans="1:6">
      <c r="A3438" s="889">
        <v>20</v>
      </c>
      <c r="B3438" s="567">
        <v>500000</v>
      </c>
      <c r="C3438" s="567">
        <v>1</v>
      </c>
      <c r="D3438" s="567">
        <v>3330000</v>
      </c>
      <c r="E3438" s="567"/>
      <c r="F3438" s="567">
        <v>1038424</v>
      </c>
    </row>
    <row r="3439" spans="1:6">
      <c r="A3439" s="890">
        <v>0.31183903903903903</v>
      </c>
      <c r="B3439" s="567">
        <v>500000</v>
      </c>
      <c r="C3439" s="567">
        <v>1</v>
      </c>
      <c r="D3439" s="567">
        <v>3330000</v>
      </c>
      <c r="E3439" s="567"/>
      <c r="F3439" s="567">
        <v>1038424</v>
      </c>
    </row>
    <row r="3440" spans="1:6">
      <c r="A3440" s="891" t="s">
        <v>3251</v>
      </c>
      <c r="B3440" s="567">
        <v>500000</v>
      </c>
      <c r="C3440" s="567">
        <v>1</v>
      </c>
      <c r="D3440" s="567">
        <v>3330000</v>
      </c>
      <c r="E3440" s="567"/>
      <c r="F3440" s="567">
        <v>1038424</v>
      </c>
    </row>
    <row r="3441" spans="1:6">
      <c r="A3441" s="892" t="s">
        <v>2418</v>
      </c>
      <c r="B3441" s="567">
        <v>500000</v>
      </c>
      <c r="C3441" s="567">
        <v>1</v>
      </c>
      <c r="D3441" s="567">
        <v>3330000</v>
      </c>
      <c r="E3441" s="567"/>
      <c r="F3441" s="567">
        <v>1038424</v>
      </c>
    </row>
    <row r="3442" spans="1:6">
      <c r="A3442" s="893" t="s">
        <v>3251</v>
      </c>
      <c r="B3442" s="567">
        <v>500000</v>
      </c>
      <c r="C3442" s="567">
        <v>1</v>
      </c>
      <c r="D3442" s="567">
        <v>3330000</v>
      </c>
      <c r="E3442" s="567"/>
      <c r="F3442" s="567">
        <v>1038424</v>
      </c>
    </row>
    <row r="3443" spans="1:6">
      <c r="A3443" s="894" t="s">
        <v>3251</v>
      </c>
      <c r="B3443" s="567">
        <v>500000</v>
      </c>
      <c r="C3443" s="567">
        <v>1</v>
      </c>
      <c r="D3443" s="567">
        <v>3330000</v>
      </c>
      <c r="E3443" s="567"/>
      <c r="F3443" s="567">
        <v>1038424</v>
      </c>
    </row>
    <row r="3444" spans="1:6">
      <c r="A3444" s="896" t="s">
        <v>2286</v>
      </c>
      <c r="B3444" s="567">
        <v>500000</v>
      </c>
      <c r="C3444" s="567">
        <v>1</v>
      </c>
      <c r="D3444" s="567">
        <v>3330000</v>
      </c>
      <c r="E3444" s="567"/>
      <c r="F3444" s="567">
        <v>1038424</v>
      </c>
    </row>
    <row r="3445" spans="1:6">
      <c r="A3445" s="895" t="s">
        <v>302</v>
      </c>
      <c r="B3445" s="567">
        <v>500000</v>
      </c>
      <c r="C3445" s="567">
        <v>1</v>
      </c>
      <c r="D3445" s="567">
        <v>3330000</v>
      </c>
      <c r="E3445" s="567"/>
      <c r="F3445" s="567">
        <v>1038424</v>
      </c>
    </row>
    <row r="3446" spans="1:6">
      <c r="A3446" s="897" t="s">
        <v>3251</v>
      </c>
      <c r="B3446" s="567">
        <v>500000</v>
      </c>
      <c r="C3446" s="567">
        <v>1</v>
      </c>
      <c r="D3446" s="567">
        <v>3330000</v>
      </c>
      <c r="E3446" s="567"/>
      <c r="F3446" s="567">
        <v>1038424</v>
      </c>
    </row>
    <row r="3447" spans="1:6">
      <c r="A3447" s="887" t="s">
        <v>2444</v>
      </c>
      <c r="B3447" s="567">
        <v>196654</v>
      </c>
      <c r="C3447" s="567">
        <v>1</v>
      </c>
      <c r="D3447" s="567">
        <v>2727853</v>
      </c>
      <c r="E3447" s="567">
        <v>2649815.3555899998</v>
      </c>
      <c r="F3447" s="567">
        <v>2432897.1112299999</v>
      </c>
    </row>
    <row r="3448" spans="1:6">
      <c r="A3448" s="888" t="s">
        <v>3251</v>
      </c>
      <c r="B3448" s="567">
        <v>196654</v>
      </c>
      <c r="C3448" s="567">
        <v>1</v>
      </c>
      <c r="D3448" s="567">
        <v>2727853</v>
      </c>
      <c r="E3448" s="567">
        <v>2649815.3555899998</v>
      </c>
      <c r="F3448" s="567">
        <v>2432897.1112299999</v>
      </c>
    </row>
    <row r="3449" spans="1:6">
      <c r="A3449" s="889">
        <v>95</v>
      </c>
      <c r="B3449" s="567">
        <v>196654</v>
      </c>
      <c r="C3449" s="567">
        <v>1</v>
      </c>
      <c r="D3449" s="567">
        <v>2727853</v>
      </c>
      <c r="E3449" s="567">
        <v>2649815.3555899998</v>
      </c>
      <c r="F3449" s="567">
        <v>2432897.1112299999</v>
      </c>
    </row>
    <row r="3450" spans="1:6">
      <c r="A3450" s="890" t="s">
        <v>3251</v>
      </c>
      <c r="B3450" s="567">
        <v>196654</v>
      </c>
      <c r="C3450" s="567">
        <v>1</v>
      </c>
      <c r="D3450" s="567">
        <v>2727853</v>
      </c>
      <c r="E3450" s="567">
        <v>2649815.3555899998</v>
      </c>
      <c r="F3450" s="567">
        <v>2432897.1112299999</v>
      </c>
    </row>
    <row r="3451" spans="1:6">
      <c r="A3451" s="891" t="s">
        <v>3251</v>
      </c>
      <c r="B3451" s="567">
        <v>196654</v>
      </c>
      <c r="C3451" s="567">
        <v>1</v>
      </c>
      <c r="D3451" s="567">
        <v>2727853</v>
      </c>
      <c r="E3451" s="567">
        <v>2649815.3555899998</v>
      </c>
      <c r="F3451" s="567">
        <v>2432897.1112299999</v>
      </c>
    </row>
    <row r="3452" spans="1:6">
      <c r="A3452" s="892" t="s">
        <v>2443</v>
      </c>
      <c r="B3452" s="567">
        <v>196654</v>
      </c>
      <c r="C3452" s="567">
        <v>1</v>
      </c>
      <c r="D3452" s="567">
        <v>2727853</v>
      </c>
      <c r="E3452" s="567">
        <v>2649815.3555899998</v>
      </c>
      <c r="F3452" s="567">
        <v>2432897.1112299999</v>
      </c>
    </row>
    <row r="3453" spans="1:6">
      <c r="A3453" s="893" t="s">
        <v>2442</v>
      </c>
      <c r="B3453" s="567">
        <v>196654</v>
      </c>
      <c r="C3453" s="567">
        <v>1</v>
      </c>
      <c r="D3453" s="567">
        <v>2727853</v>
      </c>
      <c r="E3453" s="567">
        <v>2649815.3555899998</v>
      </c>
      <c r="F3453" s="567">
        <v>2432897.1112299999</v>
      </c>
    </row>
    <row r="3454" spans="1:6">
      <c r="A3454" s="894" t="s">
        <v>3251</v>
      </c>
      <c r="B3454" s="567">
        <v>196654</v>
      </c>
      <c r="C3454" s="567">
        <v>1</v>
      </c>
      <c r="D3454" s="567">
        <v>2727853</v>
      </c>
      <c r="E3454" s="567">
        <v>2649815.3555899998</v>
      </c>
      <c r="F3454" s="567">
        <v>2432897.1112299999</v>
      </c>
    </row>
    <row r="3455" spans="1:6">
      <c r="A3455" s="896" t="s">
        <v>2286</v>
      </c>
      <c r="B3455" s="567">
        <v>196654</v>
      </c>
      <c r="C3455" s="567">
        <v>1</v>
      </c>
      <c r="D3455" s="567">
        <v>2727853</v>
      </c>
      <c r="E3455" s="567">
        <v>2649815.3555899998</v>
      </c>
      <c r="F3455" s="567">
        <v>2432897.1112299999</v>
      </c>
    </row>
    <row r="3456" spans="1:6">
      <c r="A3456" s="895" t="s">
        <v>300</v>
      </c>
      <c r="B3456" s="567">
        <v>196654</v>
      </c>
      <c r="C3456" s="567">
        <v>1</v>
      </c>
      <c r="D3456" s="567">
        <v>2727853</v>
      </c>
      <c r="E3456" s="567">
        <v>2649815.3555899998</v>
      </c>
      <c r="F3456" s="567">
        <v>2432897.1112299999</v>
      </c>
    </row>
    <row r="3457" spans="1:6">
      <c r="A3457" s="897" t="s">
        <v>319</v>
      </c>
      <c r="B3457" s="567">
        <v>196654</v>
      </c>
      <c r="C3457" s="567">
        <v>1</v>
      </c>
      <c r="D3457" s="567">
        <v>2727853</v>
      </c>
      <c r="E3457" s="567">
        <v>2649815.3555899998</v>
      </c>
      <c r="F3457" s="567">
        <v>2432897.1112299999</v>
      </c>
    </row>
    <row r="3458" spans="1:6">
      <c r="A3458" s="887" t="s">
        <v>554</v>
      </c>
      <c r="B3458" s="567">
        <v>500000</v>
      </c>
      <c r="C3458" s="567">
        <v>1</v>
      </c>
      <c r="D3458" s="567">
        <v>2333500</v>
      </c>
      <c r="E3458" s="567">
        <v>1913768.5094100002</v>
      </c>
      <c r="F3458" s="567">
        <v>1909369.31461</v>
      </c>
    </row>
    <row r="3459" spans="1:6">
      <c r="A3459" s="888" t="s">
        <v>3251</v>
      </c>
      <c r="B3459" s="567">
        <v>500000</v>
      </c>
      <c r="C3459" s="567">
        <v>1</v>
      </c>
      <c r="D3459" s="567">
        <v>2333500</v>
      </c>
      <c r="E3459" s="567">
        <v>1913768.5094100002</v>
      </c>
      <c r="F3459" s="567">
        <v>1909369.31461</v>
      </c>
    </row>
    <row r="3460" spans="1:6">
      <c r="A3460" s="889">
        <v>1</v>
      </c>
      <c r="B3460" s="567">
        <v>500000</v>
      </c>
      <c r="C3460" s="567">
        <v>1</v>
      </c>
      <c r="D3460" s="567">
        <v>2333500</v>
      </c>
      <c r="E3460" s="567">
        <v>1913768.5094100002</v>
      </c>
      <c r="F3460" s="567">
        <v>1909369.31461</v>
      </c>
    </row>
    <row r="3461" spans="1:6">
      <c r="A3461" s="890" t="s">
        <v>3251</v>
      </c>
      <c r="B3461" s="567">
        <v>500000</v>
      </c>
      <c r="C3461" s="567">
        <v>1</v>
      </c>
      <c r="D3461" s="567">
        <v>2333500</v>
      </c>
      <c r="E3461" s="567">
        <v>1913768.5094100002</v>
      </c>
      <c r="F3461" s="567">
        <v>1909369.31461</v>
      </c>
    </row>
    <row r="3462" spans="1:6">
      <c r="A3462" s="891">
        <v>2007</v>
      </c>
      <c r="B3462" s="567">
        <v>500000</v>
      </c>
      <c r="C3462" s="567">
        <v>1</v>
      </c>
      <c r="D3462" s="567">
        <v>2333500</v>
      </c>
      <c r="E3462" s="567">
        <v>1913768.5094100002</v>
      </c>
      <c r="F3462" s="567">
        <v>1909369.31461</v>
      </c>
    </row>
    <row r="3463" spans="1:6">
      <c r="A3463" s="892" t="s">
        <v>553</v>
      </c>
      <c r="B3463" s="567">
        <v>500000</v>
      </c>
      <c r="C3463" s="567">
        <v>1</v>
      </c>
      <c r="D3463" s="567">
        <v>2333500</v>
      </c>
      <c r="E3463" s="567">
        <v>1913768.5094100002</v>
      </c>
      <c r="F3463" s="567">
        <v>1909369.31461</v>
      </c>
    </row>
    <row r="3464" spans="1:6">
      <c r="A3464" s="893" t="s">
        <v>3251</v>
      </c>
      <c r="B3464" s="567">
        <v>500000</v>
      </c>
      <c r="C3464" s="567">
        <v>1</v>
      </c>
      <c r="D3464" s="567">
        <v>2333500</v>
      </c>
      <c r="E3464" s="567">
        <v>1913768.5094100002</v>
      </c>
      <c r="F3464" s="567">
        <v>1909369.31461</v>
      </c>
    </row>
    <row r="3465" spans="1:6">
      <c r="A3465" s="894" t="s">
        <v>3251</v>
      </c>
      <c r="B3465" s="567">
        <v>500000</v>
      </c>
      <c r="C3465" s="567">
        <v>1</v>
      </c>
      <c r="D3465" s="567">
        <v>2333500</v>
      </c>
      <c r="E3465" s="567">
        <v>1913768.5094100002</v>
      </c>
      <c r="F3465" s="567">
        <v>1909369.31461</v>
      </c>
    </row>
    <row r="3466" spans="1:6">
      <c r="A3466" s="896" t="s">
        <v>527</v>
      </c>
      <c r="B3466" s="567">
        <v>500000</v>
      </c>
      <c r="C3466" s="567">
        <v>1</v>
      </c>
      <c r="D3466" s="567">
        <v>2333500</v>
      </c>
      <c r="E3466" s="567">
        <v>1913768.5094100002</v>
      </c>
      <c r="F3466" s="567">
        <v>1909369.31461</v>
      </c>
    </row>
    <row r="3467" spans="1:6">
      <c r="A3467" s="895" t="s">
        <v>289</v>
      </c>
      <c r="B3467" s="567">
        <v>500000</v>
      </c>
      <c r="C3467" s="567">
        <v>1</v>
      </c>
      <c r="D3467" s="567">
        <v>2333500</v>
      </c>
      <c r="E3467" s="567">
        <v>1913768.5094100002</v>
      </c>
      <c r="F3467" s="567">
        <v>1909369.31461</v>
      </c>
    </row>
    <row r="3468" spans="1:6">
      <c r="A3468" s="897" t="s">
        <v>319</v>
      </c>
      <c r="B3468" s="567">
        <v>500000</v>
      </c>
      <c r="C3468" s="567">
        <v>1</v>
      </c>
      <c r="D3468" s="567">
        <v>2333500</v>
      </c>
      <c r="E3468" s="567">
        <v>1913768.5094100002</v>
      </c>
      <c r="F3468" s="567">
        <v>1909369.31461</v>
      </c>
    </row>
    <row r="3469" spans="1:6">
      <c r="A3469" s="887" t="s">
        <v>2543</v>
      </c>
      <c r="B3469" s="567"/>
      <c r="C3469" s="567">
        <v>1</v>
      </c>
      <c r="D3469" s="567">
        <v>2173500</v>
      </c>
      <c r="E3469" s="567">
        <v>2083570.31831</v>
      </c>
      <c r="F3469" s="567"/>
    </row>
    <row r="3470" spans="1:6">
      <c r="A3470" s="888" t="s">
        <v>3251</v>
      </c>
      <c r="B3470" s="567"/>
      <c r="C3470" s="567">
        <v>1</v>
      </c>
      <c r="D3470" s="567">
        <v>2173500</v>
      </c>
      <c r="E3470" s="567">
        <v>2083570.31831</v>
      </c>
      <c r="F3470" s="567"/>
    </row>
    <row r="3471" spans="1:6">
      <c r="A3471" s="889">
        <v>0.99</v>
      </c>
      <c r="B3471" s="567"/>
      <c r="C3471" s="567">
        <v>1</v>
      </c>
      <c r="D3471" s="567">
        <v>2173500</v>
      </c>
      <c r="E3471" s="567">
        <v>2083570.31831</v>
      </c>
      <c r="F3471" s="567"/>
    </row>
    <row r="3472" spans="1:6">
      <c r="A3472" s="890" t="s">
        <v>3251</v>
      </c>
      <c r="B3472" s="567"/>
      <c r="C3472" s="567">
        <v>1</v>
      </c>
      <c r="D3472" s="567">
        <v>2173500</v>
      </c>
      <c r="E3472" s="567">
        <v>2083570.31831</v>
      </c>
      <c r="F3472" s="567"/>
    </row>
    <row r="3473" spans="1:6">
      <c r="A3473" s="891" t="s">
        <v>3251</v>
      </c>
      <c r="B3473" s="567"/>
      <c r="C3473" s="567">
        <v>1</v>
      </c>
      <c r="D3473" s="567">
        <v>2173500</v>
      </c>
      <c r="E3473" s="567">
        <v>2083570.31831</v>
      </c>
      <c r="F3473" s="567"/>
    </row>
    <row r="3474" spans="1:6">
      <c r="A3474" s="892" t="s">
        <v>2541</v>
      </c>
      <c r="B3474" s="567"/>
      <c r="C3474" s="567">
        <v>1</v>
      </c>
      <c r="D3474" s="567">
        <v>2173500</v>
      </c>
      <c r="E3474" s="567">
        <v>2083570.31831</v>
      </c>
      <c r="F3474" s="567"/>
    </row>
    <row r="3475" spans="1:6">
      <c r="A3475" s="893" t="s">
        <v>2542</v>
      </c>
      <c r="B3475" s="567"/>
      <c r="C3475" s="567">
        <v>1</v>
      </c>
      <c r="D3475" s="567">
        <v>2173500</v>
      </c>
      <c r="E3475" s="567">
        <v>2083570.31831</v>
      </c>
      <c r="F3475" s="567"/>
    </row>
    <row r="3476" spans="1:6">
      <c r="A3476" s="894" t="s">
        <v>3251</v>
      </c>
      <c r="B3476" s="567"/>
      <c r="C3476" s="567">
        <v>1</v>
      </c>
      <c r="D3476" s="567">
        <v>2173500</v>
      </c>
      <c r="E3476" s="567">
        <v>2083570.31831</v>
      </c>
      <c r="F3476" s="567"/>
    </row>
    <row r="3477" spans="1:6">
      <c r="A3477" s="896" t="s">
        <v>2286</v>
      </c>
      <c r="B3477" s="567"/>
      <c r="C3477" s="567">
        <v>1</v>
      </c>
      <c r="D3477" s="567">
        <v>2173500</v>
      </c>
      <c r="E3477" s="567">
        <v>2083570.31831</v>
      </c>
      <c r="F3477" s="567"/>
    </row>
    <row r="3478" spans="1:6">
      <c r="A3478" s="895" t="s">
        <v>276</v>
      </c>
      <c r="B3478" s="567"/>
      <c r="C3478" s="567">
        <v>1</v>
      </c>
      <c r="D3478" s="567">
        <v>2173500</v>
      </c>
      <c r="E3478" s="567">
        <v>2083570.31831</v>
      </c>
      <c r="F3478" s="567"/>
    </row>
    <row r="3479" spans="1:6">
      <c r="A3479" s="897" t="s">
        <v>3251</v>
      </c>
      <c r="B3479" s="567"/>
      <c r="C3479" s="567">
        <v>1</v>
      </c>
      <c r="D3479" s="567">
        <v>2173500</v>
      </c>
      <c r="E3479" s="567">
        <v>2083570.31831</v>
      </c>
      <c r="F3479" s="567"/>
    </row>
    <row r="3480" spans="1:6">
      <c r="A3480" s="887" t="s">
        <v>2540</v>
      </c>
      <c r="B3480" s="567"/>
      <c r="C3480" s="567">
        <v>1</v>
      </c>
      <c r="D3480" s="567">
        <v>2277000</v>
      </c>
      <c r="E3480" s="567">
        <v>2253103.6016899999</v>
      </c>
      <c r="F3480" s="567"/>
    </row>
    <row r="3481" spans="1:6">
      <c r="A3481" s="888" t="s">
        <v>3251</v>
      </c>
      <c r="B3481" s="567"/>
      <c r="C3481" s="567">
        <v>1</v>
      </c>
      <c r="D3481" s="567">
        <v>2277000</v>
      </c>
      <c r="E3481" s="567">
        <v>2253103.6016899999</v>
      </c>
      <c r="F3481" s="567"/>
    </row>
    <row r="3482" spans="1:6">
      <c r="A3482" s="889">
        <v>0.99</v>
      </c>
      <c r="B3482" s="567"/>
      <c r="C3482" s="567">
        <v>1</v>
      </c>
      <c r="D3482" s="567">
        <v>2277000</v>
      </c>
      <c r="E3482" s="567">
        <v>2253103.6016899999</v>
      </c>
      <c r="F3482" s="567"/>
    </row>
    <row r="3483" spans="1:6">
      <c r="A3483" s="890" t="s">
        <v>3251</v>
      </c>
      <c r="B3483" s="567"/>
      <c r="C3483" s="567">
        <v>1</v>
      </c>
      <c r="D3483" s="567">
        <v>2277000</v>
      </c>
      <c r="E3483" s="567">
        <v>2253103.6016899999</v>
      </c>
      <c r="F3483" s="567"/>
    </row>
    <row r="3484" spans="1:6">
      <c r="A3484" s="891" t="s">
        <v>3251</v>
      </c>
      <c r="B3484" s="567"/>
      <c r="C3484" s="567">
        <v>1</v>
      </c>
      <c r="D3484" s="567">
        <v>2277000</v>
      </c>
      <c r="E3484" s="567">
        <v>2253103.6016899999</v>
      </c>
      <c r="F3484" s="567"/>
    </row>
    <row r="3485" spans="1:6">
      <c r="A3485" s="892" t="s">
        <v>2538</v>
      </c>
      <c r="B3485" s="567"/>
      <c r="C3485" s="567">
        <v>1</v>
      </c>
      <c r="D3485" s="567">
        <v>2277000</v>
      </c>
      <c r="E3485" s="567">
        <v>2253103.6016899999</v>
      </c>
      <c r="F3485" s="567"/>
    </row>
    <row r="3486" spans="1:6">
      <c r="A3486" s="893" t="s">
        <v>2539</v>
      </c>
      <c r="B3486" s="567"/>
      <c r="C3486" s="567">
        <v>1</v>
      </c>
      <c r="D3486" s="567">
        <v>2277000</v>
      </c>
      <c r="E3486" s="567">
        <v>2253103.6016899999</v>
      </c>
      <c r="F3486" s="567"/>
    </row>
    <row r="3487" spans="1:6">
      <c r="A3487" s="894" t="s">
        <v>3251</v>
      </c>
      <c r="B3487" s="567"/>
      <c r="C3487" s="567">
        <v>1</v>
      </c>
      <c r="D3487" s="567">
        <v>2277000</v>
      </c>
      <c r="E3487" s="567">
        <v>2253103.6016899999</v>
      </c>
      <c r="F3487" s="567"/>
    </row>
    <row r="3488" spans="1:6">
      <c r="A3488" s="896" t="s">
        <v>2286</v>
      </c>
      <c r="B3488" s="567"/>
      <c r="C3488" s="567">
        <v>1</v>
      </c>
      <c r="D3488" s="567">
        <v>2277000</v>
      </c>
      <c r="E3488" s="567">
        <v>2253103.6016899999</v>
      </c>
      <c r="F3488" s="567"/>
    </row>
    <row r="3489" spans="1:6">
      <c r="A3489" s="895" t="s">
        <v>276</v>
      </c>
      <c r="B3489" s="567"/>
      <c r="C3489" s="567">
        <v>1</v>
      </c>
      <c r="D3489" s="567">
        <v>2277000</v>
      </c>
      <c r="E3489" s="567">
        <v>2253103.6016899999</v>
      </c>
      <c r="F3489" s="567"/>
    </row>
    <row r="3490" spans="1:6">
      <c r="A3490" s="897" t="s">
        <v>3251</v>
      </c>
      <c r="B3490" s="567"/>
      <c r="C3490" s="567">
        <v>1</v>
      </c>
      <c r="D3490" s="567">
        <v>2277000</v>
      </c>
      <c r="E3490" s="567">
        <v>2253103.6016899999</v>
      </c>
      <c r="F3490" s="567"/>
    </row>
    <row r="3491" spans="1:6">
      <c r="A3491" s="887" t="s">
        <v>216</v>
      </c>
      <c r="B3491" s="567"/>
      <c r="C3491" s="567">
        <v>1</v>
      </c>
      <c r="D3491" s="567">
        <v>2200000</v>
      </c>
      <c r="E3491" s="567">
        <v>702335.67540999991</v>
      </c>
      <c r="F3491" s="567">
        <v>675969.30566000007</v>
      </c>
    </row>
    <row r="3492" spans="1:6">
      <c r="A3492" s="888" t="s">
        <v>30</v>
      </c>
      <c r="B3492" s="567"/>
      <c r="C3492" s="567">
        <v>1</v>
      </c>
      <c r="D3492" s="567">
        <v>2200000</v>
      </c>
      <c r="E3492" s="567">
        <v>702335.67540999991</v>
      </c>
      <c r="F3492" s="567">
        <v>675969.30566000007</v>
      </c>
    </row>
    <row r="3493" spans="1:6">
      <c r="A3493" s="889">
        <v>0.45</v>
      </c>
      <c r="B3493" s="567"/>
      <c r="C3493" s="567">
        <v>1</v>
      </c>
      <c r="D3493" s="567">
        <v>2200000</v>
      </c>
      <c r="E3493" s="567">
        <v>702335.67540999991</v>
      </c>
      <c r="F3493" s="567">
        <v>675969.30566000007</v>
      </c>
    </row>
    <row r="3494" spans="1:6">
      <c r="A3494" s="890" t="s">
        <v>3251</v>
      </c>
      <c r="B3494" s="567"/>
      <c r="C3494" s="567">
        <v>1</v>
      </c>
      <c r="D3494" s="567">
        <v>2200000</v>
      </c>
      <c r="E3494" s="567">
        <v>702335.67540999991</v>
      </c>
      <c r="F3494" s="567">
        <v>675969.30566000007</v>
      </c>
    </row>
    <row r="3495" spans="1:6">
      <c r="A3495" s="891" t="s">
        <v>3251</v>
      </c>
      <c r="B3495" s="567"/>
      <c r="C3495" s="567">
        <v>1</v>
      </c>
      <c r="D3495" s="567">
        <v>2200000</v>
      </c>
      <c r="E3495" s="567">
        <v>702335.67540999991</v>
      </c>
      <c r="F3495" s="567">
        <v>675969.30566000007</v>
      </c>
    </row>
    <row r="3496" spans="1:6">
      <c r="A3496" s="892" t="s">
        <v>111</v>
      </c>
      <c r="B3496" s="567"/>
      <c r="C3496" s="567">
        <v>1</v>
      </c>
      <c r="D3496" s="567">
        <v>2200000</v>
      </c>
      <c r="E3496" s="567">
        <v>702335.67540999991</v>
      </c>
      <c r="F3496" s="567">
        <v>675969.30566000007</v>
      </c>
    </row>
    <row r="3497" spans="1:6">
      <c r="A3497" s="893" t="s">
        <v>3251</v>
      </c>
      <c r="B3497" s="567"/>
      <c r="C3497" s="567">
        <v>1</v>
      </c>
      <c r="D3497" s="567">
        <v>2200000</v>
      </c>
      <c r="E3497" s="567">
        <v>702335.67540999991</v>
      </c>
      <c r="F3497" s="567">
        <v>675969.30566000007</v>
      </c>
    </row>
    <row r="3498" spans="1:6">
      <c r="A3498" s="894" t="s">
        <v>112</v>
      </c>
      <c r="B3498" s="567"/>
      <c r="C3498" s="567">
        <v>1</v>
      </c>
      <c r="D3498" s="567">
        <v>2200000</v>
      </c>
      <c r="E3498" s="567">
        <v>702335.67540999991</v>
      </c>
      <c r="F3498" s="567">
        <v>675969.30566000007</v>
      </c>
    </row>
    <row r="3499" spans="1:6">
      <c r="A3499" s="896" t="s">
        <v>317</v>
      </c>
      <c r="B3499" s="729"/>
      <c r="C3499" s="729">
        <v>1</v>
      </c>
      <c r="D3499" s="729">
        <v>2200000</v>
      </c>
      <c r="E3499" s="729">
        <v>702335.67540999991</v>
      </c>
      <c r="F3499" s="729">
        <v>675969.30566000007</v>
      </c>
    </row>
    <row r="3500" spans="1:6">
      <c r="A3500" s="895" t="s">
        <v>104</v>
      </c>
      <c r="B3500" s="567"/>
      <c r="C3500" s="567">
        <v>1</v>
      </c>
      <c r="D3500" s="567">
        <v>2200000</v>
      </c>
      <c r="E3500" s="567">
        <v>702335.67540999991</v>
      </c>
      <c r="F3500" s="567">
        <v>675969.30566000007</v>
      </c>
    </row>
    <row r="3501" spans="1:6">
      <c r="A3501" s="897" t="s">
        <v>3251</v>
      </c>
      <c r="B3501" s="567"/>
      <c r="C3501" s="567">
        <v>1</v>
      </c>
      <c r="D3501" s="567">
        <v>2200000</v>
      </c>
      <c r="E3501" s="567">
        <v>702335.67540999991</v>
      </c>
      <c r="F3501" s="567">
        <v>675969.30566000007</v>
      </c>
    </row>
    <row r="3502" spans="1:6">
      <c r="A3502" s="887" t="s">
        <v>2537</v>
      </c>
      <c r="B3502" s="567"/>
      <c r="C3502" s="567">
        <v>1</v>
      </c>
      <c r="D3502" s="567">
        <v>1033000</v>
      </c>
      <c r="E3502" s="567">
        <v>1011847.5645</v>
      </c>
      <c r="F3502" s="567"/>
    </row>
    <row r="3503" spans="1:6">
      <c r="A3503" s="888" t="s">
        <v>3251</v>
      </c>
      <c r="B3503" s="567"/>
      <c r="C3503" s="567">
        <v>1</v>
      </c>
      <c r="D3503" s="567">
        <v>1033000</v>
      </c>
      <c r="E3503" s="567">
        <v>1011847.5645</v>
      </c>
      <c r="F3503" s="567"/>
    </row>
    <row r="3504" spans="1:6">
      <c r="A3504" s="889">
        <v>1</v>
      </c>
      <c r="B3504" s="567"/>
      <c r="C3504" s="567">
        <v>1</v>
      </c>
      <c r="D3504" s="567">
        <v>1033000</v>
      </c>
      <c r="E3504" s="567">
        <v>1011847.5645</v>
      </c>
      <c r="F3504" s="567"/>
    </row>
    <row r="3505" spans="1:6">
      <c r="A3505" s="890" t="s">
        <v>3251</v>
      </c>
      <c r="B3505" s="567"/>
      <c r="C3505" s="567">
        <v>1</v>
      </c>
      <c r="D3505" s="567">
        <v>1033000</v>
      </c>
      <c r="E3505" s="567">
        <v>1011847.5645</v>
      </c>
      <c r="F3505" s="567"/>
    </row>
    <row r="3506" spans="1:6">
      <c r="A3506" s="891" t="s">
        <v>3251</v>
      </c>
      <c r="B3506" s="567"/>
      <c r="C3506" s="567">
        <v>1</v>
      </c>
      <c r="D3506" s="567">
        <v>1033000</v>
      </c>
      <c r="E3506" s="567">
        <v>1011847.5645</v>
      </c>
      <c r="F3506" s="567"/>
    </row>
    <row r="3507" spans="1:6">
      <c r="A3507" s="892" t="s">
        <v>2535</v>
      </c>
      <c r="B3507" s="567"/>
      <c r="C3507" s="567">
        <v>1</v>
      </c>
      <c r="D3507" s="567">
        <v>1033000</v>
      </c>
      <c r="E3507" s="567">
        <v>1011847.5645</v>
      </c>
      <c r="F3507" s="567"/>
    </row>
    <row r="3508" spans="1:6">
      <c r="A3508" s="893" t="s">
        <v>2536</v>
      </c>
      <c r="B3508" s="567"/>
      <c r="C3508" s="567">
        <v>1</v>
      </c>
      <c r="D3508" s="567">
        <v>1033000</v>
      </c>
      <c r="E3508" s="567">
        <v>1011847.5645</v>
      </c>
      <c r="F3508" s="567"/>
    </row>
    <row r="3509" spans="1:6">
      <c r="A3509" s="894" t="s">
        <v>3251</v>
      </c>
      <c r="B3509" s="567"/>
      <c r="C3509" s="567">
        <v>1</v>
      </c>
      <c r="D3509" s="567">
        <v>1033000</v>
      </c>
      <c r="E3509" s="567">
        <v>1011847.5645</v>
      </c>
      <c r="F3509" s="567"/>
    </row>
    <row r="3510" spans="1:6">
      <c r="A3510" s="896" t="s">
        <v>2286</v>
      </c>
      <c r="B3510" s="567"/>
      <c r="C3510" s="567">
        <v>1</v>
      </c>
      <c r="D3510" s="567">
        <v>1033000</v>
      </c>
      <c r="E3510" s="567">
        <v>1011847.5645</v>
      </c>
      <c r="F3510" s="567"/>
    </row>
    <row r="3511" spans="1:6">
      <c r="A3511" s="895" t="s">
        <v>276</v>
      </c>
      <c r="B3511" s="567"/>
      <c r="C3511" s="567">
        <v>1</v>
      </c>
      <c r="D3511" s="567">
        <v>1033000</v>
      </c>
      <c r="E3511" s="567">
        <v>1011847.5645</v>
      </c>
      <c r="F3511" s="567"/>
    </row>
    <row r="3512" spans="1:6">
      <c r="A3512" s="897" t="s">
        <v>3251</v>
      </c>
      <c r="B3512" s="567"/>
      <c r="C3512" s="567">
        <v>1</v>
      </c>
      <c r="D3512" s="567">
        <v>1033000</v>
      </c>
      <c r="E3512" s="567">
        <v>1011847.5645</v>
      </c>
      <c r="F3512" s="567"/>
    </row>
    <row r="3513" spans="1:6">
      <c r="A3513" s="887" t="s">
        <v>3251</v>
      </c>
      <c r="B3513" s="567">
        <v>6880000</v>
      </c>
      <c r="C3513" s="567">
        <v>7</v>
      </c>
      <c r="D3513" s="567">
        <v>17379000</v>
      </c>
      <c r="E3513" s="567">
        <v>9007227.1042400021</v>
      </c>
      <c r="F3513" s="567">
        <v>11172512.098729998</v>
      </c>
    </row>
    <row r="3514" spans="1:6">
      <c r="A3514" s="888" t="s">
        <v>3251</v>
      </c>
      <c r="B3514" s="567">
        <v>6880000</v>
      </c>
      <c r="C3514" s="567">
        <v>7</v>
      </c>
      <c r="D3514" s="567">
        <v>17379000</v>
      </c>
      <c r="E3514" s="567">
        <v>9007227.1042400021</v>
      </c>
      <c r="F3514" s="567">
        <v>11172512.098729998</v>
      </c>
    </row>
    <row r="3515" spans="1:6">
      <c r="A3515" s="889">
        <v>0</v>
      </c>
      <c r="B3515" s="567">
        <v>3500000</v>
      </c>
      <c r="C3515" s="567">
        <v>1</v>
      </c>
      <c r="D3515" s="567">
        <v>3500000</v>
      </c>
      <c r="E3515" s="567">
        <v>0</v>
      </c>
      <c r="F3515" s="567">
        <v>0</v>
      </c>
    </row>
    <row r="3516" spans="1:6">
      <c r="A3516" s="890" t="s">
        <v>3251</v>
      </c>
      <c r="B3516" s="567">
        <v>3500000</v>
      </c>
      <c r="C3516" s="567">
        <v>1</v>
      </c>
      <c r="D3516" s="567">
        <v>3500000</v>
      </c>
      <c r="E3516" s="567">
        <v>0</v>
      </c>
      <c r="F3516" s="567">
        <v>0</v>
      </c>
    </row>
    <row r="3517" spans="1:6">
      <c r="A3517" s="891" t="s">
        <v>3251</v>
      </c>
      <c r="B3517" s="567">
        <v>3500000</v>
      </c>
      <c r="C3517" s="567">
        <v>1</v>
      </c>
      <c r="D3517" s="567">
        <v>3500000</v>
      </c>
      <c r="E3517" s="567">
        <v>0</v>
      </c>
      <c r="F3517" s="567">
        <v>0</v>
      </c>
    </row>
    <row r="3518" spans="1:6">
      <c r="A3518" s="892" t="s">
        <v>517</v>
      </c>
      <c r="B3518" s="567">
        <v>3500000</v>
      </c>
      <c r="C3518" s="567">
        <v>1</v>
      </c>
      <c r="D3518" s="567">
        <v>3500000</v>
      </c>
      <c r="E3518" s="567">
        <v>0</v>
      </c>
      <c r="F3518" s="567">
        <v>0</v>
      </c>
    </row>
    <row r="3519" spans="1:6">
      <c r="A3519" s="893" t="s">
        <v>3251</v>
      </c>
      <c r="B3519" s="567">
        <v>3500000</v>
      </c>
      <c r="C3519" s="567">
        <v>1</v>
      </c>
      <c r="D3519" s="567">
        <v>3500000</v>
      </c>
      <c r="E3519" s="567">
        <v>0</v>
      </c>
      <c r="F3519" s="567">
        <v>0</v>
      </c>
    </row>
    <row r="3520" spans="1:6">
      <c r="A3520" s="894" t="s">
        <v>3251</v>
      </c>
      <c r="B3520" s="567">
        <v>3500000</v>
      </c>
      <c r="C3520" s="567">
        <v>1</v>
      </c>
      <c r="D3520" s="567">
        <v>3500000</v>
      </c>
      <c r="E3520" s="567">
        <v>0</v>
      </c>
      <c r="F3520" s="567">
        <v>0</v>
      </c>
    </row>
    <row r="3521" spans="1:6">
      <c r="A3521" s="896" t="s">
        <v>318</v>
      </c>
      <c r="B3521" s="567">
        <v>3500000</v>
      </c>
      <c r="C3521" s="567">
        <v>1</v>
      </c>
      <c r="D3521" s="567">
        <v>3500000</v>
      </c>
      <c r="E3521" s="567">
        <v>0</v>
      </c>
      <c r="F3521" s="567">
        <v>0</v>
      </c>
    </row>
    <row r="3522" spans="1:6">
      <c r="A3522" s="895" t="s">
        <v>303</v>
      </c>
      <c r="B3522" s="567">
        <v>3500000</v>
      </c>
      <c r="C3522" s="567">
        <v>1</v>
      </c>
      <c r="D3522" s="567">
        <v>3500000</v>
      </c>
      <c r="E3522" s="567">
        <v>0</v>
      </c>
      <c r="F3522" s="567">
        <v>0</v>
      </c>
    </row>
    <row r="3523" spans="1:6">
      <c r="A3523" s="897" t="s">
        <v>510</v>
      </c>
      <c r="B3523" s="567">
        <v>3500000</v>
      </c>
      <c r="C3523" s="567">
        <v>1</v>
      </c>
      <c r="D3523" s="567">
        <v>3500000</v>
      </c>
      <c r="E3523" s="567">
        <v>0</v>
      </c>
      <c r="F3523" s="567">
        <v>0</v>
      </c>
    </row>
    <row r="3524" spans="1:6">
      <c r="A3524" s="889">
        <v>0.7</v>
      </c>
      <c r="B3524" s="567">
        <v>376000</v>
      </c>
      <c r="C3524" s="567">
        <v>1</v>
      </c>
      <c r="D3524" s="567">
        <v>1261000</v>
      </c>
      <c r="E3524" s="567"/>
      <c r="F3524" s="567">
        <v>757342.47857000004</v>
      </c>
    </row>
    <row r="3525" spans="1:6">
      <c r="A3525" s="890" t="s">
        <v>3251</v>
      </c>
      <c r="B3525" s="567">
        <v>376000</v>
      </c>
      <c r="C3525" s="567">
        <v>1</v>
      </c>
      <c r="D3525" s="567">
        <v>1261000</v>
      </c>
      <c r="E3525" s="567"/>
      <c r="F3525" s="567">
        <v>757342.47857000004</v>
      </c>
    </row>
    <row r="3526" spans="1:6">
      <c r="A3526" s="891" t="s">
        <v>3251</v>
      </c>
      <c r="B3526" s="567">
        <v>376000</v>
      </c>
      <c r="C3526" s="567">
        <v>1</v>
      </c>
      <c r="D3526" s="567">
        <v>1261000</v>
      </c>
      <c r="E3526" s="567"/>
      <c r="F3526" s="567">
        <v>757342.47857000004</v>
      </c>
    </row>
    <row r="3527" spans="1:6">
      <c r="A3527" s="892" t="s">
        <v>3251</v>
      </c>
      <c r="B3527" s="567">
        <v>376000</v>
      </c>
      <c r="C3527" s="567">
        <v>1</v>
      </c>
      <c r="D3527" s="567">
        <v>1261000</v>
      </c>
      <c r="E3527" s="567"/>
      <c r="F3527" s="567">
        <v>757342.47857000004</v>
      </c>
    </row>
    <row r="3528" spans="1:6">
      <c r="A3528" s="893" t="s">
        <v>2510</v>
      </c>
      <c r="B3528" s="567">
        <v>376000</v>
      </c>
      <c r="C3528" s="567">
        <v>1</v>
      </c>
      <c r="D3528" s="567">
        <v>1261000</v>
      </c>
      <c r="E3528" s="567"/>
      <c r="F3528" s="567">
        <v>757342.47857000004</v>
      </c>
    </row>
    <row r="3529" spans="1:6">
      <c r="A3529" s="894" t="s">
        <v>3251</v>
      </c>
      <c r="B3529" s="567">
        <v>376000</v>
      </c>
      <c r="C3529" s="567">
        <v>1</v>
      </c>
      <c r="D3529" s="567">
        <v>1261000</v>
      </c>
      <c r="E3529" s="567"/>
      <c r="F3529" s="567">
        <v>757342.47857000004</v>
      </c>
    </row>
    <row r="3530" spans="1:6">
      <c r="A3530" s="896" t="s">
        <v>2286</v>
      </c>
      <c r="B3530" s="567">
        <v>376000</v>
      </c>
      <c r="C3530" s="567">
        <v>1</v>
      </c>
      <c r="D3530" s="567">
        <v>1261000</v>
      </c>
      <c r="E3530" s="567"/>
      <c r="F3530" s="567">
        <v>757342.47857000004</v>
      </c>
    </row>
    <row r="3531" spans="1:6">
      <c r="A3531" s="895" t="s">
        <v>296</v>
      </c>
      <c r="B3531" s="567">
        <v>376000</v>
      </c>
      <c r="C3531" s="567">
        <v>1</v>
      </c>
      <c r="D3531" s="567">
        <v>1261000</v>
      </c>
      <c r="E3531" s="567"/>
      <c r="F3531" s="567">
        <v>757342.47857000004</v>
      </c>
    </row>
    <row r="3532" spans="1:6">
      <c r="A3532" s="897" t="s">
        <v>2285</v>
      </c>
      <c r="B3532" s="567">
        <v>376000</v>
      </c>
      <c r="C3532" s="567">
        <v>1</v>
      </c>
      <c r="D3532" s="567">
        <v>1261000</v>
      </c>
      <c r="E3532" s="567"/>
      <c r="F3532" s="567">
        <v>757342.47857000004</v>
      </c>
    </row>
    <row r="3533" spans="1:6">
      <c r="A3533" s="889">
        <v>0.9</v>
      </c>
      <c r="B3533" s="567">
        <v>500000</v>
      </c>
      <c r="C3533" s="567">
        <v>1</v>
      </c>
      <c r="D3533" s="567">
        <v>3289000</v>
      </c>
      <c r="E3533" s="567"/>
      <c r="F3533" s="567">
        <v>2082320.1385299999</v>
      </c>
    </row>
    <row r="3534" spans="1:6">
      <c r="A3534" s="890" t="s">
        <v>3251</v>
      </c>
      <c r="B3534" s="567">
        <v>500000</v>
      </c>
      <c r="C3534" s="567">
        <v>1</v>
      </c>
      <c r="D3534" s="567">
        <v>3289000</v>
      </c>
      <c r="E3534" s="567"/>
      <c r="F3534" s="567">
        <v>2082320.1385299999</v>
      </c>
    </row>
    <row r="3535" spans="1:6">
      <c r="A3535" s="891" t="s">
        <v>3251</v>
      </c>
      <c r="B3535" s="567">
        <v>500000</v>
      </c>
      <c r="C3535" s="567">
        <v>1</v>
      </c>
      <c r="D3535" s="567">
        <v>3289000</v>
      </c>
      <c r="E3535" s="567"/>
      <c r="F3535" s="567">
        <v>2082320.1385299999</v>
      </c>
    </row>
    <row r="3536" spans="1:6">
      <c r="A3536" s="892" t="s">
        <v>3251</v>
      </c>
      <c r="B3536" s="567">
        <v>500000</v>
      </c>
      <c r="C3536" s="567">
        <v>1</v>
      </c>
      <c r="D3536" s="567">
        <v>3289000</v>
      </c>
      <c r="E3536" s="567"/>
      <c r="F3536" s="567">
        <v>2082320.1385299999</v>
      </c>
    </row>
    <row r="3537" spans="1:6">
      <c r="A3537" s="893" t="s">
        <v>2508</v>
      </c>
      <c r="B3537" s="567">
        <v>500000</v>
      </c>
      <c r="C3537" s="567">
        <v>1</v>
      </c>
      <c r="D3537" s="567">
        <v>3289000</v>
      </c>
      <c r="E3537" s="567"/>
      <c r="F3537" s="567">
        <v>2082320.1385299999</v>
      </c>
    </row>
    <row r="3538" spans="1:6">
      <c r="A3538" s="894" t="s">
        <v>3251</v>
      </c>
      <c r="B3538" s="567">
        <v>500000</v>
      </c>
      <c r="C3538" s="567">
        <v>1</v>
      </c>
      <c r="D3538" s="567">
        <v>3289000</v>
      </c>
      <c r="E3538" s="567"/>
      <c r="F3538" s="567">
        <v>2082320.1385299999</v>
      </c>
    </row>
    <row r="3539" spans="1:6">
      <c r="A3539" s="896" t="s">
        <v>2286</v>
      </c>
      <c r="B3539" s="567">
        <v>500000</v>
      </c>
      <c r="C3539" s="567">
        <v>1</v>
      </c>
      <c r="D3539" s="567">
        <v>3289000</v>
      </c>
      <c r="E3539" s="567"/>
      <c r="F3539" s="567">
        <v>2082320.1385299999</v>
      </c>
    </row>
    <row r="3540" spans="1:6">
      <c r="A3540" s="895" t="s">
        <v>296</v>
      </c>
      <c r="B3540" s="567">
        <v>500000</v>
      </c>
      <c r="C3540" s="567">
        <v>1</v>
      </c>
      <c r="D3540" s="567">
        <v>3289000</v>
      </c>
      <c r="E3540" s="567"/>
      <c r="F3540" s="567">
        <v>2082320.1385299999</v>
      </c>
    </row>
    <row r="3541" spans="1:6">
      <c r="A3541" s="897" t="s">
        <v>2285</v>
      </c>
      <c r="B3541" s="567">
        <v>500000</v>
      </c>
      <c r="C3541" s="567">
        <v>1</v>
      </c>
      <c r="D3541" s="567">
        <v>3289000</v>
      </c>
      <c r="E3541" s="567"/>
      <c r="F3541" s="567">
        <v>2082320.1385299999</v>
      </c>
    </row>
    <row r="3542" spans="1:6">
      <c r="A3542" s="889">
        <v>95</v>
      </c>
      <c r="B3542" s="567">
        <v>482000</v>
      </c>
      <c r="C3542" s="567">
        <v>1</v>
      </c>
      <c r="D3542" s="567">
        <v>1345500</v>
      </c>
      <c r="E3542" s="567">
        <v>1216254.17552</v>
      </c>
      <c r="F3542" s="567">
        <v>1124854.11895</v>
      </c>
    </row>
    <row r="3543" spans="1:6">
      <c r="A3543" s="890" t="s">
        <v>3251</v>
      </c>
      <c r="B3543" s="567">
        <v>482000</v>
      </c>
      <c r="C3543" s="567">
        <v>1</v>
      </c>
      <c r="D3543" s="567">
        <v>1345500</v>
      </c>
      <c r="E3543" s="567">
        <v>1216254.17552</v>
      </c>
      <c r="F3543" s="567">
        <v>1124854.11895</v>
      </c>
    </row>
    <row r="3544" spans="1:6">
      <c r="A3544" s="891" t="s">
        <v>3251</v>
      </c>
      <c r="B3544" s="567">
        <v>482000</v>
      </c>
      <c r="C3544" s="567">
        <v>1</v>
      </c>
      <c r="D3544" s="567">
        <v>1345500</v>
      </c>
      <c r="E3544" s="567">
        <v>1216254.17552</v>
      </c>
      <c r="F3544" s="567">
        <v>1124854.11895</v>
      </c>
    </row>
    <row r="3545" spans="1:6">
      <c r="A3545" s="892" t="s">
        <v>3251</v>
      </c>
      <c r="B3545" s="567">
        <v>482000</v>
      </c>
      <c r="C3545" s="567">
        <v>1</v>
      </c>
      <c r="D3545" s="567">
        <v>1345500</v>
      </c>
      <c r="E3545" s="567">
        <v>1216254.17552</v>
      </c>
      <c r="F3545" s="567">
        <v>1124854.11895</v>
      </c>
    </row>
    <row r="3546" spans="1:6">
      <c r="A3546" s="893" t="s">
        <v>499</v>
      </c>
      <c r="B3546" s="567">
        <v>482000</v>
      </c>
      <c r="C3546" s="567">
        <v>1</v>
      </c>
      <c r="D3546" s="567">
        <v>1345500</v>
      </c>
      <c r="E3546" s="567">
        <v>1216254.17552</v>
      </c>
      <c r="F3546" s="567">
        <v>1124854.11895</v>
      </c>
    </row>
    <row r="3547" spans="1:6">
      <c r="A3547" s="894" t="s">
        <v>3251</v>
      </c>
      <c r="B3547" s="567">
        <v>482000</v>
      </c>
      <c r="C3547" s="567">
        <v>1</v>
      </c>
      <c r="D3547" s="567">
        <v>1345500</v>
      </c>
      <c r="E3547" s="567">
        <v>1216254.17552</v>
      </c>
      <c r="F3547" s="567">
        <v>1124854.11895</v>
      </c>
    </row>
    <row r="3548" spans="1:6">
      <c r="A3548" s="896" t="s">
        <v>318</v>
      </c>
      <c r="B3548" s="567">
        <v>482000</v>
      </c>
      <c r="C3548" s="567">
        <v>1</v>
      </c>
      <c r="D3548" s="567">
        <v>1345500</v>
      </c>
      <c r="E3548" s="567">
        <v>1216254.17552</v>
      </c>
      <c r="F3548" s="567">
        <v>1124854.11895</v>
      </c>
    </row>
    <row r="3549" spans="1:6">
      <c r="A3549" s="895" t="s">
        <v>303</v>
      </c>
      <c r="B3549" s="567">
        <v>482000</v>
      </c>
      <c r="C3549" s="567">
        <v>1</v>
      </c>
      <c r="D3549" s="567">
        <v>1345500</v>
      </c>
      <c r="E3549" s="567">
        <v>1216254.17552</v>
      </c>
      <c r="F3549" s="567">
        <v>1124854.11895</v>
      </c>
    </row>
    <row r="3550" spans="1:6">
      <c r="A3550" s="897" t="s">
        <v>319</v>
      </c>
      <c r="B3550" s="567">
        <v>482000</v>
      </c>
      <c r="C3550" s="567">
        <v>1</v>
      </c>
      <c r="D3550" s="567">
        <v>1345500</v>
      </c>
      <c r="E3550" s="567">
        <v>1216254.17552</v>
      </c>
      <c r="F3550" s="567">
        <v>1124854.11895</v>
      </c>
    </row>
    <row r="3551" spans="1:6">
      <c r="A3551" s="889">
        <v>100</v>
      </c>
      <c r="B3551" s="567">
        <v>1270000</v>
      </c>
      <c r="C3551" s="567">
        <v>2</v>
      </c>
      <c r="D3551" s="567">
        <v>4549000</v>
      </c>
      <c r="E3551" s="567">
        <v>4487950.9979300015</v>
      </c>
      <c r="F3551" s="567">
        <v>4226063.724369999</v>
      </c>
    </row>
    <row r="3552" spans="1:6">
      <c r="A3552" s="890" t="s">
        <v>3251</v>
      </c>
      <c r="B3552" s="567">
        <v>1270000</v>
      </c>
      <c r="C3552" s="567">
        <v>2</v>
      </c>
      <c r="D3552" s="567">
        <v>4549000</v>
      </c>
      <c r="E3552" s="567">
        <v>4487950.9979300015</v>
      </c>
      <c r="F3552" s="567">
        <v>4226063.724369999</v>
      </c>
    </row>
    <row r="3553" spans="1:6">
      <c r="A3553" s="891" t="s">
        <v>3251</v>
      </c>
      <c r="B3553" s="567">
        <v>1270000</v>
      </c>
      <c r="C3553" s="567">
        <v>2</v>
      </c>
      <c r="D3553" s="567">
        <v>4549000</v>
      </c>
      <c r="E3553" s="567">
        <v>4487950.9979300015</v>
      </c>
      <c r="F3553" s="567">
        <v>4226063.724369999</v>
      </c>
    </row>
    <row r="3554" spans="1:6">
      <c r="A3554" s="892" t="s">
        <v>3251</v>
      </c>
      <c r="B3554" s="567">
        <v>1270000</v>
      </c>
      <c r="C3554" s="567">
        <v>2</v>
      </c>
      <c r="D3554" s="567">
        <v>4549000</v>
      </c>
      <c r="E3554" s="567">
        <v>4487950.9979300015</v>
      </c>
      <c r="F3554" s="567">
        <v>4226063.724369999</v>
      </c>
    </row>
    <row r="3555" spans="1:6">
      <c r="A3555" s="893" t="s">
        <v>500</v>
      </c>
      <c r="B3555" s="567">
        <v>270000</v>
      </c>
      <c r="C3555" s="567">
        <v>1</v>
      </c>
      <c r="D3555" s="567">
        <v>2089000</v>
      </c>
      <c r="E3555" s="567">
        <v>2086767.755270001</v>
      </c>
      <c r="F3555" s="567">
        <v>1857077.5193599996</v>
      </c>
    </row>
    <row r="3556" spans="1:6">
      <c r="A3556" s="894" t="s">
        <v>3251</v>
      </c>
      <c r="B3556" s="567">
        <v>270000</v>
      </c>
      <c r="C3556" s="567">
        <v>1</v>
      </c>
      <c r="D3556" s="567">
        <v>2089000</v>
      </c>
      <c r="E3556" s="567">
        <v>2086767.755270001</v>
      </c>
      <c r="F3556" s="567">
        <v>1857077.5193599996</v>
      </c>
    </row>
    <row r="3557" spans="1:6">
      <c r="A3557" s="896" t="s">
        <v>318</v>
      </c>
      <c r="B3557" s="567">
        <v>270000</v>
      </c>
      <c r="C3557" s="567">
        <v>1</v>
      </c>
      <c r="D3557" s="567">
        <v>2089000</v>
      </c>
      <c r="E3557" s="567">
        <v>2086767.755270001</v>
      </c>
      <c r="F3557" s="567">
        <v>1857077.5193599996</v>
      </c>
    </row>
    <row r="3558" spans="1:6">
      <c r="A3558" s="895" t="s">
        <v>303</v>
      </c>
      <c r="B3558" s="567">
        <v>270000</v>
      </c>
      <c r="C3558" s="567">
        <v>1</v>
      </c>
      <c r="D3558" s="567">
        <v>2089000</v>
      </c>
      <c r="E3558" s="567">
        <v>2086767.755270001</v>
      </c>
      <c r="F3558" s="567">
        <v>1857077.5193599996</v>
      </c>
    </row>
    <row r="3559" spans="1:6">
      <c r="A3559" s="897" t="s">
        <v>319</v>
      </c>
      <c r="B3559" s="567">
        <v>270000</v>
      </c>
      <c r="C3559" s="567">
        <v>1</v>
      </c>
      <c r="D3559" s="567">
        <v>2089000</v>
      </c>
      <c r="E3559" s="567">
        <v>2086767.755270001</v>
      </c>
      <c r="F3559" s="567">
        <v>1857077.5193599996</v>
      </c>
    </row>
    <row r="3560" spans="1:6">
      <c r="A3560" s="893" t="s">
        <v>501</v>
      </c>
      <c r="B3560" s="567">
        <v>1000000</v>
      </c>
      <c r="C3560" s="567">
        <v>1</v>
      </c>
      <c r="D3560" s="567">
        <v>2460000</v>
      </c>
      <c r="E3560" s="567">
        <v>2401183.24266</v>
      </c>
      <c r="F3560" s="567">
        <v>2368986.2050099997</v>
      </c>
    </row>
    <row r="3561" spans="1:6">
      <c r="A3561" s="894" t="s">
        <v>3251</v>
      </c>
      <c r="B3561" s="567">
        <v>1000000</v>
      </c>
      <c r="C3561" s="567">
        <v>1</v>
      </c>
      <c r="D3561" s="567">
        <v>2460000</v>
      </c>
      <c r="E3561" s="567">
        <v>2401183.24266</v>
      </c>
      <c r="F3561" s="567">
        <v>2368986.2050099997</v>
      </c>
    </row>
    <row r="3562" spans="1:6">
      <c r="A3562" s="896" t="s">
        <v>318</v>
      </c>
      <c r="B3562" s="567">
        <v>1000000</v>
      </c>
      <c r="C3562" s="567">
        <v>1</v>
      </c>
      <c r="D3562" s="567">
        <v>2460000</v>
      </c>
      <c r="E3562" s="567">
        <v>2401183.24266</v>
      </c>
      <c r="F3562" s="567">
        <v>2368986.2050099997</v>
      </c>
    </row>
    <row r="3563" spans="1:6">
      <c r="A3563" s="895" t="s">
        <v>303</v>
      </c>
      <c r="B3563" s="567">
        <v>1000000</v>
      </c>
      <c r="C3563" s="567">
        <v>1</v>
      </c>
      <c r="D3563" s="567">
        <v>2460000</v>
      </c>
      <c r="E3563" s="567">
        <v>2401183.24266</v>
      </c>
      <c r="F3563" s="567">
        <v>2368986.2050099997</v>
      </c>
    </row>
    <row r="3564" spans="1:6">
      <c r="A3564" s="897" t="s">
        <v>319</v>
      </c>
      <c r="B3564" s="567">
        <v>1000000</v>
      </c>
      <c r="C3564" s="567">
        <v>1</v>
      </c>
      <c r="D3564" s="567">
        <v>2460000</v>
      </c>
      <c r="E3564" s="567">
        <v>2401183.24266</v>
      </c>
      <c r="F3564" s="567">
        <v>2368986.2050099997</v>
      </c>
    </row>
    <row r="3565" spans="1:6">
      <c r="A3565" s="889" t="s">
        <v>3251</v>
      </c>
      <c r="B3565" s="567">
        <v>752000</v>
      </c>
      <c r="C3565" s="567">
        <v>1</v>
      </c>
      <c r="D3565" s="567">
        <v>3434500</v>
      </c>
      <c r="E3565" s="567">
        <v>3303021.9307900011</v>
      </c>
      <c r="F3565" s="567">
        <v>2981931.6383099994</v>
      </c>
    </row>
    <row r="3566" spans="1:6">
      <c r="A3566" s="890" t="s">
        <v>3251</v>
      </c>
      <c r="B3566" s="567">
        <v>752000</v>
      </c>
      <c r="C3566" s="567">
        <v>1</v>
      </c>
      <c r="D3566" s="567">
        <v>3434500</v>
      </c>
      <c r="E3566" s="567">
        <v>3303021.9307900011</v>
      </c>
      <c r="F3566" s="567">
        <v>2981931.6383099994</v>
      </c>
    </row>
    <row r="3567" spans="1:6">
      <c r="A3567" s="891" t="s">
        <v>3251</v>
      </c>
      <c r="B3567" s="567">
        <v>752000</v>
      </c>
      <c r="C3567" s="567">
        <v>1</v>
      </c>
      <c r="D3567" s="567">
        <v>3434500</v>
      </c>
      <c r="E3567" s="567">
        <v>3303021.9307900011</v>
      </c>
      <c r="F3567" s="567">
        <v>2981931.6383099994</v>
      </c>
    </row>
    <row r="3568" spans="1:6">
      <c r="A3568" s="892" t="s">
        <v>2253</v>
      </c>
      <c r="B3568" s="567"/>
      <c r="C3568" s="567"/>
      <c r="D3568" s="567"/>
      <c r="E3568" s="567"/>
      <c r="F3568" s="567"/>
    </row>
    <row r="3569" spans="1:6">
      <c r="A3569" s="893" t="s">
        <v>3251</v>
      </c>
      <c r="B3569" s="567"/>
      <c r="C3569" s="567"/>
      <c r="D3569" s="567"/>
      <c r="E3569" s="567"/>
      <c r="F3569" s="567"/>
    </row>
    <row r="3570" spans="1:6">
      <c r="A3570" s="894" t="s">
        <v>3251</v>
      </c>
      <c r="B3570" s="567"/>
      <c r="C3570" s="567"/>
      <c r="D3570" s="567"/>
      <c r="E3570" s="567"/>
      <c r="F3570" s="567"/>
    </row>
    <row r="3571" spans="1:6">
      <c r="A3571" s="896" t="s">
        <v>528</v>
      </c>
      <c r="B3571" s="567"/>
      <c r="C3571" s="567"/>
      <c r="D3571" s="567"/>
      <c r="E3571" s="567"/>
      <c r="F3571" s="567"/>
    </row>
    <row r="3572" spans="1:6">
      <c r="A3572" s="895" t="s">
        <v>281</v>
      </c>
      <c r="B3572" s="567"/>
      <c r="C3572" s="567"/>
      <c r="D3572" s="567"/>
      <c r="E3572" s="567"/>
      <c r="F3572" s="567"/>
    </row>
    <row r="3573" spans="1:6">
      <c r="A3573" s="897" t="s">
        <v>3251</v>
      </c>
      <c r="B3573" s="567"/>
      <c r="C3573" s="567"/>
      <c r="D3573" s="567"/>
      <c r="E3573" s="567"/>
      <c r="F3573" s="567"/>
    </row>
    <row r="3574" spans="1:6">
      <c r="A3574" s="892" t="s">
        <v>3251</v>
      </c>
      <c r="B3574" s="567">
        <v>752000</v>
      </c>
      <c r="C3574" s="567">
        <v>1</v>
      </c>
      <c r="D3574" s="567">
        <v>3434500</v>
      </c>
      <c r="E3574" s="567">
        <v>3303021.9307900011</v>
      </c>
      <c r="F3574" s="567">
        <v>2981931.6383099994</v>
      </c>
    </row>
    <row r="3575" spans="1:6">
      <c r="A3575" s="893">
        <v>2</v>
      </c>
      <c r="B3575" s="567">
        <v>752000</v>
      </c>
      <c r="C3575" s="567">
        <v>1</v>
      </c>
      <c r="D3575" s="567">
        <v>3434500</v>
      </c>
      <c r="E3575" s="567">
        <v>3303021.9307900011</v>
      </c>
      <c r="F3575" s="567">
        <v>2981931.6383099994</v>
      </c>
    </row>
    <row r="3576" spans="1:6">
      <c r="A3576" s="894" t="s">
        <v>3251</v>
      </c>
      <c r="B3576" s="567">
        <v>752000</v>
      </c>
      <c r="C3576" s="567">
        <v>1</v>
      </c>
      <c r="D3576" s="567">
        <v>3434500</v>
      </c>
      <c r="E3576" s="567">
        <v>3303021.9307900011</v>
      </c>
      <c r="F3576" s="567">
        <v>2981931.6383099994</v>
      </c>
    </row>
    <row r="3577" spans="1:6">
      <c r="A3577" s="896" t="s">
        <v>318</v>
      </c>
      <c r="B3577" s="567">
        <v>752000</v>
      </c>
      <c r="C3577" s="567">
        <v>1</v>
      </c>
      <c r="D3577" s="567">
        <v>3434500</v>
      </c>
      <c r="E3577" s="567">
        <v>3303021.9307900011</v>
      </c>
      <c r="F3577" s="567">
        <v>2981931.6383099994</v>
      </c>
    </row>
    <row r="3578" spans="1:6">
      <c r="A3578" s="895" t="s">
        <v>303</v>
      </c>
      <c r="B3578" s="567">
        <v>752000</v>
      </c>
      <c r="C3578" s="567">
        <v>1</v>
      </c>
      <c r="D3578" s="567">
        <v>3434500</v>
      </c>
      <c r="E3578" s="567">
        <v>3303021.9307900011</v>
      </c>
      <c r="F3578" s="567">
        <v>2981931.6383099994</v>
      </c>
    </row>
    <row r="3579" spans="1:6">
      <c r="A3579" s="897" t="s">
        <v>319</v>
      </c>
      <c r="B3579" s="567">
        <v>752000</v>
      </c>
      <c r="C3579" s="567">
        <v>1</v>
      </c>
      <c r="D3579" s="567">
        <v>3434500</v>
      </c>
      <c r="E3579" s="567">
        <v>3303021.9307900011</v>
      </c>
      <c r="F3579" s="567">
        <v>2981931.6383099994</v>
      </c>
    </row>
    <row r="3580" spans="1:6">
      <c r="A3580" s="726" t="s">
        <v>2692</v>
      </c>
      <c r="B3580" s="567">
        <v>38800</v>
      </c>
      <c r="C3580" s="567">
        <v>1</v>
      </c>
      <c r="D3580" s="567">
        <v>2354700</v>
      </c>
      <c r="E3580" s="567">
        <v>2333195.7896500002</v>
      </c>
      <c r="F3580" s="567">
        <v>1802547.4883899998</v>
      </c>
    </row>
    <row r="3581" spans="1:6">
      <c r="A3581" s="887" t="s">
        <v>3251</v>
      </c>
      <c r="B3581" s="567">
        <v>38800</v>
      </c>
      <c r="C3581" s="567">
        <v>1</v>
      </c>
      <c r="D3581" s="567">
        <v>2354700</v>
      </c>
      <c r="E3581" s="567">
        <v>2333195.7896500002</v>
      </c>
      <c r="F3581" s="567">
        <v>1802547.4883899998</v>
      </c>
    </row>
    <row r="3582" spans="1:6">
      <c r="A3582" s="888" t="s">
        <v>3251</v>
      </c>
      <c r="B3582" s="567">
        <v>38800</v>
      </c>
      <c r="C3582" s="567">
        <v>1</v>
      </c>
      <c r="D3582" s="567">
        <v>2354700</v>
      </c>
      <c r="E3582" s="567">
        <v>2333195.7896500002</v>
      </c>
      <c r="F3582" s="567">
        <v>1802547.4883899998</v>
      </c>
    </row>
    <row r="3583" spans="1:6">
      <c r="A3583" s="889">
        <v>0.99</v>
      </c>
      <c r="B3583" s="567">
        <v>38800</v>
      </c>
      <c r="C3583" s="567">
        <v>1</v>
      </c>
      <c r="D3583" s="567">
        <v>2354700</v>
      </c>
      <c r="E3583" s="567">
        <v>2333195.7896500002</v>
      </c>
      <c r="F3583" s="567">
        <v>1802547.4883899998</v>
      </c>
    </row>
    <row r="3584" spans="1:6">
      <c r="A3584" s="890" t="s">
        <v>3251</v>
      </c>
      <c r="B3584" s="567">
        <v>38800</v>
      </c>
      <c r="C3584" s="567">
        <v>1</v>
      </c>
      <c r="D3584" s="567">
        <v>2354700</v>
      </c>
      <c r="E3584" s="567">
        <v>2333195.7896500002</v>
      </c>
      <c r="F3584" s="567">
        <v>1802547.4883899998</v>
      </c>
    </row>
    <row r="3585" spans="1:6">
      <c r="A3585" s="891" t="s">
        <v>3251</v>
      </c>
      <c r="B3585" s="567">
        <v>38800</v>
      </c>
      <c r="C3585" s="567">
        <v>1</v>
      </c>
      <c r="D3585" s="567">
        <v>2354700</v>
      </c>
      <c r="E3585" s="567">
        <v>2333195.7896500002</v>
      </c>
      <c r="F3585" s="567">
        <v>1802547.4883899998</v>
      </c>
    </row>
    <row r="3586" spans="1:6">
      <c r="A3586" s="892" t="s">
        <v>2446</v>
      </c>
      <c r="B3586" s="567">
        <v>38800</v>
      </c>
      <c r="C3586" s="567">
        <v>1</v>
      </c>
      <c r="D3586" s="567">
        <v>2354700</v>
      </c>
      <c r="E3586" s="567">
        <v>2333195.7896500002</v>
      </c>
      <c r="F3586" s="567">
        <v>1802547.4883899998</v>
      </c>
    </row>
    <row r="3587" spans="1:6">
      <c r="A3587" s="893" t="s">
        <v>2447</v>
      </c>
      <c r="B3587" s="567">
        <v>38800</v>
      </c>
      <c r="C3587" s="567">
        <v>1</v>
      </c>
      <c r="D3587" s="567">
        <v>2354700</v>
      </c>
      <c r="E3587" s="567">
        <v>2333195.7896500002</v>
      </c>
      <c r="F3587" s="567">
        <v>1802547.4883899998</v>
      </c>
    </row>
    <row r="3588" spans="1:6">
      <c r="A3588" s="894" t="s">
        <v>3251</v>
      </c>
      <c r="B3588" s="567">
        <v>38800</v>
      </c>
      <c r="C3588" s="567">
        <v>1</v>
      </c>
      <c r="D3588" s="567">
        <v>2354700</v>
      </c>
      <c r="E3588" s="567">
        <v>2333195.7896500002</v>
      </c>
      <c r="F3588" s="567">
        <v>1802547.4883899998</v>
      </c>
    </row>
    <row r="3589" spans="1:6">
      <c r="A3589" s="896" t="s">
        <v>2286</v>
      </c>
      <c r="B3589" s="567">
        <v>38800</v>
      </c>
      <c r="C3589" s="567">
        <v>1</v>
      </c>
      <c r="D3589" s="567">
        <v>2354700</v>
      </c>
      <c r="E3589" s="567">
        <v>2333195.7896500002</v>
      </c>
      <c r="F3589" s="567">
        <v>1802547.4883899998</v>
      </c>
    </row>
    <row r="3590" spans="1:6">
      <c r="A3590" s="895" t="s">
        <v>300</v>
      </c>
      <c r="B3590" s="567">
        <v>38800</v>
      </c>
      <c r="C3590" s="567">
        <v>1</v>
      </c>
      <c r="D3590" s="567">
        <v>2354700</v>
      </c>
      <c r="E3590" s="567">
        <v>2333195.7896500002</v>
      </c>
      <c r="F3590" s="567">
        <v>1802547.4883899998</v>
      </c>
    </row>
    <row r="3591" spans="1:6">
      <c r="A3591" s="897" t="s">
        <v>319</v>
      </c>
      <c r="B3591" s="567">
        <v>38800</v>
      </c>
      <c r="C3591" s="567">
        <v>1</v>
      </c>
      <c r="D3591" s="567">
        <v>2354700</v>
      </c>
      <c r="E3591" s="567">
        <v>2333195.7896500002</v>
      </c>
      <c r="F3591" s="567">
        <v>1802547.4883899998</v>
      </c>
    </row>
    <row r="3592" spans="1:6">
      <c r="A3592" s="726" t="s">
        <v>2693</v>
      </c>
      <c r="B3592" s="567">
        <v>17662000</v>
      </c>
      <c r="C3592" s="567">
        <v>11</v>
      </c>
      <c r="D3592" s="567">
        <v>120025000</v>
      </c>
      <c r="E3592" s="567">
        <v>7200000</v>
      </c>
      <c r="F3592" s="567">
        <v>0</v>
      </c>
    </row>
    <row r="3593" spans="1:6">
      <c r="A3593" s="887" t="s">
        <v>424</v>
      </c>
      <c r="B3593" s="567">
        <v>2031000</v>
      </c>
      <c r="C3593" s="567">
        <v>1</v>
      </c>
      <c r="D3593" s="567">
        <v>2031000</v>
      </c>
      <c r="E3593" s="567"/>
      <c r="F3593" s="567"/>
    </row>
    <row r="3594" spans="1:6">
      <c r="A3594" s="888" t="s">
        <v>3251</v>
      </c>
      <c r="B3594" s="567">
        <v>2031000</v>
      </c>
      <c r="C3594" s="567">
        <v>1</v>
      </c>
      <c r="D3594" s="567">
        <v>2031000</v>
      </c>
      <c r="E3594" s="567"/>
      <c r="F3594" s="567"/>
    </row>
    <row r="3595" spans="1:6">
      <c r="A3595" s="889" t="s">
        <v>3251</v>
      </c>
      <c r="B3595" s="567">
        <v>2031000</v>
      </c>
      <c r="C3595" s="567">
        <v>1</v>
      </c>
      <c r="D3595" s="567">
        <v>2031000</v>
      </c>
      <c r="E3595" s="567"/>
      <c r="F3595" s="567"/>
    </row>
    <row r="3596" spans="1:6">
      <c r="A3596" s="890" t="s">
        <v>3251</v>
      </c>
      <c r="B3596" s="567">
        <v>2031000</v>
      </c>
      <c r="C3596" s="567">
        <v>1</v>
      </c>
      <c r="D3596" s="567">
        <v>2031000</v>
      </c>
      <c r="E3596" s="567"/>
      <c r="F3596" s="567"/>
    </row>
    <row r="3597" spans="1:6">
      <c r="A3597" s="891" t="s">
        <v>3251</v>
      </c>
      <c r="B3597" s="567">
        <v>2031000</v>
      </c>
      <c r="C3597" s="567">
        <v>1</v>
      </c>
      <c r="D3597" s="567">
        <v>2031000</v>
      </c>
      <c r="E3597" s="567"/>
      <c r="F3597" s="567"/>
    </row>
    <row r="3598" spans="1:6">
      <c r="A3598" s="892" t="s">
        <v>3251</v>
      </c>
      <c r="B3598" s="567">
        <v>2031000</v>
      </c>
      <c r="C3598" s="567">
        <v>1</v>
      </c>
      <c r="D3598" s="567">
        <v>2031000</v>
      </c>
      <c r="E3598" s="567"/>
      <c r="F3598" s="567"/>
    </row>
    <row r="3599" spans="1:6">
      <c r="A3599" s="893" t="s">
        <v>3251</v>
      </c>
      <c r="B3599" s="567">
        <v>2031000</v>
      </c>
      <c r="C3599" s="567">
        <v>1</v>
      </c>
      <c r="D3599" s="567">
        <v>2031000</v>
      </c>
      <c r="E3599" s="567"/>
      <c r="F3599" s="567"/>
    </row>
    <row r="3600" spans="1:6">
      <c r="A3600" s="894" t="s">
        <v>3251</v>
      </c>
      <c r="B3600" s="567">
        <v>2031000</v>
      </c>
      <c r="C3600" s="567">
        <v>1</v>
      </c>
      <c r="D3600" s="567">
        <v>2031000</v>
      </c>
      <c r="E3600" s="567"/>
      <c r="F3600" s="567"/>
    </row>
    <row r="3601" spans="1:6">
      <c r="A3601" s="896" t="s">
        <v>318</v>
      </c>
      <c r="B3601" s="567">
        <v>2031000</v>
      </c>
      <c r="C3601" s="567">
        <v>1</v>
      </c>
      <c r="D3601" s="567">
        <v>2031000</v>
      </c>
      <c r="E3601" s="567"/>
      <c r="F3601" s="567"/>
    </row>
    <row r="3602" spans="1:6">
      <c r="A3602" s="895" t="s">
        <v>291</v>
      </c>
      <c r="B3602" s="567">
        <v>2031000</v>
      </c>
      <c r="C3602" s="567">
        <v>1</v>
      </c>
      <c r="D3602" s="567">
        <v>2031000</v>
      </c>
      <c r="E3602" s="567"/>
      <c r="F3602" s="567"/>
    </row>
    <row r="3603" spans="1:6">
      <c r="A3603" s="897" t="s">
        <v>418</v>
      </c>
      <c r="B3603" s="567">
        <v>2031000</v>
      </c>
      <c r="C3603" s="567">
        <v>1</v>
      </c>
      <c r="D3603" s="567">
        <v>2031000</v>
      </c>
      <c r="E3603" s="567"/>
      <c r="F3603" s="567"/>
    </row>
    <row r="3604" spans="1:6">
      <c r="A3604" s="887" t="s">
        <v>1354</v>
      </c>
      <c r="B3604" s="567"/>
      <c r="C3604" s="567">
        <v>4</v>
      </c>
      <c r="D3604" s="567">
        <v>14800000</v>
      </c>
      <c r="E3604" s="567"/>
      <c r="F3604" s="567"/>
    </row>
    <row r="3605" spans="1:6">
      <c r="A3605" s="888" t="s">
        <v>3251</v>
      </c>
      <c r="B3605" s="567"/>
      <c r="C3605" s="567">
        <v>4</v>
      </c>
      <c r="D3605" s="567">
        <v>14800000</v>
      </c>
      <c r="E3605" s="567"/>
      <c r="F3605" s="567"/>
    </row>
    <row r="3606" spans="1:6">
      <c r="A3606" s="889">
        <v>0.82</v>
      </c>
      <c r="B3606" s="567"/>
      <c r="C3606" s="567">
        <v>1</v>
      </c>
      <c r="D3606" s="567">
        <v>2500000</v>
      </c>
      <c r="E3606" s="567"/>
      <c r="F3606" s="567"/>
    </row>
    <row r="3607" spans="1:6">
      <c r="A3607" s="890" t="s">
        <v>3251</v>
      </c>
      <c r="B3607" s="567"/>
      <c r="C3607" s="567">
        <v>1</v>
      </c>
      <c r="D3607" s="567">
        <v>2500000</v>
      </c>
      <c r="E3607" s="567"/>
      <c r="F3607" s="567"/>
    </row>
    <row r="3608" spans="1:6">
      <c r="A3608" s="891" t="s">
        <v>3251</v>
      </c>
      <c r="B3608" s="567"/>
      <c r="C3608" s="567">
        <v>1</v>
      </c>
      <c r="D3608" s="567">
        <v>2500000</v>
      </c>
      <c r="E3608" s="567"/>
      <c r="F3608" s="567"/>
    </row>
    <row r="3609" spans="1:6">
      <c r="A3609" s="892" t="s">
        <v>1356</v>
      </c>
      <c r="B3609" s="567"/>
      <c r="C3609" s="567">
        <v>1</v>
      </c>
      <c r="D3609" s="567">
        <v>2500000</v>
      </c>
      <c r="E3609" s="567"/>
      <c r="F3609" s="567"/>
    </row>
    <row r="3610" spans="1:6">
      <c r="A3610" s="893" t="s">
        <v>3251</v>
      </c>
      <c r="B3610" s="567"/>
      <c r="C3610" s="567">
        <v>1</v>
      </c>
      <c r="D3610" s="567">
        <v>2500000</v>
      </c>
      <c r="E3610" s="567"/>
      <c r="F3610" s="567"/>
    </row>
    <row r="3611" spans="1:6">
      <c r="A3611" s="894" t="s">
        <v>3251</v>
      </c>
      <c r="B3611" s="567"/>
      <c r="C3611" s="567">
        <v>1</v>
      </c>
      <c r="D3611" s="567">
        <v>2500000</v>
      </c>
      <c r="E3611" s="567"/>
      <c r="F3611" s="567"/>
    </row>
    <row r="3612" spans="1:6">
      <c r="A3612" s="896" t="s">
        <v>529</v>
      </c>
      <c r="B3612" s="567"/>
      <c r="C3612" s="567">
        <v>1</v>
      </c>
      <c r="D3612" s="567">
        <v>2500000</v>
      </c>
      <c r="E3612" s="567"/>
      <c r="F3612" s="567"/>
    </row>
    <row r="3613" spans="1:6">
      <c r="A3613" s="895" t="s">
        <v>274</v>
      </c>
      <c r="B3613" s="567"/>
      <c r="C3613" s="567">
        <v>1</v>
      </c>
      <c r="D3613" s="567">
        <v>2500000</v>
      </c>
      <c r="E3613" s="567"/>
      <c r="F3613" s="567"/>
    </row>
    <row r="3614" spans="1:6">
      <c r="A3614" s="897" t="s">
        <v>480</v>
      </c>
      <c r="B3614" s="567"/>
      <c r="C3614" s="567">
        <v>1</v>
      </c>
      <c r="D3614" s="567">
        <v>2500000</v>
      </c>
      <c r="E3614" s="567"/>
      <c r="F3614" s="567"/>
    </row>
    <row r="3615" spans="1:6">
      <c r="A3615" s="889">
        <v>0.96</v>
      </c>
      <c r="B3615" s="567"/>
      <c r="C3615" s="567">
        <v>1</v>
      </c>
      <c r="D3615" s="567">
        <v>1500000</v>
      </c>
      <c r="E3615" s="567"/>
      <c r="F3615" s="567"/>
    </row>
    <row r="3616" spans="1:6">
      <c r="A3616" s="890" t="s">
        <v>3251</v>
      </c>
      <c r="B3616" s="567"/>
      <c r="C3616" s="567">
        <v>1</v>
      </c>
      <c r="D3616" s="567">
        <v>1500000</v>
      </c>
      <c r="E3616" s="567"/>
      <c r="F3616" s="567"/>
    </row>
    <row r="3617" spans="1:6">
      <c r="A3617" s="891" t="s">
        <v>3251</v>
      </c>
      <c r="B3617" s="567"/>
      <c r="C3617" s="567">
        <v>1</v>
      </c>
      <c r="D3617" s="567">
        <v>1500000</v>
      </c>
      <c r="E3617" s="567"/>
      <c r="F3617" s="567"/>
    </row>
    <row r="3618" spans="1:6">
      <c r="A3618" s="892" t="s">
        <v>1357</v>
      </c>
      <c r="B3618" s="567"/>
      <c r="C3618" s="567">
        <v>1</v>
      </c>
      <c r="D3618" s="567">
        <v>1500000</v>
      </c>
      <c r="E3618" s="567"/>
      <c r="F3618" s="567"/>
    </row>
    <row r="3619" spans="1:6">
      <c r="A3619" s="893" t="s">
        <v>3251</v>
      </c>
      <c r="B3619" s="567"/>
      <c r="C3619" s="567">
        <v>1</v>
      </c>
      <c r="D3619" s="567">
        <v>1500000</v>
      </c>
      <c r="E3619" s="567"/>
      <c r="F3619" s="567"/>
    </row>
    <row r="3620" spans="1:6">
      <c r="A3620" s="894" t="s">
        <v>3251</v>
      </c>
      <c r="B3620" s="567"/>
      <c r="C3620" s="567">
        <v>1</v>
      </c>
      <c r="D3620" s="567">
        <v>1500000</v>
      </c>
      <c r="E3620" s="567"/>
      <c r="F3620" s="567"/>
    </row>
    <row r="3621" spans="1:6">
      <c r="A3621" s="896" t="s">
        <v>529</v>
      </c>
      <c r="B3621" s="567"/>
      <c r="C3621" s="567">
        <v>1</v>
      </c>
      <c r="D3621" s="567">
        <v>1500000</v>
      </c>
      <c r="E3621" s="567"/>
      <c r="F3621" s="567"/>
    </row>
    <row r="3622" spans="1:6">
      <c r="A3622" s="895" t="s">
        <v>274</v>
      </c>
      <c r="B3622" s="567"/>
      <c r="C3622" s="567">
        <v>1</v>
      </c>
      <c r="D3622" s="567">
        <v>1500000</v>
      </c>
      <c r="E3622" s="567"/>
      <c r="F3622" s="567"/>
    </row>
    <row r="3623" spans="1:6">
      <c r="A3623" s="897" t="s">
        <v>480</v>
      </c>
      <c r="B3623" s="567"/>
      <c r="C3623" s="567">
        <v>1</v>
      </c>
      <c r="D3623" s="567">
        <v>1500000</v>
      </c>
      <c r="E3623" s="567"/>
      <c r="F3623" s="567"/>
    </row>
    <row r="3624" spans="1:6">
      <c r="A3624" s="889">
        <v>0.98</v>
      </c>
      <c r="B3624" s="567"/>
      <c r="C3624" s="567">
        <v>2</v>
      </c>
      <c r="D3624" s="567">
        <v>10800000</v>
      </c>
      <c r="E3624" s="567"/>
      <c r="F3624" s="567"/>
    </row>
    <row r="3625" spans="1:6">
      <c r="A3625" s="890" t="s">
        <v>3251</v>
      </c>
      <c r="B3625" s="567"/>
      <c r="C3625" s="567">
        <v>2</v>
      </c>
      <c r="D3625" s="567">
        <v>10800000</v>
      </c>
      <c r="E3625" s="567"/>
      <c r="F3625" s="567"/>
    </row>
    <row r="3626" spans="1:6">
      <c r="A3626" s="891" t="s">
        <v>3251</v>
      </c>
      <c r="B3626" s="567"/>
      <c r="C3626" s="567">
        <v>2</v>
      </c>
      <c r="D3626" s="567">
        <v>10800000</v>
      </c>
      <c r="E3626" s="567"/>
      <c r="F3626" s="567"/>
    </row>
    <row r="3627" spans="1:6">
      <c r="A3627" s="892" t="s">
        <v>1353</v>
      </c>
      <c r="B3627" s="567"/>
      <c r="C3627" s="567">
        <v>1</v>
      </c>
      <c r="D3627" s="567">
        <v>5866667</v>
      </c>
      <c r="E3627" s="567"/>
      <c r="F3627" s="567"/>
    </row>
    <row r="3628" spans="1:6">
      <c r="A3628" s="893" t="s">
        <v>3251</v>
      </c>
      <c r="B3628" s="567"/>
      <c r="C3628" s="567">
        <v>1</v>
      </c>
      <c r="D3628" s="567">
        <v>5866667</v>
      </c>
      <c r="E3628" s="567"/>
      <c r="F3628" s="567"/>
    </row>
    <row r="3629" spans="1:6">
      <c r="A3629" s="894" t="s">
        <v>3251</v>
      </c>
      <c r="B3629" s="567"/>
      <c r="C3629" s="567">
        <v>1</v>
      </c>
      <c r="D3629" s="567">
        <v>5866667</v>
      </c>
      <c r="E3629" s="567"/>
      <c r="F3629" s="567"/>
    </row>
    <row r="3630" spans="1:6">
      <c r="A3630" s="896" t="s">
        <v>529</v>
      </c>
      <c r="B3630" s="567"/>
      <c r="C3630" s="567">
        <v>1</v>
      </c>
      <c r="D3630" s="567">
        <v>5866667</v>
      </c>
      <c r="E3630" s="567"/>
      <c r="F3630" s="567"/>
    </row>
    <row r="3631" spans="1:6">
      <c r="A3631" s="895" t="s">
        <v>274</v>
      </c>
      <c r="B3631" s="567"/>
      <c r="C3631" s="567">
        <v>1</v>
      </c>
      <c r="D3631" s="567">
        <v>5866667</v>
      </c>
      <c r="E3631" s="567"/>
      <c r="F3631" s="567"/>
    </row>
    <row r="3632" spans="1:6">
      <c r="A3632" s="897" t="s">
        <v>480</v>
      </c>
      <c r="B3632" s="567"/>
      <c r="C3632" s="567">
        <v>1</v>
      </c>
      <c r="D3632" s="567">
        <v>5866667</v>
      </c>
      <c r="E3632" s="567"/>
      <c r="F3632" s="567"/>
    </row>
    <row r="3633" spans="1:6">
      <c r="A3633" s="892" t="s">
        <v>1355</v>
      </c>
      <c r="B3633" s="567"/>
      <c r="C3633" s="567">
        <v>1</v>
      </c>
      <c r="D3633" s="567">
        <v>4933333</v>
      </c>
      <c r="E3633" s="567"/>
      <c r="F3633" s="567"/>
    </row>
    <row r="3634" spans="1:6">
      <c r="A3634" s="893" t="s">
        <v>3251</v>
      </c>
      <c r="B3634" s="567"/>
      <c r="C3634" s="567">
        <v>1</v>
      </c>
      <c r="D3634" s="567">
        <v>4933333</v>
      </c>
      <c r="E3634" s="567"/>
      <c r="F3634" s="567"/>
    </row>
    <row r="3635" spans="1:6">
      <c r="A3635" s="894" t="s">
        <v>3251</v>
      </c>
      <c r="B3635" s="567"/>
      <c r="C3635" s="567">
        <v>1</v>
      </c>
      <c r="D3635" s="567">
        <v>4933333</v>
      </c>
      <c r="E3635" s="567"/>
      <c r="F3635" s="567"/>
    </row>
    <row r="3636" spans="1:6">
      <c r="A3636" s="896" t="s">
        <v>529</v>
      </c>
      <c r="B3636" s="567"/>
      <c r="C3636" s="567">
        <v>1</v>
      </c>
      <c r="D3636" s="567">
        <v>4933333</v>
      </c>
      <c r="E3636" s="567"/>
      <c r="F3636" s="567"/>
    </row>
    <row r="3637" spans="1:6">
      <c r="A3637" s="895" t="s">
        <v>274</v>
      </c>
      <c r="B3637" s="567"/>
      <c r="C3637" s="567">
        <v>1</v>
      </c>
      <c r="D3637" s="567">
        <v>4933333</v>
      </c>
      <c r="E3637" s="567"/>
      <c r="F3637" s="567"/>
    </row>
    <row r="3638" spans="1:6">
      <c r="A3638" s="897" t="s">
        <v>480</v>
      </c>
      <c r="B3638" s="567"/>
      <c r="C3638" s="567">
        <v>1</v>
      </c>
      <c r="D3638" s="567">
        <v>4933333</v>
      </c>
      <c r="E3638" s="567"/>
      <c r="F3638" s="567"/>
    </row>
    <row r="3639" spans="1:6">
      <c r="A3639" s="887" t="s">
        <v>71</v>
      </c>
      <c r="B3639" s="567"/>
      <c r="C3639" s="567">
        <v>1</v>
      </c>
      <c r="D3639" s="567">
        <v>5333000</v>
      </c>
      <c r="E3639" s="567"/>
      <c r="F3639" s="567"/>
    </row>
    <row r="3640" spans="1:6">
      <c r="A3640" s="888" t="s">
        <v>3251</v>
      </c>
      <c r="B3640" s="567"/>
      <c r="C3640" s="567">
        <v>1</v>
      </c>
      <c r="D3640" s="567">
        <v>5333000</v>
      </c>
      <c r="E3640" s="567"/>
      <c r="F3640" s="567"/>
    </row>
    <row r="3641" spans="1:6">
      <c r="A3641" s="889">
        <v>0.65</v>
      </c>
      <c r="B3641" s="567"/>
      <c r="C3641" s="567">
        <v>1</v>
      </c>
      <c r="D3641" s="567">
        <v>5333000</v>
      </c>
      <c r="E3641" s="567"/>
      <c r="F3641" s="567"/>
    </row>
    <row r="3642" spans="1:6">
      <c r="A3642" s="890">
        <v>0.95</v>
      </c>
      <c r="B3642" s="567"/>
      <c r="C3642" s="567">
        <v>1</v>
      </c>
      <c r="D3642" s="567">
        <v>5333000</v>
      </c>
      <c r="E3642" s="567"/>
      <c r="F3642" s="567"/>
    </row>
    <row r="3643" spans="1:6">
      <c r="A3643" s="891">
        <v>2021</v>
      </c>
      <c r="B3643" s="567"/>
      <c r="C3643" s="567">
        <v>1</v>
      </c>
      <c r="D3643" s="567">
        <v>5333000</v>
      </c>
      <c r="E3643" s="567"/>
      <c r="F3643" s="567"/>
    </row>
    <row r="3644" spans="1:6">
      <c r="A3644" s="892" t="s">
        <v>3133</v>
      </c>
      <c r="B3644" s="567"/>
      <c r="C3644" s="567">
        <v>1</v>
      </c>
      <c r="D3644" s="567">
        <v>5333000</v>
      </c>
      <c r="E3644" s="567"/>
      <c r="F3644" s="567"/>
    </row>
    <row r="3645" spans="1:6">
      <c r="A3645" s="893" t="s">
        <v>3251</v>
      </c>
      <c r="B3645" s="567"/>
      <c r="C3645" s="567">
        <v>1</v>
      </c>
      <c r="D3645" s="567">
        <v>5333000</v>
      </c>
      <c r="E3645" s="567"/>
      <c r="F3645" s="567"/>
    </row>
    <row r="3646" spans="1:6">
      <c r="A3646" s="894" t="s">
        <v>3251</v>
      </c>
      <c r="B3646" s="567"/>
      <c r="C3646" s="567">
        <v>1</v>
      </c>
      <c r="D3646" s="567">
        <v>5333000</v>
      </c>
      <c r="E3646" s="567"/>
      <c r="F3646" s="567"/>
    </row>
    <row r="3647" spans="1:6">
      <c r="A3647" s="896" t="s">
        <v>526</v>
      </c>
      <c r="B3647" s="567"/>
      <c r="C3647" s="567">
        <v>1</v>
      </c>
      <c r="D3647" s="567">
        <v>5333000</v>
      </c>
      <c r="E3647" s="567"/>
      <c r="F3647" s="567"/>
    </row>
    <row r="3648" spans="1:6">
      <c r="A3648" s="895" t="s">
        <v>270</v>
      </c>
      <c r="B3648" s="567"/>
      <c r="C3648" s="567">
        <v>1</v>
      </c>
      <c r="D3648" s="567">
        <v>5333000</v>
      </c>
      <c r="E3648" s="567"/>
      <c r="F3648" s="567"/>
    </row>
    <row r="3649" spans="1:6">
      <c r="A3649" s="897" t="s">
        <v>3251</v>
      </c>
      <c r="B3649" s="567"/>
      <c r="C3649" s="567">
        <v>1</v>
      </c>
      <c r="D3649" s="567">
        <v>5333000</v>
      </c>
      <c r="E3649" s="567"/>
      <c r="F3649" s="567"/>
    </row>
    <row r="3650" spans="1:6">
      <c r="A3650" s="887" t="s">
        <v>425</v>
      </c>
      <c r="B3650" s="567">
        <v>3600000</v>
      </c>
      <c r="C3650" s="567">
        <v>1</v>
      </c>
      <c r="D3650" s="567">
        <v>3600000</v>
      </c>
      <c r="E3650" s="567">
        <v>3600000</v>
      </c>
      <c r="F3650" s="567"/>
    </row>
    <row r="3651" spans="1:6">
      <c r="A3651" s="888" t="s">
        <v>3251</v>
      </c>
      <c r="B3651" s="567">
        <v>3600000</v>
      </c>
      <c r="C3651" s="567">
        <v>1</v>
      </c>
      <c r="D3651" s="567">
        <v>3600000</v>
      </c>
      <c r="E3651" s="567">
        <v>3600000</v>
      </c>
      <c r="F3651" s="567"/>
    </row>
    <row r="3652" spans="1:6">
      <c r="A3652" s="889">
        <v>0.42</v>
      </c>
      <c r="B3652" s="567">
        <v>3600000</v>
      </c>
      <c r="C3652" s="567">
        <v>1</v>
      </c>
      <c r="D3652" s="567">
        <v>3600000</v>
      </c>
      <c r="E3652" s="567">
        <v>3600000</v>
      </c>
      <c r="F3652" s="567"/>
    </row>
    <row r="3653" spans="1:6">
      <c r="A3653" s="890" t="s">
        <v>3251</v>
      </c>
      <c r="B3653" s="567">
        <v>3600000</v>
      </c>
      <c r="C3653" s="567">
        <v>1</v>
      </c>
      <c r="D3653" s="567">
        <v>3600000</v>
      </c>
      <c r="E3653" s="567">
        <v>3600000</v>
      </c>
      <c r="F3653" s="567"/>
    </row>
    <row r="3654" spans="1:6">
      <c r="A3654" s="891" t="s">
        <v>3251</v>
      </c>
      <c r="B3654" s="567">
        <v>3600000</v>
      </c>
      <c r="C3654" s="567">
        <v>1</v>
      </c>
      <c r="D3654" s="567">
        <v>3600000</v>
      </c>
      <c r="E3654" s="567">
        <v>3600000</v>
      </c>
      <c r="F3654" s="567"/>
    </row>
    <row r="3655" spans="1:6">
      <c r="A3655" s="892" t="s">
        <v>3251</v>
      </c>
      <c r="B3655" s="567">
        <v>3600000</v>
      </c>
      <c r="C3655" s="567">
        <v>1</v>
      </c>
      <c r="D3655" s="567">
        <v>3600000</v>
      </c>
      <c r="E3655" s="567">
        <v>3600000</v>
      </c>
      <c r="F3655" s="567"/>
    </row>
    <row r="3656" spans="1:6">
      <c r="A3656" s="893" t="s">
        <v>3251</v>
      </c>
      <c r="B3656" s="567">
        <v>3600000</v>
      </c>
      <c r="C3656" s="567">
        <v>1</v>
      </c>
      <c r="D3656" s="567">
        <v>3600000</v>
      </c>
      <c r="E3656" s="567">
        <v>3600000</v>
      </c>
      <c r="F3656" s="567"/>
    </row>
    <row r="3657" spans="1:6">
      <c r="A3657" s="894" t="s">
        <v>3251</v>
      </c>
      <c r="B3657" s="567">
        <v>3600000</v>
      </c>
      <c r="C3657" s="567">
        <v>1</v>
      </c>
      <c r="D3657" s="567">
        <v>3600000</v>
      </c>
      <c r="E3657" s="567">
        <v>3600000</v>
      </c>
      <c r="F3657" s="567"/>
    </row>
    <row r="3658" spans="1:6">
      <c r="A3658" s="896" t="s">
        <v>318</v>
      </c>
      <c r="B3658" s="567">
        <v>3600000</v>
      </c>
      <c r="C3658" s="567">
        <v>1</v>
      </c>
      <c r="D3658" s="567">
        <v>3600000</v>
      </c>
      <c r="E3658" s="567">
        <v>3600000</v>
      </c>
      <c r="F3658" s="567"/>
    </row>
    <row r="3659" spans="1:6">
      <c r="A3659" s="895" t="s">
        <v>291</v>
      </c>
      <c r="B3659" s="567">
        <v>3600000</v>
      </c>
      <c r="C3659" s="567">
        <v>1</v>
      </c>
      <c r="D3659" s="567">
        <v>3600000</v>
      </c>
      <c r="E3659" s="567">
        <v>3600000</v>
      </c>
      <c r="F3659" s="567"/>
    </row>
    <row r="3660" spans="1:6">
      <c r="A3660" s="897" t="s">
        <v>418</v>
      </c>
      <c r="B3660" s="567">
        <v>3600000</v>
      </c>
      <c r="C3660" s="567">
        <v>1</v>
      </c>
      <c r="D3660" s="567">
        <v>3600000</v>
      </c>
      <c r="E3660" s="567">
        <v>3600000</v>
      </c>
      <c r="F3660" s="567"/>
    </row>
    <row r="3661" spans="1:6">
      <c r="A3661" s="887" t="s">
        <v>3251</v>
      </c>
      <c r="B3661" s="567">
        <v>12031000</v>
      </c>
      <c r="C3661" s="567">
        <v>4</v>
      </c>
      <c r="D3661" s="567">
        <v>94261000</v>
      </c>
      <c r="E3661" s="567">
        <v>3600000</v>
      </c>
      <c r="F3661" s="567">
        <v>0</v>
      </c>
    </row>
    <row r="3662" spans="1:6">
      <c r="A3662" s="888" t="s">
        <v>3251</v>
      </c>
      <c r="B3662" s="567">
        <v>12031000</v>
      </c>
      <c r="C3662" s="567">
        <v>4</v>
      </c>
      <c r="D3662" s="567">
        <v>94261000</v>
      </c>
      <c r="E3662" s="567">
        <v>3600000</v>
      </c>
      <c r="F3662" s="567">
        <v>0</v>
      </c>
    </row>
    <row r="3663" spans="1:6">
      <c r="A3663" s="889">
        <v>0.92</v>
      </c>
      <c r="B3663" s="567">
        <v>2000000</v>
      </c>
      <c r="C3663" s="567">
        <v>2</v>
      </c>
      <c r="D3663" s="567">
        <v>84230000</v>
      </c>
      <c r="E3663" s="567">
        <v>0</v>
      </c>
      <c r="F3663" s="567">
        <v>0</v>
      </c>
    </row>
    <row r="3664" spans="1:6">
      <c r="A3664" s="890" t="s">
        <v>3251</v>
      </c>
      <c r="B3664" s="567">
        <v>2000000</v>
      </c>
      <c r="C3664" s="567">
        <v>2</v>
      </c>
      <c r="D3664" s="567">
        <v>84230000</v>
      </c>
      <c r="E3664" s="567">
        <v>0</v>
      </c>
      <c r="F3664" s="567">
        <v>0</v>
      </c>
    </row>
    <row r="3665" spans="1:6">
      <c r="A3665" s="891" t="s">
        <v>3251</v>
      </c>
      <c r="B3665" s="567">
        <v>2000000</v>
      </c>
      <c r="C3665" s="567">
        <v>2</v>
      </c>
      <c r="D3665" s="567">
        <v>84230000</v>
      </c>
      <c r="E3665" s="567">
        <v>0</v>
      </c>
      <c r="F3665" s="567">
        <v>0</v>
      </c>
    </row>
    <row r="3666" spans="1:6">
      <c r="A3666" s="892" t="s">
        <v>1280</v>
      </c>
      <c r="B3666" s="567"/>
      <c r="C3666" s="567">
        <v>1</v>
      </c>
      <c r="D3666" s="567">
        <v>82230000</v>
      </c>
      <c r="E3666" s="567">
        <v>0</v>
      </c>
      <c r="F3666" s="567">
        <v>0</v>
      </c>
    </row>
    <row r="3667" spans="1:6">
      <c r="A3667" s="893" t="s">
        <v>3251</v>
      </c>
      <c r="B3667" s="567"/>
      <c r="C3667" s="567">
        <v>1</v>
      </c>
      <c r="D3667" s="567">
        <v>82230000</v>
      </c>
      <c r="E3667" s="567">
        <v>0</v>
      </c>
      <c r="F3667" s="567">
        <v>0</v>
      </c>
    </row>
    <row r="3668" spans="1:6">
      <c r="A3668" s="894" t="s">
        <v>3251</v>
      </c>
      <c r="B3668" s="567"/>
      <c r="C3668" s="567">
        <v>1</v>
      </c>
      <c r="D3668" s="567">
        <v>82230000</v>
      </c>
      <c r="E3668" s="567">
        <v>0</v>
      </c>
      <c r="F3668" s="567">
        <v>0</v>
      </c>
    </row>
    <row r="3669" spans="1:6">
      <c r="A3669" s="896" t="s">
        <v>529</v>
      </c>
      <c r="B3669" s="567"/>
      <c r="C3669" s="567">
        <v>1</v>
      </c>
      <c r="D3669" s="567">
        <v>82230000</v>
      </c>
      <c r="E3669" s="567">
        <v>0</v>
      </c>
      <c r="F3669" s="567">
        <v>0</v>
      </c>
    </row>
    <row r="3670" spans="1:6">
      <c r="A3670" s="895" t="s">
        <v>298</v>
      </c>
      <c r="B3670" s="567"/>
      <c r="C3670" s="567">
        <v>1</v>
      </c>
      <c r="D3670" s="567">
        <v>82230000</v>
      </c>
      <c r="E3670" s="567">
        <v>0</v>
      </c>
      <c r="F3670" s="567">
        <v>0</v>
      </c>
    </row>
    <row r="3671" spans="1:6">
      <c r="A3671" s="897" t="s">
        <v>480</v>
      </c>
      <c r="B3671" s="567"/>
      <c r="C3671" s="567">
        <v>1</v>
      </c>
      <c r="D3671" s="567">
        <v>82230000</v>
      </c>
      <c r="E3671" s="567">
        <v>0</v>
      </c>
      <c r="F3671" s="567">
        <v>0</v>
      </c>
    </row>
    <row r="3672" spans="1:6">
      <c r="A3672" s="892" t="s">
        <v>3251</v>
      </c>
      <c r="B3672" s="567">
        <v>2000000</v>
      </c>
      <c r="C3672" s="567">
        <v>1</v>
      </c>
      <c r="D3672" s="567">
        <v>2000000</v>
      </c>
      <c r="E3672" s="567"/>
      <c r="F3672" s="567"/>
    </row>
    <row r="3673" spans="1:6">
      <c r="A3673" s="893" t="s">
        <v>3251</v>
      </c>
      <c r="B3673" s="567">
        <v>2000000</v>
      </c>
      <c r="C3673" s="567">
        <v>1</v>
      </c>
      <c r="D3673" s="567">
        <v>2000000</v>
      </c>
      <c r="E3673" s="567"/>
      <c r="F3673" s="567"/>
    </row>
    <row r="3674" spans="1:6">
      <c r="A3674" s="894" t="s">
        <v>3251</v>
      </c>
      <c r="B3674" s="567">
        <v>2000000</v>
      </c>
      <c r="C3674" s="567">
        <v>1</v>
      </c>
      <c r="D3674" s="567">
        <v>2000000</v>
      </c>
      <c r="E3674" s="567"/>
      <c r="F3674" s="567"/>
    </row>
    <row r="3675" spans="1:6">
      <c r="A3675" s="896" t="s">
        <v>318</v>
      </c>
      <c r="B3675" s="567">
        <v>2000000</v>
      </c>
      <c r="C3675" s="567">
        <v>1</v>
      </c>
      <c r="D3675" s="567">
        <v>2000000</v>
      </c>
      <c r="E3675" s="567"/>
      <c r="F3675" s="567"/>
    </row>
    <row r="3676" spans="1:6">
      <c r="A3676" s="895" t="s">
        <v>291</v>
      </c>
      <c r="B3676" s="567">
        <v>2000000</v>
      </c>
      <c r="C3676" s="567">
        <v>1</v>
      </c>
      <c r="D3676" s="567">
        <v>2000000</v>
      </c>
      <c r="E3676" s="567"/>
      <c r="F3676" s="567"/>
    </row>
    <row r="3677" spans="1:6">
      <c r="A3677" s="897" t="s">
        <v>418</v>
      </c>
      <c r="B3677" s="567">
        <v>2000000</v>
      </c>
      <c r="C3677" s="567">
        <v>1</v>
      </c>
      <c r="D3677" s="567">
        <v>2000000</v>
      </c>
      <c r="E3677" s="567"/>
      <c r="F3677" s="567"/>
    </row>
    <row r="3678" spans="1:6">
      <c r="A3678" s="889">
        <v>0.95</v>
      </c>
      <c r="B3678" s="567">
        <v>1200000</v>
      </c>
      <c r="C3678" s="567">
        <v>1</v>
      </c>
      <c r="D3678" s="567">
        <v>1200000</v>
      </c>
      <c r="E3678" s="567"/>
      <c r="F3678" s="567"/>
    </row>
    <row r="3679" spans="1:6">
      <c r="A3679" s="890" t="s">
        <v>3251</v>
      </c>
      <c r="B3679" s="567">
        <v>1200000</v>
      </c>
      <c r="C3679" s="567">
        <v>1</v>
      </c>
      <c r="D3679" s="567">
        <v>1200000</v>
      </c>
      <c r="E3679" s="567"/>
      <c r="F3679" s="567"/>
    </row>
    <row r="3680" spans="1:6">
      <c r="A3680" s="891" t="s">
        <v>3251</v>
      </c>
      <c r="B3680" s="567">
        <v>1200000</v>
      </c>
      <c r="C3680" s="567">
        <v>1</v>
      </c>
      <c r="D3680" s="567">
        <v>1200000</v>
      </c>
      <c r="E3680" s="567"/>
      <c r="F3680" s="567"/>
    </row>
    <row r="3681" spans="1:6">
      <c r="A3681" s="892" t="s">
        <v>3251</v>
      </c>
      <c r="B3681" s="567">
        <v>1200000</v>
      </c>
      <c r="C3681" s="567">
        <v>1</v>
      </c>
      <c r="D3681" s="567">
        <v>1200000</v>
      </c>
      <c r="E3681" s="567"/>
      <c r="F3681" s="567"/>
    </row>
    <row r="3682" spans="1:6">
      <c r="A3682" s="893" t="s">
        <v>3251</v>
      </c>
      <c r="B3682" s="567">
        <v>1200000</v>
      </c>
      <c r="C3682" s="567">
        <v>1</v>
      </c>
      <c r="D3682" s="567">
        <v>1200000</v>
      </c>
      <c r="E3682" s="567"/>
      <c r="F3682" s="567"/>
    </row>
    <row r="3683" spans="1:6">
      <c r="A3683" s="894" t="s">
        <v>3251</v>
      </c>
      <c r="B3683" s="567">
        <v>1200000</v>
      </c>
      <c r="C3683" s="567">
        <v>1</v>
      </c>
      <c r="D3683" s="567">
        <v>1200000</v>
      </c>
      <c r="E3683" s="567"/>
      <c r="F3683" s="567"/>
    </row>
    <row r="3684" spans="1:6">
      <c r="A3684" s="896" t="s">
        <v>318</v>
      </c>
      <c r="B3684" s="567">
        <v>1200000</v>
      </c>
      <c r="C3684" s="567">
        <v>1</v>
      </c>
      <c r="D3684" s="567">
        <v>1200000</v>
      </c>
      <c r="E3684" s="567"/>
      <c r="F3684" s="567"/>
    </row>
    <row r="3685" spans="1:6">
      <c r="A3685" s="895" t="s">
        <v>291</v>
      </c>
      <c r="B3685" s="567">
        <v>1200000</v>
      </c>
      <c r="C3685" s="567">
        <v>1</v>
      </c>
      <c r="D3685" s="567">
        <v>1200000</v>
      </c>
      <c r="E3685" s="567"/>
      <c r="F3685" s="567"/>
    </row>
    <row r="3686" spans="1:6">
      <c r="A3686" s="897" t="s">
        <v>418</v>
      </c>
      <c r="B3686" s="567">
        <v>1200000</v>
      </c>
      <c r="C3686" s="567">
        <v>1</v>
      </c>
      <c r="D3686" s="567">
        <v>1200000</v>
      </c>
      <c r="E3686" s="567"/>
      <c r="F3686" s="567"/>
    </row>
    <row r="3687" spans="1:6">
      <c r="A3687" s="889" t="s">
        <v>3251</v>
      </c>
      <c r="B3687" s="567">
        <v>8831000</v>
      </c>
      <c r="C3687" s="567">
        <v>1</v>
      </c>
      <c r="D3687" s="567">
        <v>8831000</v>
      </c>
      <c r="E3687" s="567">
        <v>3600000</v>
      </c>
      <c r="F3687" s="567">
        <v>0</v>
      </c>
    </row>
    <row r="3688" spans="1:6">
      <c r="A3688" s="890" t="s">
        <v>3251</v>
      </c>
      <c r="B3688" s="567">
        <v>8831000</v>
      </c>
      <c r="C3688" s="567">
        <v>1</v>
      </c>
      <c r="D3688" s="567">
        <v>8831000</v>
      </c>
      <c r="E3688" s="567">
        <v>3600000</v>
      </c>
      <c r="F3688" s="567">
        <v>0</v>
      </c>
    </row>
    <row r="3689" spans="1:6">
      <c r="A3689" s="891" t="s">
        <v>3251</v>
      </c>
      <c r="B3689" s="567">
        <v>8831000</v>
      </c>
      <c r="C3689" s="567">
        <v>1</v>
      </c>
      <c r="D3689" s="567">
        <v>8831000</v>
      </c>
      <c r="E3689" s="567">
        <v>3600000</v>
      </c>
      <c r="F3689" s="567">
        <v>0</v>
      </c>
    </row>
    <row r="3690" spans="1:6">
      <c r="A3690" s="892" t="s">
        <v>3251</v>
      </c>
      <c r="B3690" s="567">
        <v>8831000</v>
      </c>
      <c r="C3690" s="567">
        <v>1</v>
      </c>
      <c r="D3690" s="567">
        <v>8831000</v>
      </c>
      <c r="E3690" s="567">
        <v>3600000</v>
      </c>
      <c r="F3690" s="567">
        <v>0</v>
      </c>
    </row>
    <row r="3691" spans="1:6">
      <c r="A3691" s="893">
        <v>4</v>
      </c>
      <c r="B3691" s="567">
        <v>8831000</v>
      </c>
      <c r="C3691" s="567">
        <v>1</v>
      </c>
      <c r="D3691" s="567">
        <v>8831000</v>
      </c>
      <c r="E3691" s="567">
        <v>3600000</v>
      </c>
      <c r="F3691" s="567">
        <v>0</v>
      </c>
    </row>
    <row r="3692" spans="1:6">
      <c r="A3692" s="894" t="s">
        <v>3251</v>
      </c>
      <c r="B3692" s="567">
        <v>8831000</v>
      </c>
      <c r="C3692" s="567">
        <v>1</v>
      </c>
      <c r="D3692" s="567">
        <v>8831000</v>
      </c>
      <c r="E3692" s="567">
        <v>3600000</v>
      </c>
      <c r="F3692" s="567">
        <v>0</v>
      </c>
    </row>
    <row r="3693" spans="1:6">
      <c r="A3693" s="896" t="s">
        <v>318</v>
      </c>
      <c r="B3693" s="567">
        <v>8831000</v>
      </c>
      <c r="C3693" s="567">
        <v>1</v>
      </c>
      <c r="D3693" s="567">
        <v>8831000</v>
      </c>
      <c r="E3693" s="567">
        <v>3600000</v>
      </c>
      <c r="F3693" s="567">
        <v>0</v>
      </c>
    </row>
    <row r="3694" spans="1:6">
      <c r="A3694" s="895" t="s">
        <v>291</v>
      </c>
      <c r="B3694" s="567">
        <v>8831000</v>
      </c>
      <c r="C3694" s="567">
        <v>1</v>
      </c>
      <c r="D3694" s="567">
        <v>8831000</v>
      </c>
      <c r="E3694" s="567">
        <v>3600000</v>
      </c>
      <c r="F3694" s="567">
        <v>0</v>
      </c>
    </row>
    <row r="3695" spans="1:6">
      <c r="A3695" s="897" t="s">
        <v>418</v>
      </c>
      <c r="B3695" s="567">
        <v>8831000</v>
      </c>
      <c r="C3695" s="567">
        <v>1</v>
      </c>
      <c r="D3695" s="567">
        <v>8831000</v>
      </c>
      <c r="E3695" s="567">
        <v>3600000</v>
      </c>
      <c r="F3695" s="567">
        <v>0</v>
      </c>
    </row>
    <row r="3696" spans="1:6">
      <c r="A3696" s="726" t="s">
        <v>2695</v>
      </c>
      <c r="B3696" s="567">
        <v>2919000</v>
      </c>
      <c r="C3696" s="567">
        <v>7</v>
      </c>
      <c r="D3696" s="567">
        <v>13405400</v>
      </c>
      <c r="E3696" s="567">
        <v>5600742.3998300005</v>
      </c>
      <c r="F3696" s="567">
        <v>3849595.8903999999</v>
      </c>
    </row>
    <row r="3697" spans="1:6">
      <c r="A3697" s="887" t="s">
        <v>20</v>
      </c>
      <c r="B3697" s="567">
        <v>973000</v>
      </c>
      <c r="C3697" s="567">
        <v>1</v>
      </c>
      <c r="D3697" s="567">
        <v>2688400</v>
      </c>
      <c r="E3697" s="567">
        <v>1796419</v>
      </c>
      <c r="F3697" s="567">
        <v>1583884</v>
      </c>
    </row>
    <row r="3698" spans="1:6">
      <c r="A3698" s="888" t="s">
        <v>3251</v>
      </c>
      <c r="B3698" s="567">
        <v>973000</v>
      </c>
      <c r="C3698" s="567">
        <v>1</v>
      </c>
      <c r="D3698" s="567">
        <v>2688400</v>
      </c>
      <c r="E3698" s="567">
        <v>1796419</v>
      </c>
      <c r="F3698" s="567">
        <v>1583884</v>
      </c>
    </row>
    <row r="3699" spans="1:6">
      <c r="A3699" s="889">
        <v>0.7</v>
      </c>
      <c r="B3699" s="567">
        <v>973000</v>
      </c>
      <c r="C3699" s="567">
        <v>1</v>
      </c>
      <c r="D3699" s="567">
        <v>2688400</v>
      </c>
      <c r="E3699" s="567">
        <v>1796419</v>
      </c>
      <c r="F3699" s="567">
        <v>1583884</v>
      </c>
    </row>
    <row r="3700" spans="1:6">
      <c r="A3700" s="890" t="s">
        <v>3251</v>
      </c>
      <c r="B3700" s="567">
        <v>973000</v>
      </c>
      <c r="C3700" s="567">
        <v>1</v>
      </c>
      <c r="D3700" s="567">
        <v>2688400</v>
      </c>
      <c r="E3700" s="567">
        <v>1796419</v>
      </c>
      <c r="F3700" s="567">
        <v>1583884</v>
      </c>
    </row>
    <row r="3701" spans="1:6">
      <c r="A3701" s="891" t="s">
        <v>3251</v>
      </c>
      <c r="B3701" s="567">
        <v>973000</v>
      </c>
      <c r="C3701" s="567">
        <v>1</v>
      </c>
      <c r="D3701" s="567">
        <v>2688400</v>
      </c>
      <c r="E3701" s="567">
        <v>1796419</v>
      </c>
      <c r="F3701" s="567">
        <v>1583884</v>
      </c>
    </row>
    <row r="3702" spans="1:6">
      <c r="A3702" s="892" t="s">
        <v>3251</v>
      </c>
      <c r="B3702" s="567">
        <v>973000</v>
      </c>
      <c r="C3702" s="567">
        <v>1</v>
      </c>
      <c r="D3702" s="567">
        <v>2688400</v>
      </c>
      <c r="E3702" s="567">
        <v>1796419</v>
      </c>
      <c r="F3702" s="567">
        <v>1583884</v>
      </c>
    </row>
    <row r="3703" spans="1:6">
      <c r="A3703" s="893" t="s">
        <v>456</v>
      </c>
      <c r="B3703" s="567">
        <v>973000</v>
      </c>
      <c r="C3703" s="567">
        <v>1</v>
      </c>
      <c r="D3703" s="567">
        <v>2688400</v>
      </c>
      <c r="E3703" s="567">
        <v>1796419</v>
      </c>
      <c r="F3703" s="567">
        <v>1583884</v>
      </c>
    </row>
    <row r="3704" spans="1:6">
      <c r="A3704" s="894" t="s">
        <v>3251</v>
      </c>
      <c r="B3704" s="567">
        <v>973000</v>
      </c>
      <c r="C3704" s="567">
        <v>1</v>
      </c>
      <c r="D3704" s="567">
        <v>2688400</v>
      </c>
      <c r="E3704" s="567">
        <v>1796419</v>
      </c>
      <c r="F3704" s="567">
        <v>1583884</v>
      </c>
    </row>
    <row r="3705" spans="1:6">
      <c r="A3705" s="896" t="s">
        <v>318</v>
      </c>
      <c r="B3705" s="567">
        <v>973000</v>
      </c>
      <c r="C3705" s="567">
        <v>1</v>
      </c>
      <c r="D3705" s="567">
        <v>2688400</v>
      </c>
      <c r="E3705" s="567">
        <v>1796419</v>
      </c>
      <c r="F3705" s="567">
        <v>1583884</v>
      </c>
    </row>
    <row r="3706" spans="1:6">
      <c r="A3706" s="895" t="s">
        <v>272</v>
      </c>
      <c r="B3706" s="567">
        <v>973000</v>
      </c>
      <c r="C3706" s="567">
        <v>1</v>
      </c>
      <c r="D3706" s="567">
        <v>2688400</v>
      </c>
      <c r="E3706" s="567">
        <v>1796419</v>
      </c>
      <c r="F3706" s="567">
        <v>1583884</v>
      </c>
    </row>
    <row r="3707" spans="1:6">
      <c r="A3707" s="897" t="s">
        <v>319</v>
      </c>
      <c r="B3707" s="567">
        <v>973000</v>
      </c>
      <c r="C3707" s="567">
        <v>1</v>
      </c>
      <c r="D3707" s="567">
        <v>2688400</v>
      </c>
      <c r="E3707" s="567">
        <v>1796419</v>
      </c>
      <c r="F3707" s="567">
        <v>1583884</v>
      </c>
    </row>
    <row r="3708" spans="1:6">
      <c r="A3708" s="887" t="s">
        <v>68</v>
      </c>
      <c r="B3708" s="567"/>
      <c r="C3708" s="567">
        <v>1</v>
      </c>
      <c r="D3708" s="567">
        <v>2953000</v>
      </c>
      <c r="E3708" s="567"/>
      <c r="F3708" s="567"/>
    </row>
    <row r="3709" spans="1:6">
      <c r="A3709" s="888" t="s">
        <v>68</v>
      </c>
      <c r="B3709" s="567"/>
      <c r="C3709" s="567">
        <v>1</v>
      </c>
      <c r="D3709" s="567">
        <v>2953000</v>
      </c>
      <c r="E3709" s="567"/>
      <c r="F3709" s="567"/>
    </row>
    <row r="3710" spans="1:6">
      <c r="A3710" s="889">
        <v>0.72</v>
      </c>
      <c r="B3710" s="567"/>
      <c r="C3710" s="567">
        <v>1</v>
      </c>
      <c r="D3710" s="567">
        <v>2953000</v>
      </c>
      <c r="E3710" s="567"/>
      <c r="F3710" s="567"/>
    </row>
    <row r="3711" spans="1:6">
      <c r="A3711" s="890">
        <v>0.95</v>
      </c>
      <c r="B3711" s="567"/>
      <c r="C3711" s="567">
        <v>1</v>
      </c>
      <c r="D3711" s="567">
        <v>2953000</v>
      </c>
      <c r="E3711" s="567"/>
      <c r="F3711" s="567"/>
    </row>
    <row r="3712" spans="1:6">
      <c r="A3712" s="891" t="s">
        <v>3251</v>
      </c>
      <c r="B3712" s="567"/>
      <c r="C3712" s="567">
        <v>1</v>
      </c>
      <c r="D3712" s="567">
        <v>2953000</v>
      </c>
      <c r="E3712" s="567"/>
      <c r="F3712" s="567"/>
    </row>
    <row r="3713" spans="1:6">
      <c r="A3713" s="892" t="s">
        <v>51</v>
      </c>
      <c r="B3713" s="567"/>
      <c r="C3713" s="567">
        <v>1</v>
      </c>
      <c r="D3713" s="567">
        <v>2953000</v>
      </c>
      <c r="E3713" s="567"/>
      <c r="F3713" s="567"/>
    </row>
    <row r="3714" spans="1:6">
      <c r="A3714" s="893" t="s">
        <v>3251</v>
      </c>
      <c r="B3714" s="567"/>
      <c r="C3714" s="567">
        <v>1</v>
      </c>
      <c r="D3714" s="567">
        <v>2953000</v>
      </c>
      <c r="E3714" s="567"/>
      <c r="F3714" s="567"/>
    </row>
    <row r="3715" spans="1:6">
      <c r="A3715" s="894" t="s">
        <v>3251</v>
      </c>
      <c r="B3715" s="567"/>
      <c r="C3715" s="567">
        <v>1</v>
      </c>
      <c r="D3715" s="567">
        <v>2953000</v>
      </c>
      <c r="E3715" s="567"/>
      <c r="F3715" s="567"/>
    </row>
    <row r="3716" spans="1:6">
      <c r="A3716" s="896" t="s">
        <v>317</v>
      </c>
      <c r="B3716" s="729"/>
      <c r="C3716" s="729">
        <v>1</v>
      </c>
      <c r="D3716" s="729">
        <v>2953000</v>
      </c>
      <c r="E3716" s="729"/>
      <c r="F3716" s="729"/>
    </row>
    <row r="3717" spans="1:6">
      <c r="A3717" s="895" t="s">
        <v>56</v>
      </c>
      <c r="B3717" s="567"/>
      <c r="C3717" s="567">
        <v>1</v>
      </c>
      <c r="D3717" s="567">
        <v>2953000</v>
      </c>
      <c r="E3717" s="567"/>
      <c r="F3717" s="567"/>
    </row>
    <row r="3718" spans="1:6">
      <c r="A3718" s="897" t="s">
        <v>3251</v>
      </c>
      <c r="B3718" s="567"/>
      <c r="C3718" s="567">
        <v>1</v>
      </c>
      <c r="D3718" s="567">
        <v>2953000</v>
      </c>
      <c r="E3718" s="567"/>
      <c r="F3718" s="567"/>
    </row>
    <row r="3719" spans="1:6">
      <c r="A3719" s="887" t="s">
        <v>3173</v>
      </c>
      <c r="B3719" s="567"/>
      <c r="C3719" s="567">
        <v>1</v>
      </c>
      <c r="D3719" s="567">
        <v>1000000</v>
      </c>
      <c r="E3719" s="567"/>
      <c r="F3719" s="567"/>
    </row>
    <row r="3720" spans="1:6">
      <c r="A3720" s="888" t="s">
        <v>3251</v>
      </c>
      <c r="B3720" s="567"/>
      <c r="C3720" s="567">
        <v>1</v>
      </c>
      <c r="D3720" s="567">
        <v>1000000</v>
      </c>
      <c r="E3720" s="567"/>
      <c r="F3720" s="567"/>
    </row>
    <row r="3721" spans="1:6">
      <c r="A3721" s="889">
        <v>0</v>
      </c>
      <c r="B3721" s="567"/>
      <c r="C3721" s="567">
        <v>1</v>
      </c>
      <c r="D3721" s="567">
        <v>1000000</v>
      </c>
      <c r="E3721" s="567"/>
      <c r="F3721" s="567"/>
    </row>
    <row r="3722" spans="1:6">
      <c r="A3722" s="890">
        <v>0</v>
      </c>
      <c r="B3722" s="567"/>
      <c r="C3722" s="567">
        <v>1</v>
      </c>
      <c r="D3722" s="567">
        <v>1000000</v>
      </c>
      <c r="E3722" s="567"/>
      <c r="F3722" s="567"/>
    </row>
    <row r="3723" spans="1:6">
      <c r="A3723" s="891">
        <v>2014</v>
      </c>
      <c r="B3723" s="567"/>
      <c r="C3723" s="567">
        <v>1</v>
      </c>
      <c r="D3723" s="567">
        <v>1000000</v>
      </c>
      <c r="E3723" s="567"/>
      <c r="F3723" s="567"/>
    </row>
    <row r="3724" spans="1:6">
      <c r="A3724" s="892" t="s">
        <v>3172</v>
      </c>
      <c r="B3724" s="567"/>
      <c r="C3724" s="567">
        <v>1</v>
      </c>
      <c r="D3724" s="567">
        <v>1000000</v>
      </c>
      <c r="E3724" s="567"/>
      <c r="F3724" s="567"/>
    </row>
    <row r="3725" spans="1:6">
      <c r="A3725" s="893" t="s">
        <v>3251</v>
      </c>
      <c r="B3725" s="567"/>
      <c r="C3725" s="567">
        <v>1</v>
      </c>
      <c r="D3725" s="567">
        <v>1000000</v>
      </c>
      <c r="E3725" s="567"/>
      <c r="F3725" s="567"/>
    </row>
    <row r="3726" spans="1:6">
      <c r="A3726" s="894" t="s">
        <v>3251</v>
      </c>
      <c r="B3726" s="567"/>
      <c r="C3726" s="567">
        <v>1</v>
      </c>
      <c r="D3726" s="567">
        <v>1000000</v>
      </c>
      <c r="E3726" s="567"/>
      <c r="F3726" s="567"/>
    </row>
    <row r="3727" spans="1:6">
      <c r="A3727" s="896" t="s">
        <v>526</v>
      </c>
      <c r="B3727" s="567"/>
      <c r="C3727" s="567">
        <v>1</v>
      </c>
      <c r="D3727" s="567">
        <v>1000000</v>
      </c>
      <c r="E3727" s="567"/>
      <c r="F3727" s="567"/>
    </row>
    <row r="3728" spans="1:6">
      <c r="A3728" s="895" t="s">
        <v>270</v>
      </c>
      <c r="B3728" s="567"/>
      <c r="C3728" s="567">
        <v>1</v>
      </c>
      <c r="D3728" s="567">
        <v>1000000</v>
      </c>
      <c r="E3728" s="567"/>
      <c r="F3728" s="567"/>
    </row>
    <row r="3729" spans="1:6">
      <c r="A3729" s="897" t="s">
        <v>3251</v>
      </c>
      <c r="B3729" s="567"/>
      <c r="C3729" s="567">
        <v>1</v>
      </c>
      <c r="D3729" s="567">
        <v>1000000</v>
      </c>
      <c r="E3729" s="567"/>
      <c r="F3729" s="567"/>
    </row>
    <row r="3730" spans="1:6">
      <c r="A3730" s="887" t="s">
        <v>2440</v>
      </c>
      <c r="B3730" s="567">
        <v>973000</v>
      </c>
      <c r="C3730" s="567">
        <v>1</v>
      </c>
      <c r="D3730" s="567">
        <v>1823000</v>
      </c>
      <c r="E3730" s="567">
        <v>1681332</v>
      </c>
      <c r="F3730" s="567">
        <v>1114743</v>
      </c>
    </row>
    <row r="3731" spans="1:6">
      <c r="A3731" s="888" t="s">
        <v>3251</v>
      </c>
      <c r="B3731" s="567">
        <v>973000</v>
      </c>
      <c r="C3731" s="567">
        <v>1</v>
      </c>
      <c r="D3731" s="567">
        <v>1823000</v>
      </c>
      <c r="E3731" s="567">
        <v>1681332</v>
      </c>
      <c r="F3731" s="567">
        <v>1114743</v>
      </c>
    </row>
    <row r="3732" spans="1:6">
      <c r="A3732" s="889">
        <v>0.88</v>
      </c>
      <c r="B3732" s="567">
        <v>973000</v>
      </c>
      <c r="C3732" s="567">
        <v>1</v>
      </c>
      <c r="D3732" s="567">
        <v>1823000</v>
      </c>
      <c r="E3732" s="567">
        <v>1681332</v>
      </c>
      <c r="F3732" s="567">
        <v>1114743</v>
      </c>
    </row>
    <row r="3733" spans="1:6">
      <c r="A3733" s="890" t="s">
        <v>3251</v>
      </c>
      <c r="B3733" s="567">
        <v>973000</v>
      </c>
      <c r="C3733" s="567">
        <v>1</v>
      </c>
      <c r="D3733" s="567">
        <v>1823000</v>
      </c>
      <c r="E3733" s="567">
        <v>1681332</v>
      </c>
      <c r="F3733" s="567">
        <v>1114743</v>
      </c>
    </row>
    <row r="3734" spans="1:6">
      <c r="A3734" s="891" t="s">
        <v>3251</v>
      </c>
      <c r="B3734" s="567">
        <v>973000</v>
      </c>
      <c r="C3734" s="567">
        <v>1</v>
      </c>
      <c r="D3734" s="567">
        <v>1823000</v>
      </c>
      <c r="E3734" s="567">
        <v>1681332</v>
      </c>
      <c r="F3734" s="567">
        <v>1114743</v>
      </c>
    </row>
    <row r="3735" spans="1:6">
      <c r="A3735" s="892" t="s">
        <v>2438</v>
      </c>
      <c r="B3735" s="567">
        <v>973000</v>
      </c>
      <c r="C3735" s="567">
        <v>1</v>
      </c>
      <c r="D3735" s="567">
        <v>1823000</v>
      </c>
      <c r="E3735" s="567">
        <v>1681332</v>
      </c>
      <c r="F3735" s="567">
        <v>1114743</v>
      </c>
    </row>
    <row r="3736" spans="1:6">
      <c r="A3736" s="893" t="s">
        <v>2439</v>
      </c>
      <c r="B3736" s="567">
        <v>973000</v>
      </c>
      <c r="C3736" s="567">
        <v>1</v>
      </c>
      <c r="D3736" s="567">
        <v>1823000</v>
      </c>
      <c r="E3736" s="567">
        <v>1681332</v>
      </c>
      <c r="F3736" s="567">
        <v>1114743</v>
      </c>
    </row>
    <row r="3737" spans="1:6">
      <c r="A3737" s="894" t="s">
        <v>3251</v>
      </c>
      <c r="B3737" s="567">
        <v>973000</v>
      </c>
      <c r="C3737" s="567">
        <v>1</v>
      </c>
      <c r="D3737" s="567">
        <v>1823000</v>
      </c>
      <c r="E3737" s="567">
        <v>1681332</v>
      </c>
      <c r="F3737" s="567">
        <v>1114743</v>
      </c>
    </row>
    <row r="3738" spans="1:6">
      <c r="A3738" s="896" t="s">
        <v>2286</v>
      </c>
      <c r="B3738" s="567">
        <v>973000</v>
      </c>
      <c r="C3738" s="567">
        <v>1</v>
      </c>
      <c r="D3738" s="567">
        <v>1823000</v>
      </c>
      <c r="E3738" s="567">
        <v>1681332</v>
      </c>
      <c r="F3738" s="567">
        <v>1114743</v>
      </c>
    </row>
    <row r="3739" spans="1:6">
      <c r="A3739" s="895" t="s">
        <v>306</v>
      </c>
      <c r="B3739" s="567">
        <v>973000</v>
      </c>
      <c r="C3739" s="567">
        <v>1</v>
      </c>
      <c r="D3739" s="567">
        <v>1823000</v>
      </c>
      <c r="E3739" s="567">
        <v>1681332</v>
      </c>
      <c r="F3739" s="567">
        <v>1114743</v>
      </c>
    </row>
    <row r="3740" spans="1:6">
      <c r="A3740" s="897" t="s">
        <v>319</v>
      </c>
      <c r="B3740" s="567">
        <v>973000</v>
      </c>
      <c r="C3740" s="567">
        <v>1</v>
      </c>
      <c r="D3740" s="567">
        <v>1823000</v>
      </c>
      <c r="E3740" s="567">
        <v>1681332</v>
      </c>
      <c r="F3740" s="567">
        <v>1114743</v>
      </c>
    </row>
    <row r="3741" spans="1:6">
      <c r="A3741" s="887" t="s">
        <v>3251</v>
      </c>
      <c r="B3741" s="567">
        <v>973000</v>
      </c>
      <c r="C3741" s="567">
        <v>3</v>
      </c>
      <c r="D3741" s="567">
        <v>4941000</v>
      </c>
      <c r="E3741" s="567">
        <v>2122991.39983</v>
      </c>
      <c r="F3741" s="567">
        <v>1150968.8903999999</v>
      </c>
    </row>
    <row r="3742" spans="1:6">
      <c r="A3742" s="888" t="s">
        <v>3251</v>
      </c>
      <c r="B3742" s="567">
        <v>973000</v>
      </c>
      <c r="C3742" s="567">
        <v>3</v>
      </c>
      <c r="D3742" s="567">
        <v>4941000</v>
      </c>
      <c r="E3742" s="567">
        <v>2122991.39983</v>
      </c>
      <c r="F3742" s="567">
        <v>1150968.8903999999</v>
      </c>
    </row>
    <row r="3743" spans="1:6">
      <c r="A3743" s="889">
        <v>0.35</v>
      </c>
      <c r="B3743" s="567"/>
      <c r="C3743" s="567">
        <v>1</v>
      </c>
      <c r="D3743" s="567">
        <v>1000000</v>
      </c>
      <c r="E3743" s="567">
        <v>989297</v>
      </c>
      <c r="F3743" s="567">
        <v>199422</v>
      </c>
    </row>
    <row r="3744" spans="1:6">
      <c r="A3744" s="890" t="s">
        <v>3251</v>
      </c>
      <c r="B3744" s="567"/>
      <c r="C3744" s="567">
        <v>1</v>
      </c>
      <c r="D3744" s="567">
        <v>1000000</v>
      </c>
      <c r="E3744" s="567">
        <v>989297</v>
      </c>
      <c r="F3744" s="567">
        <v>199422</v>
      </c>
    </row>
    <row r="3745" spans="1:6">
      <c r="A3745" s="891" t="s">
        <v>3251</v>
      </c>
      <c r="B3745" s="567"/>
      <c r="C3745" s="567">
        <v>1</v>
      </c>
      <c r="D3745" s="567">
        <v>1000000</v>
      </c>
      <c r="E3745" s="567">
        <v>989297</v>
      </c>
      <c r="F3745" s="567">
        <v>199422</v>
      </c>
    </row>
    <row r="3746" spans="1:6">
      <c r="A3746" s="892" t="s">
        <v>182</v>
      </c>
      <c r="B3746" s="567"/>
      <c r="C3746" s="567">
        <v>1</v>
      </c>
      <c r="D3746" s="567">
        <v>1000000</v>
      </c>
      <c r="E3746" s="567">
        <v>989297</v>
      </c>
      <c r="F3746" s="567">
        <v>199422</v>
      </c>
    </row>
    <row r="3747" spans="1:6">
      <c r="A3747" s="893" t="s">
        <v>3251</v>
      </c>
      <c r="B3747" s="567"/>
      <c r="C3747" s="567">
        <v>1</v>
      </c>
      <c r="D3747" s="567">
        <v>1000000</v>
      </c>
      <c r="E3747" s="567">
        <v>989297</v>
      </c>
      <c r="F3747" s="567">
        <v>199422</v>
      </c>
    </row>
    <row r="3748" spans="1:6">
      <c r="A3748" s="894" t="s">
        <v>181</v>
      </c>
      <c r="B3748" s="567"/>
      <c r="C3748" s="567">
        <v>1</v>
      </c>
      <c r="D3748" s="567">
        <v>1000000</v>
      </c>
      <c r="E3748" s="567">
        <v>989297</v>
      </c>
      <c r="F3748" s="567">
        <v>199422</v>
      </c>
    </row>
    <row r="3749" spans="1:6">
      <c r="A3749" s="896" t="s">
        <v>317</v>
      </c>
      <c r="B3749" s="729"/>
      <c r="C3749" s="729">
        <v>1</v>
      </c>
      <c r="D3749" s="729">
        <v>1000000</v>
      </c>
      <c r="E3749" s="729">
        <v>989297</v>
      </c>
      <c r="F3749" s="729">
        <v>199422</v>
      </c>
    </row>
    <row r="3750" spans="1:6">
      <c r="A3750" s="895" t="s">
        <v>166</v>
      </c>
      <c r="B3750" s="567"/>
      <c r="C3750" s="567">
        <v>1</v>
      </c>
      <c r="D3750" s="567">
        <v>1000000</v>
      </c>
      <c r="E3750" s="567">
        <v>989297</v>
      </c>
      <c r="F3750" s="567">
        <v>199422</v>
      </c>
    </row>
    <row r="3751" spans="1:6">
      <c r="A3751" s="897" t="s">
        <v>3251</v>
      </c>
      <c r="B3751" s="567"/>
      <c r="C3751" s="567">
        <v>1</v>
      </c>
      <c r="D3751" s="567">
        <v>1000000</v>
      </c>
      <c r="E3751" s="567">
        <v>989297</v>
      </c>
      <c r="F3751" s="567">
        <v>199422</v>
      </c>
    </row>
    <row r="3752" spans="1:6">
      <c r="A3752" s="889">
        <v>95</v>
      </c>
      <c r="B3752" s="567">
        <v>973000</v>
      </c>
      <c r="C3752" s="567">
        <v>1</v>
      </c>
      <c r="D3752" s="567">
        <v>1437000</v>
      </c>
      <c r="E3752" s="567">
        <v>1133694.39983</v>
      </c>
      <c r="F3752" s="567">
        <v>951546.89040000003</v>
      </c>
    </row>
    <row r="3753" spans="1:6">
      <c r="A3753" s="890" t="s">
        <v>3251</v>
      </c>
      <c r="B3753" s="567">
        <v>973000</v>
      </c>
      <c r="C3753" s="567">
        <v>1</v>
      </c>
      <c r="D3753" s="567">
        <v>1437000</v>
      </c>
      <c r="E3753" s="567">
        <v>1133694.39983</v>
      </c>
      <c r="F3753" s="567">
        <v>951546.89040000003</v>
      </c>
    </row>
    <row r="3754" spans="1:6">
      <c r="A3754" s="891" t="s">
        <v>3251</v>
      </c>
      <c r="B3754" s="567">
        <v>973000</v>
      </c>
      <c r="C3754" s="567">
        <v>1</v>
      </c>
      <c r="D3754" s="567">
        <v>1437000</v>
      </c>
      <c r="E3754" s="567">
        <v>1133694.39983</v>
      </c>
      <c r="F3754" s="567">
        <v>951546.89040000003</v>
      </c>
    </row>
    <row r="3755" spans="1:6">
      <c r="A3755" s="892" t="s">
        <v>2449</v>
      </c>
      <c r="B3755" s="567">
        <v>973000</v>
      </c>
      <c r="C3755" s="567">
        <v>1</v>
      </c>
      <c r="D3755" s="567">
        <v>1437000</v>
      </c>
      <c r="E3755" s="567">
        <v>1133694.39983</v>
      </c>
      <c r="F3755" s="567">
        <v>951546.89040000003</v>
      </c>
    </row>
    <row r="3756" spans="1:6">
      <c r="A3756" s="893" t="s">
        <v>2448</v>
      </c>
      <c r="B3756" s="567">
        <v>973000</v>
      </c>
      <c r="C3756" s="567">
        <v>1</v>
      </c>
      <c r="D3756" s="567">
        <v>1437000</v>
      </c>
      <c r="E3756" s="567">
        <v>1133694.39983</v>
      </c>
      <c r="F3756" s="567">
        <v>951546.89040000003</v>
      </c>
    </row>
    <row r="3757" spans="1:6">
      <c r="A3757" s="894" t="s">
        <v>3251</v>
      </c>
      <c r="B3757" s="567">
        <v>973000</v>
      </c>
      <c r="C3757" s="567">
        <v>1</v>
      </c>
      <c r="D3757" s="567">
        <v>1437000</v>
      </c>
      <c r="E3757" s="567">
        <v>1133694.39983</v>
      </c>
      <c r="F3757" s="567">
        <v>951546.89040000003</v>
      </c>
    </row>
    <row r="3758" spans="1:6">
      <c r="A3758" s="896" t="s">
        <v>2286</v>
      </c>
      <c r="B3758" s="567">
        <v>973000</v>
      </c>
      <c r="C3758" s="567">
        <v>1</v>
      </c>
      <c r="D3758" s="567">
        <v>1437000</v>
      </c>
      <c r="E3758" s="567">
        <v>1133694.39983</v>
      </c>
      <c r="F3758" s="567">
        <v>951546.89040000003</v>
      </c>
    </row>
    <row r="3759" spans="1:6">
      <c r="A3759" s="895" t="s">
        <v>300</v>
      </c>
      <c r="B3759" s="567">
        <v>973000</v>
      </c>
      <c r="C3759" s="567">
        <v>1</v>
      </c>
      <c r="D3759" s="567">
        <v>1437000</v>
      </c>
      <c r="E3759" s="567">
        <v>1133694.39983</v>
      </c>
      <c r="F3759" s="567">
        <v>951546.89040000003</v>
      </c>
    </row>
    <row r="3760" spans="1:6">
      <c r="A3760" s="897" t="s">
        <v>319</v>
      </c>
      <c r="B3760" s="567">
        <v>973000</v>
      </c>
      <c r="C3760" s="567">
        <v>1</v>
      </c>
      <c r="D3760" s="567">
        <v>1437000</v>
      </c>
      <c r="E3760" s="567">
        <v>1133694.39983</v>
      </c>
      <c r="F3760" s="567">
        <v>951546.89040000003</v>
      </c>
    </row>
    <row r="3761" spans="1:6">
      <c r="A3761" s="889" t="s">
        <v>3251</v>
      </c>
      <c r="B3761" s="567"/>
      <c r="C3761" s="567">
        <v>1</v>
      </c>
      <c r="D3761" s="567">
        <v>2504000</v>
      </c>
      <c r="E3761" s="567"/>
      <c r="F3761" s="567"/>
    </row>
    <row r="3762" spans="1:6">
      <c r="A3762" s="890" t="s">
        <v>3251</v>
      </c>
      <c r="B3762" s="567"/>
      <c r="C3762" s="567">
        <v>1</v>
      </c>
      <c r="D3762" s="567">
        <v>2504000</v>
      </c>
      <c r="E3762" s="567"/>
      <c r="F3762" s="567"/>
    </row>
    <row r="3763" spans="1:6">
      <c r="A3763" s="891" t="s">
        <v>3251</v>
      </c>
      <c r="B3763" s="567"/>
      <c r="C3763" s="567">
        <v>1</v>
      </c>
      <c r="D3763" s="567">
        <v>2504000</v>
      </c>
      <c r="E3763" s="567"/>
      <c r="F3763" s="567"/>
    </row>
    <row r="3764" spans="1:6">
      <c r="A3764" s="892" t="s">
        <v>2213</v>
      </c>
      <c r="B3764" s="567"/>
      <c r="C3764" s="567">
        <v>1</v>
      </c>
      <c r="D3764" s="567">
        <v>2504000</v>
      </c>
      <c r="E3764" s="567"/>
      <c r="F3764" s="567"/>
    </row>
    <row r="3765" spans="1:6">
      <c r="A3765" s="893" t="s">
        <v>3251</v>
      </c>
      <c r="B3765" s="567"/>
      <c r="C3765" s="567">
        <v>1</v>
      </c>
      <c r="D3765" s="567">
        <v>2504000</v>
      </c>
      <c r="E3765" s="567"/>
      <c r="F3765" s="567"/>
    </row>
    <row r="3766" spans="1:6">
      <c r="A3766" s="894" t="s">
        <v>3251</v>
      </c>
      <c r="B3766" s="567"/>
      <c r="C3766" s="567">
        <v>1</v>
      </c>
      <c r="D3766" s="567">
        <v>2504000</v>
      </c>
      <c r="E3766" s="567"/>
      <c r="F3766" s="567"/>
    </row>
    <row r="3767" spans="1:6">
      <c r="A3767" s="896" t="s">
        <v>528</v>
      </c>
      <c r="B3767" s="567"/>
      <c r="C3767" s="567">
        <v>1</v>
      </c>
      <c r="D3767" s="567">
        <v>2504000</v>
      </c>
      <c r="E3767" s="567"/>
      <c r="F3767" s="567"/>
    </row>
    <row r="3768" spans="1:6">
      <c r="A3768" s="895" t="s">
        <v>288</v>
      </c>
      <c r="B3768" s="567"/>
      <c r="C3768" s="567">
        <v>1</v>
      </c>
      <c r="D3768" s="567">
        <v>2504000</v>
      </c>
      <c r="E3768" s="567"/>
      <c r="F3768" s="567"/>
    </row>
    <row r="3769" spans="1:6">
      <c r="A3769" s="897" t="s">
        <v>319</v>
      </c>
      <c r="B3769" s="567"/>
      <c r="C3769" s="567">
        <v>1</v>
      </c>
      <c r="D3769" s="567">
        <v>2504000</v>
      </c>
      <c r="E3769" s="567"/>
      <c r="F3769" s="567"/>
    </row>
    <row r="3770" spans="1:6">
      <c r="A3770" s="726" t="s">
        <v>2696</v>
      </c>
      <c r="B3770" s="567"/>
      <c r="C3770" s="567">
        <v>4</v>
      </c>
      <c r="D3770" s="567">
        <v>6381474</v>
      </c>
      <c r="E3770" s="567"/>
      <c r="F3770" s="567"/>
    </row>
    <row r="3771" spans="1:6">
      <c r="A3771" s="887" t="s">
        <v>3251</v>
      </c>
      <c r="B3771" s="567"/>
      <c r="C3771" s="567">
        <v>4</v>
      </c>
      <c r="D3771" s="567">
        <v>6381474</v>
      </c>
      <c r="E3771" s="567"/>
      <c r="F3771" s="567"/>
    </row>
    <row r="3772" spans="1:6">
      <c r="A3772" s="888" t="s">
        <v>3251</v>
      </c>
      <c r="B3772" s="567"/>
      <c r="C3772" s="567">
        <v>4</v>
      </c>
      <c r="D3772" s="567">
        <v>6381474</v>
      </c>
      <c r="E3772" s="567"/>
      <c r="F3772" s="567"/>
    </row>
    <row r="3773" spans="1:6">
      <c r="A3773" s="889" t="s">
        <v>3251</v>
      </c>
      <c r="B3773" s="567"/>
      <c r="C3773" s="567">
        <v>4</v>
      </c>
      <c r="D3773" s="567">
        <v>6381474</v>
      </c>
      <c r="E3773" s="567"/>
      <c r="F3773" s="567"/>
    </row>
    <row r="3774" spans="1:6">
      <c r="A3774" s="890" t="s">
        <v>3251</v>
      </c>
      <c r="B3774" s="567"/>
      <c r="C3774" s="567">
        <v>4</v>
      </c>
      <c r="D3774" s="567">
        <v>6381474</v>
      </c>
      <c r="E3774" s="567"/>
      <c r="F3774" s="567"/>
    </row>
    <row r="3775" spans="1:6">
      <c r="A3775" s="891" t="s">
        <v>3251</v>
      </c>
      <c r="B3775" s="567"/>
      <c r="C3775" s="567">
        <v>4</v>
      </c>
      <c r="D3775" s="567">
        <v>6381474</v>
      </c>
      <c r="E3775" s="567"/>
      <c r="F3775" s="567"/>
    </row>
    <row r="3776" spans="1:6">
      <c r="A3776" s="892" t="s">
        <v>2238</v>
      </c>
      <c r="B3776" s="567"/>
      <c r="C3776" s="567">
        <v>1</v>
      </c>
      <c r="D3776" s="567">
        <v>1642759</v>
      </c>
      <c r="E3776" s="567"/>
      <c r="F3776" s="567"/>
    </row>
    <row r="3777" spans="1:6">
      <c r="A3777" s="893" t="s">
        <v>3251</v>
      </c>
      <c r="B3777" s="567"/>
      <c r="C3777" s="567">
        <v>1</v>
      </c>
      <c r="D3777" s="567">
        <v>1642759</v>
      </c>
      <c r="E3777" s="567"/>
      <c r="F3777" s="567"/>
    </row>
    <row r="3778" spans="1:6">
      <c r="A3778" s="894" t="s">
        <v>3251</v>
      </c>
      <c r="B3778" s="567"/>
      <c r="C3778" s="567">
        <v>1</v>
      </c>
      <c r="D3778" s="567">
        <v>1642759</v>
      </c>
      <c r="E3778" s="567"/>
      <c r="F3778" s="567"/>
    </row>
    <row r="3779" spans="1:6">
      <c r="A3779" s="896" t="s">
        <v>528</v>
      </c>
      <c r="B3779" s="567"/>
      <c r="C3779" s="567">
        <v>1</v>
      </c>
      <c r="D3779" s="567">
        <v>1642759</v>
      </c>
      <c r="E3779" s="567"/>
      <c r="F3779" s="567"/>
    </row>
    <row r="3780" spans="1:6">
      <c r="A3780" s="895" t="s">
        <v>288</v>
      </c>
      <c r="B3780" s="567"/>
      <c r="C3780" s="567">
        <v>1</v>
      </c>
      <c r="D3780" s="567">
        <v>1642759</v>
      </c>
      <c r="E3780" s="567"/>
      <c r="F3780" s="567"/>
    </row>
    <row r="3781" spans="1:6">
      <c r="A3781" s="897" t="s">
        <v>3251</v>
      </c>
      <c r="B3781" s="567"/>
      <c r="C3781" s="567">
        <v>1</v>
      </c>
      <c r="D3781" s="567">
        <v>1642759</v>
      </c>
      <c r="E3781" s="567"/>
      <c r="F3781" s="567"/>
    </row>
    <row r="3782" spans="1:6">
      <c r="A3782" s="892" t="s">
        <v>2237</v>
      </c>
      <c r="B3782" s="567"/>
      <c r="C3782" s="567">
        <v>1</v>
      </c>
      <c r="D3782" s="567">
        <v>1511104</v>
      </c>
      <c r="E3782" s="567"/>
      <c r="F3782" s="567"/>
    </row>
    <row r="3783" spans="1:6">
      <c r="A3783" s="893" t="s">
        <v>3251</v>
      </c>
      <c r="B3783" s="567"/>
      <c r="C3783" s="567">
        <v>1</v>
      </c>
      <c r="D3783" s="567">
        <v>1511104</v>
      </c>
      <c r="E3783" s="567"/>
      <c r="F3783" s="567"/>
    </row>
    <row r="3784" spans="1:6">
      <c r="A3784" s="894" t="s">
        <v>3251</v>
      </c>
      <c r="B3784" s="567"/>
      <c r="C3784" s="567">
        <v>1</v>
      </c>
      <c r="D3784" s="567">
        <v>1511104</v>
      </c>
      <c r="E3784" s="567"/>
      <c r="F3784" s="567"/>
    </row>
    <row r="3785" spans="1:6">
      <c r="A3785" s="896" t="s">
        <v>528</v>
      </c>
      <c r="B3785" s="567"/>
      <c r="C3785" s="567">
        <v>1</v>
      </c>
      <c r="D3785" s="567">
        <v>1511104</v>
      </c>
      <c r="E3785" s="567"/>
      <c r="F3785" s="567"/>
    </row>
    <row r="3786" spans="1:6">
      <c r="A3786" s="895" t="s">
        <v>288</v>
      </c>
      <c r="B3786" s="567"/>
      <c r="C3786" s="567">
        <v>1</v>
      </c>
      <c r="D3786" s="567">
        <v>1511104</v>
      </c>
      <c r="E3786" s="567"/>
      <c r="F3786" s="567"/>
    </row>
    <row r="3787" spans="1:6">
      <c r="A3787" s="897" t="s">
        <v>3251</v>
      </c>
      <c r="B3787" s="567"/>
      <c r="C3787" s="567">
        <v>1</v>
      </c>
      <c r="D3787" s="567">
        <v>1511104</v>
      </c>
      <c r="E3787" s="567"/>
      <c r="F3787" s="567"/>
    </row>
    <row r="3788" spans="1:6">
      <c r="A3788" s="892" t="s">
        <v>2240</v>
      </c>
      <c r="B3788" s="567"/>
      <c r="C3788" s="567">
        <v>1</v>
      </c>
      <c r="D3788" s="567">
        <v>2037000</v>
      </c>
      <c r="E3788" s="567"/>
      <c r="F3788" s="567"/>
    </row>
    <row r="3789" spans="1:6">
      <c r="A3789" s="893" t="s">
        <v>3251</v>
      </c>
      <c r="B3789" s="567"/>
      <c r="C3789" s="567">
        <v>1</v>
      </c>
      <c r="D3789" s="567">
        <v>2037000</v>
      </c>
      <c r="E3789" s="567"/>
      <c r="F3789" s="567"/>
    </row>
    <row r="3790" spans="1:6">
      <c r="A3790" s="894" t="s">
        <v>3251</v>
      </c>
      <c r="B3790" s="567"/>
      <c r="C3790" s="567">
        <v>1</v>
      </c>
      <c r="D3790" s="567">
        <v>2037000</v>
      </c>
      <c r="E3790" s="567"/>
      <c r="F3790" s="567"/>
    </row>
    <row r="3791" spans="1:6">
      <c r="A3791" s="896" t="s">
        <v>528</v>
      </c>
      <c r="B3791" s="567"/>
      <c r="C3791" s="567">
        <v>1</v>
      </c>
      <c r="D3791" s="567">
        <v>2037000</v>
      </c>
      <c r="E3791" s="567"/>
      <c r="F3791" s="567"/>
    </row>
    <row r="3792" spans="1:6">
      <c r="A3792" s="895" t="s">
        <v>288</v>
      </c>
      <c r="B3792" s="567"/>
      <c r="C3792" s="567">
        <v>1</v>
      </c>
      <c r="D3792" s="567">
        <v>2037000</v>
      </c>
      <c r="E3792" s="567"/>
      <c r="F3792" s="567"/>
    </row>
    <row r="3793" spans="1:6">
      <c r="A3793" s="897" t="s">
        <v>3251</v>
      </c>
      <c r="B3793" s="567"/>
      <c r="C3793" s="567">
        <v>1</v>
      </c>
      <c r="D3793" s="567">
        <v>2037000</v>
      </c>
      <c r="E3793" s="567"/>
      <c r="F3793" s="567"/>
    </row>
    <row r="3794" spans="1:6">
      <c r="A3794" s="892" t="s">
        <v>2241</v>
      </c>
      <c r="B3794" s="567"/>
      <c r="C3794" s="567">
        <v>1</v>
      </c>
      <c r="D3794" s="567">
        <v>1190611</v>
      </c>
      <c r="E3794" s="567"/>
      <c r="F3794" s="567"/>
    </row>
    <row r="3795" spans="1:6">
      <c r="A3795" s="893" t="s">
        <v>3251</v>
      </c>
      <c r="B3795" s="567"/>
      <c r="C3795" s="567">
        <v>1</v>
      </c>
      <c r="D3795" s="567">
        <v>1190611</v>
      </c>
      <c r="E3795" s="567"/>
      <c r="F3795" s="567"/>
    </row>
    <row r="3796" spans="1:6">
      <c r="A3796" s="894" t="s">
        <v>3251</v>
      </c>
      <c r="B3796" s="567"/>
      <c r="C3796" s="567">
        <v>1</v>
      </c>
      <c r="D3796" s="567">
        <v>1190611</v>
      </c>
      <c r="E3796" s="567"/>
      <c r="F3796" s="567"/>
    </row>
    <row r="3797" spans="1:6">
      <c r="A3797" s="896" t="s">
        <v>528</v>
      </c>
      <c r="B3797" s="567"/>
      <c r="C3797" s="567">
        <v>1</v>
      </c>
      <c r="D3797" s="567">
        <v>1190611</v>
      </c>
      <c r="E3797" s="567"/>
      <c r="F3797" s="567"/>
    </row>
    <row r="3798" spans="1:6">
      <c r="A3798" s="895" t="s">
        <v>288</v>
      </c>
      <c r="B3798" s="567"/>
      <c r="C3798" s="567">
        <v>1</v>
      </c>
      <c r="D3798" s="567">
        <v>1190611</v>
      </c>
      <c r="E3798" s="567"/>
      <c r="F3798" s="567"/>
    </row>
    <row r="3799" spans="1:6">
      <c r="A3799" s="897" t="s">
        <v>3251</v>
      </c>
      <c r="B3799" s="567"/>
      <c r="C3799" s="567">
        <v>1</v>
      </c>
      <c r="D3799" s="567">
        <v>1190611</v>
      </c>
      <c r="E3799" s="567"/>
      <c r="F3799" s="567"/>
    </row>
    <row r="3800" spans="1:6">
      <c r="A3800" s="726" t="s">
        <v>2697</v>
      </c>
      <c r="B3800" s="567">
        <v>23994000</v>
      </c>
      <c r="C3800" s="567">
        <v>35</v>
      </c>
      <c r="D3800" s="567">
        <v>159513120</v>
      </c>
      <c r="E3800" s="567">
        <v>111784751.81010002</v>
      </c>
      <c r="F3800" s="567">
        <v>104160302.60957</v>
      </c>
    </row>
    <row r="3801" spans="1:6">
      <c r="A3801" s="887">
        <v>4</v>
      </c>
      <c r="B3801" s="567">
        <v>5598000</v>
      </c>
      <c r="C3801" s="567">
        <v>1</v>
      </c>
      <c r="D3801" s="567">
        <v>13434176</v>
      </c>
      <c r="E3801" s="567">
        <v>7880665.6685099993</v>
      </c>
      <c r="F3801" s="567">
        <v>7163128.6220500004</v>
      </c>
    </row>
    <row r="3802" spans="1:6">
      <c r="A3802" s="888" t="s">
        <v>3251</v>
      </c>
      <c r="B3802" s="567">
        <v>5598000</v>
      </c>
      <c r="C3802" s="567">
        <v>1</v>
      </c>
      <c r="D3802" s="567">
        <v>13434176</v>
      </c>
      <c r="E3802" s="567">
        <v>7880665.6685099993</v>
      </c>
      <c r="F3802" s="567">
        <v>7163128.6220500004</v>
      </c>
    </row>
    <row r="3803" spans="1:6">
      <c r="A3803" s="889" t="s">
        <v>3251</v>
      </c>
      <c r="B3803" s="567">
        <v>5598000</v>
      </c>
      <c r="C3803" s="567">
        <v>1</v>
      </c>
      <c r="D3803" s="567">
        <v>13434176</v>
      </c>
      <c r="E3803" s="567">
        <v>7880665.6685099993</v>
      </c>
      <c r="F3803" s="567">
        <v>7163128.6220500004</v>
      </c>
    </row>
    <row r="3804" spans="1:6">
      <c r="A3804" s="890" t="s">
        <v>3251</v>
      </c>
      <c r="B3804" s="567">
        <v>5598000</v>
      </c>
      <c r="C3804" s="567">
        <v>1</v>
      </c>
      <c r="D3804" s="567">
        <v>13434176</v>
      </c>
      <c r="E3804" s="567">
        <v>7880665.6685099993</v>
      </c>
      <c r="F3804" s="567">
        <v>7163128.6220500004</v>
      </c>
    </row>
    <row r="3805" spans="1:6">
      <c r="A3805" s="891">
        <v>4</v>
      </c>
      <c r="B3805" s="567">
        <v>5598000</v>
      </c>
      <c r="C3805" s="567">
        <v>1</v>
      </c>
      <c r="D3805" s="567">
        <v>13434176</v>
      </c>
      <c r="E3805" s="567">
        <v>7880665.6685099993</v>
      </c>
      <c r="F3805" s="567">
        <v>7163128.6220500004</v>
      </c>
    </row>
    <row r="3806" spans="1:6">
      <c r="A3806" s="892" t="s">
        <v>562</v>
      </c>
      <c r="B3806" s="567">
        <v>5598000</v>
      </c>
      <c r="C3806" s="567">
        <v>1</v>
      </c>
      <c r="D3806" s="567">
        <v>13434176</v>
      </c>
      <c r="E3806" s="567">
        <v>7880665.6685099993</v>
      </c>
      <c r="F3806" s="567">
        <v>7163128.6220500004</v>
      </c>
    </row>
    <row r="3807" spans="1:6">
      <c r="A3807" s="893" t="s">
        <v>3251</v>
      </c>
      <c r="B3807" s="567">
        <v>5598000</v>
      </c>
      <c r="C3807" s="567">
        <v>1</v>
      </c>
      <c r="D3807" s="567">
        <v>13434176</v>
      </c>
      <c r="E3807" s="567">
        <v>7880665.6685099993</v>
      </c>
      <c r="F3807" s="567">
        <v>7163128.6220500004</v>
      </c>
    </row>
    <row r="3808" spans="1:6">
      <c r="A3808" s="894" t="s">
        <v>3251</v>
      </c>
      <c r="B3808" s="567">
        <v>5598000</v>
      </c>
      <c r="C3808" s="567">
        <v>1</v>
      </c>
      <c r="D3808" s="567">
        <v>13434176</v>
      </c>
      <c r="E3808" s="567">
        <v>7880665.6685099993</v>
      </c>
      <c r="F3808" s="567">
        <v>7163128.6220500004</v>
      </c>
    </row>
    <row r="3809" spans="1:6">
      <c r="A3809" s="896" t="s">
        <v>527</v>
      </c>
      <c r="B3809" s="567">
        <v>5598000</v>
      </c>
      <c r="C3809" s="567">
        <v>1</v>
      </c>
      <c r="D3809" s="567">
        <v>13434176</v>
      </c>
      <c r="E3809" s="567">
        <v>7880665.6685099993</v>
      </c>
      <c r="F3809" s="567">
        <v>7163128.6220500004</v>
      </c>
    </row>
    <row r="3810" spans="1:6">
      <c r="A3810" s="895" t="s">
        <v>289</v>
      </c>
      <c r="B3810" s="567">
        <v>5598000</v>
      </c>
      <c r="C3810" s="567">
        <v>1</v>
      </c>
      <c r="D3810" s="567">
        <v>13434176</v>
      </c>
      <c r="E3810" s="567">
        <v>7880665.6685099993</v>
      </c>
      <c r="F3810" s="567">
        <v>7163128.6220500004</v>
      </c>
    </row>
    <row r="3811" spans="1:6">
      <c r="A3811" s="897" t="s">
        <v>319</v>
      </c>
      <c r="B3811" s="567">
        <v>5598000</v>
      </c>
      <c r="C3811" s="567">
        <v>1</v>
      </c>
      <c r="D3811" s="567">
        <v>13434176</v>
      </c>
      <c r="E3811" s="567">
        <v>7880665.6685099993</v>
      </c>
      <c r="F3811" s="567">
        <v>7163128.6220500004</v>
      </c>
    </row>
    <row r="3812" spans="1:6">
      <c r="A3812" s="887" t="s">
        <v>2545</v>
      </c>
      <c r="B3812" s="567"/>
      <c r="C3812" s="567">
        <v>1</v>
      </c>
      <c r="D3812" s="567">
        <v>3146000</v>
      </c>
      <c r="E3812" s="567">
        <v>3144413.0645400002</v>
      </c>
      <c r="F3812" s="567"/>
    </row>
    <row r="3813" spans="1:6">
      <c r="A3813" s="888" t="s">
        <v>3251</v>
      </c>
      <c r="B3813" s="567"/>
      <c r="C3813" s="567">
        <v>1</v>
      </c>
      <c r="D3813" s="567">
        <v>3146000</v>
      </c>
      <c r="E3813" s="567">
        <v>3144413.0645400002</v>
      </c>
      <c r="F3813" s="567"/>
    </row>
    <row r="3814" spans="1:6">
      <c r="A3814" s="889">
        <v>1</v>
      </c>
      <c r="B3814" s="567"/>
      <c r="C3814" s="567">
        <v>1</v>
      </c>
      <c r="D3814" s="567">
        <v>3146000</v>
      </c>
      <c r="E3814" s="567">
        <v>3144413.0645400002</v>
      </c>
      <c r="F3814" s="567"/>
    </row>
    <row r="3815" spans="1:6">
      <c r="A3815" s="890" t="s">
        <v>3251</v>
      </c>
      <c r="B3815" s="567"/>
      <c r="C3815" s="567">
        <v>1</v>
      </c>
      <c r="D3815" s="567">
        <v>3146000</v>
      </c>
      <c r="E3815" s="567">
        <v>3144413.0645400002</v>
      </c>
      <c r="F3815" s="567"/>
    </row>
    <row r="3816" spans="1:6">
      <c r="A3816" s="891" t="s">
        <v>3251</v>
      </c>
      <c r="B3816" s="567"/>
      <c r="C3816" s="567">
        <v>1</v>
      </c>
      <c r="D3816" s="567">
        <v>3146000</v>
      </c>
      <c r="E3816" s="567">
        <v>3144413.0645400002</v>
      </c>
      <c r="F3816" s="567"/>
    </row>
    <row r="3817" spans="1:6">
      <c r="A3817" s="892" t="s">
        <v>1316</v>
      </c>
      <c r="B3817" s="567"/>
      <c r="C3817" s="567">
        <v>1</v>
      </c>
      <c r="D3817" s="567">
        <v>3146000</v>
      </c>
      <c r="E3817" s="567">
        <v>3144413.0645400002</v>
      </c>
      <c r="F3817" s="567"/>
    </row>
    <row r="3818" spans="1:6">
      <c r="A3818" s="893" t="s">
        <v>2544</v>
      </c>
      <c r="B3818" s="567"/>
      <c r="C3818" s="567">
        <v>1</v>
      </c>
      <c r="D3818" s="567">
        <v>3146000</v>
      </c>
      <c r="E3818" s="567">
        <v>3144413.0645400002</v>
      </c>
      <c r="F3818" s="567"/>
    </row>
    <row r="3819" spans="1:6">
      <c r="A3819" s="894" t="s">
        <v>3251</v>
      </c>
      <c r="B3819" s="567"/>
      <c r="C3819" s="567">
        <v>1</v>
      </c>
      <c r="D3819" s="567">
        <v>3146000</v>
      </c>
      <c r="E3819" s="567">
        <v>3144413.0645400002</v>
      </c>
      <c r="F3819" s="567"/>
    </row>
    <row r="3820" spans="1:6">
      <c r="A3820" s="896" t="s">
        <v>2286</v>
      </c>
      <c r="B3820" s="567"/>
      <c r="C3820" s="567">
        <v>1</v>
      </c>
      <c r="D3820" s="567">
        <v>3146000</v>
      </c>
      <c r="E3820" s="567">
        <v>3144413.0645400002</v>
      </c>
      <c r="F3820" s="567"/>
    </row>
    <row r="3821" spans="1:6">
      <c r="A3821" s="895" t="s">
        <v>276</v>
      </c>
      <c r="B3821" s="567"/>
      <c r="C3821" s="567">
        <v>1</v>
      </c>
      <c r="D3821" s="567">
        <v>3146000</v>
      </c>
      <c r="E3821" s="567">
        <v>3144413.0645400002</v>
      </c>
      <c r="F3821" s="567"/>
    </row>
    <row r="3822" spans="1:6">
      <c r="A3822" s="897" t="s">
        <v>3251</v>
      </c>
      <c r="B3822" s="567"/>
      <c r="C3822" s="567">
        <v>1</v>
      </c>
      <c r="D3822" s="567">
        <v>3146000</v>
      </c>
      <c r="E3822" s="567">
        <v>3144413.0645400002</v>
      </c>
      <c r="F3822" s="567"/>
    </row>
    <row r="3823" spans="1:6">
      <c r="A3823" s="887" t="s">
        <v>13</v>
      </c>
      <c r="B3823" s="567">
        <v>474000</v>
      </c>
      <c r="C3823" s="567">
        <v>2</v>
      </c>
      <c r="D3823" s="567">
        <v>4025200</v>
      </c>
      <c r="E3823" s="567">
        <v>2479731.2784799999</v>
      </c>
      <c r="F3823" s="567">
        <v>3851980</v>
      </c>
    </row>
    <row r="3824" spans="1:6">
      <c r="A3824" s="888" t="s">
        <v>13</v>
      </c>
      <c r="B3824" s="567"/>
      <c r="C3824" s="567">
        <v>1</v>
      </c>
      <c r="D3824" s="567">
        <v>2500000</v>
      </c>
      <c r="E3824" s="567">
        <v>2479731.2784799999</v>
      </c>
      <c r="F3824" s="567">
        <v>2434168</v>
      </c>
    </row>
    <row r="3825" spans="1:6">
      <c r="A3825" s="889">
        <v>1</v>
      </c>
      <c r="B3825" s="567"/>
      <c r="C3825" s="567">
        <v>1</v>
      </c>
      <c r="D3825" s="567">
        <v>2500000</v>
      </c>
      <c r="E3825" s="567">
        <v>2479731.2784799999</v>
      </c>
      <c r="F3825" s="567">
        <v>2434168</v>
      </c>
    </row>
    <row r="3826" spans="1:6">
      <c r="A3826" s="890" t="s">
        <v>3251</v>
      </c>
      <c r="B3826" s="567"/>
      <c r="C3826" s="567">
        <v>1</v>
      </c>
      <c r="D3826" s="567">
        <v>2500000</v>
      </c>
      <c r="E3826" s="567">
        <v>2479731.2784799999</v>
      </c>
      <c r="F3826" s="567">
        <v>2434168</v>
      </c>
    </row>
    <row r="3827" spans="1:6">
      <c r="A3827" s="891" t="s">
        <v>3251</v>
      </c>
      <c r="B3827" s="567"/>
      <c r="C3827" s="567">
        <v>1</v>
      </c>
      <c r="D3827" s="567">
        <v>2500000</v>
      </c>
      <c r="E3827" s="567">
        <v>2479731.2784799999</v>
      </c>
      <c r="F3827" s="567">
        <v>2434168</v>
      </c>
    </row>
    <row r="3828" spans="1:6">
      <c r="A3828" s="892" t="s">
        <v>75</v>
      </c>
      <c r="B3828" s="567"/>
      <c r="C3828" s="567">
        <v>1</v>
      </c>
      <c r="D3828" s="567">
        <v>2500000</v>
      </c>
      <c r="E3828" s="567">
        <v>2479731.2784799999</v>
      </c>
      <c r="F3828" s="567">
        <v>2434168</v>
      </c>
    </row>
    <row r="3829" spans="1:6">
      <c r="A3829" s="893" t="s">
        <v>3251</v>
      </c>
      <c r="B3829" s="567"/>
      <c r="C3829" s="567">
        <v>1</v>
      </c>
      <c r="D3829" s="567">
        <v>2500000</v>
      </c>
      <c r="E3829" s="567">
        <v>2479731.2784799999</v>
      </c>
      <c r="F3829" s="567">
        <v>2434168</v>
      </c>
    </row>
    <row r="3830" spans="1:6">
      <c r="A3830" s="894" t="s">
        <v>73</v>
      </c>
      <c r="B3830" s="567"/>
      <c r="C3830" s="567">
        <v>1</v>
      </c>
      <c r="D3830" s="567">
        <v>2500000</v>
      </c>
      <c r="E3830" s="567">
        <v>2479731.2784799999</v>
      </c>
      <c r="F3830" s="567">
        <v>2434168</v>
      </c>
    </row>
    <row r="3831" spans="1:6">
      <c r="A3831" s="896" t="s">
        <v>317</v>
      </c>
      <c r="B3831" s="729"/>
      <c r="C3831" s="729">
        <v>1</v>
      </c>
      <c r="D3831" s="729">
        <v>2500000</v>
      </c>
      <c r="E3831" s="729">
        <v>2479731.2784799999</v>
      </c>
      <c r="F3831" s="729">
        <v>2434168</v>
      </c>
    </row>
    <row r="3832" spans="1:6">
      <c r="A3832" s="895" t="s">
        <v>74</v>
      </c>
      <c r="B3832" s="567"/>
      <c r="C3832" s="567">
        <v>1</v>
      </c>
      <c r="D3832" s="567">
        <v>2500000</v>
      </c>
      <c r="E3832" s="567">
        <v>2479731.2784799999</v>
      </c>
      <c r="F3832" s="567">
        <v>2434168</v>
      </c>
    </row>
    <row r="3833" spans="1:6">
      <c r="A3833" s="897" t="s">
        <v>3251</v>
      </c>
      <c r="B3833" s="567"/>
      <c r="C3833" s="567">
        <v>1</v>
      </c>
      <c r="D3833" s="567">
        <v>2500000</v>
      </c>
      <c r="E3833" s="567">
        <v>2479731.2784799999</v>
      </c>
      <c r="F3833" s="567">
        <v>2434168</v>
      </c>
    </row>
    <row r="3834" spans="1:6">
      <c r="A3834" s="888" t="s">
        <v>3251</v>
      </c>
      <c r="B3834" s="567">
        <v>474000</v>
      </c>
      <c r="C3834" s="567">
        <v>1</v>
      </c>
      <c r="D3834" s="567">
        <v>1525200</v>
      </c>
      <c r="E3834" s="567"/>
      <c r="F3834" s="567">
        <v>1417812</v>
      </c>
    </row>
    <row r="3835" spans="1:6">
      <c r="A3835" s="889">
        <v>100</v>
      </c>
      <c r="B3835" s="567">
        <v>474000</v>
      </c>
      <c r="C3835" s="567">
        <v>1</v>
      </c>
      <c r="D3835" s="567">
        <v>1525200</v>
      </c>
      <c r="E3835" s="567"/>
      <c r="F3835" s="567">
        <v>1417812</v>
      </c>
    </row>
    <row r="3836" spans="1:6">
      <c r="A3836" s="890">
        <v>0.9295908733280881</v>
      </c>
      <c r="B3836" s="567">
        <v>474000</v>
      </c>
      <c r="C3836" s="567">
        <v>1</v>
      </c>
      <c r="D3836" s="567">
        <v>1525200</v>
      </c>
      <c r="E3836" s="567"/>
      <c r="F3836" s="567">
        <v>1417812</v>
      </c>
    </row>
    <row r="3837" spans="1:6">
      <c r="A3837" s="891" t="s">
        <v>3251</v>
      </c>
      <c r="B3837" s="567">
        <v>474000</v>
      </c>
      <c r="C3837" s="567">
        <v>1</v>
      </c>
      <c r="D3837" s="567">
        <v>1525200</v>
      </c>
      <c r="E3837" s="567"/>
      <c r="F3837" s="567">
        <v>1417812</v>
      </c>
    </row>
    <row r="3838" spans="1:6">
      <c r="A3838" s="892" t="s">
        <v>2427</v>
      </c>
      <c r="B3838" s="567">
        <v>474000</v>
      </c>
      <c r="C3838" s="567">
        <v>1</v>
      </c>
      <c r="D3838" s="567">
        <v>1525200</v>
      </c>
      <c r="E3838" s="567"/>
      <c r="F3838" s="567">
        <v>1417812</v>
      </c>
    </row>
    <row r="3839" spans="1:6">
      <c r="A3839" s="893" t="s">
        <v>3251</v>
      </c>
      <c r="B3839" s="567">
        <v>474000</v>
      </c>
      <c r="C3839" s="567">
        <v>1</v>
      </c>
      <c r="D3839" s="567">
        <v>1525200</v>
      </c>
      <c r="E3839" s="567"/>
      <c r="F3839" s="567">
        <v>1417812</v>
      </c>
    </row>
    <row r="3840" spans="1:6">
      <c r="A3840" s="894" t="s">
        <v>3251</v>
      </c>
      <c r="B3840" s="567">
        <v>474000</v>
      </c>
      <c r="C3840" s="567">
        <v>1</v>
      </c>
      <c r="D3840" s="567">
        <v>1525200</v>
      </c>
      <c r="E3840" s="567"/>
      <c r="F3840" s="567">
        <v>1417812</v>
      </c>
    </row>
    <row r="3841" spans="1:6">
      <c r="A3841" s="896" t="s">
        <v>2286</v>
      </c>
      <c r="B3841" s="567">
        <v>474000</v>
      </c>
      <c r="C3841" s="567">
        <v>1</v>
      </c>
      <c r="D3841" s="567">
        <v>1525200</v>
      </c>
      <c r="E3841" s="567"/>
      <c r="F3841" s="567">
        <v>1417812</v>
      </c>
    </row>
    <row r="3842" spans="1:6">
      <c r="A3842" s="895" t="s">
        <v>302</v>
      </c>
      <c r="B3842" s="567">
        <v>474000</v>
      </c>
      <c r="C3842" s="567">
        <v>1</v>
      </c>
      <c r="D3842" s="567">
        <v>1525200</v>
      </c>
      <c r="E3842" s="567"/>
      <c r="F3842" s="567">
        <v>1417812</v>
      </c>
    </row>
    <row r="3843" spans="1:6">
      <c r="A3843" s="897" t="s">
        <v>3251</v>
      </c>
      <c r="B3843" s="567">
        <v>474000</v>
      </c>
      <c r="C3843" s="567">
        <v>1</v>
      </c>
      <c r="D3843" s="567">
        <v>1525200</v>
      </c>
      <c r="E3843" s="567"/>
      <c r="F3843" s="567">
        <v>1417812</v>
      </c>
    </row>
    <row r="3844" spans="1:6">
      <c r="A3844" s="887" t="s">
        <v>560</v>
      </c>
      <c r="B3844" s="567">
        <v>711000</v>
      </c>
      <c r="C3844" s="567">
        <v>1</v>
      </c>
      <c r="D3844" s="567">
        <v>2051821</v>
      </c>
      <c r="E3844" s="567">
        <v>1824430.2120899998</v>
      </c>
      <c r="F3844" s="567">
        <v>1810721.88576</v>
      </c>
    </row>
    <row r="3845" spans="1:6">
      <c r="A3845" s="888" t="s">
        <v>3251</v>
      </c>
      <c r="B3845" s="567">
        <v>711000</v>
      </c>
      <c r="C3845" s="567">
        <v>1</v>
      </c>
      <c r="D3845" s="567">
        <v>2051821</v>
      </c>
      <c r="E3845" s="567">
        <v>1824430.2120899998</v>
      </c>
      <c r="F3845" s="567">
        <v>1810721.88576</v>
      </c>
    </row>
    <row r="3846" spans="1:6">
      <c r="A3846" s="889">
        <v>0.97</v>
      </c>
      <c r="B3846" s="567">
        <v>711000</v>
      </c>
      <c r="C3846" s="567">
        <v>1</v>
      </c>
      <c r="D3846" s="567">
        <v>2051821</v>
      </c>
      <c r="E3846" s="567">
        <v>1824430.2120899998</v>
      </c>
      <c r="F3846" s="567">
        <v>1810721.88576</v>
      </c>
    </row>
    <row r="3847" spans="1:6">
      <c r="A3847" s="890" t="s">
        <v>3251</v>
      </c>
      <c r="B3847" s="567">
        <v>711000</v>
      </c>
      <c r="C3847" s="567">
        <v>1</v>
      </c>
      <c r="D3847" s="567">
        <v>2051821</v>
      </c>
      <c r="E3847" s="567">
        <v>1824430.2120899998</v>
      </c>
      <c r="F3847" s="567">
        <v>1810721.88576</v>
      </c>
    </row>
    <row r="3848" spans="1:6">
      <c r="A3848" s="891">
        <v>2012</v>
      </c>
      <c r="B3848" s="567">
        <v>711000</v>
      </c>
      <c r="C3848" s="567">
        <v>1</v>
      </c>
      <c r="D3848" s="567">
        <v>2051821</v>
      </c>
      <c r="E3848" s="567">
        <v>1824430.2120899998</v>
      </c>
      <c r="F3848" s="567">
        <v>1810721.88576</v>
      </c>
    </row>
    <row r="3849" spans="1:6">
      <c r="A3849" s="892" t="s">
        <v>559</v>
      </c>
      <c r="B3849" s="567">
        <v>711000</v>
      </c>
      <c r="C3849" s="567">
        <v>1</v>
      </c>
      <c r="D3849" s="567">
        <v>2051821</v>
      </c>
      <c r="E3849" s="567">
        <v>1824430.2120899998</v>
      </c>
      <c r="F3849" s="567">
        <v>1810721.88576</v>
      </c>
    </row>
    <row r="3850" spans="1:6">
      <c r="A3850" s="893" t="s">
        <v>3251</v>
      </c>
      <c r="B3850" s="567">
        <v>711000</v>
      </c>
      <c r="C3850" s="567">
        <v>1</v>
      </c>
      <c r="D3850" s="567">
        <v>2051821</v>
      </c>
      <c r="E3850" s="567">
        <v>1824430.2120899998</v>
      </c>
      <c r="F3850" s="567">
        <v>1810721.88576</v>
      </c>
    </row>
    <row r="3851" spans="1:6">
      <c r="A3851" s="894" t="s">
        <v>3251</v>
      </c>
      <c r="B3851" s="567">
        <v>711000</v>
      </c>
      <c r="C3851" s="567">
        <v>1</v>
      </c>
      <c r="D3851" s="567">
        <v>2051821</v>
      </c>
      <c r="E3851" s="567">
        <v>1824430.2120899998</v>
      </c>
      <c r="F3851" s="567">
        <v>1810721.88576</v>
      </c>
    </row>
    <row r="3852" spans="1:6">
      <c r="A3852" s="896" t="s">
        <v>527</v>
      </c>
      <c r="B3852" s="567">
        <v>711000</v>
      </c>
      <c r="C3852" s="567">
        <v>1</v>
      </c>
      <c r="D3852" s="567">
        <v>2051821</v>
      </c>
      <c r="E3852" s="567">
        <v>1824430.2120899998</v>
      </c>
      <c r="F3852" s="567">
        <v>1810721.88576</v>
      </c>
    </row>
    <row r="3853" spans="1:6">
      <c r="A3853" s="895" t="s">
        <v>289</v>
      </c>
      <c r="B3853" s="567">
        <v>711000</v>
      </c>
      <c r="C3853" s="567">
        <v>1</v>
      </c>
      <c r="D3853" s="567">
        <v>2051821</v>
      </c>
      <c r="E3853" s="567">
        <v>1824430.2120899998</v>
      </c>
      <c r="F3853" s="567">
        <v>1810721.88576</v>
      </c>
    </row>
    <row r="3854" spans="1:6">
      <c r="A3854" s="897" t="s">
        <v>319</v>
      </c>
      <c r="B3854" s="567">
        <v>711000</v>
      </c>
      <c r="C3854" s="567">
        <v>1</v>
      </c>
      <c r="D3854" s="567">
        <v>2051821</v>
      </c>
      <c r="E3854" s="567">
        <v>1824430.2120899998</v>
      </c>
      <c r="F3854" s="567">
        <v>1810721.88576</v>
      </c>
    </row>
    <row r="3855" spans="1:6">
      <c r="A3855" s="887" t="s">
        <v>2548</v>
      </c>
      <c r="B3855" s="567"/>
      <c r="C3855" s="567">
        <v>1</v>
      </c>
      <c r="D3855" s="567">
        <v>2590000</v>
      </c>
      <c r="E3855" s="567">
        <v>2438150.5450300002</v>
      </c>
      <c r="F3855" s="567"/>
    </row>
    <row r="3856" spans="1:6">
      <c r="A3856" s="888" t="s">
        <v>3251</v>
      </c>
      <c r="B3856" s="567"/>
      <c r="C3856" s="567">
        <v>1</v>
      </c>
      <c r="D3856" s="567">
        <v>2590000</v>
      </c>
      <c r="E3856" s="567">
        <v>2438150.5450300002</v>
      </c>
      <c r="F3856" s="567"/>
    </row>
    <row r="3857" spans="1:6">
      <c r="A3857" s="889">
        <v>1</v>
      </c>
      <c r="B3857" s="567"/>
      <c r="C3857" s="567">
        <v>1</v>
      </c>
      <c r="D3857" s="567">
        <v>2590000</v>
      </c>
      <c r="E3857" s="567">
        <v>2438150.5450300002</v>
      </c>
      <c r="F3857" s="567"/>
    </row>
    <row r="3858" spans="1:6">
      <c r="A3858" s="890" t="s">
        <v>3251</v>
      </c>
      <c r="B3858" s="567"/>
      <c r="C3858" s="567">
        <v>1</v>
      </c>
      <c r="D3858" s="567">
        <v>2590000</v>
      </c>
      <c r="E3858" s="567">
        <v>2438150.5450300002</v>
      </c>
      <c r="F3858" s="567"/>
    </row>
    <row r="3859" spans="1:6">
      <c r="A3859" s="891" t="s">
        <v>3251</v>
      </c>
      <c r="B3859" s="567"/>
      <c r="C3859" s="567">
        <v>1</v>
      </c>
      <c r="D3859" s="567">
        <v>2590000</v>
      </c>
      <c r="E3859" s="567">
        <v>2438150.5450300002</v>
      </c>
      <c r="F3859" s="567"/>
    </row>
    <row r="3860" spans="1:6">
      <c r="A3860" s="892" t="s">
        <v>2546</v>
      </c>
      <c r="B3860" s="567"/>
      <c r="C3860" s="567">
        <v>1</v>
      </c>
      <c r="D3860" s="567">
        <v>2590000</v>
      </c>
      <c r="E3860" s="567">
        <v>2438150.5450300002</v>
      </c>
      <c r="F3860" s="567"/>
    </row>
    <row r="3861" spans="1:6">
      <c r="A3861" s="893" t="s">
        <v>2547</v>
      </c>
      <c r="B3861" s="567"/>
      <c r="C3861" s="567">
        <v>1</v>
      </c>
      <c r="D3861" s="567">
        <v>2590000</v>
      </c>
      <c r="E3861" s="567">
        <v>2438150.5450300002</v>
      </c>
      <c r="F3861" s="567"/>
    </row>
    <row r="3862" spans="1:6">
      <c r="A3862" s="894" t="s">
        <v>3251</v>
      </c>
      <c r="B3862" s="567"/>
      <c r="C3862" s="567">
        <v>1</v>
      </c>
      <c r="D3862" s="567">
        <v>2590000</v>
      </c>
      <c r="E3862" s="567">
        <v>2438150.5450300002</v>
      </c>
      <c r="F3862" s="567"/>
    </row>
    <row r="3863" spans="1:6">
      <c r="A3863" s="896" t="s">
        <v>2286</v>
      </c>
      <c r="B3863" s="567"/>
      <c r="C3863" s="567">
        <v>1</v>
      </c>
      <c r="D3863" s="567">
        <v>2590000</v>
      </c>
      <c r="E3863" s="567">
        <v>2438150.5450300002</v>
      </c>
      <c r="F3863" s="567"/>
    </row>
    <row r="3864" spans="1:6">
      <c r="A3864" s="895" t="s">
        <v>276</v>
      </c>
      <c r="B3864" s="567"/>
      <c r="C3864" s="567">
        <v>1</v>
      </c>
      <c r="D3864" s="567">
        <v>2590000</v>
      </c>
      <c r="E3864" s="567">
        <v>2438150.5450300002</v>
      </c>
      <c r="F3864" s="567"/>
    </row>
    <row r="3865" spans="1:6">
      <c r="A3865" s="897" t="s">
        <v>3251</v>
      </c>
      <c r="B3865" s="567"/>
      <c r="C3865" s="567">
        <v>1</v>
      </c>
      <c r="D3865" s="567">
        <v>2590000</v>
      </c>
      <c r="E3865" s="567">
        <v>2438150.5450300002</v>
      </c>
      <c r="F3865" s="567"/>
    </row>
    <row r="3866" spans="1:6">
      <c r="A3866" s="887" t="s">
        <v>20</v>
      </c>
      <c r="B3866" s="567">
        <v>5272000</v>
      </c>
      <c r="C3866" s="567">
        <v>6</v>
      </c>
      <c r="D3866" s="567">
        <v>21283995</v>
      </c>
      <c r="E3866" s="567">
        <v>8072028.7649799995</v>
      </c>
      <c r="F3866" s="567">
        <v>11622563.134849999</v>
      </c>
    </row>
    <row r="3867" spans="1:6">
      <c r="A3867" s="888" t="s">
        <v>3251</v>
      </c>
      <c r="B3867" s="567">
        <v>5272000</v>
      </c>
      <c r="C3867" s="567">
        <v>6</v>
      </c>
      <c r="D3867" s="567">
        <v>21283995</v>
      </c>
      <c r="E3867" s="567">
        <v>8072028.7649799995</v>
      </c>
      <c r="F3867" s="567">
        <v>11622563.134849999</v>
      </c>
    </row>
    <row r="3868" spans="1:6">
      <c r="A3868" s="889">
        <v>0.7</v>
      </c>
      <c r="B3868" s="567">
        <v>2310000</v>
      </c>
      <c r="C3868" s="567">
        <v>1</v>
      </c>
      <c r="D3868" s="567">
        <v>6818355</v>
      </c>
      <c r="E3868" s="567">
        <v>6055151.7649799995</v>
      </c>
      <c r="F3868" s="567">
        <v>5351323.0448500002</v>
      </c>
    </row>
    <row r="3869" spans="1:6">
      <c r="A3869" s="890" t="s">
        <v>3251</v>
      </c>
      <c r="B3869" s="567">
        <v>2310000</v>
      </c>
      <c r="C3869" s="567">
        <v>1</v>
      </c>
      <c r="D3869" s="567">
        <v>6818355</v>
      </c>
      <c r="E3869" s="567">
        <v>6055151.7649799995</v>
      </c>
      <c r="F3869" s="567">
        <v>5351323.0448500002</v>
      </c>
    </row>
    <row r="3870" spans="1:6">
      <c r="A3870" s="891">
        <v>2011</v>
      </c>
      <c r="B3870" s="567">
        <v>2310000</v>
      </c>
      <c r="C3870" s="567">
        <v>1</v>
      </c>
      <c r="D3870" s="567">
        <v>6818355</v>
      </c>
      <c r="E3870" s="567">
        <v>6055151.7649799995</v>
      </c>
      <c r="F3870" s="567">
        <v>5351323.0448500002</v>
      </c>
    </row>
    <row r="3871" spans="1:6">
      <c r="A3871" s="892" t="s">
        <v>558</v>
      </c>
      <c r="B3871" s="567">
        <v>2310000</v>
      </c>
      <c r="C3871" s="567">
        <v>1</v>
      </c>
      <c r="D3871" s="567">
        <v>6818355</v>
      </c>
      <c r="E3871" s="567">
        <v>6055151.7649799995</v>
      </c>
      <c r="F3871" s="567">
        <v>5351323.0448500002</v>
      </c>
    </row>
    <row r="3872" spans="1:6">
      <c r="A3872" s="893" t="s">
        <v>3251</v>
      </c>
      <c r="B3872" s="567">
        <v>2310000</v>
      </c>
      <c r="C3872" s="567">
        <v>1</v>
      </c>
      <c r="D3872" s="567">
        <v>6818355</v>
      </c>
      <c r="E3872" s="567">
        <v>6055151.7649799995</v>
      </c>
      <c r="F3872" s="567">
        <v>5351323.0448500002</v>
      </c>
    </row>
    <row r="3873" spans="1:6">
      <c r="A3873" s="894" t="s">
        <v>3251</v>
      </c>
      <c r="B3873" s="567">
        <v>2310000</v>
      </c>
      <c r="C3873" s="567">
        <v>1</v>
      </c>
      <c r="D3873" s="567">
        <v>6818355</v>
      </c>
      <c r="E3873" s="567">
        <v>6055151.7649799995</v>
      </c>
      <c r="F3873" s="567">
        <v>5351323.0448500002</v>
      </c>
    </row>
    <row r="3874" spans="1:6">
      <c r="A3874" s="896" t="s">
        <v>527</v>
      </c>
      <c r="B3874" s="567">
        <v>2310000</v>
      </c>
      <c r="C3874" s="567">
        <v>1</v>
      </c>
      <c r="D3874" s="567">
        <v>6818355</v>
      </c>
      <c r="E3874" s="567">
        <v>6055151.7649799995</v>
      </c>
      <c r="F3874" s="567">
        <v>5351323.0448500002</v>
      </c>
    </row>
    <row r="3875" spans="1:6">
      <c r="A3875" s="895" t="s">
        <v>289</v>
      </c>
      <c r="B3875" s="567">
        <v>2310000</v>
      </c>
      <c r="C3875" s="567">
        <v>1</v>
      </c>
      <c r="D3875" s="567">
        <v>6818355</v>
      </c>
      <c r="E3875" s="567">
        <v>6055151.7649799995</v>
      </c>
      <c r="F3875" s="567">
        <v>5351323.0448500002</v>
      </c>
    </row>
    <row r="3876" spans="1:6">
      <c r="A3876" s="897" t="s">
        <v>319</v>
      </c>
      <c r="B3876" s="567">
        <v>2310000</v>
      </c>
      <c r="C3876" s="567">
        <v>1</v>
      </c>
      <c r="D3876" s="567">
        <v>6818355</v>
      </c>
      <c r="E3876" s="567">
        <v>6055151.7649799995</v>
      </c>
      <c r="F3876" s="567">
        <v>5351323.0448500002</v>
      </c>
    </row>
    <row r="3877" spans="1:6">
      <c r="A3877" s="889">
        <v>0.85</v>
      </c>
      <c r="B3877" s="567"/>
      <c r="C3877" s="567">
        <v>1</v>
      </c>
      <c r="D3877" s="567">
        <v>2379640</v>
      </c>
      <c r="E3877" s="567"/>
      <c r="F3877" s="567">
        <v>1450008.09</v>
      </c>
    </row>
    <row r="3878" spans="1:6">
      <c r="A3878" s="890">
        <v>0.6998712702702703</v>
      </c>
      <c r="B3878" s="567"/>
      <c r="C3878" s="567">
        <v>1</v>
      </c>
      <c r="D3878" s="567">
        <v>2379640</v>
      </c>
      <c r="E3878" s="567"/>
      <c r="F3878" s="567">
        <v>1450008.09</v>
      </c>
    </row>
    <row r="3879" spans="1:6">
      <c r="A3879" s="891" t="s">
        <v>3251</v>
      </c>
      <c r="B3879" s="567"/>
      <c r="C3879" s="567">
        <v>1</v>
      </c>
      <c r="D3879" s="567">
        <v>2379640</v>
      </c>
      <c r="E3879" s="567"/>
      <c r="F3879" s="567">
        <v>1450008.09</v>
      </c>
    </row>
    <row r="3880" spans="1:6">
      <c r="A3880" s="892" t="s">
        <v>1227</v>
      </c>
      <c r="B3880" s="567"/>
      <c r="C3880" s="567">
        <v>1</v>
      </c>
      <c r="D3880" s="567">
        <v>2379640</v>
      </c>
      <c r="E3880" s="567"/>
      <c r="F3880" s="567">
        <v>1450008.09</v>
      </c>
    </row>
    <row r="3881" spans="1:6">
      <c r="A3881" s="893" t="s">
        <v>3251</v>
      </c>
      <c r="B3881" s="567"/>
      <c r="C3881" s="567">
        <v>1</v>
      </c>
      <c r="D3881" s="567">
        <v>2379640</v>
      </c>
      <c r="E3881" s="567"/>
      <c r="F3881" s="567">
        <v>1450008.09</v>
      </c>
    </row>
    <row r="3882" spans="1:6">
      <c r="A3882" s="894" t="s">
        <v>3251</v>
      </c>
      <c r="B3882" s="567"/>
      <c r="C3882" s="567">
        <v>1</v>
      </c>
      <c r="D3882" s="567">
        <v>2379640</v>
      </c>
      <c r="E3882" s="567"/>
      <c r="F3882" s="567">
        <v>1450008.09</v>
      </c>
    </row>
    <row r="3883" spans="1:6">
      <c r="A3883" s="896" t="s">
        <v>529</v>
      </c>
      <c r="B3883" s="567"/>
      <c r="C3883" s="567">
        <v>1</v>
      </c>
      <c r="D3883" s="567">
        <v>2379640</v>
      </c>
      <c r="E3883" s="567"/>
      <c r="F3883" s="567">
        <v>1450008.09</v>
      </c>
    </row>
    <row r="3884" spans="1:6">
      <c r="A3884" s="895" t="s">
        <v>294</v>
      </c>
      <c r="B3884" s="567"/>
      <c r="C3884" s="567">
        <v>1</v>
      </c>
      <c r="D3884" s="567">
        <v>2379640</v>
      </c>
      <c r="E3884" s="567"/>
      <c r="F3884" s="567">
        <v>1450008.09</v>
      </c>
    </row>
    <row r="3885" spans="1:6">
      <c r="A3885" s="897" t="s">
        <v>319</v>
      </c>
      <c r="B3885" s="567"/>
      <c r="C3885" s="567">
        <v>1</v>
      </c>
      <c r="D3885" s="567">
        <v>2379640</v>
      </c>
      <c r="E3885" s="567"/>
      <c r="F3885" s="567">
        <v>1450008.09</v>
      </c>
    </row>
    <row r="3886" spans="1:6">
      <c r="A3886" s="889">
        <v>0.92</v>
      </c>
      <c r="B3886" s="567">
        <v>770000</v>
      </c>
      <c r="C3886" s="567">
        <v>1</v>
      </c>
      <c r="D3886" s="567">
        <v>2080000</v>
      </c>
      <c r="E3886" s="567">
        <v>2016877</v>
      </c>
      <c r="F3886" s="567">
        <v>1535444</v>
      </c>
    </row>
    <row r="3887" spans="1:6">
      <c r="A3887" s="890" t="s">
        <v>3251</v>
      </c>
      <c r="B3887" s="567">
        <v>770000</v>
      </c>
      <c r="C3887" s="567">
        <v>1</v>
      </c>
      <c r="D3887" s="567">
        <v>2080000</v>
      </c>
      <c r="E3887" s="567">
        <v>2016877</v>
      </c>
      <c r="F3887" s="567">
        <v>1535444</v>
      </c>
    </row>
    <row r="3888" spans="1:6">
      <c r="A3888" s="891" t="s">
        <v>3251</v>
      </c>
      <c r="B3888" s="567">
        <v>770000</v>
      </c>
      <c r="C3888" s="567">
        <v>1</v>
      </c>
      <c r="D3888" s="567">
        <v>2080000</v>
      </c>
      <c r="E3888" s="567">
        <v>2016877</v>
      </c>
      <c r="F3888" s="567">
        <v>1535444</v>
      </c>
    </row>
    <row r="3889" spans="1:6">
      <c r="A3889" s="892" t="s">
        <v>3251</v>
      </c>
      <c r="B3889" s="567">
        <v>770000</v>
      </c>
      <c r="C3889" s="567">
        <v>1</v>
      </c>
      <c r="D3889" s="567">
        <v>2080000</v>
      </c>
      <c r="E3889" s="567">
        <v>2016877</v>
      </c>
      <c r="F3889" s="567">
        <v>1535444</v>
      </c>
    </row>
    <row r="3890" spans="1:6">
      <c r="A3890" s="893" t="s">
        <v>471</v>
      </c>
      <c r="B3890" s="567">
        <v>770000</v>
      </c>
      <c r="C3890" s="567">
        <v>1</v>
      </c>
      <c r="D3890" s="567">
        <v>2080000</v>
      </c>
      <c r="E3890" s="567">
        <v>2016877</v>
      </c>
      <c r="F3890" s="567">
        <v>1535444</v>
      </c>
    </row>
    <row r="3891" spans="1:6">
      <c r="A3891" s="894" t="s">
        <v>3251</v>
      </c>
      <c r="B3891" s="567">
        <v>770000</v>
      </c>
      <c r="C3891" s="567">
        <v>1</v>
      </c>
      <c r="D3891" s="567">
        <v>2080000</v>
      </c>
      <c r="E3891" s="567">
        <v>2016877</v>
      </c>
      <c r="F3891" s="567">
        <v>1535444</v>
      </c>
    </row>
    <row r="3892" spans="1:6">
      <c r="A3892" s="896" t="s">
        <v>318</v>
      </c>
      <c r="B3892" s="567">
        <v>770000</v>
      </c>
      <c r="C3892" s="567">
        <v>1</v>
      </c>
      <c r="D3892" s="567">
        <v>2080000</v>
      </c>
      <c r="E3892" s="567">
        <v>2016877</v>
      </c>
      <c r="F3892" s="567">
        <v>1535444</v>
      </c>
    </row>
    <row r="3893" spans="1:6">
      <c r="A3893" s="895" t="s">
        <v>272</v>
      </c>
      <c r="B3893" s="567">
        <v>770000</v>
      </c>
      <c r="C3893" s="567">
        <v>1</v>
      </c>
      <c r="D3893" s="567">
        <v>2080000</v>
      </c>
      <c r="E3893" s="567">
        <v>2016877</v>
      </c>
      <c r="F3893" s="567">
        <v>1535444</v>
      </c>
    </row>
    <row r="3894" spans="1:6">
      <c r="A3894" s="897" t="s">
        <v>319</v>
      </c>
      <c r="B3894" s="567">
        <v>770000</v>
      </c>
      <c r="C3894" s="567">
        <v>1</v>
      </c>
      <c r="D3894" s="567">
        <v>2080000</v>
      </c>
      <c r="E3894" s="567">
        <v>2016877</v>
      </c>
      <c r="F3894" s="567">
        <v>1535444</v>
      </c>
    </row>
    <row r="3895" spans="1:6">
      <c r="A3895" s="889">
        <v>0.98</v>
      </c>
      <c r="B3895" s="567"/>
      <c r="C3895" s="567">
        <v>1</v>
      </c>
      <c r="D3895" s="567">
        <v>4665000</v>
      </c>
      <c r="E3895" s="567"/>
      <c r="F3895" s="567">
        <v>2867642</v>
      </c>
    </row>
    <row r="3896" spans="1:6">
      <c r="A3896" s="890">
        <v>0.23293885819521179</v>
      </c>
      <c r="B3896" s="567"/>
      <c r="C3896" s="567">
        <v>1</v>
      </c>
      <c r="D3896" s="567">
        <v>4665000</v>
      </c>
      <c r="E3896" s="567"/>
      <c r="F3896" s="567">
        <v>2867642</v>
      </c>
    </row>
    <row r="3897" spans="1:6">
      <c r="A3897" s="891" t="s">
        <v>3251</v>
      </c>
      <c r="B3897" s="567"/>
      <c r="C3897" s="567">
        <v>1</v>
      </c>
      <c r="D3897" s="567">
        <v>4665000</v>
      </c>
      <c r="E3897" s="567"/>
      <c r="F3897" s="567">
        <v>2867642</v>
      </c>
    </row>
    <row r="3898" spans="1:6">
      <c r="A3898" s="892" t="s">
        <v>1316</v>
      </c>
      <c r="B3898" s="567"/>
      <c r="C3898" s="567">
        <v>1</v>
      </c>
      <c r="D3898" s="567">
        <v>4665000</v>
      </c>
      <c r="E3898" s="567"/>
      <c r="F3898" s="567">
        <v>2867642</v>
      </c>
    </row>
    <row r="3899" spans="1:6">
      <c r="A3899" s="893" t="s">
        <v>3251</v>
      </c>
      <c r="B3899" s="567"/>
      <c r="C3899" s="567">
        <v>1</v>
      </c>
      <c r="D3899" s="567">
        <v>4665000</v>
      </c>
      <c r="E3899" s="567"/>
      <c r="F3899" s="567">
        <v>2867642</v>
      </c>
    </row>
    <row r="3900" spans="1:6">
      <c r="A3900" s="894" t="s">
        <v>3251</v>
      </c>
      <c r="B3900" s="567"/>
      <c r="C3900" s="567">
        <v>1</v>
      </c>
      <c r="D3900" s="567">
        <v>4665000</v>
      </c>
      <c r="E3900" s="567"/>
      <c r="F3900" s="567">
        <v>2867642</v>
      </c>
    </row>
    <row r="3901" spans="1:6">
      <c r="A3901" s="896" t="s">
        <v>529</v>
      </c>
      <c r="B3901" s="567"/>
      <c r="C3901" s="567">
        <v>1</v>
      </c>
      <c r="D3901" s="567">
        <v>4665000</v>
      </c>
      <c r="E3901" s="567"/>
      <c r="F3901" s="567">
        <v>2867642</v>
      </c>
    </row>
    <row r="3902" spans="1:6">
      <c r="A3902" s="895" t="s">
        <v>299</v>
      </c>
      <c r="B3902" s="567"/>
      <c r="C3902" s="567">
        <v>1</v>
      </c>
      <c r="D3902" s="567">
        <v>4665000</v>
      </c>
      <c r="E3902" s="567"/>
      <c r="F3902" s="567">
        <v>2867642</v>
      </c>
    </row>
    <row r="3903" spans="1:6">
      <c r="A3903" s="897" t="s">
        <v>319</v>
      </c>
      <c r="B3903" s="567"/>
      <c r="C3903" s="567">
        <v>1</v>
      </c>
      <c r="D3903" s="567">
        <v>4665000</v>
      </c>
      <c r="E3903" s="567"/>
      <c r="F3903" s="567">
        <v>2867642</v>
      </c>
    </row>
    <row r="3904" spans="1:6">
      <c r="A3904" s="889">
        <v>20</v>
      </c>
      <c r="B3904" s="567">
        <v>1422000</v>
      </c>
      <c r="C3904" s="567">
        <v>1</v>
      </c>
      <c r="D3904" s="567">
        <v>3582000</v>
      </c>
      <c r="E3904" s="567"/>
      <c r="F3904" s="567">
        <v>972</v>
      </c>
    </row>
    <row r="3905" spans="1:6">
      <c r="A3905" s="890">
        <v>2.7135678391959801E-2</v>
      </c>
      <c r="B3905" s="567">
        <v>1422000</v>
      </c>
      <c r="C3905" s="567">
        <v>1</v>
      </c>
      <c r="D3905" s="567">
        <v>3582000</v>
      </c>
      <c r="E3905" s="567"/>
      <c r="F3905" s="567">
        <v>972</v>
      </c>
    </row>
    <row r="3906" spans="1:6">
      <c r="A3906" s="891" t="s">
        <v>3251</v>
      </c>
      <c r="B3906" s="567">
        <v>1422000</v>
      </c>
      <c r="C3906" s="567">
        <v>1</v>
      </c>
      <c r="D3906" s="567">
        <v>3582000</v>
      </c>
      <c r="E3906" s="567"/>
      <c r="F3906" s="567">
        <v>972</v>
      </c>
    </row>
    <row r="3907" spans="1:6">
      <c r="A3907" s="892" t="s">
        <v>2421</v>
      </c>
      <c r="B3907" s="567">
        <v>1422000</v>
      </c>
      <c r="C3907" s="567">
        <v>1</v>
      </c>
      <c r="D3907" s="567">
        <v>3582000</v>
      </c>
      <c r="E3907" s="567"/>
      <c r="F3907" s="567">
        <v>972</v>
      </c>
    </row>
    <row r="3908" spans="1:6">
      <c r="A3908" s="893" t="s">
        <v>3251</v>
      </c>
      <c r="B3908" s="567">
        <v>1422000</v>
      </c>
      <c r="C3908" s="567">
        <v>1</v>
      </c>
      <c r="D3908" s="567">
        <v>3582000</v>
      </c>
      <c r="E3908" s="567"/>
      <c r="F3908" s="567">
        <v>972</v>
      </c>
    </row>
    <row r="3909" spans="1:6">
      <c r="A3909" s="894" t="s">
        <v>3251</v>
      </c>
      <c r="B3909" s="567">
        <v>1422000</v>
      </c>
      <c r="C3909" s="567">
        <v>1</v>
      </c>
      <c r="D3909" s="567">
        <v>3582000</v>
      </c>
      <c r="E3909" s="567"/>
      <c r="F3909" s="567">
        <v>972</v>
      </c>
    </row>
    <row r="3910" spans="1:6">
      <c r="A3910" s="896" t="s">
        <v>2286</v>
      </c>
      <c r="B3910" s="567">
        <v>1422000</v>
      </c>
      <c r="C3910" s="567">
        <v>1</v>
      </c>
      <c r="D3910" s="567">
        <v>3582000</v>
      </c>
      <c r="E3910" s="567"/>
      <c r="F3910" s="567">
        <v>972</v>
      </c>
    </row>
    <row r="3911" spans="1:6">
      <c r="A3911" s="895" t="s">
        <v>302</v>
      </c>
      <c r="B3911" s="567">
        <v>1422000</v>
      </c>
      <c r="C3911" s="567">
        <v>1</v>
      </c>
      <c r="D3911" s="567">
        <v>3582000</v>
      </c>
      <c r="E3911" s="567"/>
      <c r="F3911" s="567">
        <v>972</v>
      </c>
    </row>
    <row r="3912" spans="1:6">
      <c r="A3912" s="897" t="s">
        <v>3251</v>
      </c>
      <c r="B3912" s="567">
        <v>1422000</v>
      </c>
      <c r="C3912" s="567">
        <v>1</v>
      </c>
      <c r="D3912" s="567">
        <v>3582000</v>
      </c>
      <c r="E3912" s="567"/>
      <c r="F3912" s="567">
        <v>972</v>
      </c>
    </row>
    <row r="3913" spans="1:6">
      <c r="A3913" s="889">
        <v>50</v>
      </c>
      <c r="B3913" s="567">
        <v>770000</v>
      </c>
      <c r="C3913" s="567">
        <v>1</v>
      </c>
      <c r="D3913" s="567">
        <v>1759000</v>
      </c>
      <c r="E3913" s="567"/>
      <c r="F3913" s="567">
        <v>417174</v>
      </c>
    </row>
    <row r="3914" spans="1:6">
      <c r="A3914" s="890">
        <v>0.23716543490619671</v>
      </c>
      <c r="B3914" s="567">
        <v>770000</v>
      </c>
      <c r="C3914" s="567">
        <v>1</v>
      </c>
      <c r="D3914" s="567">
        <v>1759000</v>
      </c>
      <c r="E3914" s="567"/>
      <c r="F3914" s="567">
        <v>417174</v>
      </c>
    </row>
    <row r="3915" spans="1:6">
      <c r="A3915" s="891" t="s">
        <v>3251</v>
      </c>
      <c r="B3915" s="567">
        <v>770000</v>
      </c>
      <c r="C3915" s="567">
        <v>1</v>
      </c>
      <c r="D3915" s="567">
        <v>1759000</v>
      </c>
      <c r="E3915" s="567"/>
      <c r="F3915" s="567">
        <v>417174</v>
      </c>
    </row>
    <row r="3916" spans="1:6">
      <c r="A3916" s="892" t="s">
        <v>2424</v>
      </c>
      <c r="B3916" s="567">
        <v>770000</v>
      </c>
      <c r="C3916" s="567">
        <v>1</v>
      </c>
      <c r="D3916" s="567">
        <v>1759000</v>
      </c>
      <c r="E3916" s="567"/>
      <c r="F3916" s="567">
        <v>417174</v>
      </c>
    </row>
    <row r="3917" spans="1:6">
      <c r="A3917" s="893" t="s">
        <v>3251</v>
      </c>
      <c r="B3917" s="567">
        <v>770000</v>
      </c>
      <c r="C3917" s="567">
        <v>1</v>
      </c>
      <c r="D3917" s="567">
        <v>1759000</v>
      </c>
      <c r="E3917" s="567"/>
      <c r="F3917" s="567">
        <v>417174</v>
      </c>
    </row>
    <row r="3918" spans="1:6">
      <c r="A3918" s="894" t="s">
        <v>3251</v>
      </c>
      <c r="B3918" s="567">
        <v>770000</v>
      </c>
      <c r="C3918" s="567">
        <v>1</v>
      </c>
      <c r="D3918" s="567">
        <v>1759000</v>
      </c>
      <c r="E3918" s="567"/>
      <c r="F3918" s="567">
        <v>417174</v>
      </c>
    </row>
    <row r="3919" spans="1:6">
      <c r="A3919" s="896" t="s">
        <v>2286</v>
      </c>
      <c r="B3919" s="567">
        <v>770000</v>
      </c>
      <c r="C3919" s="567">
        <v>1</v>
      </c>
      <c r="D3919" s="567">
        <v>1759000</v>
      </c>
      <c r="E3919" s="567"/>
      <c r="F3919" s="567">
        <v>417174</v>
      </c>
    </row>
    <row r="3920" spans="1:6">
      <c r="A3920" s="895" t="s">
        <v>302</v>
      </c>
      <c r="B3920" s="567">
        <v>770000</v>
      </c>
      <c r="C3920" s="567">
        <v>1</v>
      </c>
      <c r="D3920" s="567">
        <v>1759000</v>
      </c>
      <c r="E3920" s="567"/>
      <c r="F3920" s="567">
        <v>417174</v>
      </c>
    </row>
    <row r="3921" spans="1:6">
      <c r="A3921" s="897" t="s">
        <v>3251</v>
      </c>
      <c r="B3921" s="567">
        <v>770000</v>
      </c>
      <c r="C3921" s="567">
        <v>1</v>
      </c>
      <c r="D3921" s="567">
        <v>1759000</v>
      </c>
      <c r="E3921" s="567"/>
      <c r="F3921" s="567">
        <v>417174</v>
      </c>
    </row>
    <row r="3922" spans="1:6">
      <c r="A3922" s="887" t="s">
        <v>557</v>
      </c>
      <c r="B3922" s="567">
        <v>2577000</v>
      </c>
      <c r="C3922" s="567">
        <v>2</v>
      </c>
      <c r="D3922" s="567">
        <v>4564000</v>
      </c>
      <c r="E3922" s="567">
        <v>1083.6914400000001</v>
      </c>
      <c r="F3922" s="567">
        <v>1083.6914400000001</v>
      </c>
    </row>
    <row r="3923" spans="1:6">
      <c r="A3923" s="888" t="s">
        <v>3251</v>
      </c>
      <c r="B3923" s="567">
        <v>2577000</v>
      </c>
      <c r="C3923" s="567">
        <v>2</v>
      </c>
      <c r="D3923" s="567">
        <v>4564000</v>
      </c>
      <c r="E3923" s="567">
        <v>1083.6914400000001</v>
      </c>
      <c r="F3923" s="567">
        <v>1083.6914400000001</v>
      </c>
    </row>
    <row r="3924" spans="1:6">
      <c r="A3924" s="889">
        <v>0</v>
      </c>
      <c r="B3924" s="567">
        <v>2577000</v>
      </c>
      <c r="C3924" s="567">
        <v>2</v>
      </c>
      <c r="D3924" s="567">
        <v>4564000</v>
      </c>
      <c r="E3924" s="567">
        <v>1083.6914400000001</v>
      </c>
      <c r="F3924" s="567">
        <v>1083.6914400000001</v>
      </c>
    </row>
    <row r="3925" spans="1:6">
      <c r="A3925" s="890" t="s">
        <v>3251</v>
      </c>
      <c r="B3925" s="567">
        <v>2577000</v>
      </c>
      <c r="C3925" s="567">
        <v>2</v>
      </c>
      <c r="D3925" s="567">
        <v>4564000</v>
      </c>
      <c r="E3925" s="567">
        <v>1083.6914400000001</v>
      </c>
      <c r="F3925" s="567">
        <v>1083.6914400000001</v>
      </c>
    </row>
    <row r="3926" spans="1:6">
      <c r="A3926" s="891">
        <v>2011</v>
      </c>
      <c r="B3926" s="567">
        <v>1422000</v>
      </c>
      <c r="C3926" s="567">
        <v>1</v>
      </c>
      <c r="D3926" s="567">
        <v>3409000</v>
      </c>
      <c r="E3926" s="567">
        <v>944.40995999999996</v>
      </c>
      <c r="F3926" s="567">
        <v>944.40995999999996</v>
      </c>
    </row>
    <row r="3927" spans="1:6">
      <c r="A3927" s="892" t="s">
        <v>561</v>
      </c>
      <c r="B3927" s="567">
        <v>1422000</v>
      </c>
      <c r="C3927" s="567">
        <v>1</v>
      </c>
      <c r="D3927" s="567">
        <v>3409000</v>
      </c>
      <c r="E3927" s="567">
        <v>944.40995999999996</v>
      </c>
      <c r="F3927" s="567">
        <v>944.40995999999996</v>
      </c>
    </row>
    <row r="3928" spans="1:6">
      <c r="A3928" s="893" t="s">
        <v>3251</v>
      </c>
      <c r="B3928" s="567">
        <v>1422000</v>
      </c>
      <c r="C3928" s="567">
        <v>1</v>
      </c>
      <c r="D3928" s="567">
        <v>3409000</v>
      </c>
      <c r="E3928" s="567">
        <v>944.40995999999996</v>
      </c>
      <c r="F3928" s="567">
        <v>944.40995999999996</v>
      </c>
    </row>
    <row r="3929" spans="1:6">
      <c r="A3929" s="894" t="s">
        <v>3251</v>
      </c>
      <c r="B3929" s="567">
        <v>1422000</v>
      </c>
      <c r="C3929" s="567">
        <v>1</v>
      </c>
      <c r="D3929" s="567">
        <v>3409000</v>
      </c>
      <c r="E3929" s="567">
        <v>944.40995999999996</v>
      </c>
      <c r="F3929" s="567">
        <v>944.40995999999996</v>
      </c>
    </row>
    <row r="3930" spans="1:6">
      <c r="A3930" s="896" t="s">
        <v>527</v>
      </c>
      <c r="B3930" s="567">
        <v>1422000</v>
      </c>
      <c r="C3930" s="567">
        <v>1</v>
      </c>
      <c r="D3930" s="567">
        <v>3409000</v>
      </c>
      <c r="E3930" s="567">
        <v>944.40995999999996</v>
      </c>
      <c r="F3930" s="567">
        <v>944.40995999999996</v>
      </c>
    </row>
    <row r="3931" spans="1:6">
      <c r="A3931" s="895" t="s">
        <v>289</v>
      </c>
      <c r="B3931" s="567">
        <v>1422000</v>
      </c>
      <c r="C3931" s="567">
        <v>1</v>
      </c>
      <c r="D3931" s="567">
        <v>3409000</v>
      </c>
      <c r="E3931" s="567">
        <v>944.40995999999996</v>
      </c>
      <c r="F3931" s="567">
        <v>944.40995999999996</v>
      </c>
    </row>
    <row r="3932" spans="1:6">
      <c r="A3932" s="897" t="s">
        <v>319</v>
      </c>
      <c r="B3932" s="567">
        <v>1422000</v>
      </c>
      <c r="C3932" s="567">
        <v>1</v>
      </c>
      <c r="D3932" s="567">
        <v>3409000</v>
      </c>
      <c r="E3932" s="567">
        <v>944.40995999999996</v>
      </c>
      <c r="F3932" s="567">
        <v>944.40995999999996</v>
      </c>
    </row>
    <row r="3933" spans="1:6">
      <c r="A3933" s="891">
        <v>2012</v>
      </c>
      <c r="B3933" s="567">
        <v>1155000</v>
      </c>
      <c r="C3933" s="567">
        <v>1</v>
      </c>
      <c r="D3933" s="567">
        <v>1155000</v>
      </c>
      <c r="E3933" s="567">
        <v>139.28148000000002</v>
      </c>
      <c r="F3933" s="567">
        <v>139.28148000000002</v>
      </c>
    </row>
    <row r="3934" spans="1:6">
      <c r="A3934" s="892" t="s">
        <v>556</v>
      </c>
      <c r="B3934" s="567">
        <v>1155000</v>
      </c>
      <c r="C3934" s="567">
        <v>1</v>
      </c>
      <c r="D3934" s="567">
        <v>1155000</v>
      </c>
      <c r="E3934" s="567">
        <v>139.28148000000002</v>
      </c>
      <c r="F3934" s="567">
        <v>139.28148000000002</v>
      </c>
    </row>
    <row r="3935" spans="1:6">
      <c r="A3935" s="893" t="s">
        <v>3251</v>
      </c>
      <c r="B3935" s="567">
        <v>1155000</v>
      </c>
      <c r="C3935" s="567">
        <v>1</v>
      </c>
      <c r="D3935" s="567">
        <v>1155000</v>
      </c>
      <c r="E3935" s="567">
        <v>139.28148000000002</v>
      </c>
      <c r="F3935" s="567">
        <v>139.28148000000002</v>
      </c>
    </row>
    <row r="3936" spans="1:6">
      <c r="A3936" s="894" t="s">
        <v>3251</v>
      </c>
      <c r="B3936" s="567">
        <v>1155000</v>
      </c>
      <c r="C3936" s="567">
        <v>1</v>
      </c>
      <c r="D3936" s="567">
        <v>1155000</v>
      </c>
      <c r="E3936" s="567">
        <v>139.28148000000002</v>
      </c>
      <c r="F3936" s="567">
        <v>139.28148000000002</v>
      </c>
    </row>
    <row r="3937" spans="1:6">
      <c r="A3937" s="896" t="s">
        <v>527</v>
      </c>
      <c r="B3937" s="567">
        <v>1155000</v>
      </c>
      <c r="C3937" s="567">
        <v>1</v>
      </c>
      <c r="D3937" s="567">
        <v>1155000</v>
      </c>
      <c r="E3937" s="567">
        <v>139.28148000000002</v>
      </c>
      <c r="F3937" s="567">
        <v>139.28148000000002</v>
      </c>
    </row>
    <row r="3938" spans="1:6">
      <c r="A3938" s="895" t="s">
        <v>289</v>
      </c>
      <c r="B3938" s="567">
        <v>1155000</v>
      </c>
      <c r="C3938" s="567">
        <v>1</v>
      </c>
      <c r="D3938" s="567">
        <v>1155000</v>
      </c>
      <c r="E3938" s="567">
        <v>139.28148000000002</v>
      </c>
      <c r="F3938" s="567">
        <v>139.28148000000002</v>
      </c>
    </row>
    <row r="3939" spans="1:6">
      <c r="A3939" s="897" t="s">
        <v>319</v>
      </c>
      <c r="B3939" s="567">
        <v>1155000</v>
      </c>
      <c r="C3939" s="567">
        <v>1</v>
      </c>
      <c r="D3939" s="567">
        <v>1155000</v>
      </c>
      <c r="E3939" s="567">
        <v>139.28148000000002</v>
      </c>
      <c r="F3939" s="567">
        <v>139.28148000000002</v>
      </c>
    </row>
    <row r="3940" spans="1:6">
      <c r="A3940" s="887" t="s">
        <v>108</v>
      </c>
      <c r="B3940" s="567"/>
      <c r="C3940" s="567">
        <v>1</v>
      </c>
      <c r="D3940" s="567">
        <v>2310000</v>
      </c>
      <c r="E3940" s="567">
        <v>0</v>
      </c>
      <c r="F3940" s="567">
        <v>0</v>
      </c>
    </row>
    <row r="3941" spans="1:6">
      <c r="A3941" s="888" t="s">
        <v>107</v>
      </c>
      <c r="B3941" s="567"/>
      <c r="C3941" s="567">
        <v>1</v>
      </c>
      <c r="D3941" s="567">
        <v>2310000</v>
      </c>
      <c r="E3941" s="567">
        <v>0</v>
      </c>
      <c r="F3941" s="567">
        <v>0</v>
      </c>
    </row>
    <row r="3942" spans="1:6">
      <c r="A3942" s="889" t="s">
        <v>106</v>
      </c>
      <c r="B3942" s="567"/>
      <c r="C3942" s="567">
        <v>1</v>
      </c>
      <c r="D3942" s="567">
        <v>2310000</v>
      </c>
      <c r="E3942" s="567">
        <v>0</v>
      </c>
      <c r="F3942" s="567">
        <v>0</v>
      </c>
    </row>
    <row r="3943" spans="1:6">
      <c r="A3943" s="890" t="s">
        <v>3251</v>
      </c>
      <c r="B3943" s="567"/>
      <c r="C3943" s="567">
        <v>1</v>
      </c>
      <c r="D3943" s="567">
        <v>2310000</v>
      </c>
      <c r="E3943" s="567">
        <v>0</v>
      </c>
      <c r="F3943" s="567">
        <v>0</v>
      </c>
    </row>
    <row r="3944" spans="1:6">
      <c r="A3944" s="891" t="s">
        <v>3251</v>
      </c>
      <c r="B3944" s="567"/>
      <c r="C3944" s="567">
        <v>1</v>
      </c>
      <c r="D3944" s="567">
        <v>2310000</v>
      </c>
      <c r="E3944" s="567">
        <v>0</v>
      </c>
      <c r="F3944" s="567">
        <v>0</v>
      </c>
    </row>
    <row r="3945" spans="1:6">
      <c r="A3945" s="892" t="s">
        <v>105</v>
      </c>
      <c r="B3945" s="567"/>
      <c r="C3945" s="567">
        <v>1</v>
      </c>
      <c r="D3945" s="567">
        <v>2310000</v>
      </c>
      <c r="E3945" s="567">
        <v>0</v>
      </c>
      <c r="F3945" s="567">
        <v>0</v>
      </c>
    </row>
    <row r="3946" spans="1:6">
      <c r="A3946" s="893" t="s">
        <v>3251</v>
      </c>
      <c r="B3946" s="567"/>
      <c r="C3946" s="567">
        <v>1</v>
      </c>
      <c r="D3946" s="567">
        <v>2310000</v>
      </c>
      <c r="E3946" s="567">
        <v>0</v>
      </c>
      <c r="F3946" s="567">
        <v>0</v>
      </c>
    </row>
    <row r="3947" spans="1:6">
      <c r="A3947" s="894" t="s">
        <v>103</v>
      </c>
      <c r="B3947" s="567"/>
      <c r="C3947" s="567">
        <v>1</v>
      </c>
      <c r="D3947" s="567">
        <v>2310000</v>
      </c>
      <c r="E3947" s="567">
        <v>0</v>
      </c>
      <c r="F3947" s="567">
        <v>0</v>
      </c>
    </row>
    <row r="3948" spans="1:6">
      <c r="A3948" s="896" t="s">
        <v>317</v>
      </c>
      <c r="B3948" s="729"/>
      <c r="C3948" s="729">
        <v>1</v>
      </c>
      <c r="D3948" s="729">
        <v>2310000</v>
      </c>
      <c r="E3948" s="729">
        <v>0</v>
      </c>
      <c r="F3948" s="729">
        <v>0</v>
      </c>
    </row>
    <row r="3949" spans="1:6">
      <c r="A3949" s="895" t="s">
        <v>104</v>
      </c>
      <c r="B3949" s="567"/>
      <c r="C3949" s="567">
        <v>1</v>
      </c>
      <c r="D3949" s="567">
        <v>2310000</v>
      </c>
      <c r="E3949" s="567">
        <v>0</v>
      </c>
      <c r="F3949" s="567">
        <v>0</v>
      </c>
    </row>
    <row r="3950" spans="1:6">
      <c r="A3950" s="897" t="s">
        <v>3251</v>
      </c>
      <c r="B3950" s="567"/>
      <c r="C3950" s="567">
        <v>1</v>
      </c>
      <c r="D3950" s="567">
        <v>2310000</v>
      </c>
      <c r="E3950" s="567">
        <v>0</v>
      </c>
      <c r="F3950" s="567">
        <v>0</v>
      </c>
    </row>
    <row r="3951" spans="1:6">
      <c r="A3951" s="887" t="s">
        <v>2519</v>
      </c>
      <c r="B3951" s="567">
        <v>474000</v>
      </c>
      <c r="C3951" s="567">
        <v>1</v>
      </c>
      <c r="D3951" s="567">
        <v>1446000</v>
      </c>
      <c r="E3951" s="567"/>
      <c r="F3951" s="567">
        <v>4811.9384</v>
      </c>
    </row>
    <row r="3952" spans="1:6">
      <c r="A3952" s="888" t="s">
        <v>3251</v>
      </c>
      <c r="B3952" s="567">
        <v>474000</v>
      </c>
      <c r="C3952" s="567">
        <v>1</v>
      </c>
      <c r="D3952" s="567">
        <v>1446000</v>
      </c>
      <c r="E3952" s="567"/>
      <c r="F3952" s="567">
        <v>4811.9384</v>
      </c>
    </row>
    <row r="3953" spans="1:6">
      <c r="A3953" s="889">
        <v>0</v>
      </c>
      <c r="B3953" s="567">
        <v>474000</v>
      </c>
      <c r="C3953" s="567">
        <v>1</v>
      </c>
      <c r="D3953" s="567">
        <v>1446000</v>
      </c>
      <c r="E3953" s="567"/>
      <c r="F3953" s="567">
        <v>4811.9384</v>
      </c>
    </row>
    <row r="3954" spans="1:6">
      <c r="A3954" s="890" t="s">
        <v>3251</v>
      </c>
      <c r="B3954" s="567">
        <v>474000</v>
      </c>
      <c r="C3954" s="567">
        <v>1</v>
      </c>
      <c r="D3954" s="567">
        <v>1446000</v>
      </c>
      <c r="E3954" s="567"/>
      <c r="F3954" s="567">
        <v>4811.9384</v>
      </c>
    </row>
    <row r="3955" spans="1:6">
      <c r="A3955" s="891" t="s">
        <v>3251</v>
      </c>
      <c r="B3955" s="567">
        <v>474000</v>
      </c>
      <c r="C3955" s="567">
        <v>1</v>
      </c>
      <c r="D3955" s="567">
        <v>1446000</v>
      </c>
      <c r="E3955" s="567"/>
      <c r="F3955" s="567">
        <v>4811.9384</v>
      </c>
    </row>
    <row r="3956" spans="1:6">
      <c r="A3956" s="892" t="s">
        <v>3251</v>
      </c>
      <c r="B3956" s="567">
        <v>474000</v>
      </c>
      <c r="C3956" s="567">
        <v>1</v>
      </c>
      <c r="D3956" s="567">
        <v>1446000</v>
      </c>
      <c r="E3956" s="567"/>
      <c r="F3956" s="567">
        <v>4811.9384</v>
      </c>
    </row>
    <row r="3957" spans="1:6">
      <c r="A3957" s="893" t="s">
        <v>2518</v>
      </c>
      <c r="B3957" s="567">
        <v>474000</v>
      </c>
      <c r="C3957" s="567">
        <v>1</v>
      </c>
      <c r="D3957" s="567">
        <v>1446000</v>
      </c>
      <c r="E3957" s="567"/>
      <c r="F3957" s="567">
        <v>4811.9384</v>
      </c>
    </row>
    <row r="3958" spans="1:6">
      <c r="A3958" s="894" t="s">
        <v>3251</v>
      </c>
      <c r="B3958" s="567">
        <v>474000</v>
      </c>
      <c r="C3958" s="567">
        <v>1</v>
      </c>
      <c r="D3958" s="567">
        <v>1446000</v>
      </c>
      <c r="E3958" s="567"/>
      <c r="F3958" s="567">
        <v>4811.9384</v>
      </c>
    </row>
    <row r="3959" spans="1:6">
      <c r="A3959" s="896" t="s">
        <v>2286</v>
      </c>
      <c r="B3959" s="567">
        <v>474000</v>
      </c>
      <c r="C3959" s="567">
        <v>1</v>
      </c>
      <c r="D3959" s="567">
        <v>1446000</v>
      </c>
      <c r="E3959" s="567"/>
      <c r="F3959" s="567">
        <v>4811.9384</v>
      </c>
    </row>
    <row r="3960" spans="1:6">
      <c r="A3960" s="895" t="s">
        <v>296</v>
      </c>
      <c r="B3960" s="567">
        <v>474000</v>
      </c>
      <c r="C3960" s="567">
        <v>1</v>
      </c>
      <c r="D3960" s="567">
        <v>1446000</v>
      </c>
      <c r="E3960" s="567"/>
      <c r="F3960" s="567">
        <v>4811.9384</v>
      </c>
    </row>
    <row r="3961" spans="1:6">
      <c r="A3961" s="897" t="s">
        <v>2285</v>
      </c>
      <c r="B3961" s="567">
        <v>474000</v>
      </c>
      <c r="C3961" s="567">
        <v>1</v>
      </c>
      <c r="D3961" s="567">
        <v>1446000</v>
      </c>
      <c r="E3961" s="567"/>
      <c r="F3961" s="567">
        <v>4811.9384</v>
      </c>
    </row>
    <row r="3962" spans="1:6">
      <c r="A3962" s="887" t="s">
        <v>720</v>
      </c>
      <c r="B3962" s="567"/>
      <c r="C3962" s="567">
        <v>3</v>
      </c>
      <c r="D3962" s="567">
        <v>4946100</v>
      </c>
      <c r="E3962" s="567"/>
      <c r="F3962" s="567">
        <v>544588.19999999995</v>
      </c>
    </row>
    <row r="3963" spans="1:6">
      <c r="A3963" s="888" t="s">
        <v>3251</v>
      </c>
      <c r="B3963" s="567"/>
      <c r="C3963" s="567">
        <v>3</v>
      </c>
      <c r="D3963" s="567">
        <v>4946100</v>
      </c>
      <c r="E3963" s="567"/>
      <c r="F3963" s="567">
        <v>544588.19999999995</v>
      </c>
    </row>
    <row r="3964" spans="1:6">
      <c r="A3964" s="889">
        <v>0</v>
      </c>
      <c r="B3964" s="567"/>
      <c r="C3964" s="567">
        <v>1</v>
      </c>
      <c r="D3964" s="567">
        <v>1800000</v>
      </c>
      <c r="E3964" s="567"/>
      <c r="F3964" s="567">
        <v>0</v>
      </c>
    </row>
    <row r="3965" spans="1:6">
      <c r="A3965" s="890">
        <v>0.30111185193579248</v>
      </c>
      <c r="B3965" s="567"/>
      <c r="C3965" s="567">
        <v>1</v>
      </c>
      <c r="D3965" s="567">
        <v>1800000</v>
      </c>
      <c r="E3965" s="567"/>
      <c r="F3965" s="567">
        <v>0</v>
      </c>
    </row>
    <row r="3966" spans="1:6">
      <c r="A3966" s="891" t="s">
        <v>3251</v>
      </c>
      <c r="B3966" s="567"/>
      <c r="C3966" s="567">
        <v>1</v>
      </c>
      <c r="D3966" s="567">
        <v>1800000</v>
      </c>
      <c r="E3966" s="567"/>
      <c r="F3966" s="567">
        <v>0</v>
      </c>
    </row>
    <row r="3967" spans="1:6">
      <c r="A3967" s="892" t="s">
        <v>1231</v>
      </c>
      <c r="B3967" s="567"/>
      <c r="C3967" s="567">
        <v>1</v>
      </c>
      <c r="D3967" s="567">
        <v>1800000</v>
      </c>
      <c r="E3967" s="567"/>
      <c r="F3967" s="567">
        <v>0</v>
      </c>
    </row>
    <row r="3968" spans="1:6">
      <c r="A3968" s="893" t="s">
        <v>3251</v>
      </c>
      <c r="B3968" s="567"/>
      <c r="C3968" s="567">
        <v>1</v>
      </c>
      <c r="D3968" s="567">
        <v>1800000</v>
      </c>
      <c r="E3968" s="567"/>
      <c r="F3968" s="567">
        <v>0</v>
      </c>
    </row>
    <row r="3969" spans="1:6">
      <c r="A3969" s="894" t="s">
        <v>3251</v>
      </c>
      <c r="B3969" s="567"/>
      <c r="C3969" s="567">
        <v>1</v>
      </c>
      <c r="D3969" s="567">
        <v>1800000</v>
      </c>
      <c r="E3969" s="567"/>
      <c r="F3969" s="567">
        <v>0</v>
      </c>
    </row>
    <row r="3970" spans="1:6">
      <c r="A3970" s="896" t="s">
        <v>529</v>
      </c>
      <c r="B3970" s="567"/>
      <c r="C3970" s="567">
        <v>1</v>
      </c>
      <c r="D3970" s="567">
        <v>1800000</v>
      </c>
      <c r="E3970" s="567"/>
      <c r="F3970" s="567">
        <v>0</v>
      </c>
    </row>
    <row r="3971" spans="1:6">
      <c r="A3971" s="895" t="s">
        <v>294</v>
      </c>
      <c r="B3971" s="567"/>
      <c r="C3971" s="567">
        <v>1</v>
      </c>
      <c r="D3971" s="567">
        <v>1800000</v>
      </c>
      <c r="E3971" s="567"/>
      <c r="F3971" s="567">
        <v>0</v>
      </c>
    </row>
    <row r="3972" spans="1:6">
      <c r="A3972" s="897" t="s">
        <v>319</v>
      </c>
      <c r="B3972" s="567"/>
      <c r="C3972" s="567">
        <v>1</v>
      </c>
      <c r="D3972" s="567">
        <v>1800000</v>
      </c>
      <c r="E3972" s="567"/>
      <c r="F3972" s="567">
        <v>0</v>
      </c>
    </row>
    <row r="3973" spans="1:6">
      <c r="A3973" s="889">
        <v>0.15</v>
      </c>
      <c r="B3973" s="567"/>
      <c r="C3973" s="567">
        <v>1</v>
      </c>
      <c r="D3973" s="567">
        <v>1600800</v>
      </c>
      <c r="E3973" s="567"/>
      <c r="F3973" s="567">
        <v>172605.2</v>
      </c>
    </row>
    <row r="3974" spans="1:6">
      <c r="A3974" s="890">
        <v>0.11624738888888889</v>
      </c>
      <c r="B3974" s="567"/>
      <c r="C3974" s="567">
        <v>1</v>
      </c>
      <c r="D3974" s="567">
        <v>1600800</v>
      </c>
      <c r="E3974" s="567"/>
      <c r="F3974" s="567">
        <v>172605.2</v>
      </c>
    </row>
    <row r="3975" spans="1:6">
      <c r="A3975" s="891" t="s">
        <v>3251</v>
      </c>
      <c r="B3975" s="567"/>
      <c r="C3975" s="567">
        <v>1</v>
      </c>
      <c r="D3975" s="567">
        <v>1600800</v>
      </c>
      <c r="E3975" s="567"/>
      <c r="F3975" s="567">
        <v>172605.2</v>
      </c>
    </row>
    <row r="3976" spans="1:6">
      <c r="A3976" s="892" t="s">
        <v>1229</v>
      </c>
      <c r="B3976" s="567"/>
      <c r="C3976" s="567">
        <v>1</v>
      </c>
      <c r="D3976" s="567">
        <v>1600800</v>
      </c>
      <c r="E3976" s="567"/>
      <c r="F3976" s="567">
        <v>172605.2</v>
      </c>
    </row>
    <row r="3977" spans="1:6">
      <c r="A3977" s="893" t="s">
        <v>3251</v>
      </c>
      <c r="B3977" s="567"/>
      <c r="C3977" s="567">
        <v>1</v>
      </c>
      <c r="D3977" s="567">
        <v>1600800</v>
      </c>
      <c r="E3977" s="567"/>
      <c r="F3977" s="567">
        <v>172605.2</v>
      </c>
    </row>
    <row r="3978" spans="1:6">
      <c r="A3978" s="894" t="s">
        <v>3251</v>
      </c>
      <c r="B3978" s="567"/>
      <c r="C3978" s="567">
        <v>1</v>
      </c>
      <c r="D3978" s="567">
        <v>1600800</v>
      </c>
      <c r="E3978" s="567"/>
      <c r="F3978" s="567">
        <v>172605.2</v>
      </c>
    </row>
    <row r="3979" spans="1:6">
      <c r="A3979" s="896" t="s">
        <v>529</v>
      </c>
      <c r="B3979" s="567"/>
      <c r="C3979" s="567">
        <v>1</v>
      </c>
      <c r="D3979" s="567">
        <v>1600800</v>
      </c>
      <c r="E3979" s="567"/>
      <c r="F3979" s="567">
        <v>172605.2</v>
      </c>
    </row>
    <row r="3980" spans="1:6">
      <c r="A3980" s="895" t="s">
        <v>294</v>
      </c>
      <c r="B3980" s="567"/>
      <c r="C3980" s="567">
        <v>1</v>
      </c>
      <c r="D3980" s="567">
        <v>1600800</v>
      </c>
      <c r="E3980" s="567"/>
      <c r="F3980" s="567">
        <v>172605.2</v>
      </c>
    </row>
    <row r="3981" spans="1:6">
      <c r="A3981" s="897" t="s">
        <v>319</v>
      </c>
      <c r="B3981" s="567"/>
      <c r="C3981" s="567">
        <v>1</v>
      </c>
      <c r="D3981" s="567">
        <v>1600800</v>
      </c>
      <c r="E3981" s="567"/>
      <c r="F3981" s="567">
        <v>172605.2</v>
      </c>
    </row>
    <row r="3982" spans="1:6">
      <c r="A3982" s="889">
        <v>0.3</v>
      </c>
      <c r="B3982" s="567"/>
      <c r="C3982" s="567">
        <v>1</v>
      </c>
      <c r="D3982" s="567">
        <v>1545300</v>
      </c>
      <c r="E3982" s="567"/>
      <c r="F3982" s="567">
        <v>371983</v>
      </c>
    </row>
    <row r="3983" spans="1:6">
      <c r="A3983" s="890">
        <v>0.60933926560320051</v>
      </c>
      <c r="B3983" s="567"/>
      <c r="C3983" s="567">
        <v>1</v>
      </c>
      <c r="D3983" s="567">
        <v>1545300</v>
      </c>
      <c r="E3983" s="567"/>
      <c r="F3983" s="567">
        <v>371983</v>
      </c>
    </row>
    <row r="3984" spans="1:6">
      <c r="A3984" s="891" t="s">
        <v>3251</v>
      </c>
      <c r="B3984" s="567"/>
      <c r="C3984" s="567">
        <v>1</v>
      </c>
      <c r="D3984" s="567">
        <v>1545300</v>
      </c>
      <c r="E3984" s="567"/>
      <c r="F3984" s="567">
        <v>371983</v>
      </c>
    </row>
    <row r="3985" spans="1:6">
      <c r="A3985" s="892" t="s">
        <v>1226</v>
      </c>
      <c r="B3985" s="567"/>
      <c r="C3985" s="567">
        <v>1</v>
      </c>
      <c r="D3985" s="567">
        <v>1545300</v>
      </c>
      <c r="E3985" s="567"/>
      <c r="F3985" s="567">
        <v>371983</v>
      </c>
    </row>
    <row r="3986" spans="1:6">
      <c r="A3986" s="893" t="s">
        <v>3251</v>
      </c>
      <c r="B3986" s="567"/>
      <c r="C3986" s="567">
        <v>1</v>
      </c>
      <c r="D3986" s="567">
        <v>1545300</v>
      </c>
      <c r="E3986" s="567"/>
      <c r="F3986" s="567">
        <v>371983</v>
      </c>
    </row>
    <row r="3987" spans="1:6">
      <c r="A3987" s="894" t="s">
        <v>3251</v>
      </c>
      <c r="B3987" s="567"/>
      <c r="C3987" s="567">
        <v>1</v>
      </c>
      <c r="D3987" s="567">
        <v>1545300</v>
      </c>
      <c r="E3987" s="567"/>
      <c r="F3987" s="567">
        <v>371983</v>
      </c>
    </row>
    <row r="3988" spans="1:6">
      <c r="A3988" s="896" t="s">
        <v>529</v>
      </c>
      <c r="B3988" s="567"/>
      <c r="C3988" s="567">
        <v>1</v>
      </c>
      <c r="D3988" s="567">
        <v>1545300</v>
      </c>
      <c r="E3988" s="567"/>
      <c r="F3988" s="567">
        <v>371983</v>
      </c>
    </row>
    <row r="3989" spans="1:6">
      <c r="A3989" s="895" t="s">
        <v>294</v>
      </c>
      <c r="B3989" s="567"/>
      <c r="C3989" s="567">
        <v>1</v>
      </c>
      <c r="D3989" s="567">
        <v>1545300</v>
      </c>
      <c r="E3989" s="567"/>
      <c r="F3989" s="567">
        <v>371983</v>
      </c>
    </row>
    <row r="3990" spans="1:6">
      <c r="A3990" s="897" t="s">
        <v>319</v>
      </c>
      <c r="B3990" s="567"/>
      <c r="C3990" s="567">
        <v>1</v>
      </c>
      <c r="D3990" s="567">
        <v>1545300</v>
      </c>
      <c r="E3990" s="567"/>
      <c r="F3990" s="567">
        <v>371983</v>
      </c>
    </row>
    <row r="3991" spans="1:6">
      <c r="A3991" s="887" t="s">
        <v>413</v>
      </c>
      <c r="B3991" s="567">
        <v>800000</v>
      </c>
      <c r="C3991" s="567">
        <v>1</v>
      </c>
      <c r="D3991" s="567">
        <v>1650000</v>
      </c>
      <c r="E3991" s="567">
        <v>990669</v>
      </c>
      <c r="F3991" s="567">
        <v>967483</v>
      </c>
    </row>
    <row r="3992" spans="1:6">
      <c r="A3992" s="888" t="s">
        <v>3251</v>
      </c>
      <c r="B3992" s="567">
        <v>800000</v>
      </c>
      <c r="C3992" s="567">
        <v>1</v>
      </c>
      <c r="D3992" s="567">
        <v>1650000</v>
      </c>
      <c r="E3992" s="567">
        <v>990669</v>
      </c>
      <c r="F3992" s="567">
        <v>967483</v>
      </c>
    </row>
    <row r="3993" spans="1:6">
      <c r="A3993" s="889">
        <v>0.95</v>
      </c>
      <c r="B3993" s="567">
        <v>800000</v>
      </c>
      <c r="C3993" s="567">
        <v>1</v>
      </c>
      <c r="D3993" s="567">
        <v>1650000</v>
      </c>
      <c r="E3993" s="567">
        <v>990669</v>
      </c>
      <c r="F3993" s="567">
        <v>967483</v>
      </c>
    </row>
    <row r="3994" spans="1:6">
      <c r="A3994" s="890" t="s">
        <v>3251</v>
      </c>
      <c r="B3994" s="567">
        <v>800000</v>
      </c>
      <c r="C3994" s="567">
        <v>1</v>
      </c>
      <c r="D3994" s="567">
        <v>1650000</v>
      </c>
      <c r="E3994" s="567">
        <v>990669</v>
      </c>
      <c r="F3994" s="567">
        <v>967483</v>
      </c>
    </row>
    <row r="3995" spans="1:6">
      <c r="A3995" s="891" t="s">
        <v>3251</v>
      </c>
      <c r="B3995" s="567">
        <v>800000</v>
      </c>
      <c r="C3995" s="567">
        <v>1</v>
      </c>
      <c r="D3995" s="567">
        <v>1650000</v>
      </c>
      <c r="E3995" s="567">
        <v>990669</v>
      </c>
      <c r="F3995" s="567">
        <v>967483</v>
      </c>
    </row>
    <row r="3996" spans="1:6">
      <c r="A3996" s="892" t="s">
        <v>3251</v>
      </c>
      <c r="B3996" s="567">
        <v>800000</v>
      </c>
      <c r="C3996" s="567">
        <v>1</v>
      </c>
      <c r="D3996" s="567">
        <v>1650000</v>
      </c>
      <c r="E3996" s="567">
        <v>990669</v>
      </c>
      <c r="F3996" s="567">
        <v>967483</v>
      </c>
    </row>
    <row r="3997" spans="1:6">
      <c r="A3997" s="893">
        <v>1</v>
      </c>
      <c r="B3997" s="567">
        <v>800000</v>
      </c>
      <c r="C3997" s="567">
        <v>1</v>
      </c>
      <c r="D3997" s="567">
        <v>1650000</v>
      </c>
      <c r="E3997" s="567">
        <v>990669</v>
      </c>
      <c r="F3997" s="567">
        <v>967483</v>
      </c>
    </row>
    <row r="3998" spans="1:6">
      <c r="A3998" s="894" t="s">
        <v>3251</v>
      </c>
      <c r="B3998" s="567">
        <v>800000</v>
      </c>
      <c r="C3998" s="567">
        <v>1</v>
      </c>
      <c r="D3998" s="567">
        <v>1650000</v>
      </c>
      <c r="E3998" s="567">
        <v>990669</v>
      </c>
      <c r="F3998" s="567">
        <v>967483</v>
      </c>
    </row>
    <row r="3999" spans="1:6">
      <c r="A3999" s="896" t="s">
        <v>318</v>
      </c>
      <c r="B3999" s="567">
        <v>800000</v>
      </c>
      <c r="C3999" s="567">
        <v>1</v>
      </c>
      <c r="D3999" s="567">
        <v>1650000</v>
      </c>
      <c r="E3999" s="567">
        <v>990669</v>
      </c>
      <c r="F3999" s="567">
        <v>967483</v>
      </c>
    </row>
    <row r="4000" spans="1:6">
      <c r="A4000" s="895" t="s">
        <v>291</v>
      </c>
      <c r="B4000" s="567">
        <v>800000</v>
      </c>
      <c r="C4000" s="567">
        <v>1</v>
      </c>
      <c r="D4000" s="567">
        <v>1650000</v>
      </c>
      <c r="E4000" s="567">
        <v>990669</v>
      </c>
      <c r="F4000" s="567">
        <v>967483</v>
      </c>
    </row>
    <row r="4001" spans="1:6">
      <c r="A4001" s="897" t="s">
        <v>391</v>
      </c>
      <c r="B4001" s="567">
        <v>800000</v>
      </c>
      <c r="C4001" s="567">
        <v>1</v>
      </c>
      <c r="D4001" s="567">
        <v>1650000</v>
      </c>
      <c r="E4001" s="567">
        <v>990669</v>
      </c>
      <c r="F4001" s="567">
        <v>967483</v>
      </c>
    </row>
    <row r="4002" spans="1:6">
      <c r="A4002" s="887" t="s">
        <v>14</v>
      </c>
      <c r="B4002" s="567"/>
      <c r="C4002" s="567">
        <v>1</v>
      </c>
      <c r="D4002" s="567">
        <v>10789000</v>
      </c>
      <c r="E4002" s="567">
        <v>10468489.869489999</v>
      </c>
      <c r="F4002" s="567">
        <v>10270308.711719999</v>
      </c>
    </row>
    <row r="4003" spans="1:6">
      <c r="A4003" s="888" t="s">
        <v>13</v>
      </c>
      <c r="B4003" s="567"/>
      <c r="C4003" s="567">
        <v>1</v>
      </c>
      <c r="D4003" s="567">
        <v>10789000</v>
      </c>
      <c r="E4003" s="567">
        <v>10468489.869489999</v>
      </c>
      <c r="F4003" s="567">
        <v>10270308.711719999</v>
      </c>
    </row>
    <row r="4004" spans="1:6">
      <c r="A4004" s="889">
        <v>1</v>
      </c>
      <c r="B4004" s="567"/>
      <c r="C4004" s="567">
        <v>1</v>
      </c>
      <c r="D4004" s="567">
        <v>10789000</v>
      </c>
      <c r="E4004" s="567">
        <v>10468489.869489999</v>
      </c>
      <c r="F4004" s="567">
        <v>10270308.711719999</v>
      </c>
    </row>
    <row r="4005" spans="1:6">
      <c r="A4005" s="890">
        <v>0.95192406263045692</v>
      </c>
      <c r="B4005" s="567"/>
      <c r="C4005" s="567">
        <v>1</v>
      </c>
      <c r="D4005" s="567">
        <v>10789000</v>
      </c>
      <c r="E4005" s="567">
        <v>10468489.869489999</v>
      </c>
      <c r="F4005" s="567">
        <v>10270308.711719999</v>
      </c>
    </row>
    <row r="4006" spans="1:6">
      <c r="A4006" s="891" t="s">
        <v>3251</v>
      </c>
      <c r="B4006" s="567"/>
      <c r="C4006" s="567">
        <v>1</v>
      </c>
      <c r="D4006" s="567">
        <v>10789000</v>
      </c>
      <c r="E4006" s="567">
        <v>10468489.869489999</v>
      </c>
      <c r="F4006" s="567">
        <v>10270308.711719999</v>
      </c>
    </row>
    <row r="4007" spans="1:6">
      <c r="A4007" s="892" t="s">
        <v>195</v>
      </c>
      <c r="B4007" s="567"/>
      <c r="C4007" s="567">
        <v>1</v>
      </c>
      <c r="D4007" s="567">
        <v>10789000</v>
      </c>
      <c r="E4007" s="567">
        <v>10468489.869489999</v>
      </c>
      <c r="F4007" s="567">
        <v>10270308.711719999</v>
      </c>
    </row>
    <row r="4008" spans="1:6">
      <c r="A4008" s="893" t="s">
        <v>3251</v>
      </c>
      <c r="B4008" s="567"/>
      <c r="C4008" s="567">
        <v>1</v>
      </c>
      <c r="D4008" s="567">
        <v>10789000</v>
      </c>
      <c r="E4008" s="567">
        <v>10468489.869489999</v>
      </c>
      <c r="F4008" s="567">
        <v>10270308.711719999</v>
      </c>
    </row>
    <row r="4009" spans="1:6">
      <c r="A4009" s="894" t="s">
        <v>11</v>
      </c>
      <c r="B4009" s="567"/>
      <c r="C4009" s="567">
        <v>1</v>
      </c>
      <c r="D4009" s="567">
        <v>10789000</v>
      </c>
      <c r="E4009" s="567">
        <v>10468489.869489999</v>
      </c>
      <c r="F4009" s="567">
        <v>10270308.711719999</v>
      </c>
    </row>
    <row r="4010" spans="1:6">
      <c r="A4010" s="896" t="s">
        <v>317</v>
      </c>
      <c r="B4010" s="729"/>
      <c r="C4010" s="729">
        <v>1</v>
      </c>
      <c r="D4010" s="729">
        <v>10789000</v>
      </c>
      <c r="E4010" s="729">
        <v>10468489.869489999</v>
      </c>
      <c r="F4010" s="729">
        <v>10270308.711719999</v>
      </c>
    </row>
    <row r="4011" spans="1:6">
      <c r="A4011" s="895" t="s">
        <v>46</v>
      </c>
      <c r="B4011" s="567"/>
      <c r="C4011" s="567">
        <v>1</v>
      </c>
      <c r="D4011" s="567">
        <v>10789000</v>
      </c>
      <c r="E4011" s="567">
        <v>10468489.869489999</v>
      </c>
      <c r="F4011" s="567">
        <v>10270308.711719999</v>
      </c>
    </row>
    <row r="4012" spans="1:6">
      <c r="A4012" s="897" t="s">
        <v>3251</v>
      </c>
      <c r="B4012" s="567"/>
      <c r="C4012" s="567">
        <v>1</v>
      </c>
      <c r="D4012" s="567">
        <v>10789000</v>
      </c>
      <c r="E4012" s="567">
        <v>10468489.869489999</v>
      </c>
      <c r="F4012" s="567">
        <v>10270308.711719999</v>
      </c>
    </row>
    <row r="4013" spans="1:6">
      <c r="A4013" s="887" t="s">
        <v>209</v>
      </c>
      <c r="B4013" s="567"/>
      <c r="C4013" s="567">
        <v>1</v>
      </c>
      <c r="D4013" s="567">
        <v>25411055</v>
      </c>
      <c r="E4013" s="567">
        <v>25385758.7192</v>
      </c>
      <c r="F4013" s="567">
        <v>21196181.722270001</v>
      </c>
    </row>
    <row r="4014" spans="1:6">
      <c r="A4014" s="888" t="s">
        <v>13</v>
      </c>
      <c r="B4014" s="567"/>
      <c r="C4014" s="567">
        <v>1</v>
      </c>
      <c r="D4014" s="567">
        <v>25411055</v>
      </c>
      <c r="E4014" s="567">
        <v>25385758.7192</v>
      </c>
      <c r="F4014" s="567">
        <v>21196181.722270001</v>
      </c>
    </row>
    <row r="4015" spans="1:6">
      <c r="A4015" s="889">
        <v>1</v>
      </c>
      <c r="B4015" s="567"/>
      <c r="C4015" s="567">
        <v>1</v>
      </c>
      <c r="D4015" s="567">
        <v>25411055</v>
      </c>
      <c r="E4015" s="567">
        <v>25385758.7192</v>
      </c>
      <c r="F4015" s="567">
        <v>21196181.722270001</v>
      </c>
    </row>
    <row r="4016" spans="1:6">
      <c r="A4016" s="890">
        <v>0.87162681739768</v>
      </c>
      <c r="B4016" s="567"/>
      <c r="C4016" s="567">
        <v>1</v>
      </c>
      <c r="D4016" s="567">
        <v>25411055</v>
      </c>
      <c r="E4016" s="567">
        <v>25385758.7192</v>
      </c>
      <c r="F4016" s="567">
        <v>21196181.722270001</v>
      </c>
    </row>
    <row r="4017" spans="1:6">
      <c r="A4017" s="891" t="s">
        <v>3251</v>
      </c>
      <c r="B4017" s="567"/>
      <c r="C4017" s="567">
        <v>1</v>
      </c>
      <c r="D4017" s="567">
        <v>25411055</v>
      </c>
      <c r="E4017" s="567">
        <v>25385758.7192</v>
      </c>
      <c r="F4017" s="567">
        <v>21196181.722270001</v>
      </c>
    </row>
    <row r="4018" spans="1:6">
      <c r="A4018" s="892" t="s">
        <v>202</v>
      </c>
      <c r="B4018" s="567"/>
      <c r="C4018" s="567">
        <v>1</v>
      </c>
      <c r="D4018" s="567">
        <v>25411055</v>
      </c>
      <c r="E4018" s="567">
        <v>25385758.7192</v>
      </c>
      <c r="F4018" s="567">
        <v>21196181.722270001</v>
      </c>
    </row>
    <row r="4019" spans="1:6">
      <c r="A4019" s="893" t="s">
        <v>3251</v>
      </c>
      <c r="B4019" s="567"/>
      <c r="C4019" s="567">
        <v>1</v>
      </c>
      <c r="D4019" s="567">
        <v>25411055</v>
      </c>
      <c r="E4019" s="567">
        <v>25385758.7192</v>
      </c>
      <c r="F4019" s="567">
        <v>21196181.722270001</v>
      </c>
    </row>
    <row r="4020" spans="1:6">
      <c r="A4020" s="894" t="s">
        <v>38</v>
      </c>
      <c r="B4020" s="567"/>
      <c r="C4020" s="567">
        <v>1</v>
      </c>
      <c r="D4020" s="567">
        <v>25411055</v>
      </c>
      <c r="E4020" s="567">
        <v>25385758.7192</v>
      </c>
      <c r="F4020" s="567">
        <v>21196181.722270001</v>
      </c>
    </row>
    <row r="4021" spans="1:6">
      <c r="A4021" s="896" t="s">
        <v>317</v>
      </c>
      <c r="B4021" s="729"/>
      <c r="C4021" s="729">
        <v>1</v>
      </c>
      <c r="D4021" s="729">
        <v>25411055</v>
      </c>
      <c r="E4021" s="729">
        <v>25385758.7192</v>
      </c>
      <c r="F4021" s="729">
        <v>21196181.722270001</v>
      </c>
    </row>
    <row r="4022" spans="1:6">
      <c r="A4022" s="895" t="s">
        <v>46</v>
      </c>
      <c r="B4022" s="567"/>
      <c r="C4022" s="567">
        <v>1</v>
      </c>
      <c r="D4022" s="567">
        <v>25411055</v>
      </c>
      <c r="E4022" s="567">
        <v>25385758.7192</v>
      </c>
      <c r="F4022" s="567">
        <v>21196181.722270001</v>
      </c>
    </row>
    <row r="4023" spans="1:6">
      <c r="A4023" s="897" t="s">
        <v>3251</v>
      </c>
      <c r="B4023" s="567"/>
      <c r="C4023" s="567">
        <v>1</v>
      </c>
      <c r="D4023" s="567">
        <v>25411055</v>
      </c>
      <c r="E4023" s="567">
        <v>25385758.7192</v>
      </c>
      <c r="F4023" s="567">
        <v>21196181.722270001</v>
      </c>
    </row>
    <row r="4024" spans="1:6">
      <c r="A4024" s="887" t="s">
        <v>213</v>
      </c>
      <c r="B4024" s="567"/>
      <c r="C4024" s="567">
        <v>1</v>
      </c>
      <c r="D4024" s="567">
        <v>15920000</v>
      </c>
      <c r="E4024" s="567">
        <v>15903704.166100001</v>
      </c>
      <c r="F4024" s="567">
        <v>14384685.092309998</v>
      </c>
    </row>
    <row r="4025" spans="1:6">
      <c r="A4025" s="888" t="s">
        <v>13</v>
      </c>
      <c r="B4025" s="567"/>
      <c r="C4025" s="567">
        <v>1</v>
      </c>
      <c r="D4025" s="567">
        <v>15920000</v>
      </c>
      <c r="E4025" s="567">
        <v>15903704.166100001</v>
      </c>
      <c r="F4025" s="567">
        <v>14384685.092309998</v>
      </c>
    </row>
    <row r="4026" spans="1:6">
      <c r="A4026" s="889">
        <v>1</v>
      </c>
      <c r="B4026" s="567"/>
      <c r="C4026" s="567">
        <v>1</v>
      </c>
      <c r="D4026" s="567">
        <v>15920000</v>
      </c>
      <c r="E4026" s="567">
        <v>15903704.166100001</v>
      </c>
      <c r="F4026" s="567">
        <v>14384685.092309998</v>
      </c>
    </row>
    <row r="4027" spans="1:6">
      <c r="A4027" s="890">
        <v>0.90356062137625615</v>
      </c>
      <c r="B4027" s="567"/>
      <c r="C4027" s="567">
        <v>1</v>
      </c>
      <c r="D4027" s="567">
        <v>15920000</v>
      </c>
      <c r="E4027" s="567">
        <v>15903704.166100001</v>
      </c>
      <c r="F4027" s="567">
        <v>14384685.092309998</v>
      </c>
    </row>
    <row r="4028" spans="1:6">
      <c r="A4028" s="891" t="s">
        <v>3251</v>
      </c>
      <c r="B4028" s="567"/>
      <c r="C4028" s="567">
        <v>1</v>
      </c>
      <c r="D4028" s="567">
        <v>15920000</v>
      </c>
      <c r="E4028" s="567">
        <v>15903704.166100001</v>
      </c>
      <c r="F4028" s="567">
        <v>14384685.092309998</v>
      </c>
    </row>
    <row r="4029" spans="1:6">
      <c r="A4029" s="892" t="s">
        <v>197</v>
      </c>
      <c r="B4029" s="567"/>
      <c r="C4029" s="567">
        <v>1</v>
      </c>
      <c r="D4029" s="567">
        <v>15920000</v>
      </c>
      <c r="E4029" s="567">
        <v>15903704.166100001</v>
      </c>
      <c r="F4029" s="567">
        <v>14384685.092309998</v>
      </c>
    </row>
    <row r="4030" spans="1:6">
      <c r="A4030" s="893" t="s">
        <v>3251</v>
      </c>
      <c r="B4030" s="567"/>
      <c r="C4030" s="567">
        <v>1</v>
      </c>
      <c r="D4030" s="567">
        <v>15920000</v>
      </c>
      <c r="E4030" s="567">
        <v>15903704.166100001</v>
      </c>
      <c r="F4030" s="567">
        <v>14384685.092309998</v>
      </c>
    </row>
    <row r="4031" spans="1:6">
      <c r="A4031" s="894" t="s">
        <v>11</v>
      </c>
      <c r="B4031" s="567"/>
      <c r="C4031" s="567">
        <v>1</v>
      </c>
      <c r="D4031" s="567">
        <v>15920000</v>
      </c>
      <c r="E4031" s="567">
        <v>15903704.166100001</v>
      </c>
      <c r="F4031" s="567">
        <v>14384685.092309998</v>
      </c>
    </row>
    <row r="4032" spans="1:6">
      <c r="A4032" s="896" t="s">
        <v>317</v>
      </c>
      <c r="B4032" s="729"/>
      <c r="C4032" s="729">
        <v>1</v>
      </c>
      <c r="D4032" s="729">
        <v>15920000</v>
      </c>
      <c r="E4032" s="729">
        <v>15903704.166100001</v>
      </c>
      <c r="F4032" s="729">
        <v>14384685.092309998</v>
      </c>
    </row>
    <row r="4033" spans="1:6">
      <c r="A4033" s="895" t="s">
        <v>46</v>
      </c>
      <c r="B4033" s="567"/>
      <c r="C4033" s="567">
        <v>1</v>
      </c>
      <c r="D4033" s="567">
        <v>15920000</v>
      </c>
      <c r="E4033" s="567">
        <v>15903704.166100001</v>
      </c>
      <c r="F4033" s="567">
        <v>14384685.092309998</v>
      </c>
    </row>
    <row r="4034" spans="1:6">
      <c r="A4034" s="897" t="s">
        <v>3251</v>
      </c>
      <c r="B4034" s="567"/>
      <c r="C4034" s="567">
        <v>1</v>
      </c>
      <c r="D4034" s="567">
        <v>15920000</v>
      </c>
      <c r="E4034" s="567">
        <v>15903704.166100001</v>
      </c>
      <c r="F4034" s="567">
        <v>14384685.092309998</v>
      </c>
    </row>
    <row r="4035" spans="1:6">
      <c r="A4035" s="887" t="s">
        <v>67</v>
      </c>
      <c r="B4035" s="567"/>
      <c r="C4035" s="567">
        <v>1</v>
      </c>
      <c r="D4035" s="567">
        <v>3740000</v>
      </c>
      <c r="E4035" s="567">
        <v>3052865.96062</v>
      </c>
      <c r="F4035" s="567">
        <v>1978724.52856</v>
      </c>
    </row>
    <row r="4036" spans="1:6">
      <c r="A4036" s="888" t="s">
        <v>20</v>
      </c>
      <c r="B4036" s="567"/>
      <c r="C4036" s="567">
        <v>1</v>
      </c>
      <c r="D4036" s="567">
        <v>3740000</v>
      </c>
      <c r="E4036" s="567">
        <v>3052865.96062</v>
      </c>
      <c r="F4036" s="567">
        <v>1978724.52856</v>
      </c>
    </row>
    <row r="4037" spans="1:6">
      <c r="A4037" s="889" t="s">
        <v>110</v>
      </c>
      <c r="B4037" s="567"/>
      <c r="C4037" s="567">
        <v>1</v>
      </c>
      <c r="D4037" s="567">
        <v>3740000</v>
      </c>
      <c r="E4037" s="567">
        <v>3052865.96062</v>
      </c>
      <c r="F4037" s="567">
        <v>1978724.52856</v>
      </c>
    </row>
    <row r="4038" spans="1:6">
      <c r="A4038" s="890" t="s">
        <v>3251</v>
      </c>
      <c r="B4038" s="567"/>
      <c r="C4038" s="567">
        <v>1</v>
      </c>
      <c r="D4038" s="567">
        <v>3740000</v>
      </c>
      <c r="E4038" s="567">
        <v>3052865.96062</v>
      </c>
      <c r="F4038" s="567">
        <v>1978724.52856</v>
      </c>
    </row>
    <row r="4039" spans="1:6">
      <c r="A4039" s="891" t="s">
        <v>3251</v>
      </c>
      <c r="B4039" s="567"/>
      <c r="C4039" s="567">
        <v>1</v>
      </c>
      <c r="D4039" s="567">
        <v>3740000</v>
      </c>
      <c r="E4039" s="567">
        <v>3052865.96062</v>
      </c>
      <c r="F4039" s="567">
        <v>1978724.52856</v>
      </c>
    </row>
    <row r="4040" spans="1:6">
      <c r="A4040" s="892" t="s">
        <v>109</v>
      </c>
      <c r="B4040" s="567"/>
      <c r="C4040" s="567">
        <v>1</v>
      </c>
      <c r="D4040" s="567">
        <v>3740000</v>
      </c>
      <c r="E4040" s="567">
        <v>3052865.96062</v>
      </c>
      <c r="F4040" s="567">
        <v>1978724.52856</v>
      </c>
    </row>
    <row r="4041" spans="1:6">
      <c r="A4041" s="893" t="s">
        <v>3251</v>
      </c>
      <c r="B4041" s="567"/>
      <c r="C4041" s="567">
        <v>1</v>
      </c>
      <c r="D4041" s="567">
        <v>3740000</v>
      </c>
      <c r="E4041" s="567">
        <v>3052865.96062</v>
      </c>
      <c r="F4041" s="567">
        <v>1978724.52856</v>
      </c>
    </row>
    <row r="4042" spans="1:6">
      <c r="A4042" s="894" t="s">
        <v>103</v>
      </c>
      <c r="B4042" s="567"/>
      <c r="C4042" s="567">
        <v>1</v>
      </c>
      <c r="D4042" s="567">
        <v>3740000</v>
      </c>
      <c r="E4042" s="567">
        <v>3052865.96062</v>
      </c>
      <c r="F4042" s="567">
        <v>1978724.52856</v>
      </c>
    </row>
    <row r="4043" spans="1:6">
      <c r="A4043" s="896" t="s">
        <v>317</v>
      </c>
      <c r="B4043" s="729"/>
      <c r="C4043" s="729">
        <v>1</v>
      </c>
      <c r="D4043" s="729">
        <v>3740000</v>
      </c>
      <c r="E4043" s="729">
        <v>3052865.96062</v>
      </c>
      <c r="F4043" s="729">
        <v>1978724.52856</v>
      </c>
    </row>
    <row r="4044" spans="1:6">
      <c r="A4044" s="895" t="s">
        <v>104</v>
      </c>
      <c r="B4044" s="567"/>
      <c r="C4044" s="567">
        <v>1</v>
      </c>
      <c r="D4044" s="567">
        <v>3740000</v>
      </c>
      <c r="E4044" s="567">
        <v>3052865.96062</v>
      </c>
      <c r="F4044" s="567">
        <v>1978724.52856</v>
      </c>
    </row>
    <row r="4045" spans="1:6">
      <c r="A4045" s="897" t="s">
        <v>3251</v>
      </c>
      <c r="B4045" s="567"/>
      <c r="C4045" s="567">
        <v>1</v>
      </c>
      <c r="D4045" s="567">
        <v>3740000</v>
      </c>
      <c r="E4045" s="567">
        <v>3052865.96062</v>
      </c>
      <c r="F4045" s="567">
        <v>1978724.52856</v>
      </c>
    </row>
    <row r="4046" spans="1:6">
      <c r="A4046" s="887" t="s">
        <v>3251</v>
      </c>
      <c r="B4046" s="567">
        <v>8088000</v>
      </c>
      <c r="C4046" s="567">
        <v>11</v>
      </c>
      <c r="D4046" s="567">
        <v>42205773</v>
      </c>
      <c r="E4046" s="567">
        <v>30142760.869620003</v>
      </c>
      <c r="F4046" s="567">
        <v>30364042.082210001</v>
      </c>
    </row>
    <row r="4047" spans="1:6">
      <c r="A4047" s="888" t="s">
        <v>3251</v>
      </c>
      <c r="B4047" s="567">
        <v>8088000</v>
      </c>
      <c r="C4047" s="567">
        <v>11</v>
      </c>
      <c r="D4047" s="567">
        <v>42205773</v>
      </c>
      <c r="E4047" s="567">
        <v>30142760.869620003</v>
      </c>
      <c r="F4047" s="567">
        <v>30364042.082210001</v>
      </c>
    </row>
    <row r="4048" spans="1:6">
      <c r="A4048" s="889">
        <v>0.85</v>
      </c>
      <c r="B4048" s="567"/>
      <c r="C4048" s="567">
        <v>1</v>
      </c>
      <c r="D4048" s="567">
        <v>2292000</v>
      </c>
      <c r="E4048" s="567">
        <v>1997405</v>
      </c>
      <c r="F4048" s="567">
        <v>1906385</v>
      </c>
    </row>
    <row r="4049" spans="1:6">
      <c r="A4049" s="890" t="s">
        <v>3251</v>
      </c>
      <c r="B4049" s="567"/>
      <c r="C4049" s="567">
        <v>1</v>
      </c>
      <c r="D4049" s="567">
        <v>2292000</v>
      </c>
      <c r="E4049" s="567">
        <v>1997405</v>
      </c>
      <c r="F4049" s="567">
        <v>1906385</v>
      </c>
    </row>
    <row r="4050" spans="1:6">
      <c r="A4050" s="891" t="s">
        <v>3251</v>
      </c>
      <c r="B4050" s="567"/>
      <c r="C4050" s="567">
        <v>1</v>
      </c>
      <c r="D4050" s="567">
        <v>2292000</v>
      </c>
      <c r="E4050" s="567">
        <v>1997405</v>
      </c>
      <c r="F4050" s="567">
        <v>1906385</v>
      </c>
    </row>
    <row r="4051" spans="1:6">
      <c r="A4051" s="892" t="s">
        <v>1270</v>
      </c>
      <c r="B4051" s="567"/>
      <c r="C4051" s="567">
        <v>1</v>
      </c>
      <c r="D4051" s="567">
        <v>2292000</v>
      </c>
      <c r="E4051" s="567">
        <v>1997405</v>
      </c>
      <c r="F4051" s="567">
        <v>1906385</v>
      </c>
    </row>
    <row r="4052" spans="1:6">
      <c r="A4052" s="893" t="s">
        <v>3251</v>
      </c>
      <c r="B4052" s="567"/>
      <c r="C4052" s="567">
        <v>1</v>
      </c>
      <c r="D4052" s="567">
        <v>2292000</v>
      </c>
      <c r="E4052" s="567">
        <v>1997405</v>
      </c>
      <c r="F4052" s="567">
        <v>1906385</v>
      </c>
    </row>
    <row r="4053" spans="1:6">
      <c r="A4053" s="894" t="s">
        <v>3251</v>
      </c>
      <c r="B4053" s="567"/>
      <c r="C4053" s="567">
        <v>1</v>
      </c>
      <c r="D4053" s="567">
        <v>2292000</v>
      </c>
      <c r="E4053" s="567">
        <v>1997405</v>
      </c>
      <c r="F4053" s="567">
        <v>1906385</v>
      </c>
    </row>
    <row r="4054" spans="1:6">
      <c r="A4054" s="896" t="s">
        <v>529</v>
      </c>
      <c r="B4054" s="567"/>
      <c r="C4054" s="567">
        <v>1</v>
      </c>
      <c r="D4054" s="567">
        <v>2292000</v>
      </c>
      <c r="E4054" s="567">
        <v>1997405</v>
      </c>
      <c r="F4054" s="567">
        <v>1906385</v>
      </c>
    </row>
    <row r="4055" spans="1:6">
      <c r="A4055" s="895" t="s">
        <v>298</v>
      </c>
      <c r="B4055" s="567"/>
      <c r="C4055" s="567">
        <v>1</v>
      </c>
      <c r="D4055" s="567">
        <v>2292000</v>
      </c>
      <c r="E4055" s="567">
        <v>1997405</v>
      </c>
      <c r="F4055" s="567">
        <v>1906385</v>
      </c>
    </row>
    <row r="4056" spans="1:6">
      <c r="A4056" s="897" t="s">
        <v>319</v>
      </c>
      <c r="B4056" s="567"/>
      <c r="C4056" s="567">
        <v>1</v>
      </c>
      <c r="D4056" s="567">
        <v>2292000</v>
      </c>
      <c r="E4056" s="567">
        <v>1997405</v>
      </c>
      <c r="F4056" s="567">
        <v>1906385</v>
      </c>
    </row>
    <row r="4057" spans="1:6">
      <c r="A4057" s="889">
        <v>0.9</v>
      </c>
      <c r="B4057" s="567"/>
      <c r="C4057" s="567">
        <v>1</v>
      </c>
      <c r="D4057" s="567">
        <v>3110000</v>
      </c>
      <c r="E4057" s="567">
        <v>2986303</v>
      </c>
      <c r="F4057" s="567">
        <v>2285748</v>
      </c>
    </row>
    <row r="4058" spans="1:6">
      <c r="A4058" s="890" t="s">
        <v>3251</v>
      </c>
      <c r="B4058" s="567"/>
      <c r="C4058" s="567">
        <v>1</v>
      </c>
      <c r="D4058" s="567">
        <v>3110000</v>
      </c>
      <c r="E4058" s="567">
        <v>2986303</v>
      </c>
      <c r="F4058" s="567">
        <v>2285748</v>
      </c>
    </row>
    <row r="4059" spans="1:6">
      <c r="A4059" s="891" t="s">
        <v>3251</v>
      </c>
      <c r="B4059" s="567"/>
      <c r="C4059" s="567">
        <v>1</v>
      </c>
      <c r="D4059" s="567">
        <v>3110000</v>
      </c>
      <c r="E4059" s="567">
        <v>2986303</v>
      </c>
      <c r="F4059" s="567">
        <v>2285748</v>
      </c>
    </row>
    <row r="4060" spans="1:6">
      <c r="A4060" s="892" t="s">
        <v>1268</v>
      </c>
      <c r="B4060" s="567"/>
      <c r="C4060" s="567">
        <v>1</v>
      </c>
      <c r="D4060" s="567">
        <v>3110000</v>
      </c>
      <c r="E4060" s="567">
        <v>2986303</v>
      </c>
      <c r="F4060" s="567">
        <v>2285748</v>
      </c>
    </row>
    <row r="4061" spans="1:6">
      <c r="A4061" s="893" t="s">
        <v>3251</v>
      </c>
      <c r="B4061" s="567"/>
      <c r="C4061" s="567">
        <v>1</v>
      </c>
      <c r="D4061" s="567">
        <v>3110000</v>
      </c>
      <c r="E4061" s="567">
        <v>2986303</v>
      </c>
      <c r="F4061" s="567">
        <v>2285748</v>
      </c>
    </row>
    <row r="4062" spans="1:6">
      <c r="A4062" s="894" t="s">
        <v>3251</v>
      </c>
      <c r="B4062" s="567"/>
      <c r="C4062" s="567">
        <v>1</v>
      </c>
      <c r="D4062" s="567">
        <v>3110000</v>
      </c>
      <c r="E4062" s="567">
        <v>2986303</v>
      </c>
      <c r="F4062" s="567">
        <v>2285748</v>
      </c>
    </row>
    <row r="4063" spans="1:6">
      <c r="A4063" s="896" t="s">
        <v>529</v>
      </c>
      <c r="B4063" s="567"/>
      <c r="C4063" s="567">
        <v>1</v>
      </c>
      <c r="D4063" s="567">
        <v>3110000</v>
      </c>
      <c r="E4063" s="567">
        <v>2986303</v>
      </c>
      <c r="F4063" s="567">
        <v>2285748</v>
      </c>
    </row>
    <row r="4064" spans="1:6">
      <c r="A4064" s="895" t="s">
        <v>298</v>
      </c>
      <c r="B4064" s="567"/>
      <c r="C4064" s="567">
        <v>1</v>
      </c>
      <c r="D4064" s="567">
        <v>3110000</v>
      </c>
      <c r="E4064" s="567">
        <v>2986303</v>
      </c>
      <c r="F4064" s="567">
        <v>2285748</v>
      </c>
    </row>
    <row r="4065" spans="1:6">
      <c r="A4065" s="897" t="s">
        <v>319</v>
      </c>
      <c r="B4065" s="567"/>
      <c r="C4065" s="567">
        <v>1</v>
      </c>
      <c r="D4065" s="567">
        <v>3110000</v>
      </c>
      <c r="E4065" s="567">
        <v>2986303</v>
      </c>
      <c r="F4065" s="567">
        <v>2285748</v>
      </c>
    </row>
    <row r="4066" spans="1:6">
      <c r="A4066" s="889">
        <v>0.98</v>
      </c>
      <c r="B4066" s="567">
        <v>1540000</v>
      </c>
      <c r="C4066" s="567">
        <v>1</v>
      </c>
      <c r="D4066" s="567">
        <v>2830000</v>
      </c>
      <c r="E4066" s="567"/>
      <c r="F4066" s="567">
        <v>2120057.23007</v>
      </c>
    </row>
    <row r="4067" spans="1:6">
      <c r="A4067" s="890" t="s">
        <v>3251</v>
      </c>
      <c r="B4067" s="567">
        <v>1540000</v>
      </c>
      <c r="C4067" s="567">
        <v>1</v>
      </c>
      <c r="D4067" s="567">
        <v>2830000</v>
      </c>
      <c r="E4067" s="567"/>
      <c r="F4067" s="567">
        <v>2120057.23007</v>
      </c>
    </row>
    <row r="4068" spans="1:6">
      <c r="A4068" s="891" t="s">
        <v>3251</v>
      </c>
      <c r="B4068" s="567">
        <v>1540000</v>
      </c>
      <c r="C4068" s="567">
        <v>1</v>
      </c>
      <c r="D4068" s="567">
        <v>2830000</v>
      </c>
      <c r="E4068" s="567"/>
      <c r="F4068" s="567">
        <v>2120057.23007</v>
      </c>
    </row>
    <row r="4069" spans="1:6">
      <c r="A4069" s="892" t="s">
        <v>3251</v>
      </c>
      <c r="B4069" s="567">
        <v>1540000</v>
      </c>
      <c r="C4069" s="567">
        <v>1</v>
      </c>
      <c r="D4069" s="567">
        <v>2830000</v>
      </c>
      <c r="E4069" s="567"/>
      <c r="F4069" s="567">
        <v>2120057.23007</v>
      </c>
    </row>
    <row r="4070" spans="1:6">
      <c r="A4070" s="893" t="s">
        <v>2516</v>
      </c>
      <c r="B4070" s="567">
        <v>1540000</v>
      </c>
      <c r="C4070" s="567">
        <v>1</v>
      </c>
      <c r="D4070" s="567">
        <v>2830000</v>
      </c>
      <c r="E4070" s="567"/>
      <c r="F4070" s="567">
        <v>2120057.23007</v>
      </c>
    </row>
    <row r="4071" spans="1:6">
      <c r="A4071" s="894" t="s">
        <v>3251</v>
      </c>
      <c r="B4071" s="567">
        <v>1540000</v>
      </c>
      <c r="C4071" s="567">
        <v>1</v>
      </c>
      <c r="D4071" s="567">
        <v>2830000</v>
      </c>
      <c r="E4071" s="567"/>
      <c r="F4071" s="567">
        <v>2120057.23007</v>
      </c>
    </row>
    <row r="4072" spans="1:6">
      <c r="A4072" s="896" t="s">
        <v>2286</v>
      </c>
      <c r="B4072" s="567">
        <v>1540000</v>
      </c>
      <c r="C4072" s="567">
        <v>1</v>
      </c>
      <c r="D4072" s="567">
        <v>2830000</v>
      </c>
      <c r="E4072" s="567"/>
      <c r="F4072" s="567">
        <v>2120057.23007</v>
      </c>
    </row>
    <row r="4073" spans="1:6">
      <c r="A4073" s="895" t="s">
        <v>296</v>
      </c>
      <c r="B4073" s="567">
        <v>1540000</v>
      </c>
      <c r="C4073" s="567">
        <v>1</v>
      </c>
      <c r="D4073" s="567">
        <v>2830000</v>
      </c>
      <c r="E4073" s="567"/>
      <c r="F4073" s="567">
        <v>2120057.23007</v>
      </c>
    </row>
    <row r="4074" spans="1:6">
      <c r="A4074" s="897" t="s">
        <v>2285</v>
      </c>
      <c r="B4074" s="567">
        <v>1540000</v>
      </c>
      <c r="C4074" s="567">
        <v>1</v>
      </c>
      <c r="D4074" s="567">
        <v>2830000</v>
      </c>
      <c r="E4074" s="567"/>
      <c r="F4074" s="567">
        <v>2120057.23007</v>
      </c>
    </row>
    <row r="4075" spans="1:6">
      <c r="A4075" s="889">
        <v>1</v>
      </c>
      <c r="B4075" s="567">
        <v>1748000</v>
      </c>
      <c r="C4075" s="567">
        <v>2</v>
      </c>
      <c r="D4075" s="567">
        <v>2969000</v>
      </c>
      <c r="E4075" s="567">
        <v>955091.47426000005</v>
      </c>
      <c r="F4075" s="567">
        <v>2378416.57528</v>
      </c>
    </row>
    <row r="4076" spans="1:6">
      <c r="A4076" s="890" t="s">
        <v>3251</v>
      </c>
      <c r="B4076" s="567">
        <v>1748000</v>
      </c>
      <c r="C4076" s="567">
        <v>2</v>
      </c>
      <c r="D4076" s="567">
        <v>2969000</v>
      </c>
      <c r="E4076" s="567">
        <v>955091.47426000005</v>
      </c>
      <c r="F4076" s="567">
        <v>2378416.57528</v>
      </c>
    </row>
    <row r="4077" spans="1:6">
      <c r="A4077" s="891" t="s">
        <v>3251</v>
      </c>
      <c r="B4077" s="567">
        <v>1748000</v>
      </c>
      <c r="C4077" s="567">
        <v>2</v>
      </c>
      <c r="D4077" s="567">
        <v>2969000</v>
      </c>
      <c r="E4077" s="567">
        <v>955091.47426000005</v>
      </c>
      <c r="F4077" s="567">
        <v>2378416.57528</v>
      </c>
    </row>
    <row r="4078" spans="1:6">
      <c r="A4078" s="892" t="s">
        <v>3251</v>
      </c>
      <c r="B4078" s="567">
        <v>1748000</v>
      </c>
      <c r="C4078" s="567">
        <v>2</v>
      </c>
      <c r="D4078" s="567">
        <v>2969000</v>
      </c>
      <c r="E4078" s="567">
        <v>955091.47426000005</v>
      </c>
      <c r="F4078" s="567">
        <v>2378416.57528</v>
      </c>
    </row>
    <row r="4079" spans="1:6">
      <c r="A4079" s="893" t="s">
        <v>485</v>
      </c>
      <c r="B4079" s="567">
        <v>800000</v>
      </c>
      <c r="C4079" s="567">
        <v>1</v>
      </c>
      <c r="D4079" s="567">
        <v>1035000</v>
      </c>
      <c r="E4079" s="567">
        <v>955091.47426000005</v>
      </c>
      <c r="F4079" s="567">
        <v>924400.83663999999</v>
      </c>
    </row>
    <row r="4080" spans="1:6">
      <c r="A4080" s="894" t="s">
        <v>3251</v>
      </c>
      <c r="B4080" s="567">
        <v>800000</v>
      </c>
      <c r="C4080" s="567">
        <v>1</v>
      </c>
      <c r="D4080" s="567">
        <v>1035000</v>
      </c>
      <c r="E4080" s="567">
        <v>955091.47426000005</v>
      </c>
      <c r="F4080" s="567">
        <v>924400.83663999999</v>
      </c>
    </row>
    <row r="4081" spans="1:6">
      <c r="A4081" s="896" t="s">
        <v>318</v>
      </c>
      <c r="B4081" s="567">
        <v>800000</v>
      </c>
      <c r="C4081" s="567">
        <v>1</v>
      </c>
      <c r="D4081" s="567">
        <v>1035000</v>
      </c>
      <c r="E4081" s="567">
        <v>955091.47426000005</v>
      </c>
      <c r="F4081" s="567">
        <v>924400.83663999999</v>
      </c>
    </row>
    <row r="4082" spans="1:6">
      <c r="A4082" s="895" t="s">
        <v>303</v>
      </c>
      <c r="B4082" s="567">
        <v>800000</v>
      </c>
      <c r="C4082" s="567">
        <v>1</v>
      </c>
      <c r="D4082" s="567">
        <v>1035000</v>
      </c>
      <c r="E4082" s="567">
        <v>955091.47426000005</v>
      </c>
      <c r="F4082" s="567">
        <v>924400.83663999999</v>
      </c>
    </row>
    <row r="4083" spans="1:6">
      <c r="A4083" s="897" t="s">
        <v>319</v>
      </c>
      <c r="B4083" s="567">
        <v>800000</v>
      </c>
      <c r="C4083" s="567">
        <v>1</v>
      </c>
      <c r="D4083" s="567">
        <v>1035000</v>
      </c>
      <c r="E4083" s="567">
        <v>955091.47426000005</v>
      </c>
      <c r="F4083" s="567">
        <v>924400.83663999999</v>
      </c>
    </row>
    <row r="4084" spans="1:6">
      <c r="A4084" s="893" t="s">
        <v>2514</v>
      </c>
      <c r="B4084" s="567">
        <v>948000</v>
      </c>
      <c r="C4084" s="567">
        <v>1</v>
      </c>
      <c r="D4084" s="567">
        <v>1934000</v>
      </c>
      <c r="E4084" s="567"/>
      <c r="F4084" s="567">
        <v>1454015.7386400001</v>
      </c>
    </row>
    <row r="4085" spans="1:6">
      <c r="A4085" s="894" t="s">
        <v>3251</v>
      </c>
      <c r="B4085" s="567">
        <v>948000</v>
      </c>
      <c r="C4085" s="567">
        <v>1</v>
      </c>
      <c r="D4085" s="567">
        <v>1934000</v>
      </c>
      <c r="E4085" s="567"/>
      <c r="F4085" s="567">
        <v>1454015.7386400001</v>
      </c>
    </row>
    <row r="4086" spans="1:6">
      <c r="A4086" s="896" t="s">
        <v>2286</v>
      </c>
      <c r="B4086" s="567">
        <v>948000</v>
      </c>
      <c r="C4086" s="567">
        <v>1</v>
      </c>
      <c r="D4086" s="567">
        <v>1934000</v>
      </c>
      <c r="E4086" s="567"/>
      <c r="F4086" s="567">
        <v>1454015.7386400001</v>
      </c>
    </row>
    <row r="4087" spans="1:6">
      <c r="A4087" s="895" t="s">
        <v>296</v>
      </c>
      <c r="B4087" s="567">
        <v>948000</v>
      </c>
      <c r="C4087" s="567">
        <v>1</v>
      </c>
      <c r="D4087" s="567">
        <v>1934000</v>
      </c>
      <c r="E4087" s="567"/>
      <c r="F4087" s="567">
        <v>1454015.7386400001</v>
      </c>
    </row>
    <row r="4088" spans="1:6">
      <c r="A4088" s="897" t="s">
        <v>2285</v>
      </c>
      <c r="B4088" s="567">
        <v>948000</v>
      </c>
      <c r="C4088" s="567">
        <v>1</v>
      </c>
      <c r="D4088" s="567">
        <v>1934000</v>
      </c>
      <c r="E4088" s="567"/>
      <c r="F4088" s="567">
        <v>1454015.7386400001</v>
      </c>
    </row>
    <row r="4089" spans="1:6">
      <c r="A4089" s="889">
        <v>5</v>
      </c>
      <c r="B4089" s="567">
        <v>1500000</v>
      </c>
      <c r="C4089" s="567">
        <v>1</v>
      </c>
      <c r="D4089" s="567">
        <v>1500000</v>
      </c>
      <c r="E4089" s="567">
        <v>913686.19054999994</v>
      </c>
      <c r="F4089" s="567">
        <v>0</v>
      </c>
    </row>
    <row r="4090" spans="1:6">
      <c r="A4090" s="890" t="s">
        <v>3251</v>
      </c>
      <c r="B4090" s="567">
        <v>1500000</v>
      </c>
      <c r="C4090" s="567">
        <v>1</v>
      </c>
      <c r="D4090" s="567">
        <v>1500000</v>
      </c>
      <c r="E4090" s="567">
        <v>913686.19054999994</v>
      </c>
      <c r="F4090" s="567">
        <v>0</v>
      </c>
    </row>
    <row r="4091" spans="1:6">
      <c r="A4091" s="891" t="s">
        <v>3251</v>
      </c>
      <c r="B4091" s="567">
        <v>1500000</v>
      </c>
      <c r="C4091" s="567">
        <v>1</v>
      </c>
      <c r="D4091" s="567">
        <v>1500000</v>
      </c>
      <c r="E4091" s="567">
        <v>913686.19054999994</v>
      </c>
      <c r="F4091" s="567">
        <v>0</v>
      </c>
    </row>
    <row r="4092" spans="1:6">
      <c r="A4092" s="892" t="s">
        <v>516</v>
      </c>
      <c r="B4092" s="567">
        <v>1500000</v>
      </c>
      <c r="C4092" s="567">
        <v>1</v>
      </c>
      <c r="D4092" s="567">
        <v>1500000</v>
      </c>
      <c r="E4092" s="567">
        <v>913686.19054999994</v>
      </c>
      <c r="F4092" s="567">
        <v>0</v>
      </c>
    </row>
    <row r="4093" spans="1:6">
      <c r="A4093" s="893" t="s">
        <v>3251</v>
      </c>
      <c r="B4093" s="567">
        <v>1500000</v>
      </c>
      <c r="C4093" s="567">
        <v>1</v>
      </c>
      <c r="D4093" s="567">
        <v>1500000</v>
      </c>
      <c r="E4093" s="567">
        <v>913686.19054999994</v>
      </c>
      <c r="F4093" s="567">
        <v>0</v>
      </c>
    </row>
    <row r="4094" spans="1:6">
      <c r="A4094" s="894" t="s">
        <v>3251</v>
      </c>
      <c r="B4094" s="567">
        <v>1500000</v>
      </c>
      <c r="C4094" s="567">
        <v>1</v>
      </c>
      <c r="D4094" s="567">
        <v>1500000</v>
      </c>
      <c r="E4094" s="567">
        <v>913686.19054999994</v>
      </c>
      <c r="F4094" s="567">
        <v>0</v>
      </c>
    </row>
    <row r="4095" spans="1:6">
      <c r="A4095" s="896" t="s">
        <v>318</v>
      </c>
      <c r="B4095" s="567">
        <v>1500000</v>
      </c>
      <c r="C4095" s="567">
        <v>1</v>
      </c>
      <c r="D4095" s="567">
        <v>1500000</v>
      </c>
      <c r="E4095" s="567">
        <v>913686.19054999994</v>
      </c>
      <c r="F4095" s="567">
        <v>0</v>
      </c>
    </row>
    <row r="4096" spans="1:6">
      <c r="A4096" s="895" t="s">
        <v>303</v>
      </c>
      <c r="B4096" s="567">
        <v>1500000</v>
      </c>
      <c r="C4096" s="567">
        <v>1</v>
      </c>
      <c r="D4096" s="567">
        <v>1500000</v>
      </c>
      <c r="E4096" s="567">
        <v>913686.19054999994</v>
      </c>
      <c r="F4096" s="567">
        <v>0</v>
      </c>
    </row>
    <row r="4097" spans="1:6">
      <c r="A4097" s="897" t="s">
        <v>510</v>
      </c>
      <c r="B4097" s="567">
        <v>1500000</v>
      </c>
      <c r="C4097" s="567">
        <v>1</v>
      </c>
      <c r="D4097" s="567">
        <v>1500000</v>
      </c>
      <c r="E4097" s="567">
        <v>913686.19054999994</v>
      </c>
      <c r="F4097" s="567">
        <v>0</v>
      </c>
    </row>
    <row r="4098" spans="1:6">
      <c r="A4098" s="889">
        <v>10</v>
      </c>
      <c r="B4098" s="567">
        <v>1500000</v>
      </c>
      <c r="C4098" s="567">
        <v>1</v>
      </c>
      <c r="D4098" s="567">
        <v>1500000</v>
      </c>
      <c r="E4098" s="567">
        <v>1492235.7244899999</v>
      </c>
      <c r="F4098" s="567">
        <v>59689.428079999998</v>
      </c>
    </row>
    <row r="4099" spans="1:6">
      <c r="A4099" s="890" t="s">
        <v>3251</v>
      </c>
      <c r="B4099" s="567">
        <v>1500000</v>
      </c>
      <c r="C4099" s="567">
        <v>1</v>
      </c>
      <c r="D4099" s="567">
        <v>1500000</v>
      </c>
      <c r="E4099" s="567">
        <v>1492235.7244899999</v>
      </c>
      <c r="F4099" s="567">
        <v>59689.428079999998</v>
      </c>
    </row>
    <row r="4100" spans="1:6">
      <c r="A4100" s="891" t="s">
        <v>3251</v>
      </c>
      <c r="B4100" s="567">
        <v>1500000</v>
      </c>
      <c r="C4100" s="567">
        <v>1</v>
      </c>
      <c r="D4100" s="567">
        <v>1500000</v>
      </c>
      <c r="E4100" s="567">
        <v>1492235.7244899999</v>
      </c>
      <c r="F4100" s="567">
        <v>59689.428079999998</v>
      </c>
    </row>
    <row r="4101" spans="1:6">
      <c r="A4101" s="892" t="s">
        <v>515</v>
      </c>
      <c r="B4101" s="567">
        <v>1500000</v>
      </c>
      <c r="C4101" s="567">
        <v>1</v>
      </c>
      <c r="D4101" s="567">
        <v>1500000</v>
      </c>
      <c r="E4101" s="567">
        <v>1492235.7244899999</v>
      </c>
      <c r="F4101" s="567">
        <v>59689.428079999998</v>
      </c>
    </row>
    <row r="4102" spans="1:6">
      <c r="A4102" s="893" t="s">
        <v>3251</v>
      </c>
      <c r="B4102" s="567">
        <v>1500000</v>
      </c>
      <c r="C4102" s="567">
        <v>1</v>
      </c>
      <c r="D4102" s="567">
        <v>1500000</v>
      </c>
      <c r="E4102" s="567">
        <v>1492235.7244899999</v>
      </c>
      <c r="F4102" s="567">
        <v>59689.428079999998</v>
      </c>
    </row>
    <row r="4103" spans="1:6">
      <c r="A4103" s="894" t="s">
        <v>3251</v>
      </c>
      <c r="B4103" s="567">
        <v>1500000</v>
      </c>
      <c r="C4103" s="567">
        <v>1</v>
      </c>
      <c r="D4103" s="567">
        <v>1500000</v>
      </c>
      <c r="E4103" s="567">
        <v>1492235.7244899999</v>
      </c>
      <c r="F4103" s="567">
        <v>59689.428079999998</v>
      </c>
    </row>
    <row r="4104" spans="1:6">
      <c r="A4104" s="896" t="s">
        <v>318</v>
      </c>
      <c r="B4104" s="567">
        <v>1500000</v>
      </c>
      <c r="C4104" s="567">
        <v>1</v>
      </c>
      <c r="D4104" s="567">
        <v>1500000</v>
      </c>
      <c r="E4104" s="567">
        <v>1492235.7244899999</v>
      </c>
      <c r="F4104" s="567">
        <v>59689.428079999998</v>
      </c>
    </row>
    <row r="4105" spans="1:6">
      <c r="A4105" s="895" t="s">
        <v>303</v>
      </c>
      <c r="B4105" s="567">
        <v>1500000</v>
      </c>
      <c r="C4105" s="567">
        <v>1</v>
      </c>
      <c r="D4105" s="567">
        <v>1500000</v>
      </c>
      <c r="E4105" s="567">
        <v>1492235.7244899999</v>
      </c>
      <c r="F4105" s="567">
        <v>59689.428079999998</v>
      </c>
    </row>
    <row r="4106" spans="1:6">
      <c r="A4106" s="897" t="s">
        <v>510</v>
      </c>
      <c r="B4106" s="567">
        <v>1500000</v>
      </c>
      <c r="C4106" s="567">
        <v>1</v>
      </c>
      <c r="D4106" s="567">
        <v>1500000</v>
      </c>
      <c r="E4106" s="567">
        <v>1492235.7244899999</v>
      </c>
      <c r="F4106" s="567">
        <v>59689.428079999998</v>
      </c>
    </row>
    <row r="4107" spans="1:6">
      <c r="A4107" s="889">
        <v>100</v>
      </c>
      <c r="B4107" s="567">
        <v>500000</v>
      </c>
      <c r="C4107" s="567">
        <v>1</v>
      </c>
      <c r="D4107" s="567">
        <v>1180300</v>
      </c>
      <c r="E4107" s="567">
        <v>1007597.70303</v>
      </c>
      <c r="F4107" s="567">
        <v>994534.50607000012</v>
      </c>
    </row>
    <row r="4108" spans="1:6">
      <c r="A4108" s="890" t="s">
        <v>3251</v>
      </c>
      <c r="B4108" s="567">
        <v>500000</v>
      </c>
      <c r="C4108" s="567">
        <v>1</v>
      </c>
      <c r="D4108" s="567">
        <v>1180300</v>
      </c>
      <c r="E4108" s="567">
        <v>1007597.70303</v>
      </c>
      <c r="F4108" s="567">
        <v>994534.50607000012</v>
      </c>
    </row>
    <row r="4109" spans="1:6">
      <c r="A4109" s="891" t="s">
        <v>3251</v>
      </c>
      <c r="B4109" s="567">
        <v>500000</v>
      </c>
      <c r="C4109" s="567">
        <v>1</v>
      </c>
      <c r="D4109" s="567">
        <v>1180300</v>
      </c>
      <c r="E4109" s="567">
        <v>1007597.70303</v>
      </c>
      <c r="F4109" s="567">
        <v>994534.50607000012</v>
      </c>
    </row>
    <row r="4110" spans="1:6">
      <c r="A4110" s="892" t="s">
        <v>3251</v>
      </c>
      <c r="B4110" s="567">
        <v>500000</v>
      </c>
      <c r="C4110" s="567">
        <v>1</v>
      </c>
      <c r="D4110" s="567">
        <v>1180300</v>
      </c>
      <c r="E4110" s="567">
        <v>1007597.70303</v>
      </c>
      <c r="F4110" s="567">
        <v>994534.50607000012</v>
      </c>
    </row>
    <row r="4111" spans="1:6">
      <c r="A4111" s="893" t="s">
        <v>486</v>
      </c>
      <c r="B4111" s="567">
        <v>500000</v>
      </c>
      <c r="C4111" s="567">
        <v>1</v>
      </c>
      <c r="D4111" s="567">
        <v>1180300</v>
      </c>
      <c r="E4111" s="567">
        <v>1007597.70303</v>
      </c>
      <c r="F4111" s="567">
        <v>994534.50607000012</v>
      </c>
    </row>
    <row r="4112" spans="1:6">
      <c r="A4112" s="894" t="s">
        <v>3251</v>
      </c>
      <c r="B4112" s="567">
        <v>500000</v>
      </c>
      <c r="C4112" s="567">
        <v>1</v>
      </c>
      <c r="D4112" s="567">
        <v>1180300</v>
      </c>
      <c r="E4112" s="567">
        <v>1007597.70303</v>
      </c>
      <c r="F4112" s="567">
        <v>994534.50607000012</v>
      </c>
    </row>
    <row r="4113" spans="1:6">
      <c r="A4113" s="896" t="s">
        <v>318</v>
      </c>
      <c r="B4113" s="567">
        <v>500000</v>
      </c>
      <c r="C4113" s="567">
        <v>1</v>
      </c>
      <c r="D4113" s="567">
        <v>1180300</v>
      </c>
      <c r="E4113" s="567">
        <v>1007597.70303</v>
      </c>
      <c r="F4113" s="567">
        <v>994534.50607000012</v>
      </c>
    </row>
    <row r="4114" spans="1:6">
      <c r="A4114" s="895" t="s">
        <v>303</v>
      </c>
      <c r="B4114" s="567">
        <v>500000</v>
      </c>
      <c r="C4114" s="567">
        <v>1</v>
      </c>
      <c r="D4114" s="567">
        <v>1180300</v>
      </c>
      <c r="E4114" s="567">
        <v>1007597.70303</v>
      </c>
      <c r="F4114" s="567">
        <v>994534.50607000012</v>
      </c>
    </row>
    <row r="4115" spans="1:6">
      <c r="A4115" s="897" t="s">
        <v>319</v>
      </c>
      <c r="B4115" s="567">
        <v>500000</v>
      </c>
      <c r="C4115" s="567">
        <v>1</v>
      </c>
      <c r="D4115" s="567">
        <v>1180300</v>
      </c>
      <c r="E4115" s="567">
        <v>1007597.70303</v>
      </c>
      <c r="F4115" s="567">
        <v>994534.50607000012</v>
      </c>
    </row>
    <row r="4116" spans="1:6">
      <c r="A4116" s="889" t="s">
        <v>3251</v>
      </c>
      <c r="B4116" s="567">
        <v>1300000</v>
      </c>
      <c r="C4116" s="567">
        <v>3</v>
      </c>
      <c r="D4116" s="567">
        <v>26824473</v>
      </c>
      <c r="E4116" s="567">
        <v>20790441.777290002</v>
      </c>
      <c r="F4116" s="567">
        <v>20619211.34271</v>
      </c>
    </row>
    <row r="4117" spans="1:6">
      <c r="A4117" s="890" t="s">
        <v>3251</v>
      </c>
      <c r="B4117" s="567">
        <v>1300000</v>
      </c>
      <c r="C4117" s="567">
        <v>3</v>
      </c>
      <c r="D4117" s="567">
        <v>26824473</v>
      </c>
      <c r="E4117" s="567">
        <v>20790441.777290002</v>
      </c>
      <c r="F4117" s="567">
        <v>20619211.34271</v>
      </c>
    </row>
    <row r="4118" spans="1:6">
      <c r="A4118" s="891" t="s">
        <v>3251</v>
      </c>
      <c r="B4118" s="567">
        <v>1300000</v>
      </c>
      <c r="C4118" s="567">
        <v>3</v>
      </c>
      <c r="D4118" s="567">
        <v>26824473</v>
      </c>
      <c r="E4118" s="567">
        <v>20790441.777290002</v>
      </c>
      <c r="F4118" s="567">
        <v>20619211.34271</v>
      </c>
    </row>
    <row r="4119" spans="1:6">
      <c r="A4119" s="892" t="s">
        <v>555</v>
      </c>
      <c r="B4119" s="567"/>
      <c r="C4119" s="567"/>
      <c r="D4119" s="567"/>
      <c r="E4119" s="567"/>
      <c r="F4119" s="567"/>
    </row>
    <row r="4120" spans="1:6">
      <c r="A4120" s="893" t="s">
        <v>3251</v>
      </c>
      <c r="B4120" s="567"/>
      <c r="C4120" s="567"/>
      <c r="D4120" s="567"/>
      <c r="E4120" s="567"/>
      <c r="F4120" s="567"/>
    </row>
    <row r="4121" spans="1:6">
      <c r="A4121" s="894" t="s">
        <v>3251</v>
      </c>
      <c r="B4121" s="567"/>
      <c r="C4121" s="567"/>
      <c r="D4121" s="567"/>
      <c r="E4121" s="567"/>
      <c r="F4121" s="567"/>
    </row>
    <row r="4122" spans="1:6">
      <c r="A4122" s="896" t="s">
        <v>527</v>
      </c>
      <c r="B4122" s="567"/>
      <c r="C4122" s="567"/>
      <c r="D4122" s="567"/>
      <c r="E4122" s="567"/>
      <c r="F4122" s="567"/>
    </row>
    <row r="4123" spans="1:6">
      <c r="A4123" s="895" t="s">
        <v>289</v>
      </c>
      <c r="B4123" s="567"/>
      <c r="C4123" s="567"/>
      <c r="D4123" s="567"/>
      <c r="E4123" s="567"/>
      <c r="F4123" s="567"/>
    </row>
    <row r="4124" spans="1:6">
      <c r="A4124" s="897" t="s">
        <v>319</v>
      </c>
      <c r="B4124" s="567"/>
      <c r="C4124" s="567"/>
      <c r="D4124" s="567"/>
      <c r="E4124" s="567"/>
      <c r="F4124" s="567"/>
    </row>
    <row r="4125" spans="1:6">
      <c r="A4125" s="892" t="s">
        <v>2246</v>
      </c>
      <c r="B4125" s="567"/>
      <c r="C4125" s="567">
        <v>1</v>
      </c>
      <c r="D4125" s="567">
        <v>19966463</v>
      </c>
      <c r="E4125" s="567">
        <v>18827752.600000001</v>
      </c>
      <c r="F4125" s="567">
        <v>18700276</v>
      </c>
    </row>
    <row r="4126" spans="1:6">
      <c r="A4126" s="893" t="s">
        <v>3251</v>
      </c>
      <c r="B4126" s="567"/>
      <c r="C4126" s="567">
        <v>1</v>
      </c>
      <c r="D4126" s="567">
        <v>19966463</v>
      </c>
      <c r="E4126" s="567">
        <v>18827752.600000001</v>
      </c>
      <c r="F4126" s="567">
        <v>18700276</v>
      </c>
    </row>
    <row r="4127" spans="1:6">
      <c r="A4127" s="894" t="s">
        <v>3251</v>
      </c>
      <c r="B4127" s="567"/>
      <c r="C4127" s="567">
        <v>1</v>
      </c>
      <c r="D4127" s="567">
        <v>19966463</v>
      </c>
      <c r="E4127" s="567">
        <v>18827752.600000001</v>
      </c>
      <c r="F4127" s="567">
        <v>18700276</v>
      </c>
    </row>
    <row r="4128" spans="1:6">
      <c r="A4128" s="896" t="s">
        <v>528</v>
      </c>
      <c r="B4128" s="567"/>
      <c r="C4128" s="567">
        <v>1</v>
      </c>
      <c r="D4128" s="567">
        <v>19966463</v>
      </c>
      <c r="E4128" s="567">
        <v>18827752.600000001</v>
      </c>
      <c r="F4128" s="567">
        <v>18700276</v>
      </c>
    </row>
    <row r="4129" spans="1:6">
      <c r="A4129" s="895" t="s">
        <v>290</v>
      </c>
      <c r="B4129" s="567"/>
      <c r="C4129" s="567">
        <v>1</v>
      </c>
      <c r="D4129" s="567">
        <v>19966463</v>
      </c>
      <c r="E4129" s="567">
        <v>18827752.600000001</v>
      </c>
      <c r="F4129" s="567">
        <v>18700276</v>
      </c>
    </row>
    <row r="4130" spans="1:6">
      <c r="A4130" s="897" t="s">
        <v>3251</v>
      </c>
      <c r="B4130" s="567"/>
      <c r="C4130" s="567">
        <v>1</v>
      </c>
      <c r="D4130" s="567">
        <v>19966463</v>
      </c>
      <c r="E4130" s="567">
        <v>18827752.600000001</v>
      </c>
      <c r="F4130" s="567">
        <v>18700276</v>
      </c>
    </row>
    <row r="4131" spans="1:6">
      <c r="A4131" s="892" t="s">
        <v>2215</v>
      </c>
      <c r="B4131" s="567"/>
      <c r="C4131" s="567">
        <v>1</v>
      </c>
      <c r="D4131" s="567">
        <v>4642710</v>
      </c>
      <c r="E4131" s="567"/>
      <c r="F4131" s="567"/>
    </row>
    <row r="4132" spans="1:6">
      <c r="A4132" s="893" t="s">
        <v>3251</v>
      </c>
      <c r="B4132" s="567"/>
      <c r="C4132" s="567">
        <v>1</v>
      </c>
      <c r="D4132" s="567">
        <v>4642710</v>
      </c>
      <c r="E4132" s="567"/>
      <c r="F4132" s="567"/>
    </row>
    <row r="4133" spans="1:6">
      <c r="A4133" s="894" t="s">
        <v>3251</v>
      </c>
      <c r="B4133" s="567"/>
      <c r="C4133" s="567">
        <v>1</v>
      </c>
      <c r="D4133" s="567">
        <v>4642710</v>
      </c>
      <c r="E4133" s="567"/>
      <c r="F4133" s="567"/>
    </row>
    <row r="4134" spans="1:6">
      <c r="A4134" s="896" t="s">
        <v>528</v>
      </c>
      <c r="B4134" s="567"/>
      <c r="C4134" s="567">
        <v>1</v>
      </c>
      <c r="D4134" s="567">
        <v>4642710</v>
      </c>
      <c r="E4134" s="567"/>
      <c r="F4134" s="567"/>
    </row>
    <row r="4135" spans="1:6">
      <c r="A4135" s="895" t="s">
        <v>288</v>
      </c>
      <c r="B4135" s="567"/>
      <c r="C4135" s="567">
        <v>1</v>
      </c>
      <c r="D4135" s="567">
        <v>4642710</v>
      </c>
      <c r="E4135" s="567"/>
      <c r="F4135" s="567"/>
    </row>
    <row r="4136" spans="1:6">
      <c r="A4136" s="897" t="s">
        <v>319</v>
      </c>
      <c r="B4136" s="567"/>
      <c r="C4136" s="567">
        <v>1</v>
      </c>
      <c r="D4136" s="567">
        <v>4642710</v>
      </c>
      <c r="E4136" s="567"/>
      <c r="F4136" s="567"/>
    </row>
    <row r="4137" spans="1:6">
      <c r="A4137" s="892" t="s">
        <v>3251</v>
      </c>
      <c r="B4137" s="567">
        <v>1300000</v>
      </c>
      <c r="C4137" s="567">
        <v>1</v>
      </c>
      <c r="D4137" s="567">
        <v>2215300</v>
      </c>
      <c r="E4137" s="567">
        <v>1962689.17729</v>
      </c>
      <c r="F4137" s="567">
        <v>1918935.34271</v>
      </c>
    </row>
    <row r="4138" spans="1:6">
      <c r="A4138" s="893">
        <v>2</v>
      </c>
      <c r="B4138" s="567">
        <v>1300000</v>
      </c>
      <c r="C4138" s="567">
        <v>1</v>
      </c>
      <c r="D4138" s="567">
        <v>2215300</v>
      </c>
      <c r="E4138" s="567">
        <v>1962689.17729</v>
      </c>
      <c r="F4138" s="567">
        <v>1918935.34271</v>
      </c>
    </row>
    <row r="4139" spans="1:6">
      <c r="A4139" s="894" t="s">
        <v>3251</v>
      </c>
      <c r="B4139" s="567">
        <v>1300000</v>
      </c>
      <c r="C4139" s="567">
        <v>1</v>
      </c>
      <c r="D4139" s="567">
        <v>2215300</v>
      </c>
      <c r="E4139" s="567">
        <v>1962689.17729</v>
      </c>
      <c r="F4139" s="567">
        <v>1918935.34271</v>
      </c>
    </row>
    <row r="4140" spans="1:6">
      <c r="A4140" s="896" t="s">
        <v>318</v>
      </c>
      <c r="B4140" s="567">
        <v>1300000</v>
      </c>
      <c r="C4140" s="567">
        <v>1</v>
      </c>
      <c r="D4140" s="567">
        <v>2215300</v>
      </c>
      <c r="E4140" s="567">
        <v>1962689.17729</v>
      </c>
      <c r="F4140" s="567">
        <v>1918935.34271</v>
      </c>
    </row>
    <row r="4141" spans="1:6">
      <c r="A4141" s="895" t="s">
        <v>303</v>
      </c>
      <c r="B4141" s="567">
        <v>1300000</v>
      </c>
      <c r="C4141" s="567">
        <v>1</v>
      </c>
      <c r="D4141" s="567">
        <v>2215300</v>
      </c>
      <c r="E4141" s="567">
        <v>1962689.17729</v>
      </c>
      <c r="F4141" s="567">
        <v>1918935.34271</v>
      </c>
    </row>
    <row r="4142" spans="1:6">
      <c r="A4142" s="897" t="s">
        <v>319</v>
      </c>
      <c r="B4142" s="567">
        <v>1300000</v>
      </c>
      <c r="C4142" s="567">
        <v>1</v>
      </c>
      <c r="D4142" s="567">
        <v>2215300</v>
      </c>
      <c r="E4142" s="567">
        <v>1962689.17729</v>
      </c>
      <c r="F4142" s="567">
        <v>1918935.34271</v>
      </c>
    </row>
    <row r="4143" spans="1:6">
      <c r="A4143" s="726" t="s">
        <v>2699</v>
      </c>
      <c r="B4143" s="567"/>
      <c r="C4143" s="567">
        <v>1</v>
      </c>
      <c r="D4143" s="567">
        <v>17867591</v>
      </c>
      <c r="E4143" s="567">
        <v>1922185.49905</v>
      </c>
      <c r="F4143" s="567">
        <v>563080.16738999996</v>
      </c>
    </row>
    <row r="4144" spans="1:6">
      <c r="A4144" s="887" t="s">
        <v>208</v>
      </c>
      <c r="B4144" s="567"/>
      <c r="C4144" s="567">
        <v>1</v>
      </c>
      <c r="D4144" s="567">
        <v>17867591</v>
      </c>
      <c r="E4144" s="567">
        <v>1922185.49905</v>
      </c>
      <c r="F4144" s="567">
        <v>563080.16738999996</v>
      </c>
    </row>
    <row r="4145" spans="1:6">
      <c r="A4145" s="888" t="s">
        <v>20</v>
      </c>
      <c r="B4145" s="567"/>
      <c r="C4145" s="567">
        <v>1</v>
      </c>
      <c r="D4145" s="567">
        <v>17867591</v>
      </c>
      <c r="E4145" s="567">
        <v>1922185.49905</v>
      </c>
      <c r="F4145" s="567">
        <v>563080.16738999996</v>
      </c>
    </row>
    <row r="4146" spans="1:6">
      <c r="A4146" s="889">
        <v>0.17</v>
      </c>
      <c r="B4146" s="567"/>
      <c r="C4146" s="567">
        <v>1</v>
      </c>
      <c r="D4146" s="567">
        <v>17867591</v>
      </c>
      <c r="E4146" s="567">
        <v>1922185.49905</v>
      </c>
      <c r="F4146" s="567">
        <v>563080.16738999996</v>
      </c>
    </row>
    <row r="4147" spans="1:6">
      <c r="A4147" s="890">
        <v>3.1514050628873247E-2</v>
      </c>
      <c r="B4147" s="567"/>
      <c r="C4147" s="567">
        <v>1</v>
      </c>
      <c r="D4147" s="567">
        <v>17867591</v>
      </c>
      <c r="E4147" s="567">
        <v>1922185.49905</v>
      </c>
      <c r="F4147" s="567">
        <v>563080.16738999996</v>
      </c>
    </row>
    <row r="4148" spans="1:6">
      <c r="A4148" s="891" t="s">
        <v>3251</v>
      </c>
      <c r="B4148" s="567"/>
      <c r="C4148" s="567">
        <v>1</v>
      </c>
      <c r="D4148" s="567">
        <v>17867591</v>
      </c>
      <c r="E4148" s="567">
        <v>1922185.49905</v>
      </c>
      <c r="F4148" s="567">
        <v>563080.16738999996</v>
      </c>
    </row>
    <row r="4149" spans="1:6">
      <c r="A4149" s="892" t="s">
        <v>200</v>
      </c>
      <c r="B4149" s="567"/>
      <c r="C4149" s="567">
        <v>1</v>
      </c>
      <c r="D4149" s="567">
        <v>17867591</v>
      </c>
      <c r="E4149" s="567">
        <v>1922185.49905</v>
      </c>
      <c r="F4149" s="567">
        <v>563080.16738999996</v>
      </c>
    </row>
    <row r="4150" spans="1:6">
      <c r="A4150" s="893" t="s">
        <v>3251</v>
      </c>
      <c r="B4150" s="567"/>
      <c r="C4150" s="567">
        <v>1</v>
      </c>
      <c r="D4150" s="567">
        <v>17867591</v>
      </c>
      <c r="E4150" s="567">
        <v>1922185.49905</v>
      </c>
      <c r="F4150" s="567">
        <v>563080.16738999996</v>
      </c>
    </row>
    <row r="4151" spans="1:6">
      <c r="A4151" s="894" t="s">
        <v>32</v>
      </c>
      <c r="B4151" s="567"/>
      <c r="C4151" s="567">
        <v>1</v>
      </c>
      <c r="D4151" s="567">
        <v>17867591</v>
      </c>
      <c r="E4151" s="567">
        <v>1922185.49905</v>
      </c>
      <c r="F4151" s="567">
        <v>563080.16738999996</v>
      </c>
    </row>
    <row r="4152" spans="1:6">
      <c r="A4152" s="896" t="s">
        <v>317</v>
      </c>
      <c r="B4152" s="729"/>
      <c r="C4152" s="729">
        <v>1</v>
      </c>
      <c r="D4152" s="729">
        <v>17867591</v>
      </c>
      <c r="E4152" s="729">
        <v>1922185.49905</v>
      </c>
      <c r="F4152" s="729">
        <v>563080.16738999996</v>
      </c>
    </row>
    <row r="4153" spans="1:6">
      <c r="A4153" s="895" t="s">
        <v>46</v>
      </c>
      <c r="B4153" s="567"/>
      <c r="C4153" s="567">
        <v>1</v>
      </c>
      <c r="D4153" s="567">
        <v>17867591</v>
      </c>
      <c r="E4153" s="567">
        <v>1922185.49905</v>
      </c>
      <c r="F4153" s="567">
        <v>563080.16738999996</v>
      </c>
    </row>
    <row r="4154" spans="1:6">
      <c r="A4154" s="897" t="s">
        <v>3251</v>
      </c>
      <c r="B4154" s="567"/>
      <c r="C4154" s="567">
        <v>1</v>
      </c>
      <c r="D4154" s="567">
        <v>17867591</v>
      </c>
      <c r="E4154" s="567">
        <v>1922185.49905</v>
      </c>
      <c r="F4154" s="567">
        <v>563080.16738999996</v>
      </c>
    </row>
    <row r="4155" spans="1:6">
      <c r="A4155" s="726" t="s">
        <v>2700</v>
      </c>
      <c r="B4155" s="567">
        <v>6322000</v>
      </c>
      <c r="C4155" s="567">
        <v>12</v>
      </c>
      <c r="D4155" s="567">
        <v>32739060</v>
      </c>
      <c r="E4155" s="567">
        <v>12253374.86916</v>
      </c>
      <c r="F4155" s="567">
        <v>22017408.61155</v>
      </c>
    </row>
    <row r="4156" spans="1:6">
      <c r="A4156" s="887">
        <v>1</v>
      </c>
      <c r="B4156" s="567">
        <v>1572000</v>
      </c>
      <c r="C4156" s="567">
        <v>2</v>
      </c>
      <c r="D4156" s="567">
        <v>2936100</v>
      </c>
      <c r="E4156" s="567">
        <v>2698102.9073799998</v>
      </c>
      <c r="F4156" s="567">
        <v>1708903.78446</v>
      </c>
    </row>
    <row r="4157" spans="1:6">
      <c r="A4157" s="888" t="s">
        <v>3251</v>
      </c>
      <c r="B4157" s="567">
        <v>1572000</v>
      </c>
      <c r="C4157" s="567">
        <v>2</v>
      </c>
      <c r="D4157" s="567">
        <v>2936100</v>
      </c>
      <c r="E4157" s="567">
        <v>2698102.9073799998</v>
      </c>
      <c r="F4157" s="567">
        <v>1708903.78446</v>
      </c>
    </row>
    <row r="4158" spans="1:6">
      <c r="A4158" s="889">
        <v>85</v>
      </c>
      <c r="B4158" s="567">
        <v>672000</v>
      </c>
      <c r="C4158" s="567">
        <v>1</v>
      </c>
      <c r="D4158" s="567">
        <v>1019400</v>
      </c>
      <c r="E4158" s="567">
        <v>993395.81232000003</v>
      </c>
      <c r="F4158" s="567">
        <v>547169.94929999998</v>
      </c>
    </row>
    <row r="4159" spans="1:6">
      <c r="A4159" s="890" t="s">
        <v>3251</v>
      </c>
      <c r="B4159" s="567">
        <v>672000</v>
      </c>
      <c r="C4159" s="567">
        <v>1</v>
      </c>
      <c r="D4159" s="567">
        <v>1019400</v>
      </c>
      <c r="E4159" s="567">
        <v>993395.81232000003</v>
      </c>
      <c r="F4159" s="567">
        <v>547169.94929999998</v>
      </c>
    </row>
    <row r="4160" spans="1:6">
      <c r="A4160" s="891" t="s">
        <v>3251</v>
      </c>
      <c r="B4160" s="567">
        <v>672000</v>
      </c>
      <c r="C4160" s="567">
        <v>1</v>
      </c>
      <c r="D4160" s="567">
        <v>1019400</v>
      </c>
      <c r="E4160" s="567">
        <v>993395.81232000003</v>
      </c>
      <c r="F4160" s="567">
        <v>547169.94929999998</v>
      </c>
    </row>
    <row r="4161" spans="1:6">
      <c r="A4161" s="892" t="s">
        <v>2456</v>
      </c>
      <c r="B4161" s="567">
        <v>672000</v>
      </c>
      <c r="C4161" s="567">
        <v>1</v>
      </c>
      <c r="D4161" s="567">
        <v>1019400</v>
      </c>
      <c r="E4161" s="567">
        <v>993395.81232000003</v>
      </c>
      <c r="F4161" s="567">
        <v>547169.94929999998</v>
      </c>
    </row>
    <row r="4162" spans="1:6">
      <c r="A4162" s="893" t="s">
        <v>2455</v>
      </c>
      <c r="B4162" s="567">
        <v>672000</v>
      </c>
      <c r="C4162" s="567">
        <v>1</v>
      </c>
      <c r="D4162" s="567">
        <v>1019400</v>
      </c>
      <c r="E4162" s="567">
        <v>993395.81232000003</v>
      </c>
      <c r="F4162" s="567">
        <v>547169.94929999998</v>
      </c>
    </row>
    <row r="4163" spans="1:6">
      <c r="A4163" s="894" t="s">
        <v>3251</v>
      </c>
      <c r="B4163" s="567">
        <v>672000</v>
      </c>
      <c r="C4163" s="567">
        <v>1</v>
      </c>
      <c r="D4163" s="567">
        <v>1019400</v>
      </c>
      <c r="E4163" s="567">
        <v>993395.81232000003</v>
      </c>
      <c r="F4163" s="567">
        <v>547169.94929999998</v>
      </c>
    </row>
    <row r="4164" spans="1:6">
      <c r="A4164" s="896" t="s">
        <v>2286</v>
      </c>
      <c r="B4164" s="567">
        <v>672000</v>
      </c>
      <c r="C4164" s="567">
        <v>1</v>
      </c>
      <c r="D4164" s="567">
        <v>1019400</v>
      </c>
      <c r="E4164" s="567">
        <v>993395.81232000003</v>
      </c>
      <c r="F4164" s="567">
        <v>547169.94929999998</v>
      </c>
    </row>
    <row r="4165" spans="1:6">
      <c r="A4165" s="895" t="s">
        <v>300</v>
      </c>
      <c r="B4165" s="567">
        <v>672000</v>
      </c>
      <c r="C4165" s="567">
        <v>1</v>
      </c>
      <c r="D4165" s="567">
        <v>1019400</v>
      </c>
      <c r="E4165" s="567">
        <v>993395.81232000003</v>
      </c>
      <c r="F4165" s="567">
        <v>547169.94929999998</v>
      </c>
    </row>
    <row r="4166" spans="1:6">
      <c r="A4166" s="897" t="s">
        <v>319</v>
      </c>
      <c r="B4166" s="567">
        <v>672000</v>
      </c>
      <c r="C4166" s="567">
        <v>1</v>
      </c>
      <c r="D4166" s="567">
        <v>1019400</v>
      </c>
      <c r="E4166" s="567">
        <v>993395.81232000003</v>
      </c>
      <c r="F4166" s="567">
        <v>547169.94929999998</v>
      </c>
    </row>
    <row r="4167" spans="1:6">
      <c r="A4167" s="889">
        <v>90</v>
      </c>
      <c r="B4167" s="567">
        <v>900000</v>
      </c>
      <c r="C4167" s="567">
        <v>1</v>
      </c>
      <c r="D4167" s="567">
        <v>1916700</v>
      </c>
      <c r="E4167" s="567">
        <v>1704707.09506</v>
      </c>
      <c r="F4167" s="567">
        <v>1161733.83516</v>
      </c>
    </row>
    <row r="4168" spans="1:6">
      <c r="A4168" s="890" t="s">
        <v>3251</v>
      </c>
      <c r="B4168" s="567">
        <v>900000</v>
      </c>
      <c r="C4168" s="567">
        <v>1</v>
      </c>
      <c r="D4168" s="567">
        <v>1916700</v>
      </c>
      <c r="E4168" s="567">
        <v>1704707.09506</v>
      </c>
      <c r="F4168" s="567">
        <v>1161733.83516</v>
      </c>
    </row>
    <row r="4169" spans="1:6">
      <c r="A4169" s="891" t="s">
        <v>3251</v>
      </c>
      <c r="B4169" s="567">
        <v>900000</v>
      </c>
      <c r="C4169" s="567">
        <v>1</v>
      </c>
      <c r="D4169" s="567">
        <v>1916700</v>
      </c>
      <c r="E4169" s="567">
        <v>1704707.09506</v>
      </c>
      <c r="F4169" s="567">
        <v>1161733.83516</v>
      </c>
    </row>
    <row r="4170" spans="1:6">
      <c r="A4170" s="892" t="s">
        <v>2451</v>
      </c>
      <c r="B4170" s="567">
        <v>900000</v>
      </c>
      <c r="C4170" s="567">
        <v>1</v>
      </c>
      <c r="D4170" s="567">
        <v>1916700</v>
      </c>
      <c r="E4170" s="567">
        <v>1704707.09506</v>
      </c>
      <c r="F4170" s="567">
        <v>1161733.83516</v>
      </c>
    </row>
    <row r="4171" spans="1:6">
      <c r="A4171" s="893" t="s">
        <v>2452</v>
      </c>
      <c r="B4171" s="567">
        <v>900000</v>
      </c>
      <c r="C4171" s="567">
        <v>1</v>
      </c>
      <c r="D4171" s="567">
        <v>1916700</v>
      </c>
      <c r="E4171" s="567">
        <v>1704707.09506</v>
      </c>
      <c r="F4171" s="567">
        <v>1161733.83516</v>
      </c>
    </row>
    <row r="4172" spans="1:6">
      <c r="A4172" s="894" t="s">
        <v>3251</v>
      </c>
      <c r="B4172" s="567">
        <v>900000</v>
      </c>
      <c r="C4172" s="567">
        <v>1</v>
      </c>
      <c r="D4172" s="567">
        <v>1916700</v>
      </c>
      <c r="E4172" s="567">
        <v>1704707.09506</v>
      </c>
      <c r="F4172" s="567">
        <v>1161733.83516</v>
      </c>
    </row>
    <row r="4173" spans="1:6">
      <c r="A4173" s="896" t="s">
        <v>2286</v>
      </c>
      <c r="B4173" s="567">
        <v>900000</v>
      </c>
      <c r="C4173" s="567">
        <v>1</v>
      </c>
      <c r="D4173" s="567">
        <v>1916700</v>
      </c>
      <c r="E4173" s="567">
        <v>1704707.09506</v>
      </c>
      <c r="F4173" s="567">
        <v>1161733.83516</v>
      </c>
    </row>
    <row r="4174" spans="1:6">
      <c r="A4174" s="895" t="s">
        <v>300</v>
      </c>
      <c r="B4174" s="567">
        <v>900000</v>
      </c>
      <c r="C4174" s="567">
        <v>1</v>
      </c>
      <c r="D4174" s="567">
        <v>1916700</v>
      </c>
      <c r="E4174" s="567">
        <v>1704707.09506</v>
      </c>
      <c r="F4174" s="567">
        <v>1161733.83516</v>
      </c>
    </row>
    <row r="4175" spans="1:6">
      <c r="A4175" s="897" t="s">
        <v>319</v>
      </c>
      <c r="B4175" s="567">
        <v>900000</v>
      </c>
      <c r="C4175" s="567">
        <v>1</v>
      </c>
      <c r="D4175" s="567">
        <v>1916700</v>
      </c>
      <c r="E4175" s="567">
        <v>1704707.09506</v>
      </c>
      <c r="F4175" s="567">
        <v>1161733.83516</v>
      </c>
    </row>
    <row r="4176" spans="1:6">
      <c r="A4176" s="887" t="s">
        <v>565</v>
      </c>
      <c r="B4176" s="567">
        <v>300000</v>
      </c>
      <c r="C4176" s="567">
        <v>1</v>
      </c>
      <c r="D4176" s="567">
        <v>1284000</v>
      </c>
      <c r="E4176" s="567">
        <v>996882.25138999999</v>
      </c>
      <c r="F4176" s="567">
        <v>996865.81183000002</v>
      </c>
    </row>
    <row r="4177" spans="1:6">
      <c r="A4177" s="888" t="s">
        <v>3251</v>
      </c>
      <c r="B4177" s="567">
        <v>300000</v>
      </c>
      <c r="C4177" s="567">
        <v>1</v>
      </c>
      <c r="D4177" s="567">
        <v>1284000</v>
      </c>
      <c r="E4177" s="567">
        <v>996882.25138999999</v>
      </c>
      <c r="F4177" s="567">
        <v>996865.81183000002</v>
      </c>
    </row>
    <row r="4178" spans="1:6">
      <c r="A4178" s="889">
        <v>0.98</v>
      </c>
      <c r="B4178" s="567">
        <v>300000</v>
      </c>
      <c r="C4178" s="567">
        <v>1</v>
      </c>
      <c r="D4178" s="567">
        <v>1284000</v>
      </c>
      <c r="E4178" s="567">
        <v>996882.25138999999</v>
      </c>
      <c r="F4178" s="567">
        <v>996865.81183000002</v>
      </c>
    </row>
    <row r="4179" spans="1:6">
      <c r="A4179" s="890" t="s">
        <v>3251</v>
      </c>
      <c r="B4179" s="567">
        <v>300000</v>
      </c>
      <c r="C4179" s="567">
        <v>1</v>
      </c>
      <c r="D4179" s="567">
        <v>1284000</v>
      </c>
      <c r="E4179" s="567">
        <v>996882.25138999999</v>
      </c>
      <c r="F4179" s="567">
        <v>996865.81183000002</v>
      </c>
    </row>
    <row r="4180" spans="1:6">
      <c r="A4180" s="891">
        <v>2010</v>
      </c>
      <c r="B4180" s="567">
        <v>300000</v>
      </c>
      <c r="C4180" s="567">
        <v>1</v>
      </c>
      <c r="D4180" s="567">
        <v>1284000</v>
      </c>
      <c r="E4180" s="567">
        <v>996882.25138999999</v>
      </c>
      <c r="F4180" s="567">
        <v>996865.81183000002</v>
      </c>
    </row>
    <row r="4181" spans="1:6">
      <c r="A4181" s="892" t="s">
        <v>564</v>
      </c>
      <c r="B4181" s="567">
        <v>300000</v>
      </c>
      <c r="C4181" s="567">
        <v>1</v>
      </c>
      <c r="D4181" s="567">
        <v>1284000</v>
      </c>
      <c r="E4181" s="567">
        <v>996882.25138999999</v>
      </c>
      <c r="F4181" s="567">
        <v>996865.81183000002</v>
      </c>
    </row>
    <row r="4182" spans="1:6">
      <c r="A4182" s="893" t="s">
        <v>3251</v>
      </c>
      <c r="B4182" s="567">
        <v>300000</v>
      </c>
      <c r="C4182" s="567">
        <v>1</v>
      </c>
      <c r="D4182" s="567">
        <v>1284000</v>
      </c>
      <c r="E4182" s="567">
        <v>996882.25138999999</v>
      </c>
      <c r="F4182" s="567">
        <v>996865.81183000002</v>
      </c>
    </row>
    <row r="4183" spans="1:6">
      <c r="A4183" s="894" t="s">
        <v>3251</v>
      </c>
      <c r="B4183" s="567">
        <v>300000</v>
      </c>
      <c r="C4183" s="567">
        <v>1</v>
      </c>
      <c r="D4183" s="567">
        <v>1284000</v>
      </c>
      <c r="E4183" s="567">
        <v>996882.25138999999</v>
      </c>
      <c r="F4183" s="567">
        <v>996865.81183000002</v>
      </c>
    </row>
    <row r="4184" spans="1:6">
      <c r="A4184" s="896" t="s">
        <v>527</v>
      </c>
      <c r="B4184" s="567">
        <v>300000</v>
      </c>
      <c r="C4184" s="567">
        <v>1</v>
      </c>
      <c r="D4184" s="567">
        <v>1284000</v>
      </c>
      <c r="E4184" s="567">
        <v>996882.25138999999</v>
      </c>
      <c r="F4184" s="567">
        <v>996865.81183000002</v>
      </c>
    </row>
    <row r="4185" spans="1:6">
      <c r="A4185" s="895" t="s">
        <v>289</v>
      </c>
      <c r="B4185" s="567">
        <v>300000</v>
      </c>
      <c r="C4185" s="567">
        <v>1</v>
      </c>
      <c r="D4185" s="567">
        <v>1284000</v>
      </c>
      <c r="E4185" s="567">
        <v>996882.25138999999</v>
      </c>
      <c r="F4185" s="567">
        <v>996865.81183000002</v>
      </c>
    </row>
    <row r="4186" spans="1:6">
      <c r="A4186" s="897" t="s">
        <v>319</v>
      </c>
      <c r="B4186" s="567">
        <v>300000</v>
      </c>
      <c r="C4186" s="567">
        <v>1</v>
      </c>
      <c r="D4186" s="567">
        <v>1284000</v>
      </c>
      <c r="E4186" s="567">
        <v>996882.25138999999</v>
      </c>
      <c r="F4186" s="567">
        <v>996865.81183000002</v>
      </c>
    </row>
    <row r="4187" spans="1:6">
      <c r="A4187" s="887" t="s">
        <v>20</v>
      </c>
      <c r="B4187" s="567">
        <v>250000</v>
      </c>
      <c r="C4187" s="567">
        <v>1</v>
      </c>
      <c r="D4187" s="567">
        <v>1029000</v>
      </c>
      <c r="E4187" s="567">
        <v>959593.90622</v>
      </c>
      <c r="F4187" s="567">
        <v>789288.48423000006</v>
      </c>
    </row>
    <row r="4188" spans="1:6">
      <c r="A4188" s="888" t="s">
        <v>3251</v>
      </c>
      <c r="B4188" s="567">
        <v>250000</v>
      </c>
      <c r="C4188" s="567">
        <v>1</v>
      </c>
      <c r="D4188" s="567">
        <v>1029000</v>
      </c>
      <c r="E4188" s="567">
        <v>959593.90622</v>
      </c>
      <c r="F4188" s="567">
        <v>789288.48423000006</v>
      </c>
    </row>
    <row r="4189" spans="1:6">
      <c r="A4189" s="889">
        <v>0.88</v>
      </c>
      <c r="B4189" s="567">
        <v>250000</v>
      </c>
      <c r="C4189" s="567">
        <v>1</v>
      </c>
      <c r="D4189" s="567">
        <v>1029000</v>
      </c>
      <c r="E4189" s="567">
        <v>959593.90622</v>
      </c>
      <c r="F4189" s="567">
        <v>789288.48423000006</v>
      </c>
    </row>
    <row r="4190" spans="1:6">
      <c r="A4190" s="890" t="s">
        <v>3251</v>
      </c>
      <c r="B4190" s="567">
        <v>250000</v>
      </c>
      <c r="C4190" s="567">
        <v>1</v>
      </c>
      <c r="D4190" s="567">
        <v>1029000</v>
      </c>
      <c r="E4190" s="567">
        <v>959593.90622</v>
      </c>
      <c r="F4190" s="567">
        <v>789288.48423000006</v>
      </c>
    </row>
    <row r="4191" spans="1:6">
      <c r="A4191" s="891">
        <v>2006</v>
      </c>
      <c r="B4191" s="567">
        <v>250000</v>
      </c>
      <c r="C4191" s="567">
        <v>1</v>
      </c>
      <c r="D4191" s="567">
        <v>1029000</v>
      </c>
      <c r="E4191" s="567">
        <v>959593.90622</v>
      </c>
      <c r="F4191" s="567">
        <v>789288.48423000006</v>
      </c>
    </row>
    <row r="4192" spans="1:6">
      <c r="A4192" s="892" t="s">
        <v>566</v>
      </c>
      <c r="B4192" s="567">
        <v>250000</v>
      </c>
      <c r="C4192" s="567">
        <v>1</v>
      </c>
      <c r="D4192" s="567">
        <v>1029000</v>
      </c>
      <c r="E4192" s="567">
        <v>959593.90622</v>
      </c>
      <c r="F4192" s="567">
        <v>789288.48423000006</v>
      </c>
    </row>
    <row r="4193" spans="1:6">
      <c r="A4193" s="893" t="s">
        <v>3251</v>
      </c>
      <c r="B4193" s="567">
        <v>250000</v>
      </c>
      <c r="C4193" s="567">
        <v>1</v>
      </c>
      <c r="D4193" s="567">
        <v>1029000</v>
      </c>
      <c r="E4193" s="567">
        <v>959593.90622</v>
      </c>
      <c r="F4193" s="567">
        <v>789288.48423000006</v>
      </c>
    </row>
    <row r="4194" spans="1:6">
      <c r="A4194" s="894" t="s">
        <v>3251</v>
      </c>
      <c r="B4194" s="567">
        <v>250000</v>
      </c>
      <c r="C4194" s="567">
        <v>1</v>
      </c>
      <c r="D4194" s="567">
        <v>1029000</v>
      </c>
      <c r="E4194" s="567">
        <v>959593.90622</v>
      </c>
      <c r="F4194" s="567">
        <v>789288.48423000006</v>
      </c>
    </row>
    <row r="4195" spans="1:6">
      <c r="A4195" s="896" t="s">
        <v>527</v>
      </c>
      <c r="B4195" s="567">
        <v>250000</v>
      </c>
      <c r="C4195" s="567">
        <v>1</v>
      </c>
      <c r="D4195" s="567">
        <v>1029000</v>
      </c>
      <c r="E4195" s="567">
        <v>959593.90622</v>
      </c>
      <c r="F4195" s="567">
        <v>789288.48423000006</v>
      </c>
    </row>
    <row r="4196" spans="1:6">
      <c r="A4196" s="895" t="s">
        <v>289</v>
      </c>
      <c r="B4196" s="567">
        <v>250000</v>
      </c>
      <c r="C4196" s="567">
        <v>1</v>
      </c>
      <c r="D4196" s="567">
        <v>1029000</v>
      </c>
      <c r="E4196" s="567">
        <v>959593.90622</v>
      </c>
      <c r="F4196" s="567">
        <v>789288.48423000006</v>
      </c>
    </row>
    <row r="4197" spans="1:6">
      <c r="A4197" s="897" t="s">
        <v>319</v>
      </c>
      <c r="B4197" s="567">
        <v>250000</v>
      </c>
      <c r="C4197" s="567">
        <v>1</v>
      </c>
      <c r="D4197" s="567">
        <v>1029000</v>
      </c>
      <c r="E4197" s="567">
        <v>959593.90622</v>
      </c>
      <c r="F4197" s="567">
        <v>789288.48423000006</v>
      </c>
    </row>
    <row r="4198" spans="1:6">
      <c r="A4198" s="887" t="s">
        <v>568</v>
      </c>
      <c r="B4198" s="567">
        <v>800000</v>
      </c>
      <c r="C4198" s="567">
        <v>1</v>
      </c>
      <c r="D4198" s="567">
        <v>1945360</v>
      </c>
      <c r="E4198" s="567">
        <v>1707147.2703800001</v>
      </c>
      <c r="F4198" s="567">
        <v>1717555.4268800002</v>
      </c>
    </row>
    <row r="4199" spans="1:6">
      <c r="A4199" s="888" t="s">
        <v>3251</v>
      </c>
      <c r="B4199" s="567">
        <v>800000</v>
      </c>
      <c r="C4199" s="567">
        <v>1</v>
      </c>
      <c r="D4199" s="567">
        <v>1945360</v>
      </c>
      <c r="E4199" s="567">
        <v>1707147.2703800001</v>
      </c>
      <c r="F4199" s="567">
        <v>1717555.4268800002</v>
      </c>
    </row>
    <row r="4200" spans="1:6">
      <c r="A4200" s="889">
        <v>0.98</v>
      </c>
      <c r="B4200" s="567">
        <v>800000</v>
      </c>
      <c r="C4200" s="567">
        <v>1</v>
      </c>
      <c r="D4200" s="567">
        <v>1945360</v>
      </c>
      <c r="E4200" s="567">
        <v>1707147.2703800001</v>
      </c>
      <c r="F4200" s="567">
        <v>1717555.4268800002</v>
      </c>
    </row>
    <row r="4201" spans="1:6">
      <c r="A4201" s="890" t="s">
        <v>3251</v>
      </c>
      <c r="B4201" s="567">
        <v>800000</v>
      </c>
      <c r="C4201" s="567">
        <v>1</v>
      </c>
      <c r="D4201" s="567">
        <v>1945360</v>
      </c>
      <c r="E4201" s="567">
        <v>1707147.2703800001</v>
      </c>
      <c r="F4201" s="567">
        <v>1717555.4268800002</v>
      </c>
    </row>
    <row r="4202" spans="1:6">
      <c r="A4202" s="891">
        <v>2010</v>
      </c>
      <c r="B4202" s="567">
        <v>800000</v>
      </c>
      <c r="C4202" s="567">
        <v>1</v>
      </c>
      <c r="D4202" s="567">
        <v>1945360</v>
      </c>
      <c r="E4202" s="567">
        <v>1707147.2703800001</v>
      </c>
      <c r="F4202" s="567">
        <v>1717555.4268800002</v>
      </c>
    </row>
    <row r="4203" spans="1:6">
      <c r="A4203" s="892" t="s">
        <v>567</v>
      </c>
      <c r="B4203" s="567">
        <v>800000</v>
      </c>
      <c r="C4203" s="567">
        <v>1</v>
      </c>
      <c r="D4203" s="567">
        <v>1945360</v>
      </c>
      <c r="E4203" s="567">
        <v>1707147.2703800001</v>
      </c>
      <c r="F4203" s="567">
        <v>1717555.4268800002</v>
      </c>
    </row>
    <row r="4204" spans="1:6">
      <c r="A4204" s="893" t="s">
        <v>3251</v>
      </c>
      <c r="B4204" s="567">
        <v>800000</v>
      </c>
      <c r="C4204" s="567">
        <v>1</v>
      </c>
      <c r="D4204" s="567">
        <v>1945360</v>
      </c>
      <c r="E4204" s="567">
        <v>1707147.2703800001</v>
      </c>
      <c r="F4204" s="567">
        <v>1717555.4268800002</v>
      </c>
    </row>
    <row r="4205" spans="1:6">
      <c r="A4205" s="894" t="s">
        <v>3251</v>
      </c>
      <c r="B4205" s="567">
        <v>800000</v>
      </c>
      <c r="C4205" s="567">
        <v>1</v>
      </c>
      <c r="D4205" s="567">
        <v>1945360</v>
      </c>
      <c r="E4205" s="567">
        <v>1707147.2703800001</v>
      </c>
      <c r="F4205" s="567">
        <v>1717555.4268800002</v>
      </c>
    </row>
    <row r="4206" spans="1:6">
      <c r="A4206" s="896" t="s">
        <v>527</v>
      </c>
      <c r="B4206" s="567">
        <v>800000</v>
      </c>
      <c r="C4206" s="567">
        <v>1</v>
      </c>
      <c r="D4206" s="567">
        <v>1945360</v>
      </c>
      <c r="E4206" s="567">
        <v>1707147.2703800001</v>
      </c>
      <c r="F4206" s="567">
        <v>1717555.4268800002</v>
      </c>
    </row>
    <row r="4207" spans="1:6">
      <c r="A4207" s="895" t="s">
        <v>289</v>
      </c>
      <c r="B4207" s="567">
        <v>800000</v>
      </c>
      <c r="C4207" s="567">
        <v>1</v>
      </c>
      <c r="D4207" s="567">
        <v>1945360</v>
      </c>
      <c r="E4207" s="567">
        <v>1707147.2703800001</v>
      </c>
      <c r="F4207" s="567">
        <v>1717555.4268800002</v>
      </c>
    </row>
    <row r="4208" spans="1:6">
      <c r="A4208" s="897" t="s">
        <v>319</v>
      </c>
      <c r="B4208" s="567">
        <v>800000</v>
      </c>
      <c r="C4208" s="567">
        <v>1</v>
      </c>
      <c r="D4208" s="567">
        <v>1945360</v>
      </c>
      <c r="E4208" s="567">
        <v>1707147.2703800001</v>
      </c>
      <c r="F4208" s="567">
        <v>1717555.4268800002</v>
      </c>
    </row>
    <row r="4209" spans="1:6">
      <c r="A4209" s="887" t="s">
        <v>2401</v>
      </c>
      <c r="B4209" s="567">
        <v>1200000</v>
      </c>
      <c r="C4209" s="567">
        <v>1</v>
      </c>
      <c r="D4209" s="567">
        <v>1200000</v>
      </c>
      <c r="E4209" s="567"/>
      <c r="F4209" s="567">
        <v>23809</v>
      </c>
    </row>
    <row r="4210" spans="1:6">
      <c r="A4210" s="888" t="s">
        <v>3251</v>
      </c>
      <c r="B4210" s="567">
        <v>1200000</v>
      </c>
      <c r="C4210" s="567">
        <v>1</v>
      </c>
      <c r="D4210" s="567">
        <v>1200000</v>
      </c>
      <c r="E4210" s="567"/>
      <c r="F4210" s="567">
        <v>23809</v>
      </c>
    </row>
    <row r="4211" spans="1:6">
      <c r="A4211" s="889">
        <v>0</v>
      </c>
      <c r="B4211" s="567">
        <v>1200000</v>
      </c>
      <c r="C4211" s="567">
        <v>1</v>
      </c>
      <c r="D4211" s="567">
        <v>1200000</v>
      </c>
      <c r="E4211" s="567"/>
      <c r="F4211" s="567">
        <v>23809</v>
      </c>
    </row>
    <row r="4212" spans="1:6">
      <c r="A4212" s="890">
        <v>1.9840833333333332E-2</v>
      </c>
      <c r="B4212" s="567">
        <v>1200000</v>
      </c>
      <c r="C4212" s="567">
        <v>1</v>
      </c>
      <c r="D4212" s="567">
        <v>1200000</v>
      </c>
      <c r="E4212" s="567"/>
      <c r="F4212" s="567">
        <v>23809</v>
      </c>
    </row>
    <row r="4213" spans="1:6">
      <c r="A4213" s="891" t="s">
        <v>3251</v>
      </c>
      <c r="B4213" s="567">
        <v>1200000</v>
      </c>
      <c r="C4213" s="567">
        <v>1</v>
      </c>
      <c r="D4213" s="567">
        <v>1200000</v>
      </c>
      <c r="E4213" s="567"/>
      <c r="F4213" s="567">
        <v>23809</v>
      </c>
    </row>
    <row r="4214" spans="1:6">
      <c r="A4214" s="892" t="s">
        <v>2400</v>
      </c>
      <c r="B4214" s="567">
        <v>1200000</v>
      </c>
      <c r="C4214" s="567">
        <v>1</v>
      </c>
      <c r="D4214" s="567">
        <v>1200000</v>
      </c>
      <c r="E4214" s="567"/>
      <c r="F4214" s="567">
        <v>23809</v>
      </c>
    </row>
    <row r="4215" spans="1:6">
      <c r="A4215" s="893" t="s">
        <v>2369</v>
      </c>
      <c r="B4215" s="567">
        <v>1200000</v>
      </c>
      <c r="C4215" s="567">
        <v>1</v>
      </c>
      <c r="D4215" s="567">
        <v>1200000</v>
      </c>
      <c r="E4215" s="567"/>
      <c r="F4215" s="567">
        <v>23809</v>
      </c>
    </row>
    <row r="4216" spans="1:6">
      <c r="A4216" s="894" t="s">
        <v>3251</v>
      </c>
      <c r="B4216" s="567">
        <v>1200000</v>
      </c>
      <c r="C4216" s="567">
        <v>1</v>
      </c>
      <c r="D4216" s="567">
        <v>1200000</v>
      </c>
      <c r="E4216" s="567"/>
      <c r="F4216" s="567">
        <v>23809</v>
      </c>
    </row>
    <row r="4217" spans="1:6">
      <c r="A4217" s="896" t="s">
        <v>2286</v>
      </c>
      <c r="B4217" s="567">
        <v>1200000</v>
      </c>
      <c r="C4217" s="567">
        <v>1</v>
      </c>
      <c r="D4217" s="567">
        <v>1200000</v>
      </c>
      <c r="E4217" s="567"/>
      <c r="F4217" s="567">
        <v>23809</v>
      </c>
    </row>
    <row r="4218" spans="1:6">
      <c r="A4218" s="895" t="s">
        <v>302</v>
      </c>
      <c r="B4218" s="567">
        <v>1200000</v>
      </c>
      <c r="C4218" s="567">
        <v>1</v>
      </c>
      <c r="D4218" s="567">
        <v>1200000</v>
      </c>
      <c r="E4218" s="567"/>
      <c r="F4218" s="567">
        <v>23809</v>
      </c>
    </row>
    <row r="4219" spans="1:6">
      <c r="A4219" s="897" t="s">
        <v>3251</v>
      </c>
      <c r="B4219" s="567">
        <v>1200000</v>
      </c>
      <c r="C4219" s="567">
        <v>1</v>
      </c>
      <c r="D4219" s="567">
        <v>1200000</v>
      </c>
      <c r="E4219" s="567"/>
      <c r="F4219" s="567">
        <v>23809</v>
      </c>
    </row>
    <row r="4220" spans="1:6">
      <c r="A4220" s="887" t="s">
        <v>2499</v>
      </c>
      <c r="B4220" s="567">
        <v>1200000</v>
      </c>
      <c r="C4220" s="567">
        <v>1</v>
      </c>
      <c r="D4220" s="567">
        <v>1200000</v>
      </c>
      <c r="E4220" s="567"/>
      <c r="F4220" s="567">
        <v>19718.09</v>
      </c>
    </row>
    <row r="4221" spans="1:6">
      <c r="A4221" s="888" t="s">
        <v>3251</v>
      </c>
      <c r="B4221" s="567">
        <v>1200000</v>
      </c>
      <c r="C4221" s="567">
        <v>1</v>
      </c>
      <c r="D4221" s="567">
        <v>1200000</v>
      </c>
      <c r="E4221" s="567"/>
      <c r="F4221" s="567">
        <v>19718.09</v>
      </c>
    </row>
    <row r="4222" spans="1:6">
      <c r="A4222" s="889">
        <v>0.02</v>
      </c>
      <c r="B4222" s="567">
        <v>1200000</v>
      </c>
      <c r="C4222" s="567">
        <v>1</v>
      </c>
      <c r="D4222" s="567">
        <v>1200000</v>
      </c>
      <c r="E4222" s="567"/>
      <c r="F4222" s="567">
        <v>19718.09</v>
      </c>
    </row>
    <row r="4223" spans="1:6">
      <c r="A4223" s="890" t="s">
        <v>3251</v>
      </c>
      <c r="B4223" s="567">
        <v>1200000</v>
      </c>
      <c r="C4223" s="567">
        <v>1</v>
      </c>
      <c r="D4223" s="567">
        <v>1200000</v>
      </c>
      <c r="E4223" s="567"/>
      <c r="F4223" s="567">
        <v>19718.09</v>
      </c>
    </row>
    <row r="4224" spans="1:6">
      <c r="A4224" s="891" t="s">
        <v>3251</v>
      </c>
      <c r="B4224" s="567">
        <v>1200000</v>
      </c>
      <c r="C4224" s="567">
        <v>1</v>
      </c>
      <c r="D4224" s="567">
        <v>1200000</v>
      </c>
      <c r="E4224" s="567"/>
      <c r="F4224" s="567">
        <v>19718.09</v>
      </c>
    </row>
    <row r="4225" spans="1:6">
      <c r="A4225" s="892" t="s">
        <v>3251</v>
      </c>
      <c r="B4225" s="567">
        <v>1200000</v>
      </c>
      <c r="C4225" s="567">
        <v>1</v>
      </c>
      <c r="D4225" s="567">
        <v>1200000</v>
      </c>
      <c r="E4225" s="567"/>
      <c r="F4225" s="567">
        <v>19718.09</v>
      </c>
    </row>
    <row r="4226" spans="1:6">
      <c r="A4226" s="893" t="s">
        <v>2524</v>
      </c>
      <c r="B4226" s="567">
        <v>1200000</v>
      </c>
      <c r="C4226" s="567">
        <v>1</v>
      </c>
      <c r="D4226" s="567">
        <v>1200000</v>
      </c>
      <c r="E4226" s="567"/>
      <c r="F4226" s="567">
        <v>19718.09</v>
      </c>
    </row>
    <row r="4227" spans="1:6">
      <c r="A4227" s="894" t="s">
        <v>3251</v>
      </c>
      <c r="B4227" s="567">
        <v>1200000</v>
      </c>
      <c r="C4227" s="567">
        <v>1</v>
      </c>
      <c r="D4227" s="567">
        <v>1200000</v>
      </c>
      <c r="E4227" s="567"/>
      <c r="F4227" s="567">
        <v>19718.09</v>
      </c>
    </row>
    <row r="4228" spans="1:6">
      <c r="A4228" s="896" t="s">
        <v>2286</v>
      </c>
      <c r="B4228" s="567">
        <v>1200000</v>
      </c>
      <c r="C4228" s="567">
        <v>1</v>
      </c>
      <c r="D4228" s="567">
        <v>1200000</v>
      </c>
      <c r="E4228" s="567"/>
      <c r="F4228" s="567">
        <v>19718.09</v>
      </c>
    </row>
    <row r="4229" spans="1:6">
      <c r="A4229" s="895" t="s">
        <v>296</v>
      </c>
      <c r="B4229" s="567">
        <v>1200000</v>
      </c>
      <c r="C4229" s="567">
        <v>1</v>
      </c>
      <c r="D4229" s="567">
        <v>1200000</v>
      </c>
      <c r="E4229" s="567"/>
      <c r="F4229" s="567">
        <v>19718.09</v>
      </c>
    </row>
    <row r="4230" spans="1:6">
      <c r="A4230" s="897" t="s">
        <v>2285</v>
      </c>
      <c r="B4230" s="567">
        <v>1200000</v>
      </c>
      <c r="C4230" s="567">
        <v>1</v>
      </c>
      <c r="D4230" s="567">
        <v>1200000</v>
      </c>
      <c r="E4230" s="567"/>
      <c r="F4230" s="567">
        <v>19718.09</v>
      </c>
    </row>
    <row r="4231" spans="1:6">
      <c r="A4231" s="887" t="s">
        <v>3251</v>
      </c>
      <c r="B4231" s="567">
        <v>1000000</v>
      </c>
      <c r="C4231" s="567">
        <v>5</v>
      </c>
      <c r="D4231" s="567">
        <v>23144600</v>
      </c>
      <c r="E4231" s="567">
        <v>5891648.5337899998</v>
      </c>
      <c r="F4231" s="567">
        <v>16761268.014149999</v>
      </c>
    </row>
    <row r="4232" spans="1:6">
      <c r="A4232" s="888" t="s">
        <v>3251</v>
      </c>
      <c r="B4232" s="567">
        <v>1000000</v>
      </c>
      <c r="C4232" s="567">
        <v>5</v>
      </c>
      <c r="D4232" s="567">
        <v>23144600</v>
      </c>
      <c r="E4232" s="567">
        <v>5891648.5337899998</v>
      </c>
      <c r="F4232" s="567">
        <v>16761268.014149999</v>
      </c>
    </row>
    <row r="4233" spans="1:6">
      <c r="A4233" s="889">
        <v>0.7</v>
      </c>
      <c r="B4233" s="567"/>
      <c r="C4233" s="567">
        <v>2</v>
      </c>
      <c r="D4233" s="567">
        <v>6085345</v>
      </c>
      <c r="E4233" s="567">
        <v>3435134</v>
      </c>
      <c r="F4233" s="567">
        <v>2400366</v>
      </c>
    </row>
    <row r="4234" spans="1:6">
      <c r="A4234" s="890">
        <v>0.26513975000000001</v>
      </c>
      <c r="B4234" s="567"/>
      <c r="C4234" s="567">
        <v>1</v>
      </c>
      <c r="D4234" s="567">
        <v>2392145</v>
      </c>
      <c r="E4234" s="567"/>
      <c r="F4234" s="567">
        <v>851222</v>
      </c>
    </row>
    <row r="4235" spans="1:6">
      <c r="A4235" s="891" t="s">
        <v>3251</v>
      </c>
      <c r="B4235" s="567"/>
      <c r="C4235" s="567">
        <v>1</v>
      </c>
      <c r="D4235" s="567">
        <v>2392145</v>
      </c>
      <c r="E4235" s="567"/>
      <c r="F4235" s="567">
        <v>851222</v>
      </c>
    </row>
    <row r="4236" spans="1:6">
      <c r="A4236" s="892" t="s">
        <v>1300</v>
      </c>
      <c r="B4236" s="567"/>
      <c r="C4236" s="567">
        <v>1</v>
      </c>
      <c r="D4236" s="567">
        <v>2392145</v>
      </c>
      <c r="E4236" s="567"/>
      <c r="F4236" s="567">
        <v>851222</v>
      </c>
    </row>
    <row r="4237" spans="1:6">
      <c r="A4237" s="893" t="s">
        <v>3251</v>
      </c>
      <c r="B4237" s="567"/>
      <c r="C4237" s="567">
        <v>1</v>
      </c>
      <c r="D4237" s="567">
        <v>2392145</v>
      </c>
      <c r="E4237" s="567"/>
      <c r="F4237" s="567">
        <v>851222</v>
      </c>
    </row>
    <row r="4238" spans="1:6">
      <c r="A4238" s="894" t="s">
        <v>3251</v>
      </c>
      <c r="B4238" s="567"/>
      <c r="C4238" s="567">
        <v>1</v>
      </c>
      <c r="D4238" s="567">
        <v>2392145</v>
      </c>
      <c r="E4238" s="567"/>
      <c r="F4238" s="567">
        <v>851222</v>
      </c>
    </row>
    <row r="4239" spans="1:6">
      <c r="A4239" s="896" t="s">
        <v>529</v>
      </c>
      <c r="B4239" s="567"/>
      <c r="C4239" s="567">
        <v>1</v>
      </c>
      <c r="D4239" s="567">
        <v>2392145</v>
      </c>
      <c r="E4239" s="567"/>
      <c r="F4239" s="567">
        <v>851222</v>
      </c>
    </row>
    <row r="4240" spans="1:6">
      <c r="A4240" s="895" t="s">
        <v>268</v>
      </c>
      <c r="B4240" s="567"/>
      <c r="C4240" s="567">
        <v>1</v>
      </c>
      <c r="D4240" s="567">
        <v>2392145</v>
      </c>
      <c r="E4240" s="567"/>
      <c r="F4240" s="567">
        <v>851222</v>
      </c>
    </row>
    <row r="4241" spans="1:6">
      <c r="A4241" s="897" t="s">
        <v>319</v>
      </c>
      <c r="B4241" s="567"/>
      <c r="C4241" s="567">
        <v>1</v>
      </c>
      <c r="D4241" s="567">
        <v>2392145</v>
      </c>
      <c r="E4241" s="567"/>
      <c r="F4241" s="567">
        <v>851222</v>
      </c>
    </row>
    <row r="4242" spans="1:6">
      <c r="A4242" s="890" t="s">
        <v>3251</v>
      </c>
      <c r="B4242" s="567"/>
      <c r="C4242" s="567">
        <v>1</v>
      </c>
      <c r="D4242" s="567">
        <v>3693200</v>
      </c>
      <c r="E4242" s="567">
        <v>3435134</v>
      </c>
      <c r="F4242" s="567">
        <v>1549144</v>
      </c>
    </row>
    <row r="4243" spans="1:6">
      <c r="A4243" s="891" t="s">
        <v>3251</v>
      </c>
      <c r="B4243" s="567"/>
      <c r="C4243" s="567">
        <v>1</v>
      </c>
      <c r="D4243" s="567">
        <v>3693200</v>
      </c>
      <c r="E4243" s="567">
        <v>3435134</v>
      </c>
      <c r="F4243" s="567">
        <v>1549144</v>
      </c>
    </row>
    <row r="4244" spans="1:6">
      <c r="A4244" s="892" t="s">
        <v>1276</v>
      </c>
      <c r="B4244" s="567"/>
      <c r="C4244" s="567">
        <v>1</v>
      </c>
      <c r="D4244" s="567">
        <v>3693200</v>
      </c>
      <c r="E4244" s="567">
        <v>3435134</v>
      </c>
      <c r="F4244" s="567">
        <v>1549144</v>
      </c>
    </row>
    <row r="4245" spans="1:6">
      <c r="A4245" s="893" t="s">
        <v>3251</v>
      </c>
      <c r="B4245" s="567"/>
      <c r="C4245" s="567">
        <v>1</v>
      </c>
      <c r="D4245" s="567">
        <v>3693200</v>
      </c>
      <c r="E4245" s="567">
        <v>3435134</v>
      </c>
      <c r="F4245" s="567">
        <v>1549144</v>
      </c>
    </row>
    <row r="4246" spans="1:6">
      <c r="A4246" s="894" t="s">
        <v>3251</v>
      </c>
      <c r="B4246" s="567"/>
      <c r="C4246" s="567">
        <v>1</v>
      </c>
      <c r="D4246" s="567">
        <v>3693200</v>
      </c>
      <c r="E4246" s="567">
        <v>3435134</v>
      </c>
      <c r="F4246" s="567">
        <v>1549144</v>
      </c>
    </row>
    <row r="4247" spans="1:6">
      <c r="A4247" s="896" t="s">
        <v>529</v>
      </c>
      <c r="B4247" s="567"/>
      <c r="C4247" s="567">
        <v>1</v>
      </c>
      <c r="D4247" s="567">
        <v>3693200</v>
      </c>
      <c r="E4247" s="567">
        <v>3435134</v>
      </c>
      <c r="F4247" s="567">
        <v>1549144</v>
      </c>
    </row>
    <row r="4248" spans="1:6">
      <c r="A4248" s="895" t="s">
        <v>298</v>
      </c>
      <c r="B4248" s="567"/>
      <c r="C4248" s="567">
        <v>1</v>
      </c>
      <c r="D4248" s="567">
        <v>3693200</v>
      </c>
      <c r="E4248" s="567">
        <v>3435134</v>
      </c>
      <c r="F4248" s="567">
        <v>1549144</v>
      </c>
    </row>
    <row r="4249" spans="1:6">
      <c r="A4249" s="897" t="s">
        <v>319</v>
      </c>
      <c r="B4249" s="567"/>
      <c r="C4249" s="567">
        <v>1</v>
      </c>
      <c r="D4249" s="567">
        <v>3693200</v>
      </c>
      <c r="E4249" s="567">
        <v>3435134</v>
      </c>
      <c r="F4249" s="567">
        <v>1549144</v>
      </c>
    </row>
    <row r="4250" spans="1:6">
      <c r="A4250" s="889">
        <v>95</v>
      </c>
      <c r="B4250" s="567">
        <v>1000000</v>
      </c>
      <c r="C4250" s="567">
        <v>1</v>
      </c>
      <c r="D4250" s="567">
        <v>2502000</v>
      </c>
      <c r="E4250" s="567">
        <v>2456514.5337899998</v>
      </c>
      <c r="F4250" s="567">
        <v>2380647.0141499997</v>
      </c>
    </row>
    <row r="4251" spans="1:6">
      <c r="A4251" s="890" t="s">
        <v>3251</v>
      </c>
      <c r="B4251" s="567">
        <v>1000000</v>
      </c>
      <c r="C4251" s="567">
        <v>1</v>
      </c>
      <c r="D4251" s="567">
        <v>2502000</v>
      </c>
      <c r="E4251" s="567">
        <v>2456514.5337899998</v>
      </c>
      <c r="F4251" s="567">
        <v>2380647.0141499997</v>
      </c>
    </row>
    <row r="4252" spans="1:6">
      <c r="A4252" s="891" t="s">
        <v>3251</v>
      </c>
      <c r="B4252" s="567">
        <v>1000000</v>
      </c>
      <c r="C4252" s="567">
        <v>1</v>
      </c>
      <c r="D4252" s="567">
        <v>2502000</v>
      </c>
      <c r="E4252" s="567">
        <v>2456514.5337899998</v>
      </c>
      <c r="F4252" s="567">
        <v>2380647.0141499997</v>
      </c>
    </row>
    <row r="4253" spans="1:6">
      <c r="A4253" s="892" t="s">
        <v>2454</v>
      </c>
      <c r="B4253" s="567">
        <v>1000000</v>
      </c>
      <c r="C4253" s="567">
        <v>1</v>
      </c>
      <c r="D4253" s="567">
        <v>2502000</v>
      </c>
      <c r="E4253" s="567">
        <v>2456514.5337899998</v>
      </c>
      <c r="F4253" s="567">
        <v>2380647.0141499997</v>
      </c>
    </row>
    <row r="4254" spans="1:6">
      <c r="A4254" s="893" t="s">
        <v>2453</v>
      </c>
      <c r="B4254" s="567">
        <v>1000000</v>
      </c>
      <c r="C4254" s="567">
        <v>1</v>
      </c>
      <c r="D4254" s="567">
        <v>2502000</v>
      </c>
      <c r="E4254" s="567">
        <v>2456514.5337899998</v>
      </c>
      <c r="F4254" s="567">
        <v>2380647.0141499997</v>
      </c>
    </row>
    <row r="4255" spans="1:6">
      <c r="A4255" s="894" t="s">
        <v>3251</v>
      </c>
      <c r="B4255" s="567">
        <v>1000000</v>
      </c>
      <c r="C4255" s="567">
        <v>1</v>
      </c>
      <c r="D4255" s="567">
        <v>2502000</v>
      </c>
      <c r="E4255" s="567">
        <v>2456514.5337899998</v>
      </c>
      <c r="F4255" s="567">
        <v>2380647.0141499997</v>
      </c>
    </row>
    <row r="4256" spans="1:6">
      <c r="A4256" s="896" t="s">
        <v>2286</v>
      </c>
      <c r="B4256" s="567">
        <v>1000000</v>
      </c>
      <c r="C4256" s="567">
        <v>1</v>
      </c>
      <c r="D4256" s="567">
        <v>2502000</v>
      </c>
      <c r="E4256" s="567">
        <v>2456514.5337899998</v>
      </c>
      <c r="F4256" s="567">
        <v>2380647.0141499997</v>
      </c>
    </row>
    <row r="4257" spans="1:6">
      <c r="A4257" s="895" t="s">
        <v>300</v>
      </c>
      <c r="B4257" s="567">
        <v>1000000</v>
      </c>
      <c r="C4257" s="567">
        <v>1</v>
      </c>
      <c r="D4257" s="567">
        <v>2502000</v>
      </c>
      <c r="E4257" s="567">
        <v>2456514.5337899998</v>
      </c>
      <c r="F4257" s="567">
        <v>2380647.0141499997</v>
      </c>
    </row>
    <row r="4258" spans="1:6">
      <c r="A4258" s="897" t="s">
        <v>319</v>
      </c>
      <c r="B4258" s="567">
        <v>1000000</v>
      </c>
      <c r="C4258" s="567">
        <v>1</v>
      </c>
      <c r="D4258" s="567">
        <v>2502000</v>
      </c>
      <c r="E4258" s="567">
        <v>2456514.5337899998</v>
      </c>
      <c r="F4258" s="567">
        <v>2380647.0141499997</v>
      </c>
    </row>
    <row r="4259" spans="1:6">
      <c r="A4259" s="889" t="s">
        <v>3251</v>
      </c>
      <c r="B4259" s="567"/>
      <c r="C4259" s="567">
        <v>2</v>
      </c>
      <c r="D4259" s="567">
        <v>14557255</v>
      </c>
      <c r="E4259" s="567">
        <v>0</v>
      </c>
      <c r="F4259" s="567">
        <v>11980255</v>
      </c>
    </row>
    <row r="4260" spans="1:6">
      <c r="A4260" s="890" t="s">
        <v>3251</v>
      </c>
      <c r="B4260" s="567"/>
      <c r="C4260" s="567">
        <v>2</v>
      </c>
      <c r="D4260" s="567">
        <v>14557255</v>
      </c>
      <c r="E4260" s="567">
        <v>0</v>
      </c>
      <c r="F4260" s="567">
        <v>11980255</v>
      </c>
    </row>
    <row r="4261" spans="1:6">
      <c r="A4261" s="891" t="s">
        <v>3251</v>
      </c>
      <c r="B4261" s="567"/>
      <c r="C4261" s="567">
        <v>2</v>
      </c>
      <c r="D4261" s="567">
        <v>14557255</v>
      </c>
      <c r="E4261" s="567">
        <v>0</v>
      </c>
      <c r="F4261" s="567">
        <v>11980255</v>
      </c>
    </row>
    <row r="4262" spans="1:6">
      <c r="A4262" s="892" t="s">
        <v>2255</v>
      </c>
      <c r="B4262" s="567"/>
      <c r="C4262" s="567"/>
      <c r="D4262" s="567"/>
      <c r="E4262" s="567"/>
      <c r="F4262" s="567"/>
    </row>
    <row r="4263" spans="1:6">
      <c r="A4263" s="893" t="s">
        <v>3251</v>
      </c>
      <c r="B4263" s="567"/>
      <c r="C4263" s="567"/>
      <c r="D4263" s="567"/>
      <c r="E4263" s="567"/>
      <c r="F4263" s="567"/>
    </row>
    <row r="4264" spans="1:6">
      <c r="A4264" s="894" t="s">
        <v>3251</v>
      </c>
      <c r="B4264" s="567"/>
      <c r="C4264" s="567"/>
      <c r="D4264" s="567"/>
      <c r="E4264" s="567"/>
      <c r="F4264" s="567"/>
    </row>
    <row r="4265" spans="1:6">
      <c r="A4265" s="896" t="s">
        <v>528</v>
      </c>
      <c r="B4265" s="567"/>
      <c r="C4265" s="567"/>
      <c r="D4265" s="567"/>
      <c r="E4265" s="567"/>
      <c r="F4265" s="567"/>
    </row>
    <row r="4266" spans="1:6">
      <c r="A4266" s="895" t="s">
        <v>281</v>
      </c>
      <c r="B4266" s="567"/>
      <c r="C4266" s="567"/>
      <c r="D4266" s="567"/>
      <c r="E4266" s="567"/>
      <c r="F4266" s="567"/>
    </row>
    <row r="4267" spans="1:6">
      <c r="A4267" s="897" t="s">
        <v>3251</v>
      </c>
      <c r="B4267" s="567"/>
      <c r="C4267" s="567"/>
      <c r="D4267" s="567"/>
      <c r="E4267" s="567"/>
      <c r="F4267" s="567"/>
    </row>
    <row r="4268" spans="1:6">
      <c r="A4268" s="892" t="s">
        <v>2248</v>
      </c>
      <c r="B4268" s="567"/>
      <c r="C4268" s="567">
        <v>1</v>
      </c>
      <c r="D4268" s="567">
        <v>11980255</v>
      </c>
      <c r="E4268" s="567">
        <v>0</v>
      </c>
      <c r="F4268" s="567">
        <v>11980255</v>
      </c>
    </row>
    <row r="4269" spans="1:6">
      <c r="A4269" s="893" t="s">
        <v>3251</v>
      </c>
      <c r="B4269" s="567"/>
      <c r="C4269" s="567">
        <v>1</v>
      </c>
      <c r="D4269" s="567">
        <v>11980255</v>
      </c>
      <c r="E4269" s="567">
        <v>0</v>
      </c>
      <c r="F4269" s="567">
        <v>11980255</v>
      </c>
    </row>
    <row r="4270" spans="1:6">
      <c r="A4270" s="894" t="s">
        <v>3251</v>
      </c>
      <c r="B4270" s="567"/>
      <c r="C4270" s="567">
        <v>1</v>
      </c>
      <c r="D4270" s="567">
        <v>11980255</v>
      </c>
      <c r="E4270" s="567">
        <v>0</v>
      </c>
      <c r="F4270" s="567">
        <v>11980255</v>
      </c>
    </row>
    <row r="4271" spans="1:6">
      <c r="A4271" s="896" t="s">
        <v>528</v>
      </c>
      <c r="B4271" s="567"/>
      <c r="C4271" s="567">
        <v>1</v>
      </c>
      <c r="D4271" s="567">
        <v>11980255</v>
      </c>
      <c r="E4271" s="567">
        <v>0</v>
      </c>
      <c r="F4271" s="567">
        <v>11980255</v>
      </c>
    </row>
    <row r="4272" spans="1:6">
      <c r="A4272" s="895" t="s">
        <v>290</v>
      </c>
      <c r="B4272" s="567"/>
      <c r="C4272" s="567">
        <v>1</v>
      </c>
      <c r="D4272" s="567">
        <v>11980255</v>
      </c>
      <c r="E4272" s="567">
        <v>0</v>
      </c>
      <c r="F4272" s="567">
        <v>11980255</v>
      </c>
    </row>
    <row r="4273" spans="1:6">
      <c r="A4273" s="897" t="s">
        <v>3251</v>
      </c>
      <c r="B4273" s="567"/>
      <c r="C4273" s="567">
        <v>1</v>
      </c>
      <c r="D4273" s="567">
        <v>11980255</v>
      </c>
      <c r="E4273" s="567">
        <v>0</v>
      </c>
      <c r="F4273" s="567">
        <v>11980255</v>
      </c>
    </row>
    <row r="4274" spans="1:6">
      <c r="A4274" s="892" t="s">
        <v>2217</v>
      </c>
      <c r="B4274" s="567"/>
      <c r="C4274" s="567">
        <v>1</v>
      </c>
      <c r="D4274" s="567">
        <v>2577000</v>
      </c>
      <c r="E4274" s="567"/>
      <c r="F4274" s="567"/>
    </row>
    <row r="4275" spans="1:6">
      <c r="A4275" s="893" t="s">
        <v>3251</v>
      </c>
      <c r="B4275" s="567"/>
      <c r="C4275" s="567">
        <v>1</v>
      </c>
      <c r="D4275" s="567">
        <v>2577000</v>
      </c>
      <c r="E4275" s="567"/>
      <c r="F4275" s="567"/>
    </row>
    <row r="4276" spans="1:6">
      <c r="A4276" s="894" t="s">
        <v>3251</v>
      </c>
      <c r="B4276" s="567"/>
      <c r="C4276" s="567">
        <v>1</v>
      </c>
      <c r="D4276" s="567">
        <v>2577000</v>
      </c>
      <c r="E4276" s="567"/>
      <c r="F4276" s="567"/>
    </row>
    <row r="4277" spans="1:6">
      <c r="A4277" s="896" t="s">
        <v>528</v>
      </c>
      <c r="B4277" s="567"/>
      <c r="C4277" s="567">
        <v>1</v>
      </c>
      <c r="D4277" s="567">
        <v>2577000</v>
      </c>
      <c r="E4277" s="567"/>
      <c r="F4277" s="567"/>
    </row>
    <row r="4278" spans="1:6">
      <c r="A4278" s="895" t="s">
        <v>288</v>
      </c>
      <c r="B4278" s="567"/>
      <c r="C4278" s="567">
        <v>1</v>
      </c>
      <c r="D4278" s="567">
        <v>2577000</v>
      </c>
      <c r="E4278" s="567"/>
      <c r="F4278" s="567"/>
    </row>
    <row r="4279" spans="1:6">
      <c r="A4279" s="897" t="s">
        <v>319</v>
      </c>
      <c r="B4279" s="567"/>
      <c r="C4279" s="567">
        <v>1</v>
      </c>
      <c r="D4279" s="567">
        <v>2577000</v>
      </c>
      <c r="E4279" s="567"/>
      <c r="F4279" s="567"/>
    </row>
    <row r="4280" spans="1:6">
      <c r="A4280" s="726" t="s">
        <v>2703</v>
      </c>
      <c r="B4280" s="567">
        <v>24672702</v>
      </c>
      <c r="C4280" s="567">
        <v>29</v>
      </c>
      <c r="D4280" s="567">
        <v>58348584.5</v>
      </c>
      <c r="E4280" s="567">
        <v>30605840.41223</v>
      </c>
      <c r="F4280" s="567">
        <v>19577249.225779999</v>
      </c>
    </row>
    <row r="4281" spans="1:6">
      <c r="A4281" s="887" t="s">
        <v>2551</v>
      </c>
      <c r="B4281" s="567"/>
      <c r="C4281" s="567">
        <v>1</v>
      </c>
      <c r="D4281" s="567">
        <v>1000000</v>
      </c>
      <c r="E4281" s="567">
        <v>992364.01607000001</v>
      </c>
      <c r="F4281" s="567"/>
    </row>
    <row r="4282" spans="1:6">
      <c r="A4282" s="888" t="s">
        <v>3251</v>
      </c>
      <c r="B4282" s="567"/>
      <c r="C4282" s="567">
        <v>1</v>
      </c>
      <c r="D4282" s="567">
        <v>1000000</v>
      </c>
      <c r="E4282" s="567">
        <v>992364.01607000001</v>
      </c>
      <c r="F4282" s="567"/>
    </row>
    <row r="4283" spans="1:6">
      <c r="A4283" s="889">
        <v>0.94</v>
      </c>
      <c r="B4283" s="567"/>
      <c r="C4283" s="567">
        <v>1</v>
      </c>
      <c r="D4283" s="567">
        <v>1000000</v>
      </c>
      <c r="E4283" s="567">
        <v>992364.01607000001</v>
      </c>
      <c r="F4283" s="567"/>
    </row>
    <row r="4284" spans="1:6">
      <c r="A4284" s="890" t="s">
        <v>3251</v>
      </c>
      <c r="B4284" s="567"/>
      <c r="C4284" s="567">
        <v>1</v>
      </c>
      <c r="D4284" s="567">
        <v>1000000</v>
      </c>
      <c r="E4284" s="567">
        <v>992364.01607000001</v>
      </c>
      <c r="F4284" s="567"/>
    </row>
    <row r="4285" spans="1:6">
      <c r="A4285" s="891" t="s">
        <v>3251</v>
      </c>
      <c r="B4285" s="567"/>
      <c r="C4285" s="567">
        <v>1</v>
      </c>
      <c r="D4285" s="567">
        <v>1000000</v>
      </c>
      <c r="E4285" s="567">
        <v>992364.01607000001</v>
      </c>
      <c r="F4285" s="567"/>
    </row>
    <row r="4286" spans="1:6">
      <c r="A4286" s="892" t="s">
        <v>2549</v>
      </c>
      <c r="B4286" s="567"/>
      <c r="C4286" s="567">
        <v>1</v>
      </c>
      <c r="D4286" s="567">
        <v>1000000</v>
      </c>
      <c r="E4286" s="567">
        <v>992364.01607000001</v>
      </c>
      <c r="F4286" s="567"/>
    </row>
    <row r="4287" spans="1:6">
      <c r="A4287" s="893" t="s">
        <v>2550</v>
      </c>
      <c r="B4287" s="567"/>
      <c r="C4287" s="567">
        <v>1</v>
      </c>
      <c r="D4287" s="567">
        <v>1000000</v>
      </c>
      <c r="E4287" s="567">
        <v>992364.01607000001</v>
      </c>
      <c r="F4287" s="567"/>
    </row>
    <row r="4288" spans="1:6">
      <c r="A4288" s="894" t="s">
        <v>3251</v>
      </c>
      <c r="B4288" s="567"/>
      <c r="C4288" s="567">
        <v>1</v>
      </c>
      <c r="D4288" s="567">
        <v>1000000</v>
      </c>
      <c r="E4288" s="567">
        <v>992364.01607000001</v>
      </c>
      <c r="F4288" s="567"/>
    </row>
    <row r="4289" spans="1:6">
      <c r="A4289" s="896" t="s">
        <v>2286</v>
      </c>
      <c r="B4289" s="567"/>
      <c r="C4289" s="567">
        <v>1</v>
      </c>
      <c r="D4289" s="567">
        <v>1000000</v>
      </c>
      <c r="E4289" s="567">
        <v>992364.01607000001</v>
      </c>
      <c r="F4289" s="567"/>
    </row>
    <row r="4290" spans="1:6">
      <c r="A4290" s="895" t="s">
        <v>276</v>
      </c>
      <c r="B4290" s="567"/>
      <c r="C4290" s="567">
        <v>1</v>
      </c>
      <c r="D4290" s="567">
        <v>1000000</v>
      </c>
      <c r="E4290" s="567">
        <v>992364.01607000001</v>
      </c>
      <c r="F4290" s="567"/>
    </row>
    <row r="4291" spans="1:6">
      <c r="A4291" s="897" t="s">
        <v>3251</v>
      </c>
      <c r="B4291" s="567"/>
      <c r="C4291" s="567">
        <v>1</v>
      </c>
      <c r="D4291" s="567">
        <v>1000000</v>
      </c>
      <c r="E4291" s="567">
        <v>992364.01607000001</v>
      </c>
      <c r="F4291" s="567"/>
    </row>
    <row r="4292" spans="1:6">
      <c r="A4292" s="887" t="s">
        <v>496</v>
      </c>
      <c r="B4292" s="567">
        <v>1000000</v>
      </c>
      <c r="C4292" s="567">
        <v>1</v>
      </c>
      <c r="D4292" s="567">
        <v>1000000</v>
      </c>
      <c r="E4292" s="567">
        <v>939400.36078999995</v>
      </c>
      <c r="F4292" s="567">
        <v>1001943.7507300001</v>
      </c>
    </row>
    <row r="4293" spans="1:6">
      <c r="A4293" s="888" t="s">
        <v>3251</v>
      </c>
      <c r="B4293" s="567">
        <v>1000000</v>
      </c>
      <c r="C4293" s="567">
        <v>1</v>
      </c>
      <c r="D4293" s="567">
        <v>1000000</v>
      </c>
      <c r="E4293" s="567">
        <v>939400.36078999995</v>
      </c>
      <c r="F4293" s="567">
        <v>1001943.7507300001</v>
      </c>
    </row>
    <row r="4294" spans="1:6">
      <c r="A4294" s="889">
        <v>0.95</v>
      </c>
      <c r="B4294" s="567">
        <v>1000000</v>
      </c>
      <c r="C4294" s="567">
        <v>1</v>
      </c>
      <c r="D4294" s="567">
        <v>1000000</v>
      </c>
      <c r="E4294" s="567">
        <v>939400.36078999995</v>
      </c>
      <c r="F4294" s="567">
        <v>1001943.7507300001</v>
      </c>
    </row>
    <row r="4295" spans="1:6">
      <c r="A4295" s="890">
        <v>1.0019437507300002</v>
      </c>
      <c r="B4295" s="567">
        <v>1000000</v>
      </c>
      <c r="C4295" s="567">
        <v>1</v>
      </c>
      <c r="D4295" s="567">
        <v>1000000</v>
      </c>
      <c r="E4295" s="567">
        <v>939400.36078999995</v>
      </c>
      <c r="F4295" s="567">
        <v>1001943.7507300001</v>
      </c>
    </row>
    <row r="4296" spans="1:6">
      <c r="A4296" s="891" t="s">
        <v>3251</v>
      </c>
      <c r="B4296" s="567">
        <v>1000000</v>
      </c>
      <c r="C4296" s="567">
        <v>1</v>
      </c>
      <c r="D4296" s="567">
        <v>1000000</v>
      </c>
      <c r="E4296" s="567">
        <v>939400.36078999995</v>
      </c>
      <c r="F4296" s="567">
        <v>1001943.7507300001</v>
      </c>
    </row>
    <row r="4297" spans="1:6">
      <c r="A4297" s="892" t="s">
        <v>3251</v>
      </c>
      <c r="B4297" s="567">
        <v>1000000</v>
      </c>
      <c r="C4297" s="567">
        <v>1</v>
      </c>
      <c r="D4297" s="567">
        <v>1000000</v>
      </c>
      <c r="E4297" s="567">
        <v>939400.36078999995</v>
      </c>
      <c r="F4297" s="567">
        <v>1001943.7507300001</v>
      </c>
    </row>
    <row r="4298" spans="1:6">
      <c r="A4298" s="893" t="s">
        <v>495</v>
      </c>
      <c r="B4298" s="567">
        <v>1000000</v>
      </c>
      <c r="C4298" s="567">
        <v>1</v>
      </c>
      <c r="D4298" s="567">
        <v>1000000</v>
      </c>
      <c r="E4298" s="567">
        <v>939400.36078999995</v>
      </c>
      <c r="F4298" s="567">
        <v>1001943.7507300001</v>
      </c>
    </row>
    <row r="4299" spans="1:6">
      <c r="A4299" s="894" t="s">
        <v>3251</v>
      </c>
      <c r="B4299" s="567">
        <v>1000000</v>
      </c>
      <c r="C4299" s="567">
        <v>1</v>
      </c>
      <c r="D4299" s="567">
        <v>1000000</v>
      </c>
      <c r="E4299" s="567">
        <v>939400.36078999995</v>
      </c>
      <c r="F4299" s="567">
        <v>1001943.7507300001</v>
      </c>
    </row>
    <row r="4300" spans="1:6">
      <c r="A4300" s="896" t="s">
        <v>318</v>
      </c>
      <c r="B4300" s="567">
        <v>1000000</v>
      </c>
      <c r="C4300" s="567">
        <v>1</v>
      </c>
      <c r="D4300" s="567">
        <v>1000000</v>
      </c>
      <c r="E4300" s="567">
        <v>939400.36078999995</v>
      </c>
      <c r="F4300" s="567">
        <v>1001943.7507300001</v>
      </c>
    </row>
    <row r="4301" spans="1:6">
      <c r="A4301" s="895" t="s">
        <v>303</v>
      </c>
      <c r="B4301" s="567">
        <v>1000000</v>
      </c>
      <c r="C4301" s="567">
        <v>1</v>
      </c>
      <c r="D4301" s="567">
        <v>1000000</v>
      </c>
      <c r="E4301" s="567">
        <v>939400.36078999995</v>
      </c>
      <c r="F4301" s="567">
        <v>1001943.7507300001</v>
      </c>
    </row>
    <row r="4302" spans="1:6">
      <c r="A4302" s="897" t="s">
        <v>319</v>
      </c>
      <c r="B4302" s="567">
        <v>1000000</v>
      </c>
      <c r="C4302" s="567">
        <v>1</v>
      </c>
      <c r="D4302" s="567">
        <v>1000000</v>
      </c>
      <c r="E4302" s="567">
        <v>939400.36078999995</v>
      </c>
      <c r="F4302" s="567">
        <v>1001943.7507300001</v>
      </c>
    </row>
    <row r="4303" spans="1:6">
      <c r="A4303" s="887" t="s">
        <v>20</v>
      </c>
      <c r="B4303" s="567">
        <v>15600000</v>
      </c>
      <c r="C4303" s="567">
        <v>11</v>
      </c>
      <c r="D4303" s="567">
        <v>23400000</v>
      </c>
      <c r="E4303" s="567">
        <v>16159262.85751</v>
      </c>
      <c r="F4303" s="567">
        <v>5288683.3498299997</v>
      </c>
    </row>
    <row r="4304" spans="1:6">
      <c r="A4304" s="888" t="s">
        <v>3251</v>
      </c>
      <c r="B4304" s="567">
        <v>15600000</v>
      </c>
      <c r="C4304" s="567">
        <v>11</v>
      </c>
      <c r="D4304" s="567">
        <v>23400000</v>
      </c>
      <c r="E4304" s="567">
        <v>16159262.85751</v>
      </c>
      <c r="F4304" s="567">
        <v>5288683.3498299997</v>
      </c>
    </row>
    <row r="4305" spans="1:6">
      <c r="A4305" s="889">
        <v>0.15</v>
      </c>
      <c r="B4305" s="567">
        <v>2000000</v>
      </c>
      <c r="C4305" s="567">
        <v>1</v>
      </c>
      <c r="D4305" s="567">
        <v>2000000</v>
      </c>
      <c r="E4305" s="567">
        <v>197366</v>
      </c>
      <c r="F4305" s="567">
        <v>42411</v>
      </c>
    </row>
    <row r="4306" spans="1:6">
      <c r="A4306" s="890" t="s">
        <v>3251</v>
      </c>
      <c r="B4306" s="567">
        <v>2000000</v>
      </c>
      <c r="C4306" s="567">
        <v>1</v>
      </c>
      <c r="D4306" s="567">
        <v>2000000</v>
      </c>
      <c r="E4306" s="567">
        <v>197366</v>
      </c>
      <c r="F4306" s="567">
        <v>42411</v>
      </c>
    </row>
    <row r="4307" spans="1:6">
      <c r="A4307" s="891" t="s">
        <v>3251</v>
      </c>
      <c r="B4307" s="567">
        <v>2000000</v>
      </c>
      <c r="C4307" s="567">
        <v>1</v>
      </c>
      <c r="D4307" s="567">
        <v>2000000</v>
      </c>
      <c r="E4307" s="567">
        <v>197366</v>
      </c>
      <c r="F4307" s="567">
        <v>42411</v>
      </c>
    </row>
    <row r="4308" spans="1:6">
      <c r="A4308" s="892" t="s">
        <v>3251</v>
      </c>
      <c r="B4308" s="567">
        <v>2000000</v>
      </c>
      <c r="C4308" s="567">
        <v>1</v>
      </c>
      <c r="D4308" s="567">
        <v>2000000</v>
      </c>
      <c r="E4308" s="567">
        <v>197366</v>
      </c>
      <c r="F4308" s="567">
        <v>42411</v>
      </c>
    </row>
    <row r="4309" spans="1:6">
      <c r="A4309" s="893" t="s">
        <v>459</v>
      </c>
      <c r="B4309" s="567">
        <v>2000000</v>
      </c>
      <c r="C4309" s="567">
        <v>1</v>
      </c>
      <c r="D4309" s="567">
        <v>2000000</v>
      </c>
      <c r="E4309" s="567">
        <v>197366</v>
      </c>
      <c r="F4309" s="567">
        <v>42411</v>
      </c>
    </row>
    <row r="4310" spans="1:6">
      <c r="A4310" s="894" t="s">
        <v>3251</v>
      </c>
      <c r="B4310" s="567">
        <v>2000000</v>
      </c>
      <c r="C4310" s="567">
        <v>1</v>
      </c>
      <c r="D4310" s="567">
        <v>2000000</v>
      </c>
      <c r="E4310" s="567">
        <v>197366</v>
      </c>
      <c r="F4310" s="567">
        <v>42411</v>
      </c>
    </row>
    <row r="4311" spans="1:6">
      <c r="A4311" s="896" t="s">
        <v>318</v>
      </c>
      <c r="B4311" s="567">
        <v>2000000</v>
      </c>
      <c r="C4311" s="567">
        <v>1</v>
      </c>
      <c r="D4311" s="567">
        <v>2000000</v>
      </c>
      <c r="E4311" s="567">
        <v>197366</v>
      </c>
      <c r="F4311" s="567">
        <v>42411</v>
      </c>
    </row>
    <row r="4312" spans="1:6">
      <c r="A4312" s="895" t="s">
        <v>272</v>
      </c>
      <c r="B4312" s="567">
        <v>2000000</v>
      </c>
      <c r="C4312" s="567">
        <v>1</v>
      </c>
      <c r="D4312" s="567">
        <v>2000000</v>
      </c>
      <c r="E4312" s="567">
        <v>197366</v>
      </c>
      <c r="F4312" s="567">
        <v>42411</v>
      </c>
    </row>
    <row r="4313" spans="1:6">
      <c r="A4313" s="897" t="s">
        <v>319</v>
      </c>
      <c r="B4313" s="567">
        <v>2000000</v>
      </c>
      <c r="C4313" s="567">
        <v>1</v>
      </c>
      <c r="D4313" s="567">
        <v>2000000</v>
      </c>
      <c r="E4313" s="567">
        <v>197366</v>
      </c>
      <c r="F4313" s="567">
        <v>42411</v>
      </c>
    </row>
    <row r="4314" spans="1:6">
      <c r="A4314" s="889">
        <v>0.95</v>
      </c>
      <c r="B4314" s="567">
        <v>7000000</v>
      </c>
      <c r="C4314" s="567">
        <v>3</v>
      </c>
      <c r="D4314" s="567">
        <v>8500000</v>
      </c>
      <c r="E4314" s="567">
        <v>4260487.0935399998</v>
      </c>
      <c r="F4314" s="567">
        <v>2215559.3498300002</v>
      </c>
    </row>
    <row r="4315" spans="1:6">
      <c r="A4315" s="890" t="s">
        <v>3251</v>
      </c>
      <c r="B4315" s="567">
        <v>7000000</v>
      </c>
      <c r="C4315" s="567">
        <v>3</v>
      </c>
      <c r="D4315" s="567">
        <v>8500000</v>
      </c>
      <c r="E4315" s="567">
        <v>4260487.0935399998</v>
      </c>
      <c r="F4315" s="567">
        <v>2215559.3498300002</v>
      </c>
    </row>
    <row r="4316" spans="1:6">
      <c r="A4316" s="891">
        <v>2018</v>
      </c>
      <c r="B4316" s="567">
        <v>7000000</v>
      </c>
      <c r="C4316" s="567">
        <v>2</v>
      </c>
      <c r="D4316" s="567">
        <v>7000000</v>
      </c>
      <c r="E4316" s="567">
        <v>2772374.9813399999</v>
      </c>
      <c r="F4316" s="567">
        <v>2215559.3498300002</v>
      </c>
    </row>
    <row r="4317" spans="1:6">
      <c r="A4317" s="892" t="s">
        <v>571</v>
      </c>
      <c r="B4317" s="567">
        <v>3000000</v>
      </c>
      <c r="C4317" s="567">
        <v>1</v>
      </c>
      <c r="D4317" s="567">
        <v>3000000</v>
      </c>
      <c r="E4317" s="567">
        <v>1745931.3465499999</v>
      </c>
      <c r="F4317" s="567">
        <v>1447097.70242</v>
      </c>
    </row>
    <row r="4318" spans="1:6">
      <c r="A4318" s="893" t="s">
        <v>3251</v>
      </c>
      <c r="B4318" s="567">
        <v>3000000</v>
      </c>
      <c r="C4318" s="567">
        <v>1</v>
      </c>
      <c r="D4318" s="567">
        <v>3000000</v>
      </c>
      <c r="E4318" s="567">
        <v>1745931.3465499999</v>
      </c>
      <c r="F4318" s="567">
        <v>1447097.70242</v>
      </c>
    </row>
    <row r="4319" spans="1:6">
      <c r="A4319" s="894" t="s">
        <v>3251</v>
      </c>
      <c r="B4319" s="567">
        <v>3000000</v>
      </c>
      <c r="C4319" s="567">
        <v>1</v>
      </c>
      <c r="D4319" s="567">
        <v>3000000</v>
      </c>
      <c r="E4319" s="567">
        <v>1745931.3465499999</v>
      </c>
      <c r="F4319" s="567">
        <v>1447097.70242</v>
      </c>
    </row>
    <row r="4320" spans="1:6">
      <c r="A4320" s="896" t="s">
        <v>527</v>
      </c>
      <c r="B4320" s="567">
        <v>3000000</v>
      </c>
      <c r="C4320" s="567">
        <v>1</v>
      </c>
      <c r="D4320" s="567">
        <v>3000000</v>
      </c>
      <c r="E4320" s="567">
        <v>1745931.3465499999</v>
      </c>
      <c r="F4320" s="567">
        <v>1447097.70242</v>
      </c>
    </row>
    <row r="4321" spans="1:6">
      <c r="A4321" s="895" t="s">
        <v>289</v>
      </c>
      <c r="B4321" s="567">
        <v>3000000</v>
      </c>
      <c r="C4321" s="567">
        <v>1</v>
      </c>
      <c r="D4321" s="567">
        <v>3000000</v>
      </c>
      <c r="E4321" s="567">
        <v>1745931.3465499999</v>
      </c>
      <c r="F4321" s="567">
        <v>1447097.70242</v>
      </c>
    </row>
    <row r="4322" spans="1:6">
      <c r="A4322" s="897" t="s">
        <v>319</v>
      </c>
      <c r="B4322" s="567">
        <v>3000000</v>
      </c>
      <c r="C4322" s="567">
        <v>1</v>
      </c>
      <c r="D4322" s="567">
        <v>3000000</v>
      </c>
      <c r="E4322" s="567">
        <v>1745931.3465499999</v>
      </c>
      <c r="F4322" s="567">
        <v>1447097.70242</v>
      </c>
    </row>
    <row r="4323" spans="1:6">
      <c r="A4323" s="892" t="s">
        <v>572</v>
      </c>
      <c r="B4323" s="567">
        <v>4000000</v>
      </c>
      <c r="C4323" s="567">
        <v>1</v>
      </c>
      <c r="D4323" s="567">
        <v>4000000</v>
      </c>
      <c r="E4323" s="567">
        <v>1026443.6347899999</v>
      </c>
      <c r="F4323" s="567">
        <v>768461.64741000009</v>
      </c>
    </row>
    <row r="4324" spans="1:6">
      <c r="A4324" s="893" t="s">
        <v>3251</v>
      </c>
      <c r="B4324" s="567">
        <v>4000000</v>
      </c>
      <c r="C4324" s="567">
        <v>1</v>
      </c>
      <c r="D4324" s="567">
        <v>4000000</v>
      </c>
      <c r="E4324" s="567">
        <v>1026443.6347899999</v>
      </c>
      <c r="F4324" s="567">
        <v>768461.64741000009</v>
      </c>
    </row>
    <row r="4325" spans="1:6">
      <c r="A4325" s="894" t="s">
        <v>3251</v>
      </c>
      <c r="B4325" s="567">
        <v>4000000</v>
      </c>
      <c r="C4325" s="567">
        <v>1</v>
      </c>
      <c r="D4325" s="567">
        <v>4000000</v>
      </c>
      <c r="E4325" s="567">
        <v>1026443.6347899999</v>
      </c>
      <c r="F4325" s="567">
        <v>768461.64741000009</v>
      </c>
    </row>
    <row r="4326" spans="1:6">
      <c r="A4326" s="896" t="s">
        <v>527</v>
      </c>
      <c r="B4326" s="567">
        <v>4000000</v>
      </c>
      <c r="C4326" s="567">
        <v>1</v>
      </c>
      <c r="D4326" s="567">
        <v>4000000</v>
      </c>
      <c r="E4326" s="567">
        <v>1026443.6347899999</v>
      </c>
      <c r="F4326" s="567">
        <v>768461.64741000009</v>
      </c>
    </row>
    <row r="4327" spans="1:6">
      <c r="A4327" s="895" t="s">
        <v>289</v>
      </c>
      <c r="B4327" s="567">
        <v>4000000</v>
      </c>
      <c r="C4327" s="567">
        <v>1</v>
      </c>
      <c r="D4327" s="567">
        <v>4000000</v>
      </c>
      <c r="E4327" s="567">
        <v>1026443.6347899999</v>
      </c>
      <c r="F4327" s="567">
        <v>768461.64741000009</v>
      </c>
    </row>
    <row r="4328" spans="1:6">
      <c r="A4328" s="897" t="s">
        <v>319</v>
      </c>
      <c r="B4328" s="567">
        <v>4000000</v>
      </c>
      <c r="C4328" s="567">
        <v>1</v>
      </c>
      <c r="D4328" s="567">
        <v>4000000</v>
      </c>
      <c r="E4328" s="567">
        <v>1026443.6347899999</v>
      </c>
      <c r="F4328" s="567">
        <v>768461.64741000009</v>
      </c>
    </row>
    <row r="4329" spans="1:6">
      <c r="A4329" s="891" t="s">
        <v>3251</v>
      </c>
      <c r="B4329" s="567"/>
      <c r="C4329" s="567">
        <v>1</v>
      </c>
      <c r="D4329" s="567">
        <v>1500000</v>
      </c>
      <c r="E4329" s="567">
        <v>1488112.1122000001</v>
      </c>
      <c r="F4329" s="567"/>
    </row>
    <row r="4330" spans="1:6">
      <c r="A4330" s="892" t="s">
        <v>2552</v>
      </c>
      <c r="B4330" s="567"/>
      <c r="C4330" s="567">
        <v>1</v>
      </c>
      <c r="D4330" s="567">
        <v>1500000</v>
      </c>
      <c r="E4330" s="567">
        <v>1488112.1122000001</v>
      </c>
      <c r="F4330" s="567"/>
    </row>
    <row r="4331" spans="1:6">
      <c r="A4331" s="893" t="s">
        <v>2553</v>
      </c>
      <c r="B4331" s="567"/>
      <c r="C4331" s="567">
        <v>1</v>
      </c>
      <c r="D4331" s="567">
        <v>1500000</v>
      </c>
      <c r="E4331" s="567">
        <v>1488112.1122000001</v>
      </c>
      <c r="F4331" s="567"/>
    </row>
    <row r="4332" spans="1:6">
      <c r="A4332" s="894" t="s">
        <v>3251</v>
      </c>
      <c r="B4332" s="567"/>
      <c r="C4332" s="567">
        <v>1</v>
      </c>
      <c r="D4332" s="567">
        <v>1500000</v>
      </c>
      <c r="E4332" s="567">
        <v>1488112.1122000001</v>
      </c>
      <c r="F4332" s="567"/>
    </row>
    <row r="4333" spans="1:6">
      <c r="A4333" s="896" t="s">
        <v>2286</v>
      </c>
      <c r="B4333" s="567"/>
      <c r="C4333" s="567">
        <v>1</v>
      </c>
      <c r="D4333" s="567">
        <v>1500000</v>
      </c>
      <c r="E4333" s="567">
        <v>1488112.1122000001</v>
      </c>
      <c r="F4333" s="567"/>
    </row>
    <row r="4334" spans="1:6">
      <c r="A4334" s="895" t="s">
        <v>276</v>
      </c>
      <c r="B4334" s="567"/>
      <c r="C4334" s="567">
        <v>1</v>
      </c>
      <c r="D4334" s="567">
        <v>1500000</v>
      </c>
      <c r="E4334" s="567">
        <v>1488112.1122000001</v>
      </c>
      <c r="F4334" s="567"/>
    </row>
    <row r="4335" spans="1:6">
      <c r="A4335" s="897" t="s">
        <v>3251</v>
      </c>
      <c r="B4335" s="567"/>
      <c r="C4335" s="567">
        <v>1</v>
      </c>
      <c r="D4335" s="567">
        <v>1500000</v>
      </c>
      <c r="E4335" s="567">
        <v>1488112.1122000001</v>
      </c>
      <c r="F4335" s="567"/>
    </row>
    <row r="4336" spans="1:6">
      <c r="A4336" s="889">
        <v>0.96</v>
      </c>
      <c r="B4336" s="567"/>
      <c r="C4336" s="567">
        <v>1</v>
      </c>
      <c r="D4336" s="567">
        <v>2500000</v>
      </c>
      <c r="E4336" s="567">
        <v>2453224.10562</v>
      </c>
      <c r="F4336" s="567"/>
    </row>
    <row r="4337" spans="1:6">
      <c r="A4337" s="890" t="s">
        <v>3251</v>
      </c>
      <c r="B4337" s="567"/>
      <c r="C4337" s="567">
        <v>1</v>
      </c>
      <c r="D4337" s="567">
        <v>2500000</v>
      </c>
      <c r="E4337" s="567">
        <v>2453224.10562</v>
      </c>
      <c r="F4337" s="567"/>
    </row>
    <row r="4338" spans="1:6">
      <c r="A4338" s="891" t="s">
        <v>3251</v>
      </c>
      <c r="B4338" s="567"/>
      <c r="C4338" s="567">
        <v>1</v>
      </c>
      <c r="D4338" s="567">
        <v>2500000</v>
      </c>
      <c r="E4338" s="567">
        <v>2453224.10562</v>
      </c>
      <c r="F4338" s="567"/>
    </row>
    <row r="4339" spans="1:6">
      <c r="A4339" s="892" t="s">
        <v>2556</v>
      </c>
      <c r="B4339" s="567"/>
      <c r="C4339" s="567">
        <v>1</v>
      </c>
      <c r="D4339" s="567">
        <v>2500000</v>
      </c>
      <c r="E4339" s="567">
        <v>2453224.10562</v>
      </c>
      <c r="F4339" s="567"/>
    </row>
    <row r="4340" spans="1:6">
      <c r="A4340" s="893" t="s">
        <v>2557</v>
      </c>
      <c r="B4340" s="567"/>
      <c r="C4340" s="567">
        <v>1</v>
      </c>
      <c r="D4340" s="567">
        <v>2500000</v>
      </c>
      <c r="E4340" s="567">
        <v>2453224.10562</v>
      </c>
      <c r="F4340" s="567"/>
    </row>
    <row r="4341" spans="1:6">
      <c r="A4341" s="894" t="s">
        <v>3251</v>
      </c>
      <c r="B4341" s="567"/>
      <c r="C4341" s="567">
        <v>1</v>
      </c>
      <c r="D4341" s="567">
        <v>2500000</v>
      </c>
      <c r="E4341" s="567">
        <v>2453224.10562</v>
      </c>
      <c r="F4341" s="567"/>
    </row>
    <row r="4342" spans="1:6">
      <c r="A4342" s="896" t="s">
        <v>2286</v>
      </c>
      <c r="B4342" s="567"/>
      <c r="C4342" s="567">
        <v>1</v>
      </c>
      <c r="D4342" s="567">
        <v>2500000</v>
      </c>
      <c r="E4342" s="567">
        <v>2453224.10562</v>
      </c>
      <c r="F4342" s="567"/>
    </row>
    <row r="4343" spans="1:6">
      <c r="A4343" s="895" t="s">
        <v>276</v>
      </c>
      <c r="B4343" s="567"/>
      <c r="C4343" s="567">
        <v>1</v>
      </c>
      <c r="D4343" s="567">
        <v>2500000</v>
      </c>
      <c r="E4343" s="567">
        <v>2453224.10562</v>
      </c>
      <c r="F4343" s="567"/>
    </row>
    <row r="4344" spans="1:6">
      <c r="A4344" s="897" t="s">
        <v>3251</v>
      </c>
      <c r="B4344" s="567"/>
      <c r="C4344" s="567">
        <v>1</v>
      </c>
      <c r="D4344" s="567">
        <v>2500000</v>
      </c>
      <c r="E4344" s="567">
        <v>2453224.10562</v>
      </c>
      <c r="F4344" s="567"/>
    </row>
    <row r="4345" spans="1:6">
      <c r="A4345" s="889">
        <v>0.99</v>
      </c>
      <c r="B4345" s="567">
        <v>1500000</v>
      </c>
      <c r="C4345" s="567">
        <v>3</v>
      </c>
      <c r="D4345" s="567">
        <v>5300000</v>
      </c>
      <c r="E4345" s="567">
        <v>5044309.6583500002</v>
      </c>
      <c r="F4345" s="567">
        <v>1141482</v>
      </c>
    </row>
    <row r="4346" spans="1:6">
      <c r="A4346" s="890" t="s">
        <v>3251</v>
      </c>
      <c r="B4346" s="567">
        <v>1500000</v>
      </c>
      <c r="C4346" s="567">
        <v>3</v>
      </c>
      <c r="D4346" s="567">
        <v>5300000</v>
      </c>
      <c r="E4346" s="567">
        <v>5044309.6583500002</v>
      </c>
      <c r="F4346" s="567">
        <v>1141482</v>
      </c>
    </row>
    <row r="4347" spans="1:6">
      <c r="A4347" s="891" t="s">
        <v>3251</v>
      </c>
      <c r="B4347" s="567">
        <v>1500000</v>
      </c>
      <c r="C4347" s="567">
        <v>3</v>
      </c>
      <c r="D4347" s="567">
        <v>5300000</v>
      </c>
      <c r="E4347" s="567">
        <v>5044309.6583500002</v>
      </c>
      <c r="F4347" s="567">
        <v>1141482</v>
      </c>
    </row>
    <row r="4348" spans="1:6">
      <c r="A4348" s="892" t="s">
        <v>2554</v>
      </c>
      <c r="B4348" s="567"/>
      <c r="C4348" s="567">
        <v>1</v>
      </c>
      <c r="D4348" s="567">
        <v>1500000</v>
      </c>
      <c r="E4348" s="567">
        <v>1292520.0528299999</v>
      </c>
      <c r="F4348" s="567"/>
    </row>
    <row r="4349" spans="1:6">
      <c r="A4349" s="893" t="s">
        <v>2555</v>
      </c>
      <c r="B4349" s="567"/>
      <c r="C4349" s="567">
        <v>1</v>
      </c>
      <c r="D4349" s="567">
        <v>1500000</v>
      </c>
      <c r="E4349" s="567">
        <v>1292520.0528299999</v>
      </c>
      <c r="F4349" s="567"/>
    </row>
    <row r="4350" spans="1:6">
      <c r="A4350" s="894" t="s">
        <v>3251</v>
      </c>
      <c r="B4350" s="567"/>
      <c r="C4350" s="567">
        <v>1</v>
      </c>
      <c r="D4350" s="567">
        <v>1500000</v>
      </c>
      <c r="E4350" s="567">
        <v>1292520.0528299999</v>
      </c>
      <c r="F4350" s="567"/>
    </row>
    <row r="4351" spans="1:6">
      <c r="A4351" s="896" t="s">
        <v>2286</v>
      </c>
      <c r="B4351" s="567"/>
      <c r="C4351" s="567">
        <v>1</v>
      </c>
      <c r="D4351" s="567">
        <v>1500000</v>
      </c>
      <c r="E4351" s="567">
        <v>1292520.0528299999</v>
      </c>
      <c r="F4351" s="567"/>
    </row>
    <row r="4352" spans="1:6">
      <c r="A4352" s="895" t="s">
        <v>276</v>
      </c>
      <c r="B4352" s="567"/>
      <c r="C4352" s="567">
        <v>1</v>
      </c>
      <c r="D4352" s="567">
        <v>1500000</v>
      </c>
      <c r="E4352" s="567">
        <v>1292520.0528299999</v>
      </c>
      <c r="F4352" s="567"/>
    </row>
    <row r="4353" spans="1:6">
      <c r="A4353" s="897" t="s">
        <v>3251</v>
      </c>
      <c r="B4353" s="567"/>
      <c r="C4353" s="567">
        <v>1</v>
      </c>
      <c r="D4353" s="567">
        <v>1500000</v>
      </c>
      <c r="E4353" s="567">
        <v>1292520.0528299999</v>
      </c>
      <c r="F4353" s="567"/>
    </row>
    <row r="4354" spans="1:6">
      <c r="A4354" s="892" t="s">
        <v>2558</v>
      </c>
      <c r="B4354" s="567"/>
      <c r="C4354" s="567">
        <v>1</v>
      </c>
      <c r="D4354" s="567">
        <v>2300000</v>
      </c>
      <c r="E4354" s="567">
        <v>2253529.6055199997</v>
      </c>
      <c r="F4354" s="567"/>
    </row>
    <row r="4355" spans="1:6">
      <c r="A4355" s="893" t="s">
        <v>2559</v>
      </c>
      <c r="B4355" s="567"/>
      <c r="C4355" s="567">
        <v>1</v>
      </c>
      <c r="D4355" s="567">
        <v>2300000</v>
      </c>
      <c r="E4355" s="567">
        <v>2253529.6055199997</v>
      </c>
      <c r="F4355" s="567"/>
    </row>
    <row r="4356" spans="1:6">
      <c r="A4356" s="894" t="s">
        <v>3251</v>
      </c>
      <c r="B4356" s="567"/>
      <c r="C4356" s="567">
        <v>1</v>
      </c>
      <c r="D4356" s="567">
        <v>2300000</v>
      </c>
      <c r="E4356" s="567">
        <v>2253529.6055199997</v>
      </c>
      <c r="F4356" s="567"/>
    </row>
    <row r="4357" spans="1:6">
      <c r="A4357" s="896" t="s">
        <v>2286</v>
      </c>
      <c r="B4357" s="567"/>
      <c r="C4357" s="567">
        <v>1</v>
      </c>
      <c r="D4357" s="567">
        <v>2300000</v>
      </c>
      <c r="E4357" s="567">
        <v>2253529.6055199997</v>
      </c>
      <c r="F4357" s="567"/>
    </row>
    <row r="4358" spans="1:6">
      <c r="A4358" s="895" t="s">
        <v>276</v>
      </c>
      <c r="B4358" s="567"/>
      <c r="C4358" s="567">
        <v>1</v>
      </c>
      <c r="D4358" s="567">
        <v>2300000</v>
      </c>
      <c r="E4358" s="567">
        <v>2253529.6055199997</v>
      </c>
      <c r="F4358" s="567"/>
    </row>
    <row r="4359" spans="1:6">
      <c r="A4359" s="897" t="s">
        <v>3251</v>
      </c>
      <c r="B4359" s="567"/>
      <c r="C4359" s="567">
        <v>1</v>
      </c>
      <c r="D4359" s="567">
        <v>2300000</v>
      </c>
      <c r="E4359" s="567">
        <v>2253529.6055199997</v>
      </c>
      <c r="F4359" s="567"/>
    </row>
    <row r="4360" spans="1:6">
      <c r="A4360" s="892" t="s">
        <v>3251</v>
      </c>
      <c r="B4360" s="567">
        <v>1500000</v>
      </c>
      <c r="C4360" s="567">
        <v>1</v>
      </c>
      <c r="D4360" s="567">
        <v>1500000</v>
      </c>
      <c r="E4360" s="567">
        <v>1498260</v>
      </c>
      <c r="F4360" s="567">
        <v>1141482</v>
      </c>
    </row>
    <row r="4361" spans="1:6">
      <c r="A4361" s="893" t="s">
        <v>458</v>
      </c>
      <c r="B4361" s="567">
        <v>1500000</v>
      </c>
      <c r="C4361" s="567">
        <v>1</v>
      </c>
      <c r="D4361" s="567">
        <v>1500000</v>
      </c>
      <c r="E4361" s="567">
        <v>1498260</v>
      </c>
      <c r="F4361" s="567">
        <v>1141482</v>
      </c>
    </row>
    <row r="4362" spans="1:6">
      <c r="A4362" s="894" t="s">
        <v>3251</v>
      </c>
      <c r="B4362" s="567">
        <v>1500000</v>
      </c>
      <c r="C4362" s="567">
        <v>1</v>
      </c>
      <c r="D4362" s="567">
        <v>1500000</v>
      </c>
      <c r="E4362" s="567">
        <v>1498260</v>
      </c>
      <c r="F4362" s="567">
        <v>1141482</v>
      </c>
    </row>
    <row r="4363" spans="1:6">
      <c r="A4363" s="896" t="s">
        <v>318</v>
      </c>
      <c r="B4363" s="567">
        <v>1500000</v>
      </c>
      <c r="C4363" s="567">
        <v>1</v>
      </c>
      <c r="D4363" s="567">
        <v>1500000</v>
      </c>
      <c r="E4363" s="567">
        <v>1498260</v>
      </c>
      <c r="F4363" s="567">
        <v>1141482</v>
      </c>
    </row>
    <row r="4364" spans="1:6">
      <c r="A4364" s="895" t="s">
        <v>272</v>
      </c>
      <c r="B4364" s="567">
        <v>1500000</v>
      </c>
      <c r="C4364" s="567">
        <v>1</v>
      </c>
      <c r="D4364" s="567">
        <v>1500000</v>
      </c>
      <c r="E4364" s="567">
        <v>1498260</v>
      </c>
      <c r="F4364" s="567">
        <v>1141482</v>
      </c>
    </row>
    <row r="4365" spans="1:6">
      <c r="A4365" s="897" t="s">
        <v>319</v>
      </c>
      <c r="B4365" s="567">
        <v>1500000</v>
      </c>
      <c r="C4365" s="567">
        <v>1</v>
      </c>
      <c r="D4365" s="567">
        <v>1500000</v>
      </c>
      <c r="E4365" s="567">
        <v>1498260</v>
      </c>
      <c r="F4365" s="567">
        <v>1141482</v>
      </c>
    </row>
    <row r="4366" spans="1:6">
      <c r="A4366" s="889">
        <v>30</v>
      </c>
      <c r="B4366" s="567">
        <v>1600000</v>
      </c>
      <c r="C4366" s="567">
        <v>1</v>
      </c>
      <c r="D4366" s="567">
        <v>1600000</v>
      </c>
      <c r="E4366" s="567">
        <v>1365021</v>
      </c>
      <c r="F4366" s="567">
        <v>41529</v>
      </c>
    </row>
    <row r="4367" spans="1:6">
      <c r="A4367" s="890" t="s">
        <v>3251</v>
      </c>
      <c r="B4367" s="567">
        <v>1600000</v>
      </c>
      <c r="C4367" s="567">
        <v>1</v>
      </c>
      <c r="D4367" s="567">
        <v>1600000</v>
      </c>
      <c r="E4367" s="567">
        <v>1365021</v>
      </c>
      <c r="F4367" s="567">
        <v>41529</v>
      </c>
    </row>
    <row r="4368" spans="1:6">
      <c r="A4368" s="891" t="s">
        <v>3251</v>
      </c>
      <c r="B4368" s="567">
        <v>1600000</v>
      </c>
      <c r="C4368" s="567">
        <v>1</v>
      </c>
      <c r="D4368" s="567">
        <v>1600000</v>
      </c>
      <c r="E4368" s="567">
        <v>1365021</v>
      </c>
      <c r="F4368" s="567">
        <v>41529</v>
      </c>
    </row>
    <row r="4369" spans="1:6">
      <c r="A4369" s="892" t="s">
        <v>3251</v>
      </c>
      <c r="B4369" s="567">
        <v>1600000</v>
      </c>
      <c r="C4369" s="567">
        <v>1</v>
      </c>
      <c r="D4369" s="567">
        <v>1600000</v>
      </c>
      <c r="E4369" s="567">
        <v>1365021</v>
      </c>
      <c r="F4369" s="567">
        <v>41529</v>
      </c>
    </row>
    <row r="4370" spans="1:6">
      <c r="A4370" s="893" t="s">
        <v>447</v>
      </c>
      <c r="B4370" s="567">
        <v>1600000</v>
      </c>
      <c r="C4370" s="567">
        <v>1</v>
      </c>
      <c r="D4370" s="567">
        <v>1600000</v>
      </c>
      <c r="E4370" s="567">
        <v>1365021</v>
      </c>
      <c r="F4370" s="567">
        <v>41529</v>
      </c>
    </row>
    <row r="4371" spans="1:6">
      <c r="A4371" s="894" t="s">
        <v>3251</v>
      </c>
      <c r="B4371" s="567">
        <v>1600000</v>
      </c>
      <c r="C4371" s="567">
        <v>1</v>
      </c>
      <c r="D4371" s="567">
        <v>1600000</v>
      </c>
      <c r="E4371" s="567">
        <v>1365021</v>
      </c>
      <c r="F4371" s="567">
        <v>41529</v>
      </c>
    </row>
    <row r="4372" spans="1:6">
      <c r="A4372" s="896" t="s">
        <v>318</v>
      </c>
      <c r="B4372" s="567">
        <v>1600000</v>
      </c>
      <c r="C4372" s="567">
        <v>1</v>
      </c>
      <c r="D4372" s="567">
        <v>1600000</v>
      </c>
      <c r="E4372" s="567">
        <v>1365021</v>
      </c>
      <c r="F4372" s="567">
        <v>41529</v>
      </c>
    </row>
    <row r="4373" spans="1:6">
      <c r="A4373" s="895" t="s">
        <v>266</v>
      </c>
      <c r="B4373" s="567">
        <v>1600000</v>
      </c>
      <c r="C4373" s="567">
        <v>1</v>
      </c>
      <c r="D4373" s="567">
        <v>1600000</v>
      </c>
      <c r="E4373" s="567">
        <v>1365021</v>
      </c>
      <c r="F4373" s="567">
        <v>41529</v>
      </c>
    </row>
    <row r="4374" spans="1:6">
      <c r="A4374" s="897" t="s">
        <v>3251</v>
      </c>
      <c r="B4374" s="567">
        <v>1600000</v>
      </c>
      <c r="C4374" s="567">
        <v>1</v>
      </c>
      <c r="D4374" s="567">
        <v>1600000</v>
      </c>
      <c r="E4374" s="567">
        <v>1365021</v>
      </c>
      <c r="F4374" s="567">
        <v>41529</v>
      </c>
    </row>
    <row r="4375" spans="1:6">
      <c r="A4375" s="889">
        <v>70</v>
      </c>
      <c r="B4375" s="567">
        <v>2000000</v>
      </c>
      <c r="C4375" s="567">
        <v>1</v>
      </c>
      <c r="D4375" s="567">
        <v>2000000</v>
      </c>
      <c r="E4375" s="567">
        <v>1343157</v>
      </c>
      <c r="F4375" s="567">
        <v>798928</v>
      </c>
    </row>
    <row r="4376" spans="1:6">
      <c r="A4376" s="890" t="s">
        <v>3251</v>
      </c>
      <c r="B4376" s="567">
        <v>2000000</v>
      </c>
      <c r="C4376" s="567">
        <v>1</v>
      </c>
      <c r="D4376" s="567">
        <v>2000000</v>
      </c>
      <c r="E4376" s="567">
        <v>1343157</v>
      </c>
      <c r="F4376" s="567">
        <v>798928</v>
      </c>
    </row>
    <row r="4377" spans="1:6">
      <c r="A4377" s="891" t="s">
        <v>3251</v>
      </c>
      <c r="B4377" s="567">
        <v>2000000</v>
      </c>
      <c r="C4377" s="567">
        <v>1</v>
      </c>
      <c r="D4377" s="567">
        <v>2000000</v>
      </c>
      <c r="E4377" s="567">
        <v>1343157</v>
      </c>
      <c r="F4377" s="567">
        <v>798928</v>
      </c>
    </row>
    <row r="4378" spans="1:6">
      <c r="A4378" s="892" t="s">
        <v>3251</v>
      </c>
      <c r="B4378" s="567">
        <v>2000000</v>
      </c>
      <c r="C4378" s="567">
        <v>1</v>
      </c>
      <c r="D4378" s="567">
        <v>2000000</v>
      </c>
      <c r="E4378" s="567">
        <v>1343157</v>
      </c>
      <c r="F4378" s="567">
        <v>798928</v>
      </c>
    </row>
    <row r="4379" spans="1:6">
      <c r="A4379" s="893" t="s">
        <v>446</v>
      </c>
      <c r="B4379" s="567">
        <v>2000000</v>
      </c>
      <c r="C4379" s="567">
        <v>1</v>
      </c>
      <c r="D4379" s="567">
        <v>2000000</v>
      </c>
      <c r="E4379" s="567">
        <v>1343157</v>
      </c>
      <c r="F4379" s="567">
        <v>798928</v>
      </c>
    </row>
    <row r="4380" spans="1:6">
      <c r="A4380" s="894" t="s">
        <v>3251</v>
      </c>
      <c r="B4380" s="567">
        <v>2000000</v>
      </c>
      <c r="C4380" s="567">
        <v>1</v>
      </c>
      <c r="D4380" s="567">
        <v>2000000</v>
      </c>
      <c r="E4380" s="567">
        <v>1343157</v>
      </c>
      <c r="F4380" s="567">
        <v>798928</v>
      </c>
    </row>
    <row r="4381" spans="1:6">
      <c r="A4381" s="896" t="s">
        <v>318</v>
      </c>
      <c r="B4381" s="567">
        <v>2000000</v>
      </c>
      <c r="C4381" s="567">
        <v>1</v>
      </c>
      <c r="D4381" s="567">
        <v>2000000</v>
      </c>
      <c r="E4381" s="567">
        <v>1343157</v>
      </c>
      <c r="F4381" s="567">
        <v>798928</v>
      </c>
    </row>
    <row r="4382" spans="1:6">
      <c r="A4382" s="895" t="s">
        <v>266</v>
      </c>
      <c r="B4382" s="567">
        <v>2000000</v>
      </c>
      <c r="C4382" s="567">
        <v>1</v>
      </c>
      <c r="D4382" s="567">
        <v>2000000</v>
      </c>
      <c r="E4382" s="567">
        <v>1343157</v>
      </c>
      <c r="F4382" s="567">
        <v>798928</v>
      </c>
    </row>
    <row r="4383" spans="1:6">
      <c r="A4383" s="897" t="s">
        <v>3251</v>
      </c>
      <c r="B4383" s="567">
        <v>2000000</v>
      </c>
      <c r="C4383" s="567">
        <v>1</v>
      </c>
      <c r="D4383" s="567">
        <v>2000000</v>
      </c>
      <c r="E4383" s="567">
        <v>1343157</v>
      </c>
      <c r="F4383" s="567">
        <v>798928</v>
      </c>
    </row>
    <row r="4384" spans="1:6">
      <c r="A4384" s="889">
        <v>85</v>
      </c>
      <c r="B4384" s="567">
        <v>1500000</v>
      </c>
      <c r="C4384" s="567">
        <v>1</v>
      </c>
      <c r="D4384" s="567">
        <v>1500000</v>
      </c>
      <c r="E4384" s="567">
        <v>1495698</v>
      </c>
      <c r="F4384" s="567">
        <v>1048774</v>
      </c>
    </row>
    <row r="4385" spans="1:6">
      <c r="A4385" s="890" t="s">
        <v>3251</v>
      </c>
      <c r="B4385" s="567">
        <v>1500000</v>
      </c>
      <c r="C4385" s="567">
        <v>1</v>
      </c>
      <c r="D4385" s="567">
        <v>1500000</v>
      </c>
      <c r="E4385" s="567">
        <v>1495698</v>
      </c>
      <c r="F4385" s="567">
        <v>1048774</v>
      </c>
    </row>
    <row r="4386" spans="1:6">
      <c r="A4386" s="891" t="s">
        <v>3251</v>
      </c>
      <c r="B4386" s="567">
        <v>1500000</v>
      </c>
      <c r="C4386" s="567">
        <v>1</v>
      </c>
      <c r="D4386" s="567">
        <v>1500000</v>
      </c>
      <c r="E4386" s="567">
        <v>1495698</v>
      </c>
      <c r="F4386" s="567">
        <v>1048774</v>
      </c>
    </row>
    <row r="4387" spans="1:6">
      <c r="A4387" s="892" t="s">
        <v>3251</v>
      </c>
      <c r="B4387" s="567">
        <v>1500000</v>
      </c>
      <c r="C4387" s="567">
        <v>1</v>
      </c>
      <c r="D4387" s="567">
        <v>1500000</v>
      </c>
      <c r="E4387" s="567">
        <v>1495698</v>
      </c>
      <c r="F4387" s="567">
        <v>1048774</v>
      </c>
    </row>
    <row r="4388" spans="1:6">
      <c r="A4388" s="893" t="s">
        <v>445</v>
      </c>
      <c r="B4388" s="567">
        <v>1500000</v>
      </c>
      <c r="C4388" s="567">
        <v>1</v>
      </c>
      <c r="D4388" s="567">
        <v>1500000</v>
      </c>
      <c r="E4388" s="567">
        <v>1495698</v>
      </c>
      <c r="F4388" s="567">
        <v>1048774</v>
      </c>
    </row>
    <row r="4389" spans="1:6">
      <c r="A4389" s="894" t="s">
        <v>3251</v>
      </c>
      <c r="B4389" s="567">
        <v>1500000</v>
      </c>
      <c r="C4389" s="567">
        <v>1</v>
      </c>
      <c r="D4389" s="567">
        <v>1500000</v>
      </c>
      <c r="E4389" s="567">
        <v>1495698</v>
      </c>
      <c r="F4389" s="567">
        <v>1048774</v>
      </c>
    </row>
    <row r="4390" spans="1:6">
      <c r="A4390" s="896" t="s">
        <v>318</v>
      </c>
      <c r="B4390" s="567">
        <v>1500000</v>
      </c>
      <c r="C4390" s="567">
        <v>1</v>
      </c>
      <c r="D4390" s="567">
        <v>1500000</v>
      </c>
      <c r="E4390" s="567">
        <v>1495698</v>
      </c>
      <c r="F4390" s="567">
        <v>1048774</v>
      </c>
    </row>
    <row r="4391" spans="1:6">
      <c r="A4391" s="895" t="s">
        <v>266</v>
      </c>
      <c r="B4391" s="567">
        <v>1500000</v>
      </c>
      <c r="C4391" s="567">
        <v>1</v>
      </c>
      <c r="D4391" s="567">
        <v>1500000</v>
      </c>
      <c r="E4391" s="567">
        <v>1495698</v>
      </c>
      <c r="F4391" s="567">
        <v>1048774</v>
      </c>
    </row>
    <row r="4392" spans="1:6">
      <c r="A4392" s="897" t="s">
        <v>3251</v>
      </c>
      <c r="B4392" s="567">
        <v>1500000</v>
      </c>
      <c r="C4392" s="567">
        <v>1</v>
      </c>
      <c r="D4392" s="567">
        <v>1500000</v>
      </c>
      <c r="E4392" s="567">
        <v>1495698</v>
      </c>
      <c r="F4392" s="567">
        <v>1048774</v>
      </c>
    </row>
    <row r="4393" spans="1:6">
      <c r="A4393" s="887" t="s">
        <v>557</v>
      </c>
      <c r="B4393" s="567">
        <v>1800000</v>
      </c>
      <c r="C4393" s="567">
        <v>1</v>
      </c>
      <c r="D4393" s="567">
        <v>1800000</v>
      </c>
      <c r="E4393" s="567">
        <v>0</v>
      </c>
      <c r="F4393" s="567">
        <v>0</v>
      </c>
    </row>
    <row r="4394" spans="1:6">
      <c r="A4394" s="888" t="s">
        <v>3251</v>
      </c>
      <c r="B4394" s="567">
        <v>1800000</v>
      </c>
      <c r="C4394" s="567">
        <v>1</v>
      </c>
      <c r="D4394" s="567">
        <v>1800000</v>
      </c>
      <c r="E4394" s="567">
        <v>0</v>
      </c>
      <c r="F4394" s="567">
        <v>0</v>
      </c>
    </row>
    <row r="4395" spans="1:6">
      <c r="A4395" s="889">
        <v>0</v>
      </c>
      <c r="B4395" s="567">
        <v>1800000</v>
      </c>
      <c r="C4395" s="567">
        <v>1</v>
      </c>
      <c r="D4395" s="567">
        <v>1800000</v>
      </c>
      <c r="E4395" s="567">
        <v>0</v>
      </c>
      <c r="F4395" s="567">
        <v>0</v>
      </c>
    </row>
    <row r="4396" spans="1:6">
      <c r="A4396" s="890" t="s">
        <v>3251</v>
      </c>
      <c r="B4396" s="567">
        <v>1800000</v>
      </c>
      <c r="C4396" s="567">
        <v>1</v>
      </c>
      <c r="D4396" s="567">
        <v>1800000</v>
      </c>
      <c r="E4396" s="567">
        <v>0</v>
      </c>
      <c r="F4396" s="567">
        <v>0</v>
      </c>
    </row>
    <row r="4397" spans="1:6">
      <c r="A4397" s="891">
        <v>2015</v>
      </c>
      <c r="B4397" s="567">
        <v>1800000</v>
      </c>
      <c r="C4397" s="567">
        <v>1</v>
      </c>
      <c r="D4397" s="567">
        <v>1800000</v>
      </c>
      <c r="E4397" s="567">
        <v>0</v>
      </c>
      <c r="F4397" s="567">
        <v>0</v>
      </c>
    </row>
    <row r="4398" spans="1:6">
      <c r="A4398" s="892" t="s">
        <v>570</v>
      </c>
      <c r="B4398" s="567">
        <v>1800000</v>
      </c>
      <c r="C4398" s="567">
        <v>1</v>
      </c>
      <c r="D4398" s="567">
        <v>1800000</v>
      </c>
      <c r="E4398" s="567">
        <v>0</v>
      </c>
      <c r="F4398" s="567">
        <v>0</v>
      </c>
    </row>
    <row r="4399" spans="1:6">
      <c r="A4399" s="893" t="s">
        <v>3251</v>
      </c>
      <c r="B4399" s="567">
        <v>1800000</v>
      </c>
      <c r="C4399" s="567">
        <v>1</v>
      </c>
      <c r="D4399" s="567">
        <v>1800000</v>
      </c>
      <c r="E4399" s="567">
        <v>0</v>
      </c>
      <c r="F4399" s="567">
        <v>0</v>
      </c>
    </row>
    <row r="4400" spans="1:6">
      <c r="A4400" s="894" t="s">
        <v>3251</v>
      </c>
      <c r="B4400" s="567">
        <v>1800000</v>
      </c>
      <c r="C4400" s="567">
        <v>1</v>
      </c>
      <c r="D4400" s="567">
        <v>1800000</v>
      </c>
      <c r="E4400" s="567">
        <v>0</v>
      </c>
      <c r="F4400" s="567">
        <v>0</v>
      </c>
    </row>
    <row r="4401" spans="1:6">
      <c r="A4401" s="896" t="s">
        <v>527</v>
      </c>
      <c r="B4401" s="567">
        <v>1800000</v>
      </c>
      <c r="C4401" s="567">
        <v>1</v>
      </c>
      <c r="D4401" s="567">
        <v>1800000</v>
      </c>
      <c r="E4401" s="567">
        <v>0</v>
      </c>
      <c r="F4401" s="567">
        <v>0</v>
      </c>
    </row>
    <row r="4402" spans="1:6">
      <c r="A4402" s="895" t="s">
        <v>289</v>
      </c>
      <c r="B4402" s="567">
        <v>1800000</v>
      </c>
      <c r="C4402" s="567">
        <v>1</v>
      </c>
      <c r="D4402" s="567">
        <v>1800000</v>
      </c>
      <c r="E4402" s="567">
        <v>0</v>
      </c>
      <c r="F4402" s="567">
        <v>0</v>
      </c>
    </row>
    <row r="4403" spans="1:6">
      <c r="A4403" s="897" t="s">
        <v>319</v>
      </c>
      <c r="B4403" s="567">
        <v>1800000</v>
      </c>
      <c r="C4403" s="567">
        <v>1</v>
      </c>
      <c r="D4403" s="567">
        <v>1800000</v>
      </c>
      <c r="E4403" s="567">
        <v>0</v>
      </c>
      <c r="F4403" s="567">
        <v>0</v>
      </c>
    </row>
    <row r="4404" spans="1:6">
      <c r="A4404" s="887" t="s">
        <v>611</v>
      </c>
      <c r="B4404" s="567"/>
      <c r="C4404" s="567">
        <v>1</v>
      </c>
      <c r="D4404" s="567">
        <v>2500000</v>
      </c>
      <c r="E4404" s="567"/>
      <c r="F4404" s="567"/>
    </row>
    <row r="4405" spans="1:6">
      <c r="A4405" s="888" t="s">
        <v>3251</v>
      </c>
      <c r="B4405" s="567"/>
      <c r="C4405" s="567">
        <v>1</v>
      </c>
      <c r="D4405" s="567">
        <v>2500000</v>
      </c>
      <c r="E4405" s="567"/>
      <c r="F4405" s="567"/>
    </row>
    <row r="4406" spans="1:6">
      <c r="A4406" s="889">
        <v>0</v>
      </c>
      <c r="B4406" s="567"/>
      <c r="C4406" s="567">
        <v>1</v>
      </c>
      <c r="D4406" s="567">
        <v>2500000</v>
      </c>
      <c r="E4406" s="567"/>
      <c r="F4406" s="567"/>
    </row>
    <row r="4407" spans="1:6">
      <c r="A4407" s="890">
        <v>0</v>
      </c>
      <c r="B4407" s="567"/>
      <c r="C4407" s="567">
        <v>1</v>
      </c>
      <c r="D4407" s="567">
        <v>2500000</v>
      </c>
      <c r="E4407" s="567"/>
      <c r="F4407" s="567"/>
    </row>
    <row r="4408" spans="1:6">
      <c r="A4408" s="891">
        <v>2019</v>
      </c>
      <c r="B4408" s="567"/>
      <c r="C4408" s="567">
        <v>1</v>
      </c>
      <c r="D4408" s="567">
        <v>2500000</v>
      </c>
      <c r="E4408" s="567"/>
      <c r="F4408" s="567"/>
    </row>
    <row r="4409" spans="1:6">
      <c r="A4409" s="892" t="s">
        <v>3119</v>
      </c>
      <c r="B4409" s="567"/>
      <c r="C4409" s="567">
        <v>1</v>
      </c>
      <c r="D4409" s="567">
        <v>2500000</v>
      </c>
      <c r="E4409" s="567"/>
      <c r="F4409" s="567"/>
    </row>
    <row r="4410" spans="1:6">
      <c r="A4410" s="893" t="s">
        <v>3251</v>
      </c>
      <c r="B4410" s="567"/>
      <c r="C4410" s="567">
        <v>1</v>
      </c>
      <c r="D4410" s="567">
        <v>2500000</v>
      </c>
      <c r="E4410" s="567"/>
      <c r="F4410" s="567"/>
    </row>
    <row r="4411" spans="1:6">
      <c r="A4411" s="894" t="s">
        <v>3251</v>
      </c>
      <c r="B4411" s="567"/>
      <c r="C4411" s="567">
        <v>1</v>
      </c>
      <c r="D4411" s="567">
        <v>2500000</v>
      </c>
      <c r="E4411" s="567"/>
      <c r="F4411" s="567"/>
    </row>
    <row r="4412" spans="1:6">
      <c r="A4412" s="896" t="s">
        <v>526</v>
      </c>
      <c r="B4412" s="567"/>
      <c r="C4412" s="567">
        <v>1</v>
      </c>
      <c r="D4412" s="567">
        <v>2500000</v>
      </c>
      <c r="E4412" s="567"/>
      <c r="F4412" s="567"/>
    </row>
    <row r="4413" spans="1:6">
      <c r="A4413" s="895" t="s">
        <v>270</v>
      </c>
      <c r="B4413" s="567"/>
      <c r="C4413" s="567">
        <v>1</v>
      </c>
      <c r="D4413" s="567">
        <v>2500000</v>
      </c>
      <c r="E4413" s="567"/>
      <c r="F4413" s="567"/>
    </row>
    <row r="4414" spans="1:6">
      <c r="A4414" s="897" t="s">
        <v>3251</v>
      </c>
      <c r="B4414" s="567"/>
      <c r="C4414" s="567">
        <v>1</v>
      </c>
      <c r="D4414" s="567">
        <v>2500000</v>
      </c>
      <c r="E4414" s="567"/>
      <c r="F4414" s="567"/>
    </row>
    <row r="4415" spans="1:6">
      <c r="A4415" s="887" t="s">
        <v>409</v>
      </c>
      <c r="B4415" s="567">
        <v>1000000</v>
      </c>
      <c r="C4415" s="567">
        <v>1</v>
      </c>
      <c r="D4415" s="567">
        <v>1000000</v>
      </c>
      <c r="E4415" s="567">
        <v>893898</v>
      </c>
      <c r="F4415" s="567">
        <v>690814</v>
      </c>
    </row>
    <row r="4416" spans="1:6">
      <c r="A4416" s="888" t="s">
        <v>3251</v>
      </c>
      <c r="B4416" s="567">
        <v>1000000</v>
      </c>
      <c r="C4416" s="567">
        <v>1</v>
      </c>
      <c r="D4416" s="567">
        <v>1000000</v>
      </c>
      <c r="E4416" s="567">
        <v>893898</v>
      </c>
      <c r="F4416" s="567">
        <v>690814</v>
      </c>
    </row>
    <row r="4417" spans="1:6">
      <c r="A4417" s="889">
        <v>0.85</v>
      </c>
      <c r="B4417" s="567">
        <v>1000000</v>
      </c>
      <c r="C4417" s="567">
        <v>1</v>
      </c>
      <c r="D4417" s="567">
        <v>1000000</v>
      </c>
      <c r="E4417" s="567">
        <v>893898</v>
      </c>
      <c r="F4417" s="567">
        <v>690814</v>
      </c>
    </row>
    <row r="4418" spans="1:6">
      <c r="A4418" s="890" t="s">
        <v>3251</v>
      </c>
      <c r="B4418" s="567">
        <v>1000000</v>
      </c>
      <c r="C4418" s="567">
        <v>1</v>
      </c>
      <c r="D4418" s="567">
        <v>1000000</v>
      </c>
      <c r="E4418" s="567">
        <v>893898</v>
      </c>
      <c r="F4418" s="567">
        <v>690814</v>
      </c>
    </row>
    <row r="4419" spans="1:6">
      <c r="A4419" s="891" t="s">
        <v>3251</v>
      </c>
      <c r="B4419" s="567">
        <v>1000000</v>
      </c>
      <c r="C4419" s="567">
        <v>1</v>
      </c>
      <c r="D4419" s="567">
        <v>1000000</v>
      </c>
      <c r="E4419" s="567">
        <v>893898</v>
      </c>
      <c r="F4419" s="567">
        <v>690814</v>
      </c>
    </row>
    <row r="4420" spans="1:6">
      <c r="A4420" s="892" t="s">
        <v>3251</v>
      </c>
      <c r="B4420" s="567">
        <v>1000000</v>
      </c>
      <c r="C4420" s="567">
        <v>1</v>
      </c>
      <c r="D4420" s="567">
        <v>1000000</v>
      </c>
      <c r="E4420" s="567">
        <v>893898</v>
      </c>
      <c r="F4420" s="567">
        <v>690814</v>
      </c>
    </row>
    <row r="4421" spans="1:6">
      <c r="A4421" s="893" t="s">
        <v>408</v>
      </c>
      <c r="B4421" s="567">
        <v>1000000</v>
      </c>
      <c r="C4421" s="567">
        <v>1</v>
      </c>
      <c r="D4421" s="567">
        <v>1000000</v>
      </c>
      <c r="E4421" s="567">
        <v>893898</v>
      </c>
      <c r="F4421" s="567">
        <v>690814</v>
      </c>
    </row>
    <row r="4422" spans="1:6">
      <c r="A4422" s="894" t="s">
        <v>3251</v>
      </c>
      <c r="B4422" s="567">
        <v>1000000</v>
      </c>
      <c r="C4422" s="567">
        <v>1</v>
      </c>
      <c r="D4422" s="567">
        <v>1000000</v>
      </c>
      <c r="E4422" s="567">
        <v>893898</v>
      </c>
      <c r="F4422" s="567">
        <v>690814</v>
      </c>
    </row>
    <row r="4423" spans="1:6">
      <c r="A4423" s="896" t="s">
        <v>318</v>
      </c>
      <c r="B4423" s="567">
        <v>1000000</v>
      </c>
      <c r="C4423" s="567">
        <v>1</v>
      </c>
      <c r="D4423" s="567">
        <v>1000000</v>
      </c>
      <c r="E4423" s="567">
        <v>893898</v>
      </c>
      <c r="F4423" s="567">
        <v>690814</v>
      </c>
    </row>
    <row r="4424" spans="1:6">
      <c r="A4424" s="895" t="s">
        <v>291</v>
      </c>
      <c r="B4424" s="567">
        <v>1000000</v>
      </c>
      <c r="C4424" s="567">
        <v>1</v>
      </c>
      <c r="D4424" s="567">
        <v>1000000</v>
      </c>
      <c r="E4424" s="567">
        <v>893898</v>
      </c>
      <c r="F4424" s="567">
        <v>690814</v>
      </c>
    </row>
    <row r="4425" spans="1:6">
      <c r="A4425" s="897" t="s">
        <v>391</v>
      </c>
      <c r="B4425" s="567">
        <v>1000000</v>
      </c>
      <c r="C4425" s="567">
        <v>1</v>
      </c>
      <c r="D4425" s="567">
        <v>1000000</v>
      </c>
      <c r="E4425" s="567">
        <v>893898</v>
      </c>
      <c r="F4425" s="567">
        <v>690814</v>
      </c>
    </row>
    <row r="4426" spans="1:6">
      <c r="A4426" s="887" t="s">
        <v>1312</v>
      </c>
      <c r="B4426" s="567"/>
      <c r="C4426" s="567">
        <v>1</v>
      </c>
      <c r="D4426" s="567">
        <v>3000000</v>
      </c>
      <c r="E4426" s="567"/>
      <c r="F4426" s="567">
        <v>2341776</v>
      </c>
    </row>
    <row r="4427" spans="1:6">
      <c r="A4427" s="888" t="s">
        <v>3251</v>
      </c>
      <c r="B4427" s="567"/>
      <c r="C4427" s="567">
        <v>1</v>
      </c>
      <c r="D4427" s="567">
        <v>3000000</v>
      </c>
      <c r="E4427" s="567"/>
      <c r="F4427" s="567">
        <v>2341776</v>
      </c>
    </row>
    <row r="4428" spans="1:6">
      <c r="A4428" s="889">
        <v>0.8</v>
      </c>
      <c r="B4428" s="567"/>
      <c r="C4428" s="567">
        <v>1</v>
      </c>
      <c r="D4428" s="567">
        <v>3000000</v>
      </c>
      <c r="E4428" s="567"/>
      <c r="F4428" s="567">
        <v>2341776</v>
      </c>
    </row>
    <row r="4429" spans="1:6">
      <c r="A4429" s="890">
        <v>0.82604246387180569</v>
      </c>
      <c r="B4429" s="567"/>
      <c r="C4429" s="567">
        <v>1</v>
      </c>
      <c r="D4429" s="567">
        <v>3000000</v>
      </c>
      <c r="E4429" s="567"/>
      <c r="F4429" s="567">
        <v>2341776</v>
      </c>
    </row>
    <row r="4430" spans="1:6">
      <c r="A4430" s="891" t="s">
        <v>3251</v>
      </c>
      <c r="B4430" s="567"/>
      <c r="C4430" s="567">
        <v>1</v>
      </c>
      <c r="D4430" s="567">
        <v>3000000</v>
      </c>
      <c r="E4430" s="567"/>
      <c r="F4430" s="567">
        <v>2341776</v>
      </c>
    </row>
    <row r="4431" spans="1:6">
      <c r="A4431" s="892" t="s">
        <v>1311</v>
      </c>
      <c r="B4431" s="567"/>
      <c r="C4431" s="567">
        <v>1</v>
      </c>
      <c r="D4431" s="567">
        <v>3000000</v>
      </c>
      <c r="E4431" s="567"/>
      <c r="F4431" s="567">
        <v>2341776</v>
      </c>
    </row>
    <row r="4432" spans="1:6">
      <c r="A4432" s="893" t="s">
        <v>3251</v>
      </c>
      <c r="B4432" s="567"/>
      <c r="C4432" s="567">
        <v>1</v>
      </c>
      <c r="D4432" s="567">
        <v>3000000</v>
      </c>
      <c r="E4432" s="567"/>
      <c r="F4432" s="567">
        <v>2341776</v>
      </c>
    </row>
    <row r="4433" spans="1:6">
      <c r="A4433" s="894" t="s">
        <v>3251</v>
      </c>
      <c r="B4433" s="567"/>
      <c r="C4433" s="567">
        <v>1</v>
      </c>
      <c r="D4433" s="567">
        <v>3000000</v>
      </c>
      <c r="E4433" s="567"/>
      <c r="F4433" s="567">
        <v>2341776</v>
      </c>
    </row>
    <row r="4434" spans="1:6">
      <c r="A4434" s="896" t="s">
        <v>529</v>
      </c>
      <c r="B4434" s="567"/>
      <c r="C4434" s="567">
        <v>1</v>
      </c>
      <c r="D4434" s="567">
        <v>3000000</v>
      </c>
      <c r="E4434" s="567"/>
      <c r="F4434" s="567">
        <v>2341776</v>
      </c>
    </row>
    <row r="4435" spans="1:6">
      <c r="A4435" s="895" t="s">
        <v>299</v>
      </c>
      <c r="B4435" s="567"/>
      <c r="C4435" s="567">
        <v>1</v>
      </c>
      <c r="D4435" s="567">
        <v>3000000</v>
      </c>
      <c r="E4435" s="567"/>
      <c r="F4435" s="567">
        <v>2341776</v>
      </c>
    </row>
    <row r="4436" spans="1:6">
      <c r="A4436" s="897" t="s">
        <v>319</v>
      </c>
      <c r="B4436" s="567"/>
      <c r="C4436" s="567">
        <v>1</v>
      </c>
      <c r="D4436" s="567">
        <v>3000000</v>
      </c>
      <c r="E4436" s="567"/>
      <c r="F4436" s="567">
        <v>2341776</v>
      </c>
    </row>
    <row r="4437" spans="1:6">
      <c r="A4437" s="887" t="s">
        <v>3118</v>
      </c>
      <c r="B4437" s="567"/>
      <c r="C4437" s="567">
        <v>1</v>
      </c>
      <c r="D4437" s="567">
        <v>4396774.5</v>
      </c>
      <c r="E4437" s="567"/>
      <c r="F4437" s="567"/>
    </row>
    <row r="4438" spans="1:6">
      <c r="A4438" s="888" t="s">
        <v>3251</v>
      </c>
      <c r="B4438" s="567"/>
      <c r="C4438" s="567">
        <v>1</v>
      </c>
      <c r="D4438" s="567">
        <v>4396774.5</v>
      </c>
      <c r="E4438" s="567"/>
      <c r="F4438" s="567"/>
    </row>
    <row r="4439" spans="1:6">
      <c r="A4439" s="889">
        <v>0.99</v>
      </c>
      <c r="B4439" s="567"/>
      <c r="C4439" s="567">
        <v>1</v>
      </c>
      <c r="D4439" s="567">
        <v>4396774.5</v>
      </c>
      <c r="E4439" s="567"/>
      <c r="F4439" s="567"/>
    </row>
    <row r="4440" spans="1:6">
      <c r="A4440" s="890">
        <v>0.83</v>
      </c>
      <c r="B4440" s="567"/>
      <c r="C4440" s="567">
        <v>1</v>
      </c>
      <c r="D4440" s="567">
        <v>4396774.5</v>
      </c>
      <c r="E4440" s="567"/>
      <c r="F4440" s="567"/>
    </row>
    <row r="4441" spans="1:6">
      <c r="A4441" s="891">
        <v>2011</v>
      </c>
      <c r="B4441" s="567"/>
      <c r="C4441" s="567">
        <v>1</v>
      </c>
      <c r="D4441" s="567">
        <v>4396774.5</v>
      </c>
      <c r="E4441" s="567"/>
      <c r="F4441" s="567"/>
    </row>
    <row r="4442" spans="1:6">
      <c r="A4442" s="892" t="s">
        <v>3117</v>
      </c>
      <c r="B4442" s="567"/>
      <c r="C4442" s="567">
        <v>1</v>
      </c>
      <c r="D4442" s="567">
        <v>4396774.5</v>
      </c>
      <c r="E4442" s="567"/>
      <c r="F4442" s="567"/>
    </row>
    <row r="4443" spans="1:6">
      <c r="A4443" s="893" t="s">
        <v>3251</v>
      </c>
      <c r="B4443" s="567"/>
      <c r="C4443" s="567">
        <v>1</v>
      </c>
      <c r="D4443" s="567">
        <v>4396774.5</v>
      </c>
      <c r="E4443" s="567"/>
      <c r="F4443" s="567"/>
    </row>
    <row r="4444" spans="1:6">
      <c r="A4444" s="894" t="s">
        <v>3251</v>
      </c>
      <c r="B4444" s="567"/>
      <c r="C4444" s="567">
        <v>1</v>
      </c>
      <c r="D4444" s="567">
        <v>4396774.5</v>
      </c>
      <c r="E4444" s="567"/>
      <c r="F4444" s="567"/>
    </row>
    <row r="4445" spans="1:6">
      <c r="A4445" s="896" t="s">
        <v>526</v>
      </c>
      <c r="B4445" s="567"/>
      <c r="C4445" s="567">
        <v>1</v>
      </c>
      <c r="D4445" s="567">
        <v>4396774.5</v>
      </c>
      <c r="E4445" s="567"/>
      <c r="F4445" s="567"/>
    </row>
    <row r="4446" spans="1:6">
      <c r="A4446" s="895" t="s">
        <v>270</v>
      </c>
      <c r="B4446" s="567"/>
      <c r="C4446" s="567">
        <v>1</v>
      </c>
      <c r="D4446" s="567">
        <v>4396774.5</v>
      </c>
      <c r="E4446" s="567"/>
      <c r="F4446" s="567"/>
    </row>
    <row r="4447" spans="1:6">
      <c r="A4447" s="897" t="s">
        <v>3251</v>
      </c>
      <c r="B4447" s="567"/>
      <c r="C4447" s="567">
        <v>1</v>
      </c>
      <c r="D4447" s="567">
        <v>4396774.5</v>
      </c>
      <c r="E4447" s="567"/>
      <c r="F4447" s="567"/>
    </row>
    <row r="4448" spans="1:6">
      <c r="A4448" s="887" t="s">
        <v>67</v>
      </c>
      <c r="B4448" s="567">
        <v>72702</v>
      </c>
      <c r="C4448" s="567">
        <v>1</v>
      </c>
      <c r="D4448" s="567">
        <v>1134702</v>
      </c>
      <c r="E4448" s="567">
        <v>387110.56057999999</v>
      </c>
      <c r="F4448" s="567">
        <v>180273</v>
      </c>
    </row>
    <row r="4449" spans="1:6">
      <c r="A4449" s="888" t="s">
        <v>3251</v>
      </c>
      <c r="B4449" s="567">
        <v>72702</v>
      </c>
      <c r="C4449" s="567">
        <v>1</v>
      </c>
      <c r="D4449" s="567">
        <v>1134702</v>
      </c>
      <c r="E4449" s="567">
        <v>387110.56057999999</v>
      </c>
      <c r="F4449" s="567">
        <v>180273</v>
      </c>
    </row>
    <row r="4450" spans="1:6">
      <c r="A4450" s="889">
        <v>0.2</v>
      </c>
      <c r="B4450" s="567">
        <v>72702</v>
      </c>
      <c r="C4450" s="567">
        <v>1</v>
      </c>
      <c r="D4450" s="567">
        <v>1134702</v>
      </c>
      <c r="E4450" s="567">
        <v>387110.56057999999</v>
      </c>
      <c r="F4450" s="567">
        <v>180273</v>
      </c>
    </row>
    <row r="4451" spans="1:6">
      <c r="A4451" s="890" t="s">
        <v>3251</v>
      </c>
      <c r="B4451" s="567">
        <v>72702</v>
      </c>
      <c r="C4451" s="567">
        <v>1</v>
      </c>
      <c r="D4451" s="567">
        <v>1134702</v>
      </c>
      <c r="E4451" s="567">
        <v>387110.56057999999</v>
      </c>
      <c r="F4451" s="567">
        <v>180273</v>
      </c>
    </row>
    <row r="4452" spans="1:6">
      <c r="A4452" s="891" t="s">
        <v>3251</v>
      </c>
      <c r="B4452" s="567">
        <v>72702</v>
      </c>
      <c r="C4452" s="567">
        <v>1</v>
      </c>
      <c r="D4452" s="567">
        <v>1134702</v>
      </c>
      <c r="E4452" s="567">
        <v>387110.56057999999</v>
      </c>
      <c r="F4452" s="567">
        <v>180273</v>
      </c>
    </row>
    <row r="4453" spans="1:6">
      <c r="A4453" s="892" t="s">
        <v>3251</v>
      </c>
      <c r="B4453" s="567">
        <v>72702</v>
      </c>
      <c r="C4453" s="567">
        <v>1</v>
      </c>
      <c r="D4453" s="567">
        <v>1134702</v>
      </c>
      <c r="E4453" s="567">
        <v>387110.56057999999</v>
      </c>
      <c r="F4453" s="567">
        <v>180273</v>
      </c>
    </row>
    <row r="4454" spans="1:6">
      <c r="A4454" s="893" t="s">
        <v>323</v>
      </c>
      <c r="B4454" s="567">
        <v>72702</v>
      </c>
      <c r="C4454" s="567">
        <v>1</v>
      </c>
      <c r="D4454" s="567">
        <v>1134702</v>
      </c>
      <c r="E4454" s="567">
        <v>387110.56057999999</v>
      </c>
      <c r="F4454" s="567">
        <v>180273</v>
      </c>
    </row>
    <row r="4455" spans="1:6">
      <c r="A4455" s="894" t="s">
        <v>3251</v>
      </c>
      <c r="B4455" s="567">
        <v>72702</v>
      </c>
      <c r="C4455" s="567">
        <v>1</v>
      </c>
      <c r="D4455" s="567">
        <v>1134702</v>
      </c>
      <c r="E4455" s="567">
        <v>387110.56057999999</v>
      </c>
      <c r="F4455" s="567">
        <v>180273</v>
      </c>
    </row>
    <row r="4456" spans="1:6">
      <c r="A4456" s="896" t="s">
        <v>318</v>
      </c>
      <c r="B4456" s="567">
        <v>72702</v>
      </c>
      <c r="C4456" s="567">
        <v>1</v>
      </c>
      <c r="D4456" s="567">
        <v>1134702</v>
      </c>
      <c r="E4456" s="567">
        <v>387110.56057999999</v>
      </c>
      <c r="F4456" s="567">
        <v>180273</v>
      </c>
    </row>
    <row r="4457" spans="1:6">
      <c r="A4457" s="895" t="s">
        <v>295</v>
      </c>
      <c r="B4457" s="567">
        <v>72702</v>
      </c>
      <c r="C4457" s="567">
        <v>1</v>
      </c>
      <c r="D4457" s="567">
        <v>1134702</v>
      </c>
      <c r="E4457" s="567">
        <v>387110.56057999999</v>
      </c>
      <c r="F4457" s="567">
        <v>180273</v>
      </c>
    </row>
    <row r="4458" spans="1:6">
      <c r="A4458" s="897" t="s">
        <v>319</v>
      </c>
      <c r="B4458" s="567">
        <v>72702</v>
      </c>
      <c r="C4458" s="567">
        <v>1</v>
      </c>
      <c r="D4458" s="567">
        <v>1134702</v>
      </c>
      <c r="E4458" s="567">
        <v>387110.56057999999</v>
      </c>
      <c r="F4458" s="567">
        <v>180273</v>
      </c>
    </row>
    <row r="4459" spans="1:6">
      <c r="A4459" s="887" t="s">
        <v>3251</v>
      </c>
      <c r="B4459" s="567">
        <v>5200000</v>
      </c>
      <c r="C4459" s="567">
        <v>10</v>
      </c>
      <c r="D4459" s="567">
        <v>19117108</v>
      </c>
      <c r="E4459" s="567">
        <v>11233804.617279999</v>
      </c>
      <c r="F4459" s="567">
        <v>10073759.125219999</v>
      </c>
    </row>
    <row r="4460" spans="1:6">
      <c r="A4460" s="888" t="s">
        <v>3251</v>
      </c>
      <c r="B4460" s="567">
        <v>5200000</v>
      </c>
      <c r="C4460" s="567">
        <v>10</v>
      </c>
      <c r="D4460" s="567">
        <v>19117108</v>
      </c>
      <c r="E4460" s="567">
        <v>11233804.617279999</v>
      </c>
      <c r="F4460" s="567">
        <v>10073759.125219999</v>
      </c>
    </row>
    <row r="4461" spans="1:6">
      <c r="A4461" s="889">
        <v>0.4</v>
      </c>
      <c r="B4461" s="567"/>
      <c r="C4461" s="567">
        <v>1</v>
      </c>
      <c r="D4461" s="567">
        <v>4000000</v>
      </c>
      <c r="E4461" s="567"/>
      <c r="F4461" s="567">
        <v>1106580</v>
      </c>
    </row>
    <row r="4462" spans="1:6">
      <c r="A4462" s="890">
        <v>0.33</v>
      </c>
      <c r="B4462" s="567"/>
      <c r="C4462" s="567">
        <v>1</v>
      </c>
      <c r="D4462" s="567">
        <v>4000000</v>
      </c>
      <c r="E4462" s="567"/>
      <c r="F4462" s="567">
        <v>1106580</v>
      </c>
    </row>
    <row r="4463" spans="1:6">
      <c r="A4463" s="891" t="s">
        <v>3251</v>
      </c>
      <c r="B4463" s="567"/>
      <c r="C4463" s="567">
        <v>1</v>
      </c>
      <c r="D4463" s="567">
        <v>4000000</v>
      </c>
      <c r="E4463" s="567"/>
      <c r="F4463" s="567">
        <v>1106580</v>
      </c>
    </row>
    <row r="4464" spans="1:6">
      <c r="A4464" s="892" t="s">
        <v>1301</v>
      </c>
      <c r="B4464" s="567"/>
      <c r="C4464" s="567">
        <v>1</v>
      </c>
      <c r="D4464" s="567">
        <v>4000000</v>
      </c>
      <c r="E4464" s="567"/>
      <c r="F4464" s="567">
        <v>1106580</v>
      </c>
    </row>
    <row r="4465" spans="1:6">
      <c r="A4465" s="893" t="s">
        <v>3251</v>
      </c>
      <c r="B4465" s="567"/>
      <c r="C4465" s="567">
        <v>1</v>
      </c>
      <c r="D4465" s="567">
        <v>4000000</v>
      </c>
      <c r="E4465" s="567"/>
      <c r="F4465" s="567">
        <v>1106580</v>
      </c>
    </row>
    <row r="4466" spans="1:6">
      <c r="A4466" s="894" t="s">
        <v>3251</v>
      </c>
      <c r="B4466" s="567"/>
      <c r="C4466" s="567">
        <v>1</v>
      </c>
      <c r="D4466" s="567">
        <v>4000000</v>
      </c>
      <c r="E4466" s="567"/>
      <c r="F4466" s="567">
        <v>1106580</v>
      </c>
    </row>
    <row r="4467" spans="1:6">
      <c r="A4467" s="896" t="s">
        <v>529</v>
      </c>
      <c r="B4467" s="567"/>
      <c r="C4467" s="567">
        <v>1</v>
      </c>
      <c r="D4467" s="567">
        <v>4000000</v>
      </c>
      <c r="E4467" s="567"/>
      <c r="F4467" s="567">
        <v>1106580</v>
      </c>
    </row>
    <row r="4468" spans="1:6">
      <c r="A4468" s="895" t="s">
        <v>268</v>
      </c>
      <c r="B4468" s="567"/>
      <c r="C4468" s="567">
        <v>1</v>
      </c>
      <c r="D4468" s="567">
        <v>4000000</v>
      </c>
      <c r="E4468" s="567"/>
      <c r="F4468" s="567">
        <v>1106580</v>
      </c>
    </row>
    <row r="4469" spans="1:6">
      <c r="A4469" s="897" t="s">
        <v>319</v>
      </c>
      <c r="B4469" s="567"/>
      <c r="C4469" s="567">
        <v>1</v>
      </c>
      <c r="D4469" s="567">
        <v>4000000</v>
      </c>
      <c r="E4469" s="567"/>
      <c r="F4469" s="567">
        <v>1106580</v>
      </c>
    </row>
    <row r="4470" spans="1:6">
      <c r="A4470" s="889">
        <v>0.45</v>
      </c>
      <c r="B4470" s="567"/>
      <c r="C4470" s="567">
        <v>1</v>
      </c>
      <c r="D4470" s="567">
        <v>2000000</v>
      </c>
      <c r="E4470" s="567">
        <v>1637616</v>
      </c>
      <c r="F4470" s="567">
        <v>507012</v>
      </c>
    </row>
    <row r="4471" spans="1:6">
      <c r="A4471" s="890" t="s">
        <v>3251</v>
      </c>
      <c r="B4471" s="567"/>
      <c r="C4471" s="567">
        <v>1</v>
      </c>
      <c r="D4471" s="567">
        <v>2000000</v>
      </c>
      <c r="E4471" s="567">
        <v>1637616</v>
      </c>
      <c r="F4471" s="567">
        <v>507012</v>
      </c>
    </row>
    <row r="4472" spans="1:6">
      <c r="A4472" s="891" t="s">
        <v>3251</v>
      </c>
      <c r="B4472" s="567"/>
      <c r="C4472" s="567">
        <v>1</v>
      </c>
      <c r="D4472" s="567">
        <v>2000000</v>
      </c>
      <c r="E4472" s="567">
        <v>1637616</v>
      </c>
      <c r="F4472" s="567">
        <v>507012</v>
      </c>
    </row>
    <row r="4473" spans="1:6">
      <c r="A4473" s="892" t="s">
        <v>1265</v>
      </c>
      <c r="B4473" s="567"/>
      <c r="C4473" s="567">
        <v>1</v>
      </c>
      <c r="D4473" s="567">
        <v>2000000</v>
      </c>
      <c r="E4473" s="567">
        <v>1637616</v>
      </c>
      <c r="F4473" s="567">
        <v>507012</v>
      </c>
    </row>
    <row r="4474" spans="1:6">
      <c r="A4474" s="893" t="s">
        <v>3251</v>
      </c>
      <c r="B4474" s="567"/>
      <c r="C4474" s="567">
        <v>1</v>
      </c>
      <c r="D4474" s="567">
        <v>2000000</v>
      </c>
      <c r="E4474" s="567">
        <v>1637616</v>
      </c>
      <c r="F4474" s="567">
        <v>507012</v>
      </c>
    </row>
    <row r="4475" spans="1:6">
      <c r="A4475" s="894" t="s">
        <v>3251</v>
      </c>
      <c r="B4475" s="567"/>
      <c r="C4475" s="567">
        <v>1</v>
      </c>
      <c r="D4475" s="567">
        <v>2000000</v>
      </c>
      <c r="E4475" s="567">
        <v>1637616</v>
      </c>
      <c r="F4475" s="567">
        <v>507012</v>
      </c>
    </row>
    <row r="4476" spans="1:6">
      <c r="A4476" s="896" t="s">
        <v>529</v>
      </c>
      <c r="B4476" s="567"/>
      <c r="C4476" s="567">
        <v>1</v>
      </c>
      <c r="D4476" s="567">
        <v>2000000</v>
      </c>
      <c r="E4476" s="567">
        <v>1637616</v>
      </c>
      <c r="F4476" s="567">
        <v>507012</v>
      </c>
    </row>
    <row r="4477" spans="1:6">
      <c r="A4477" s="895" t="s">
        <v>298</v>
      </c>
      <c r="B4477" s="567"/>
      <c r="C4477" s="567">
        <v>1</v>
      </c>
      <c r="D4477" s="567">
        <v>2000000</v>
      </c>
      <c r="E4477" s="567">
        <v>1637616</v>
      </c>
      <c r="F4477" s="567">
        <v>507012</v>
      </c>
    </row>
    <row r="4478" spans="1:6">
      <c r="A4478" s="897" t="s">
        <v>319</v>
      </c>
      <c r="B4478" s="567"/>
      <c r="C4478" s="567">
        <v>1</v>
      </c>
      <c r="D4478" s="567">
        <v>2000000</v>
      </c>
      <c r="E4478" s="567">
        <v>1637616</v>
      </c>
      <c r="F4478" s="567">
        <v>507012</v>
      </c>
    </row>
    <row r="4479" spans="1:6">
      <c r="A4479" s="889">
        <v>0.65</v>
      </c>
      <c r="B4479" s="567"/>
      <c r="C4479" s="567">
        <v>1</v>
      </c>
      <c r="D4479" s="567">
        <v>1700000</v>
      </c>
      <c r="E4479" s="567">
        <v>1201064</v>
      </c>
      <c r="F4479" s="567">
        <v>574074</v>
      </c>
    </row>
    <row r="4480" spans="1:6">
      <c r="A4480" s="890" t="s">
        <v>3251</v>
      </c>
      <c r="B4480" s="567"/>
      <c r="C4480" s="567">
        <v>1</v>
      </c>
      <c r="D4480" s="567">
        <v>1700000</v>
      </c>
      <c r="E4480" s="567">
        <v>1201064</v>
      </c>
      <c r="F4480" s="567">
        <v>574074</v>
      </c>
    </row>
    <row r="4481" spans="1:6">
      <c r="A4481" s="891" t="s">
        <v>3251</v>
      </c>
      <c r="B4481" s="567"/>
      <c r="C4481" s="567">
        <v>1</v>
      </c>
      <c r="D4481" s="567">
        <v>1700000</v>
      </c>
      <c r="E4481" s="567">
        <v>1201064</v>
      </c>
      <c r="F4481" s="567">
        <v>574074</v>
      </c>
    </row>
    <row r="4482" spans="1:6">
      <c r="A4482" s="892" t="s">
        <v>1262</v>
      </c>
      <c r="B4482" s="567"/>
      <c r="C4482" s="567">
        <v>1</v>
      </c>
      <c r="D4482" s="567">
        <v>1700000</v>
      </c>
      <c r="E4482" s="567">
        <v>1201064</v>
      </c>
      <c r="F4482" s="567">
        <v>574074</v>
      </c>
    </row>
    <row r="4483" spans="1:6">
      <c r="A4483" s="893" t="s">
        <v>3251</v>
      </c>
      <c r="B4483" s="567"/>
      <c r="C4483" s="567">
        <v>1</v>
      </c>
      <c r="D4483" s="567">
        <v>1700000</v>
      </c>
      <c r="E4483" s="567">
        <v>1201064</v>
      </c>
      <c r="F4483" s="567">
        <v>574074</v>
      </c>
    </row>
    <row r="4484" spans="1:6">
      <c r="A4484" s="894" t="s">
        <v>3251</v>
      </c>
      <c r="B4484" s="567"/>
      <c r="C4484" s="567">
        <v>1</v>
      </c>
      <c r="D4484" s="567">
        <v>1700000</v>
      </c>
      <c r="E4484" s="567">
        <v>1201064</v>
      </c>
      <c r="F4484" s="567">
        <v>574074</v>
      </c>
    </row>
    <row r="4485" spans="1:6">
      <c r="A4485" s="896" t="s">
        <v>529</v>
      </c>
      <c r="B4485" s="567"/>
      <c r="C4485" s="567">
        <v>1</v>
      </c>
      <c r="D4485" s="567">
        <v>1700000</v>
      </c>
      <c r="E4485" s="567">
        <v>1201064</v>
      </c>
      <c r="F4485" s="567">
        <v>574074</v>
      </c>
    </row>
    <row r="4486" spans="1:6">
      <c r="A4486" s="895" t="s">
        <v>298</v>
      </c>
      <c r="B4486" s="567"/>
      <c r="C4486" s="567">
        <v>1</v>
      </c>
      <c r="D4486" s="567">
        <v>1700000</v>
      </c>
      <c r="E4486" s="567">
        <v>1201064</v>
      </c>
      <c r="F4486" s="567">
        <v>574074</v>
      </c>
    </row>
    <row r="4487" spans="1:6">
      <c r="A4487" s="897" t="s">
        <v>319</v>
      </c>
      <c r="B4487" s="567"/>
      <c r="C4487" s="567">
        <v>1</v>
      </c>
      <c r="D4487" s="567">
        <v>1700000</v>
      </c>
      <c r="E4487" s="567">
        <v>1201064</v>
      </c>
      <c r="F4487" s="567">
        <v>574074</v>
      </c>
    </row>
    <row r="4488" spans="1:6">
      <c r="A4488" s="889">
        <v>0.66282614196932399</v>
      </c>
      <c r="B4488" s="567"/>
      <c r="C4488" s="567">
        <v>1</v>
      </c>
      <c r="D4488" s="567">
        <v>1217108</v>
      </c>
      <c r="E4488" s="567"/>
      <c r="F4488" s="567">
        <v>806731</v>
      </c>
    </row>
    <row r="4489" spans="1:6">
      <c r="A4489" s="890">
        <v>0.75</v>
      </c>
      <c r="B4489" s="567"/>
      <c r="C4489" s="567">
        <v>1</v>
      </c>
      <c r="D4489" s="567">
        <v>1217108</v>
      </c>
      <c r="E4489" s="567"/>
      <c r="F4489" s="567">
        <v>806731</v>
      </c>
    </row>
    <row r="4490" spans="1:6">
      <c r="A4490" s="891" t="s">
        <v>3251</v>
      </c>
      <c r="B4490" s="567"/>
      <c r="C4490" s="567">
        <v>1</v>
      </c>
      <c r="D4490" s="567">
        <v>1217108</v>
      </c>
      <c r="E4490" s="567"/>
      <c r="F4490" s="567">
        <v>806731</v>
      </c>
    </row>
    <row r="4491" spans="1:6">
      <c r="A4491" s="892" t="s">
        <v>3091</v>
      </c>
      <c r="B4491" s="567"/>
      <c r="C4491" s="567">
        <v>1</v>
      </c>
      <c r="D4491" s="567">
        <v>1217108</v>
      </c>
      <c r="E4491" s="567"/>
      <c r="F4491" s="567">
        <v>806731</v>
      </c>
    </row>
    <row r="4492" spans="1:6">
      <c r="A4492" s="893" t="s">
        <v>3251</v>
      </c>
      <c r="B4492" s="567"/>
      <c r="C4492" s="567">
        <v>1</v>
      </c>
      <c r="D4492" s="567">
        <v>1217108</v>
      </c>
      <c r="E4492" s="567"/>
      <c r="F4492" s="567">
        <v>806731</v>
      </c>
    </row>
    <row r="4493" spans="1:6">
      <c r="A4493" s="894" t="s">
        <v>3251</v>
      </c>
      <c r="B4493" s="567"/>
      <c r="C4493" s="567">
        <v>1</v>
      </c>
      <c r="D4493" s="567">
        <v>1217108</v>
      </c>
      <c r="E4493" s="567"/>
      <c r="F4493" s="567">
        <v>806731</v>
      </c>
    </row>
    <row r="4494" spans="1:6">
      <c r="A4494" s="896" t="s">
        <v>529</v>
      </c>
      <c r="B4494" s="567"/>
      <c r="C4494" s="567">
        <v>1</v>
      </c>
      <c r="D4494" s="567">
        <v>1217108</v>
      </c>
      <c r="E4494" s="567"/>
      <c r="F4494" s="567">
        <v>806731</v>
      </c>
    </row>
    <row r="4495" spans="1:6">
      <c r="A4495" s="895" t="s">
        <v>268</v>
      </c>
      <c r="B4495" s="567"/>
      <c r="C4495" s="567">
        <v>1</v>
      </c>
      <c r="D4495" s="567">
        <v>1217108</v>
      </c>
      <c r="E4495" s="567"/>
      <c r="F4495" s="567">
        <v>806731</v>
      </c>
    </row>
    <row r="4496" spans="1:6">
      <c r="A4496" s="897" t="s">
        <v>319</v>
      </c>
      <c r="B4496" s="567"/>
      <c r="C4496" s="567">
        <v>1</v>
      </c>
      <c r="D4496" s="567">
        <v>1217108</v>
      </c>
      <c r="E4496" s="567"/>
      <c r="F4496" s="567">
        <v>806731</v>
      </c>
    </row>
    <row r="4497" spans="1:6">
      <c r="A4497" s="889">
        <v>0.75</v>
      </c>
      <c r="B4497" s="567"/>
      <c r="C4497" s="567"/>
      <c r="D4497" s="567"/>
      <c r="E4497" s="567"/>
      <c r="F4497" s="567"/>
    </row>
    <row r="4498" spans="1:6">
      <c r="A4498" s="890" t="s">
        <v>3251</v>
      </c>
      <c r="B4498" s="567"/>
      <c r="C4498" s="567"/>
      <c r="D4498" s="567"/>
      <c r="E4498" s="567"/>
      <c r="F4498" s="567"/>
    </row>
    <row r="4499" spans="1:6">
      <c r="A4499" s="891" t="s">
        <v>3251</v>
      </c>
      <c r="B4499" s="567"/>
      <c r="C4499" s="567"/>
      <c r="D4499" s="567"/>
      <c r="E4499" s="567"/>
      <c r="F4499" s="567"/>
    </row>
    <row r="4500" spans="1:6">
      <c r="A4500" s="892" t="s">
        <v>1298</v>
      </c>
      <c r="B4500" s="567"/>
      <c r="C4500" s="567"/>
      <c r="D4500" s="567"/>
      <c r="E4500" s="567"/>
      <c r="F4500" s="567"/>
    </row>
    <row r="4501" spans="1:6">
      <c r="A4501" s="893" t="s">
        <v>3251</v>
      </c>
      <c r="B4501" s="567"/>
      <c r="C4501" s="567"/>
      <c r="D4501" s="567"/>
      <c r="E4501" s="567"/>
      <c r="F4501" s="567"/>
    </row>
    <row r="4502" spans="1:6">
      <c r="A4502" s="894" t="s">
        <v>3251</v>
      </c>
      <c r="B4502" s="567"/>
      <c r="C4502" s="567"/>
      <c r="D4502" s="567"/>
      <c r="E4502" s="567"/>
      <c r="F4502" s="567"/>
    </row>
    <row r="4503" spans="1:6">
      <c r="A4503" s="896" t="s">
        <v>529</v>
      </c>
      <c r="B4503" s="567"/>
      <c r="C4503" s="567"/>
      <c r="D4503" s="567"/>
      <c r="E4503" s="567"/>
      <c r="F4503" s="567"/>
    </row>
    <row r="4504" spans="1:6">
      <c r="A4504" s="895" t="s">
        <v>268</v>
      </c>
      <c r="B4504" s="567"/>
      <c r="C4504" s="567"/>
      <c r="D4504" s="567"/>
      <c r="E4504" s="567"/>
      <c r="F4504" s="567"/>
    </row>
    <row r="4505" spans="1:6">
      <c r="A4505" s="897" t="s">
        <v>319</v>
      </c>
      <c r="B4505" s="567"/>
      <c r="C4505" s="567"/>
      <c r="D4505" s="567"/>
      <c r="E4505" s="567"/>
      <c r="F4505" s="567"/>
    </row>
    <row r="4506" spans="1:6">
      <c r="A4506" s="889">
        <v>0.8</v>
      </c>
      <c r="B4506" s="567">
        <v>1500000</v>
      </c>
      <c r="C4506" s="567">
        <v>1</v>
      </c>
      <c r="D4506" s="567">
        <v>1500000</v>
      </c>
      <c r="E4506" s="567">
        <v>1490573</v>
      </c>
      <c r="F4506" s="567">
        <v>1167398</v>
      </c>
    </row>
    <row r="4507" spans="1:6">
      <c r="A4507" s="890" t="s">
        <v>3251</v>
      </c>
      <c r="B4507" s="567">
        <v>1500000</v>
      </c>
      <c r="C4507" s="567">
        <v>1</v>
      </c>
      <c r="D4507" s="567">
        <v>1500000</v>
      </c>
      <c r="E4507" s="567">
        <v>1490573</v>
      </c>
      <c r="F4507" s="567">
        <v>1167398</v>
      </c>
    </row>
    <row r="4508" spans="1:6">
      <c r="A4508" s="891" t="s">
        <v>3251</v>
      </c>
      <c r="B4508" s="567">
        <v>1500000</v>
      </c>
      <c r="C4508" s="567">
        <v>1</v>
      </c>
      <c r="D4508" s="567">
        <v>1500000</v>
      </c>
      <c r="E4508" s="567">
        <v>1490573</v>
      </c>
      <c r="F4508" s="567">
        <v>1167398</v>
      </c>
    </row>
    <row r="4509" spans="1:6">
      <c r="A4509" s="892" t="s">
        <v>3251</v>
      </c>
      <c r="B4509" s="567">
        <v>1500000</v>
      </c>
      <c r="C4509" s="567">
        <v>1</v>
      </c>
      <c r="D4509" s="567">
        <v>1500000</v>
      </c>
      <c r="E4509" s="567">
        <v>1490573</v>
      </c>
      <c r="F4509" s="567">
        <v>1167398</v>
      </c>
    </row>
    <row r="4510" spans="1:6">
      <c r="A4510" s="893" t="s">
        <v>410</v>
      </c>
      <c r="B4510" s="567">
        <v>1500000</v>
      </c>
      <c r="C4510" s="567">
        <v>1</v>
      </c>
      <c r="D4510" s="567">
        <v>1500000</v>
      </c>
      <c r="E4510" s="567">
        <v>1490573</v>
      </c>
      <c r="F4510" s="567">
        <v>1167398</v>
      </c>
    </row>
    <row r="4511" spans="1:6">
      <c r="A4511" s="894" t="s">
        <v>3251</v>
      </c>
      <c r="B4511" s="567">
        <v>1500000</v>
      </c>
      <c r="C4511" s="567">
        <v>1</v>
      </c>
      <c r="D4511" s="567">
        <v>1500000</v>
      </c>
      <c r="E4511" s="567">
        <v>1490573</v>
      </c>
      <c r="F4511" s="567">
        <v>1167398</v>
      </c>
    </row>
    <row r="4512" spans="1:6">
      <c r="A4512" s="896" t="s">
        <v>318</v>
      </c>
      <c r="B4512" s="567">
        <v>1500000</v>
      </c>
      <c r="C4512" s="567">
        <v>1</v>
      </c>
      <c r="D4512" s="567">
        <v>1500000</v>
      </c>
      <c r="E4512" s="567">
        <v>1490573</v>
      </c>
      <c r="F4512" s="567">
        <v>1167398</v>
      </c>
    </row>
    <row r="4513" spans="1:6">
      <c r="A4513" s="895" t="s">
        <v>291</v>
      </c>
      <c r="B4513" s="567">
        <v>1500000</v>
      </c>
      <c r="C4513" s="567">
        <v>1</v>
      </c>
      <c r="D4513" s="567">
        <v>1500000</v>
      </c>
      <c r="E4513" s="567">
        <v>1490573</v>
      </c>
      <c r="F4513" s="567">
        <v>1167398</v>
      </c>
    </row>
    <row r="4514" spans="1:6">
      <c r="A4514" s="897" t="s">
        <v>391</v>
      </c>
      <c r="B4514" s="567">
        <v>1500000</v>
      </c>
      <c r="C4514" s="567">
        <v>1</v>
      </c>
      <c r="D4514" s="567">
        <v>1500000</v>
      </c>
      <c r="E4514" s="567">
        <v>1490573</v>
      </c>
      <c r="F4514" s="567">
        <v>1167398</v>
      </c>
    </row>
    <row r="4515" spans="1:6">
      <c r="A4515" s="889">
        <v>0.9</v>
      </c>
      <c r="B4515" s="567"/>
      <c r="C4515" s="567">
        <v>1</v>
      </c>
      <c r="D4515" s="567">
        <v>2500000</v>
      </c>
      <c r="E4515" s="567">
        <v>1833365.2957899999</v>
      </c>
      <c r="F4515" s="567">
        <v>1470926.7498399999</v>
      </c>
    </row>
    <row r="4516" spans="1:6">
      <c r="A4516" s="890" t="s">
        <v>3251</v>
      </c>
      <c r="B4516" s="567"/>
      <c r="C4516" s="567">
        <v>1</v>
      </c>
      <c r="D4516" s="567">
        <v>2500000</v>
      </c>
      <c r="E4516" s="567">
        <v>1833365.2957899999</v>
      </c>
      <c r="F4516" s="567">
        <v>1470926.7498399999</v>
      </c>
    </row>
    <row r="4517" spans="1:6">
      <c r="A4517" s="891" t="s">
        <v>3251</v>
      </c>
      <c r="B4517" s="567"/>
      <c r="C4517" s="567">
        <v>1</v>
      </c>
      <c r="D4517" s="567">
        <v>2500000</v>
      </c>
      <c r="E4517" s="567">
        <v>1833365.2957899999</v>
      </c>
      <c r="F4517" s="567">
        <v>1470926.7498399999</v>
      </c>
    </row>
    <row r="4518" spans="1:6">
      <c r="A4518" s="892" t="s">
        <v>164</v>
      </c>
      <c r="B4518" s="567"/>
      <c r="C4518" s="567">
        <v>1</v>
      </c>
      <c r="D4518" s="567">
        <v>2500000</v>
      </c>
      <c r="E4518" s="567">
        <v>1833365.2957899999</v>
      </c>
      <c r="F4518" s="567">
        <v>1470926.7498399999</v>
      </c>
    </row>
    <row r="4519" spans="1:6">
      <c r="A4519" s="893" t="s">
        <v>3251</v>
      </c>
      <c r="B4519" s="567"/>
      <c r="C4519" s="567">
        <v>1</v>
      </c>
      <c r="D4519" s="567">
        <v>2500000</v>
      </c>
      <c r="E4519" s="567">
        <v>1833365.2957899999</v>
      </c>
      <c r="F4519" s="567">
        <v>1470926.7498399999</v>
      </c>
    </row>
    <row r="4520" spans="1:6">
      <c r="A4520" s="894" t="s">
        <v>165</v>
      </c>
      <c r="B4520" s="567"/>
      <c r="C4520" s="567">
        <v>1</v>
      </c>
      <c r="D4520" s="567">
        <v>2500000</v>
      </c>
      <c r="E4520" s="567">
        <v>1833365.2957899999</v>
      </c>
      <c r="F4520" s="567">
        <v>1470926.7498399999</v>
      </c>
    </row>
    <row r="4521" spans="1:6">
      <c r="A4521" s="896" t="s">
        <v>317</v>
      </c>
      <c r="B4521" s="729"/>
      <c r="C4521" s="729">
        <v>1</v>
      </c>
      <c r="D4521" s="729">
        <v>2500000</v>
      </c>
      <c r="E4521" s="729">
        <v>1833365.2957899999</v>
      </c>
      <c r="F4521" s="729">
        <v>1470926.7498399999</v>
      </c>
    </row>
    <row r="4522" spans="1:6">
      <c r="A4522" s="895" t="s">
        <v>144</v>
      </c>
      <c r="B4522" s="567"/>
      <c r="C4522" s="567">
        <v>1</v>
      </c>
      <c r="D4522" s="567">
        <v>2500000</v>
      </c>
      <c r="E4522" s="567">
        <v>1833365.2957899999</v>
      </c>
      <c r="F4522" s="567">
        <v>1470926.7498399999</v>
      </c>
    </row>
    <row r="4523" spans="1:6">
      <c r="A4523" s="897" t="s">
        <v>3251</v>
      </c>
      <c r="B4523" s="567"/>
      <c r="C4523" s="567">
        <v>1</v>
      </c>
      <c r="D4523" s="567">
        <v>2500000</v>
      </c>
      <c r="E4523" s="567">
        <v>1833365.2957899999</v>
      </c>
      <c r="F4523" s="567">
        <v>1470926.7498399999</v>
      </c>
    </row>
    <row r="4524" spans="1:6">
      <c r="A4524" s="889">
        <v>1</v>
      </c>
      <c r="B4524" s="567"/>
      <c r="C4524" s="567">
        <v>1</v>
      </c>
      <c r="D4524" s="567">
        <v>1500000</v>
      </c>
      <c r="E4524" s="567">
        <v>1492019.9834799999</v>
      </c>
      <c r="F4524" s="567">
        <v>1450673.42732</v>
      </c>
    </row>
    <row r="4525" spans="1:6">
      <c r="A4525" s="890" t="s">
        <v>3251</v>
      </c>
      <c r="B4525" s="567"/>
      <c r="C4525" s="567">
        <v>1</v>
      </c>
      <c r="D4525" s="567">
        <v>1500000</v>
      </c>
      <c r="E4525" s="567">
        <v>1492019.9834799999</v>
      </c>
      <c r="F4525" s="567">
        <v>1450673.42732</v>
      </c>
    </row>
    <row r="4526" spans="1:6">
      <c r="A4526" s="891" t="s">
        <v>3251</v>
      </c>
      <c r="B4526" s="567"/>
      <c r="C4526" s="567">
        <v>1</v>
      </c>
      <c r="D4526" s="567">
        <v>1500000</v>
      </c>
      <c r="E4526" s="567">
        <v>1492019.9834799999</v>
      </c>
      <c r="F4526" s="567">
        <v>1450673.42732</v>
      </c>
    </row>
    <row r="4527" spans="1:6">
      <c r="A4527" s="892" t="s">
        <v>163</v>
      </c>
      <c r="B4527" s="567"/>
      <c r="C4527" s="567">
        <v>1</v>
      </c>
      <c r="D4527" s="567">
        <v>1500000</v>
      </c>
      <c r="E4527" s="567">
        <v>1492019.9834799999</v>
      </c>
      <c r="F4527" s="567">
        <v>1450673.42732</v>
      </c>
    </row>
    <row r="4528" spans="1:6">
      <c r="A4528" s="893" t="s">
        <v>3251</v>
      </c>
      <c r="B4528" s="567"/>
      <c r="C4528" s="567">
        <v>1</v>
      </c>
      <c r="D4528" s="567">
        <v>1500000</v>
      </c>
      <c r="E4528" s="567">
        <v>1492019.9834799999</v>
      </c>
      <c r="F4528" s="567">
        <v>1450673.42732</v>
      </c>
    </row>
    <row r="4529" spans="1:6">
      <c r="A4529" s="894" t="s">
        <v>165</v>
      </c>
      <c r="B4529" s="567"/>
      <c r="C4529" s="567">
        <v>1</v>
      </c>
      <c r="D4529" s="567">
        <v>1500000</v>
      </c>
      <c r="E4529" s="567">
        <v>1492019.9834799999</v>
      </c>
      <c r="F4529" s="567">
        <v>1450673.42732</v>
      </c>
    </row>
    <row r="4530" spans="1:6">
      <c r="A4530" s="896" t="s">
        <v>317</v>
      </c>
      <c r="B4530" s="729"/>
      <c r="C4530" s="729">
        <v>1</v>
      </c>
      <c r="D4530" s="729">
        <v>1500000</v>
      </c>
      <c r="E4530" s="729">
        <v>1492019.9834799999</v>
      </c>
      <c r="F4530" s="729">
        <v>1450673.42732</v>
      </c>
    </row>
    <row r="4531" spans="1:6">
      <c r="A4531" s="895" t="s">
        <v>144</v>
      </c>
      <c r="B4531" s="567"/>
      <c r="C4531" s="567">
        <v>1</v>
      </c>
      <c r="D4531" s="567">
        <v>1500000</v>
      </c>
      <c r="E4531" s="567">
        <v>1492019.9834799999</v>
      </c>
      <c r="F4531" s="567">
        <v>1450673.42732</v>
      </c>
    </row>
    <row r="4532" spans="1:6">
      <c r="A4532" s="897" t="s">
        <v>3251</v>
      </c>
      <c r="B4532" s="567"/>
      <c r="C4532" s="567">
        <v>1</v>
      </c>
      <c r="D4532" s="567">
        <v>1500000</v>
      </c>
      <c r="E4532" s="567">
        <v>1492019.9834799999</v>
      </c>
      <c r="F4532" s="567">
        <v>1450673.42732</v>
      </c>
    </row>
    <row r="4533" spans="1:6">
      <c r="A4533" s="889">
        <v>100</v>
      </c>
      <c r="B4533" s="567">
        <v>1200000</v>
      </c>
      <c r="C4533" s="567">
        <v>1</v>
      </c>
      <c r="D4533" s="567">
        <v>1200000</v>
      </c>
      <c r="E4533" s="567">
        <v>1194695.3380100001</v>
      </c>
      <c r="F4533" s="567">
        <v>1132151.9480599998</v>
      </c>
    </row>
    <row r="4534" spans="1:6">
      <c r="A4534" s="890" t="s">
        <v>3251</v>
      </c>
      <c r="B4534" s="567">
        <v>1200000</v>
      </c>
      <c r="C4534" s="567">
        <v>1</v>
      </c>
      <c r="D4534" s="567">
        <v>1200000</v>
      </c>
      <c r="E4534" s="567">
        <v>1194695.3380100001</v>
      </c>
      <c r="F4534" s="567">
        <v>1132151.9480599998</v>
      </c>
    </row>
    <row r="4535" spans="1:6">
      <c r="A4535" s="891" t="s">
        <v>3251</v>
      </c>
      <c r="B4535" s="567">
        <v>1200000</v>
      </c>
      <c r="C4535" s="567">
        <v>1</v>
      </c>
      <c r="D4535" s="567">
        <v>1200000</v>
      </c>
      <c r="E4535" s="567">
        <v>1194695.3380100001</v>
      </c>
      <c r="F4535" s="567">
        <v>1132151.9480599998</v>
      </c>
    </row>
    <row r="4536" spans="1:6">
      <c r="A4536" s="892" t="s">
        <v>3251</v>
      </c>
      <c r="B4536" s="567">
        <v>1200000</v>
      </c>
      <c r="C4536" s="567">
        <v>1</v>
      </c>
      <c r="D4536" s="567">
        <v>1200000</v>
      </c>
      <c r="E4536" s="567">
        <v>1194695.3380100001</v>
      </c>
      <c r="F4536" s="567">
        <v>1132151.9480599998</v>
      </c>
    </row>
    <row r="4537" spans="1:6">
      <c r="A4537" s="893" t="s">
        <v>497</v>
      </c>
      <c r="B4537" s="567">
        <v>1200000</v>
      </c>
      <c r="C4537" s="567">
        <v>1</v>
      </c>
      <c r="D4537" s="567">
        <v>1200000</v>
      </c>
      <c r="E4537" s="567">
        <v>1194695.3380100001</v>
      </c>
      <c r="F4537" s="567">
        <v>1132151.9480599998</v>
      </c>
    </row>
    <row r="4538" spans="1:6">
      <c r="A4538" s="894" t="s">
        <v>3251</v>
      </c>
      <c r="B4538" s="567">
        <v>1200000</v>
      </c>
      <c r="C4538" s="567">
        <v>1</v>
      </c>
      <c r="D4538" s="567">
        <v>1200000</v>
      </c>
      <c r="E4538" s="567">
        <v>1194695.3380100001</v>
      </c>
      <c r="F4538" s="567">
        <v>1132151.9480599998</v>
      </c>
    </row>
    <row r="4539" spans="1:6">
      <c r="A4539" s="896" t="s">
        <v>318</v>
      </c>
      <c r="B4539" s="567">
        <v>1200000</v>
      </c>
      <c r="C4539" s="567">
        <v>1</v>
      </c>
      <c r="D4539" s="567">
        <v>1200000</v>
      </c>
      <c r="E4539" s="567">
        <v>1194695.3380100001</v>
      </c>
      <c r="F4539" s="567">
        <v>1132151.9480599998</v>
      </c>
    </row>
    <row r="4540" spans="1:6">
      <c r="A4540" s="895" t="s">
        <v>303</v>
      </c>
      <c r="B4540" s="567">
        <v>1200000</v>
      </c>
      <c r="C4540" s="567">
        <v>1</v>
      </c>
      <c r="D4540" s="567">
        <v>1200000</v>
      </c>
      <c r="E4540" s="567">
        <v>1194695.3380100001</v>
      </c>
      <c r="F4540" s="567">
        <v>1132151.9480599998</v>
      </c>
    </row>
    <row r="4541" spans="1:6">
      <c r="A4541" s="897" t="s">
        <v>319</v>
      </c>
      <c r="B4541" s="567">
        <v>1200000</v>
      </c>
      <c r="C4541" s="567">
        <v>1</v>
      </c>
      <c r="D4541" s="567">
        <v>1200000</v>
      </c>
      <c r="E4541" s="567">
        <v>1194695.3380100001</v>
      </c>
      <c r="F4541" s="567">
        <v>1132151.9480599998</v>
      </c>
    </row>
    <row r="4542" spans="1:6">
      <c r="A4542" s="889" t="s">
        <v>3251</v>
      </c>
      <c r="B4542" s="567">
        <v>2500000</v>
      </c>
      <c r="C4542" s="567">
        <v>2</v>
      </c>
      <c r="D4542" s="567">
        <v>3500000</v>
      </c>
      <c r="E4542" s="567">
        <v>2384471</v>
      </c>
      <c r="F4542" s="567">
        <v>1858212</v>
      </c>
    </row>
    <row r="4543" spans="1:6">
      <c r="A4543" s="890" t="s">
        <v>3251</v>
      </c>
      <c r="B4543" s="567">
        <v>2500000</v>
      </c>
      <c r="C4543" s="567">
        <v>2</v>
      </c>
      <c r="D4543" s="567">
        <v>3500000</v>
      </c>
      <c r="E4543" s="567">
        <v>2384471</v>
      </c>
      <c r="F4543" s="567">
        <v>1858212</v>
      </c>
    </row>
    <row r="4544" spans="1:6">
      <c r="A4544" s="891" t="s">
        <v>3251</v>
      </c>
      <c r="B4544" s="567">
        <v>2500000</v>
      </c>
      <c r="C4544" s="567">
        <v>2</v>
      </c>
      <c r="D4544" s="567">
        <v>3500000</v>
      </c>
      <c r="E4544" s="567">
        <v>2384471</v>
      </c>
      <c r="F4544" s="567">
        <v>1858212</v>
      </c>
    </row>
    <row r="4545" spans="1:6">
      <c r="A4545" s="892" t="s">
        <v>2257</v>
      </c>
      <c r="B4545" s="567"/>
      <c r="C4545" s="567"/>
      <c r="D4545" s="567"/>
      <c r="E4545" s="567"/>
      <c r="F4545" s="567"/>
    </row>
    <row r="4546" spans="1:6">
      <c r="A4546" s="893" t="s">
        <v>3251</v>
      </c>
      <c r="B4546" s="567"/>
      <c r="C4546" s="567"/>
      <c r="D4546" s="567"/>
      <c r="E4546" s="567"/>
      <c r="F4546" s="567"/>
    </row>
    <row r="4547" spans="1:6">
      <c r="A4547" s="894" t="s">
        <v>3251</v>
      </c>
      <c r="B4547" s="567"/>
      <c r="C4547" s="567"/>
      <c r="D4547" s="567"/>
      <c r="E4547" s="567"/>
      <c r="F4547" s="567"/>
    </row>
    <row r="4548" spans="1:6">
      <c r="A4548" s="896" t="s">
        <v>528</v>
      </c>
      <c r="B4548" s="567"/>
      <c r="C4548" s="567"/>
      <c r="D4548" s="567"/>
      <c r="E4548" s="567"/>
      <c r="F4548" s="567"/>
    </row>
    <row r="4549" spans="1:6">
      <c r="A4549" s="895" t="s">
        <v>281</v>
      </c>
      <c r="B4549" s="567"/>
      <c r="C4549" s="567"/>
      <c r="D4549" s="567"/>
      <c r="E4549" s="567"/>
      <c r="F4549" s="567"/>
    </row>
    <row r="4550" spans="1:6">
      <c r="A4550" s="897" t="s">
        <v>3251</v>
      </c>
      <c r="B4550" s="567"/>
      <c r="C4550" s="567"/>
      <c r="D4550" s="567"/>
      <c r="E4550" s="567"/>
      <c r="F4550" s="567"/>
    </row>
    <row r="4551" spans="1:6">
      <c r="A4551" s="892" t="s">
        <v>2219</v>
      </c>
      <c r="B4551" s="567"/>
      <c r="C4551" s="567">
        <v>1</v>
      </c>
      <c r="D4551" s="567">
        <v>1000000</v>
      </c>
      <c r="E4551" s="567"/>
      <c r="F4551" s="567"/>
    </row>
    <row r="4552" spans="1:6">
      <c r="A4552" s="893" t="s">
        <v>3251</v>
      </c>
      <c r="B4552" s="567"/>
      <c r="C4552" s="567">
        <v>1</v>
      </c>
      <c r="D4552" s="567">
        <v>1000000</v>
      </c>
      <c r="E4552" s="567"/>
      <c r="F4552" s="567"/>
    </row>
    <row r="4553" spans="1:6">
      <c r="A4553" s="894" t="s">
        <v>3251</v>
      </c>
      <c r="B4553" s="567"/>
      <c r="C4553" s="567">
        <v>1</v>
      </c>
      <c r="D4553" s="567">
        <v>1000000</v>
      </c>
      <c r="E4553" s="567"/>
      <c r="F4553" s="567"/>
    </row>
    <row r="4554" spans="1:6">
      <c r="A4554" s="896" t="s">
        <v>528</v>
      </c>
      <c r="B4554" s="567"/>
      <c r="C4554" s="567">
        <v>1</v>
      </c>
      <c r="D4554" s="567">
        <v>1000000</v>
      </c>
      <c r="E4554" s="567"/>
      <c r="F4554" s="567"/>
    </row>
    <row r="4555" spans="1:6">
      <c r="A4555" s="895" t="s">
        <v>288</v>
      </c>
      <c r="B4555" s="567"/>
      <c r="C4555" s="567">
        <v>1</v>
      </c>
      <c r="D4555" s="567">
        <v>1000000</v>
      </c>
      <c r="E4555" s="567"/>
      <c r="F4555" s="567"/>
    </row>
    <row r="4556" spans="1:6">
      <c r="A4556" s="897" t="s">
        <v>319</v>
      </c>
      <c r="B4556" s="567"/>
      <c r="C4556" s="567">
        <v>1</v>
      </c>
      <c r="D4556" s="567">
        <v>1000000</v>
      </c>
      <c r="E4556" s="567"/>
      <c r="F4556" s="567"/>
    </row>
    <row r="4557" spans="1:6">
      <c r="A4557" s="892" t="s">
        <v>3251</v>
      </c>
      <c r="B4557" s="567">
        <v>2500000</v>
      </c>
      <c r="C4557" s="567">
        <v>1</v>
      </c>
      <c r="D4557" s="567">
        <v>2500000</v>
      </c>
      <c r="E4557" s="567">
        <v>2384471</v>
      </c>
      <c r="F4557" s="567">
        <v>1858212</v>
      </c>
    </row>
    <row r="4558" spans="1:6">
      <c r="A4558" s="893">
        <v>2</v>
      </c>
      <c r="B4558" s="567">
        <v>2500000</v>
      </c>
      <c r="C4558" s="567">
        <v>1</v>
      </c>
      <c r="D4558" s="567">
        <v>2500000</v>
      </c>
      <c r="E4558" s="567">
        <v>2384471</v>
      </c>
      <c r="F4558" s="567">
        <v>1858212</v>
      </c>
    </row>
    <row r="4559" spans="1:6">
      <c r="A4559" s="894" t="s">
        <v>3251</v>
      </c>
      <c r="B4559" s="567">
        <v>2500000</v>
      </c>
      <c r="C4559" s="567">
        <v>1</v>
      </c>
      <c r="D4559" s="567">
        <v>2500000</v>
      </c>
      <c r="E4559" s="567">
        <v>2384471</v>
      </c>
      <c r="F4559" s="567">
        <v>1858212</v>
      </c>
    </row>
    <row r="4560" spans="1:6">
      <c r="A4560" s="896" t="s">
        <v>318</v>
      </c>
      <c r="B4560" s="567">
        <v>2500000</v>
      </c>
      <c r="C4560" s="567">
        <v>1</v>
      </c>
      <c r="D4560" s="567">
        <v>2500000</v>
      </c>
      <c r="E4560" s="567">
        <v>2384471</v>
      </c>
      <c r="F4560" s="567">
        <v>1858212</v>
      </c>
    </row>
    <row r="4561" spans="1:6">
      <c r="A4561" s="895" t="s">
        <v>291</v>
      </c>
      <c r="B4561" s="567">
        <v>2500000</v>
      </c>
      <c r="C4561" s="567">
        <v>1</v>
      </c>
      <c r="D4561" s="567">
        <v>2500000</v>
      </c>
      <c r="E4561" s="567">
        <v>2384471</v>
      </c>
      <c r="F4561" s="567">
        <v>1858212</v>
      </c>
    </row>
    <row r="4562" spans="1:6">
      <c r="A4562" s="897" t="s">
        <v>391</v>
      </c>
      <c r="B4562" s="567">
        <v>2500000</v>
      </c>
      <c r="C4562" s="567">
        <v>1</v>
      </c>
      <c r="D4562" s="567">
        <v>2500000</v>
      </c>
      <c r="E4562" s="567">
        <v>2384471</v>
      </c>
      <c r="F4562" s="567">
        <v>1858212</v>
      </c>
    </row>
    <row r="4563" spans="1:6">
      <c r="A4563" s="726" t="s">
        <v>2704</v>
      </c>
      <c r="B4563" s="567">
        <v>42893121.424000002</v>
      </c>
      <c r="C4563" s="567">
        <v>31</v>
      </c>
      <c r="D4563" s="567">
        <v>63495308.260000005</v>
      </c>
      <c r="E4563" s="567">
        <v>65506993.888120003</v>
      </c>
      <c r="F4563" s="567">
        <v>17488069.396299999</v>
      </c>
    </row>
    <row r="4564" spans="1:6">
      <c r="A4564" s="887" t="s">
        <v>1287</v>
      </c>
      <c r="B4564" s="567"/>
      <c r="C4564" s="567">
        <v>1</v>
      </c>
      <c r="D4564" s="567">
        <v>1063998</v>
      </c>
      <c r="E4564" s="567"/>
      <c r="F4564" s="567">
        <v>762251</v>
      </c>
    </row>
    <row r="4565" spans="1:6">
      <c r="A4565" s="888" t="s">
        <v>3251</v>
      </c>
      <c r="B4565" s="567"/>
      <c r="C4565" s="567">
        <v>1</v>
      </c>
      <c r="D4565" s="567">
        <v>1063998</v>
      </c>
      <c r="E4565" s="567"/>
      <c r="F4565" s="567">
        <v>762251</v>
      </c>
    </row>
    <row r="4566" spans="1:6">
      <c r="A4566" s="889">
        <v>0.83</v>
      </c>
      <c r="B4566" s="567"/>
      <c r="C4566" s="567">
        <v>1</v>
      </c>
      <c r="D4566" s="567">
        <v>1063998</v>
      </c>
      <c r="E4566" s="567"/>
      <c r="F4566" s="567">
        <v>762251</v>
      </c>
    </row>
    <row r="4567" spans="1:6">
      <c r="A4567" s="890">
        <v>0.680878431372549</v>
      </c>
      <c r="B4567" s="567"/>
      <c r="C4567" s="567">
        <v>1</v>
      </c>
      <c r="D4567" s="567">
        <v>1063998</v>
      </c>
      <c r="E4567" s="567"/>
      <c r="F4567" s="567">
        <v>762251</v>
      </c>
    </row>
    <row r="4568" spans="1:6">
      <c r="A4568" s="891" t="s">
        <v>3251</v>
      </c>
      <c r="B4568" s="567"/>
      <c r="C4568" s="567">
        <v>1</v>
      </c>
      <c r="D4568" s="567">
        <v>1063998</v>
      </c>
      <c r="E4568" s="567"/>
      <c r="F4568" s="567">
        <v>762251</v>
      </c>
    </row>
    <row r="4569" spans="1:6">
      <c r="A4569" s="892" t="s">
        <v>1286</v>
      </c>
      <c r="B4569" s="567"/>
      <c r="C4569" s="567">
        <v>1</v>
      </c>
      <c r="D4569" s="567">
        <v>1063998</v>
      </c>
      <c r="E4569" s="567"/>
      <c r="F4569" s="567">
        <v>762251</v>
      </c>
    </row>
    <row r="4570" spans="1:6">
      <c r="A4570" s="893" t="s">
        <v>3251</v>
      </c>
      <c r="B4570" s="567"/>
      <c r="C4570" s="567">
        <v>1</v>
      </c>
      <c r="D4570" s="567">
        <v>1063998</v>
      </c>
      <c r="E4570" s="567"/>
      <c r="F4570" s="567">
        <v>762251</v>
      </c>
    </row>
    <row r="4571" spans="1:6">
      <c r="A4571" s="894" t="s">
        <v>3251</v>
      </c>
      <c r="B4571" s="567"/>
      <c r="C4571" s="567">
        <v>1</v>
      </c>
      <c r="D4571" s="567">
        <v>1063998</v>
      </c>
      <c r="E4571" s="567"/>
      <c r="F4571" s="567">
        <v>762251</v>
      </c>
    </row>
    <row r="4572" spans="1:6">
      <c r="A4572" s="896" t="s">
        <v>529</v>
      </c>
      <c r="B4572" s="567"/>
      <c r="C4572" s="567">
        <v>1</v>
      </c>
      <c r="D4572" s="567">
        <v>1063998</v>
      </c>
      <c r="E4572" s="567"/>
      <c r="F4572" s="567">
        <v>762251</v>
      </c>
    </row>
    <row r="4573" spans="1:6">
      <c r="A4573" s="895" t="s">
        <v>268</v>
      </c>
      <c r="B4573" s="567"/>
      <c r="C4573" s="567">
        <v>1</v>
      </c>
      <c r="D4573" s="567">
        <v>1063998</v>
      </c>
      <c r="E4573" s="567"/>
      <c r="F4573" s="567">
        <v>762251</v>
      </c>
    </row>
    <row r="4574" spans="1:6">
      <c r="A4574" s="897" t="s">
        <v>480</v>
      </c>
      <c r="B4574" s="567"/>
      <c r="C4574" s="567">
        <v>1</v>
      </c>
      <c r="D4574" s="567">
        <v>1063998</v>
      </c>
      <c r="E4574" s="567"/>
      <c r="F4574" s="567">
        <v>762251</v>
      </c>
    </row>
    <row r="4575" spans="1:6">
      <c r="A4575" s="887" t="s">
        <v>474</v>
      </c>
      <c r="B4575" s="567">
        <v>6673308</v>
      </c>
      <c r="C4575" s="567">
        <v>1</v>
      </c>
      <c r="D4575" s="567">
        <v>6673308</v>
      </c>
      <c r="E4575" s="567">
        <v>0</v>
      </c>
      <c r="F4575" s="567">
        <v>0</v>
      </c>
    </row>
    <row r="4576" spans="1:6">
      <c r="A4576" s="888" t="s">
        <v>3251</v>
      </c>
      <c r="B4576" s="567">
        <v>6673308</v>
      </c>
      <c r="C4576" s="567">
        <v>1</v>
      </c>
      <c r="D4576" s="567">
        <v>6673308</v>
      </c>
      <c r="E4576" s="567">
        <v>0</v>
      </c>
      <c r="F4576" s="567">
        <v>0</v>
      </c>
    </row>
    <row r="4577" spans="1:6">
      <c r="A4577" s="889">
        <v>0.05</v>
      </c>
      <c r="B4577" s="567">
        <v>6673308</v>
      </c>
      <c r="C4577" s="567">
        <v>1</v>
      </c>
      <c r="D4577" s="567">
        <v>6673308</v>
      </c>
      <c r="E4577" s="567">
        <v>0</v>
      </c>
      <c r="F4577" s="567">
        <v>0</v>
      </c>
    </row>
    <row r="4578" spans="1:6">
      <c r="A4578" s="890" t="s">
        <v>3251</v>
      </c>
      <c r="B4578" s="567">
        <v>6673308</v>
      </c>
      <c r="C4578" s="567">
        <v>1</v>
      </c>
      <c r="D4578" s="567">
        <v>6673308</v>
      </c>
      <c r="E4578" s="567">
        <v>0</v>
      </c>
      <c r="F4578" s="567">
        <v>0</v>
      </c>
    </row>
    <row r="4579" spans="1:6">
      <c r="A4579" s="891" t="s">
        <v>3251</v>
      </c>
      <c r="B4579" s="567">
        <v>6673308</v>
      </c>
      <c r="C4579" s="567">
        <v>1</v>
      </c>
      <c r="D4579" s="567">
        <v>6673308</v>
      </c>
      <c r="E4579" s="567">
        <v>0</v>
      </c>
      <c r="F4579" s="567">
        <v>0</v>
      </c>
    </row>
    <row r="4580" spans="1:6">
      <c r="A4580" s="892" t="s">
        <v>3251</v>
      </c>
      <c r="B4580" s="567">
        <v>6673308</v>
      </c>
      <c r="C4580" s="567">
        <v>1</v>
      </c>
      <c r="D4580" s="567">
        <v>6673308</v>
      </c>
      <c r="E4580" s="567">
        <v>0</v>
      </c>
      <c r="F4580" s="567">
        <v>0</v>
      </c>
    </row>
    <row r="4581" spans="1:6">
      <c r="A4581" s="893" t="s">
        <v>474</v>
      </c>
      <c r="B4581" s="567">
        <v>6673308</v>
      </c>
      <c r="C4581" s="567">
        <v>1</v>
      </c>
      <c r="D4581" s="567">
        <v>6673308</v>
      </c>
      <c r="E4581" s="567">
        <v>0</v>
      </c>
      <c r="F4581" s="567">
        <v>0</v>
      </c>
    </row>
    <row r="4582" spans="1:6">
      <c r="A4582" s="894" t="s">
        <v>3251</v>
      </c>
      <c r="B4582" s="567">
        <v>6673308</v>
      </c>
      <c r="C4582" s="567">
        <v>1</v>
      </c>
      <c r="D4582" s="567">
        <v>6673308</v>
      </c>
      <c r="E4582" s="567">
        <v>0</v>
      </c>
      <c r="F4582" s="567">
        <v>0</v>
      </c>
    </row>
    <row r="4583" spans="1:6">
      <c r="A4583" s="896" t="s">
        <v>318</v>
      </c>
      <c r="B4583" s="567">
        <v>6673308</v>
      </c>
      <c r="C4583" s="567">
        <v>1</v>
      </c>
      <c r="D4583" s="567">
        <v>6673308</v>
      </c>
      <c r="E4583" s="567">
        <v>0</v>
      </c>
      <c r="F4583" s="567">
        <v>0</v>
      </c>
    </row>
    <row r="4584" spans="1:6">
      <c r="A4584" s="895" t="s">
        <v>272</v>
      </c>
      <c r="B4584" s="567">
        <v>6673308</v>
      </c>
      <c r="C4584" s="567">
        <v>1</v>
      </c>
      <c r="D4584" s="567">
        <v>6673308</v>
      </c>
      <c r="E4584" s="567">
        <v>0</v>
      </c>
      <c r="F4584" s="567">
        <v>0</v>
      </c>
    </row>
    <row r="4585" spans="1:6">
      <c r="A4585" s="897" t="s">
        <v>480</v>
      </c>
      <c r="B4585" s="567">
        <v>6673308</v>
      </c>
      <c r="C4585" s="567">
        <v>1</v>
      </c>
      <c r="D4585" s="567">
        <v>6673308</v>
      </c>
      <c r="E4585" s="567">
        <v>0</v>
      </c>
      <c r="F4585" s="567">
        <v>0</v>
      </c>
    </row>
    <row r="4586" spans="1:6">
      <c r="A4586" s="887" t="s">
        <v>513</v>
      </c>
      <c r="B4586" s="567">
        <v>2023771.4240000001</v>
      </c>
      <c r="C4586" s="567">
        <v>1</v>
      </c>
      <c r="D4586" s="567">
        <v>2023771.4240000001</v>
      </c>
      <c r="E4586" s="567">
        <v>2023771.4240000001</v>
      </c>
      <c r="F4586" s="567">
        <v>0</v>
      </c>
    </row>
    <row r="4587" spans="1:6">
      <c r="A4587" s="888" t="s">
        <v>3251</v>
      </c>
      <c r="B4587" s="567">
        <v>2023771.4240000001</v>
      </c>
      <c r="C4587" s="567">
        <v>1</v>
      </c>
      <c r="D4587" s="567">
        <v>2023771.4240000001</v>
      </c>
      <c r="E4587" s="567">
        <v>2023771.4240000001</v>
      </c>
      <c r="F4587" s="567">
        <v>0</v>
      </c>
    </row>
    <row r="4588" spans="1:6">
      <c r="A4588" s="889">
        <v>15</v>
      </c>
      <c r="B4588" s="567">
        <v>2023771.4240000001</v>
      </c>
      <c r="C4588" s="567">
        <v>1</v>
      </c>
      <c r="D4588" s="567">
        <v>2023771.4240000001</v>
      </c>
      <c r="E4588" s="567">
        <v>2023771.4240000001</v>
      </c>
      <c r="F4588" s="567">
        <v>0</v>
      </c>
    </row>
    <row r="4589" spans="1:6">
      <c r="A4589" s="890" t="s">
        <v>3251</v>
      </c>
      <c r="B4589" s="567">
        <v>2023771.4240000001</v>
      </c>
      <c r="C4589" s="567">
        <v>1</v>
      </c>
      <c r="D4589" s="567">
        <v>2023771.4240000001</v>
      </c>
      <c r="E4589" s="567">
        <v>2023771.4240000001</v>
      </c>
      <c r="F4589" s="567">
        <v>0</v>
      </c>
    </row>
    <row r="4590" spans="1:6">
      <c r="A4590" s="891" t="s">
        <v>3251</v>
      </c>
      <c r="B4590" s="567">
        <v>2023771.4240000001</v>
      </c>
      <c r="C4590" s="567">
        <v>1</v>
      </c>
      <c r="D4590" s="567">
        <v>2023771.4240000001</v>
      </c>
      <c r="E4590" s="567">
        <v>2023771.4240000001</v>
      </c>
      <c r="F4590" s="567">
        <v>0</v>
      </c>
    </row>
    <row r="4591" spans="1:6">
      <c r="A4591" s="892" t="s">
        <v>512</v>
      </c>
      <c r="B4591" s="567">
        <v>2023771.4240000001</v>
      </c>
      <c r="C4591" s="567">
        <v>1</v>
      </c>
      <c r="D4591" s="567">
        <v>2023771.4240000001</v>
      </c>
      <c r="E4591" s="567">
        <v>2023771.4240000001</v>
      </c>
      <c r="F4591" s="567">
        <v>0</v>
      </c>
    </row>
    <row r="4592" spans="1:6">
      <c r="A4592" s="893" t="s">
        <v>3251</v>
      </c>
      <c r="B4592" s="567">
        <v>2023771.4240000001</v>
      </c>
      <c r="C4592" s="567">
        <v>1</v>
      </c>
      <c r="D4592" s="567">
        <v>2023771.4240000001</v>
      </c>
      <c r="E4592" s="567">
        <v>2023771.4240000001</v>
      </c>
      <c r="F4592" s="567">
        <v>0</v>
      </c>
    </row>
    <row r="4593" spans="1:6">
      <c r="A4593" s="894" t="s">
        <v>3251</v>
      </c>
      <c r="B4593" s="567">
        <v>2023771.4240000001</v>
      </c>
      <c r="C4593" s="567">
        <v>1</v>
      </c>
      <c r="D4593" s="567">
        <v>2023771.4240000001</v>
      </c>
      <c r="E4593" s="567">
        <v>2023771.4240000001</v>
      </c>
      <c r="F4593" s="567">
        <v>0</v>
      </c>
    </row>
    <row r="4594" spans="1:6">
      <c r="A4594" s="896" t="s">
        <v>318</v>
      </c>
      <c r="B4594" s="567">
        <v>2023771.4240000001</v>
      </c>
      <c r="C4594" s="567">
        <v>1</v>
      </c>
      <c r="D4594" s="567">
        <v>2023771.4240000001</v>
      </c>
      <c r="E4594" s="567">
        <v>2023771.4240000001</v>
      </c>
      <c r="F4594" s="567">
        <v>0</v>
      </c>
    </row>
    <row r="4595" spans="1:6">
      <c r="A4595" s="895" t="s">
        <v>303</v>
      </c>
      <c r="B4595" s="567">
        <v>2023771.4240000001</v>
      </c>
      <c r="C4595" s="567">
        <v>1</v>
      </c>
      <c r="D4595" s="567">
        <v>2023771.4240000001</v>
      </c>
      <c r="E4595" s="567">
        <v>2023771.4240000001</v>
      </c>
      <c r="F4595" s="567">
        <v>0</v>
      </c>
    </row>
    <row r="4596" spans="1:6">
      <c r="A4596" s="897" t="s">
        <v>510</v>
      </c>
      <c r="B4596" s="567">
        <v>2023771.4240000001</v>
      </c>
      <c r="C4596" s="567">
        <v>1</v>
      </c>
      <c r="D4596" s="567">
        <v>2023771.4240000001</v>
      </c>
      <c r="E4596" s="567">
        <v>2023771.4240000001</v>
      </c>
      <c r="F4596" s="567">
        <v>0</v>
      </c>
    </row>
    <row r="4597" spans="1:6">
      <c r="A4597" s="887" t="s">
        <v>417</v>
      </c>
      <c r="B4597" s="567">
        <v>1770800</v>
      </c>
      <c r="C4597" s="567">
        <v>1</v>
      </c>
      <c r="D4597" s="567">
        <v>1770800</v>
      </c>
      <c r="E4597" s="567">
        <v>1415972</v>
      </c>
      <c r="F4597" s="567">
        <v>13708</v>
      </c>
    </row>
    <row r="4598" spans="1:6">
      <c r="A4598" s="888" t="s">
        <v>3251</v>
      </c>
      <c r="B4598" s="567">
        <v>1770800</v>
      </c>
      <c r="C4598" s="567">
        <v>1</v>
      </c>
      <c r="D4598" s="567">
        <v>1770800</v>
      </c>
      <c r="E4598" s="567">
        <v>1415972</v>
      </c>
      <c r="F4598" s="567">
        <v>13708</v>
      </c>
    </row>
    <row r="4599" spans="1:6">
      <c r="A4599" s="889">
        <v>0.25</v>
      </c>
      <c r="B4599" s="567">
        <v>1770800</v>
      </c>
      <c r="C4599" s="567">
        <v>1</v>
      </c>
      <c r="D4599" s="567">
        <v>1770800</v>
      </c>
      <c r="E4599" s="567">
        <v>1415972</v>
      </c>
      <c r="F4599" s="567">
        <v>13708</v>
      </c>
    </row>
    <row r="4600" spans="1:6">
      <c r="A4600" s="890" t="s">
        <v>3251</v>
      </c>
      <c r="B4600" s="567">
        <v>1770800</v>
      </c>
      <c r="C4600" s="567">
        <v>1</v>
      </c>
      <c r="D4600" s="567">
        <v>1770800</v>
      </c>
      <c r="E4600" s="567">
        <v>1415972</v>
      </c>
      <c r="F4600" s="567">
        <v>13708</v>
      </c>
    </row>
    <row r="4601" spans="1:6">
      <c r="A4601" s="891" t="s">
        <v>3251</v>
      </c>
      <c r="B4601" s="567">
        <v>1770800</v>
      </c>
      <c r="C4601" s="567">
        <v>1</v>
      </c>
      <c r="D4601" s="567">
        <v>1770800</v>
      </c>
      <c r="E4601" s="567">
        <v>1415972</v>
      </c>
      <c r="F4601" s="567">
        <v>13708</v>
      </c>
    </row>
    <row r="4602" spans="1:6">
      <c r="A4602" s="892" t="s">
        <v>3251</v>
      </c>
      <c r="B4602" s="567">
        <v>1770800</v>
      </c>
      <c r="C4602" s="567">
        <v>1</v>
      </c>
      <c r="D4602" s="567">
        <v>1770800</v>
      </c>
      <c r="E4602" s="567">
        <v>1415972</v>
      </c>
      <c r="F4602" s="567">
        <v>13708</v>
      </c>
    </row>
    <row r="4603" spans="1:6">
      <c r="A4603" s="893" t="s">
        <v>416</v>
      </c>
      <c r="B4603" s="567">
        <v>1770800</v>
      </c>
      <c r="C4603" s="567">
        <v>1</v>
      </c>
      <c r="D4603" s="567">
        <v>1770800</v>
      </c>
      <c r="E4603" s="567">
        <v>1415972</v>
      </c>
      <c r="F4603" s="567">
        <v>13708</v>
      </c>
    </row>
    <row r="4604" spans="1:6">
      <c r="A4604" s="894" t="s">
        <v>3251</v>
      </c>
      <c r="B4604" s="567">
        <v>1770800</v>
      </c>
      <c r="C4604" s="567">
        <v>1</v>
      </c>
      <c r="D4604" s="567">
        <v>1770800</v>
      </c>
      <c r="E4604" s="567">
        <v>1415972</v>
      </c>
      <c r="F4604" s="567">
        <v>13708</v>
      </c>
    </row>
    <row r="4605" spans="1:6">
      <c r="A4605" s="896" t="s">
        <v>318</v>
      </c>
      <c r="B4605" s="567">
        <v>1770800</v>
      </c>
      <c r="C4605" s="567">
        <v>1</v>
      </c>
      <c r="D4605" s="567">
        <v>1770800</v>
      </c>
      <c r="E4605" s="567">
        <v>1415972</v>
      </c>
      <c r="F4605" s="567">
        <v>13708</v>
      </c>
    </row>
    <row r="4606" spans="1:6">
      <c r="A4606" s="895" t="s">
        <v>291</v>
      </c>
      <c r="B4606" s="567">
        <v>1770800</v>
      </c>
      <c r="C4606" s="567">
        <v>1</v>
      </c>
      <c r="D4606" s="567">
        <v>1770800</v>
      </c>
      <c r="E4606" s="567">
        <v>1415972</v>
      </c>
      <c r="F4606" s="567">
        <v>13708</v>
      </c>
    </row>
    <row r="4607" spans="1:6">
      <c r="A4607" s="897" t="s">
        <v>391</v>
      </c>
      <c r="B4607" s="567">
        <v>1770800</v>
      </c>
      <c r="C4607" s="567">
        <v>1</v>
      </c>
      <c r="D4607" s="567">
        <v>1770800</v>
      </c>
      <c r="E4607" s="567">
        <v>1415972</v>
      </c>
      <c r="F4607" s="567">
        <v>13708</v>
      </c>
    </row>
    <row r="4608" spans="1:6">
      <c r="A4608" s="887" t="s">
        <v>579</v>
      </c>
      <c r="B4608" s="567">
        <v>2250000</v>
      </c>
      <c r="C4608" s="567">
        <v>1</v>
      </c>
      <c r="D4608" s="567">
        <v>2799122</v>
      </c>
      <c r="E4608" s="567">
        <v>2720979.5278400001</v>
      </c>
      <c r="F4608" s="567">
        <v>2660229.6950400001</v>
      </c>
    </row>
    <row r="4609" spans="1:6">
      <c r="A4609" s="888" t="s">
        <v>3251</v>
      </c>
      <c r="B4609" s="567">
        <v>2250000</v>
      </c>
      <c r="C4609" s="567">
        <v>1</v>
      </c>
      <c r="D4609" s="567">
        <v>2799122</v>
      </c>
      <c r="E4609" s="567">
        <v>2720979.5278400001</v>
      </c>
      <c r="F4609" s="567">
        <v>2660229.6950400001</v>
      </c>
    </row>
    <row r="4610" spans="1:6">
      <c r="A4610" s="889">
        <v>0.75</v>
      </c>
      <c r="B4610" s="567">
        <v>2250000</v>
      </c>
      <c r="C4610" s="567">
        <v>1</v>
      </c>
      <c r="D4610" s="567">
        <v>2799122</v>
      </c>
      <c r="E4610" s="567">
        <v>2720979.5278400001</v>
      </c>
      <c r="F4610" s="567">
        <v>2660229.6950400001</v>
      </c>
    </row>
    <row r="4611" spans="1:6">
      <c r="A4611" s="890" t="s">
        <v>3251</v>
      </c>
      <c r="B4611" s="567">
        <v>2250000</v>
      </c>
      <c r="C4611" s="567">
        <v>1</v>
      </c>
      <c r="D4611" s="567">
        <v>2799122</v>
      </c>
      <c r="E4611" s="567">
        <v>2720979.5278400001</v>
      </c>
      <c r="F4611" s="567">
        <v>2660229.6950400001</v>
      </c>
    </row>
    <row r="4612" spans="1:6">
      <c r="A4612" s="891">
        <v>2009</v>
      </c>
      <c r="B4612" s="567">
        <v>2250000</v>
      </c>
      <c r="C4612" s="567">
        <v>1</v>
      </c>
      <c r="D4612" s="567">
        <v>2799122</v>
      </c>
      <c r="E4612" s="567">
        <v>2720979.5278400001</v>
      </c>
      <c r="F4612" s="567">
        <v>2660229.6950400001</v>
      </c>
    </row>
    <row r="4613" spans="1:6">
      <c r="A4613" s="892" t="s">
        <v>578</v>
      </c>
      <c r="B4613" s="567">
        <v>2250000</v>
      </c>
      <c r="C4613" s="567">
        <v>1</v>
      </c>
      <c r="D4613" s="567">
        <v>2799122</v>
      </c>
      <c r="E4613" s="567">
        <v>2720979.5278400001</v>
      </c>
      <c r="F4613" s="567">
        <v>2660229.6950400001</v>
      </c>
    </row>
    <row r="4614" spans="1:6">
      <c r="A4614" s="893" t="s">
        <v>3251</v>
      </c>
      <c r="B4614" s="567">
        <v>2250000</v>
      </c>
      <c r="C4614" s="567">
        <v>1</v>
      </c>
      <c r="D4614" s="567">
        <v>2799122</v>
      </c>
      <c r="E4614" s="567">
        <v>2720979.5278400001</v>
      </c>
      <c r="F4614" s="567">
        <v>2660229.6950400001</v>
      </c>
    </row>
    <row r="4615" spans="1:6">
      <c r="A4615" s="894" t="s">
        <v>3251</v>
      </c>
      <c r="B4615" s="567">
        <v>2250000</v>
      </c>
      <c r="C4615" s="567">
        <v>1</v>
      </c>
      <c r="D4615" s="567">
        <v>2799122</v>
      </c>
      <c r="E4615" s="567">
        <v>2720979.5278400001</v>
      </c>
      <c r="F4615" s="567">
        <v>2660229.6950400001</v>
      </c>
    </row>
    <row r="4616" spans="1:6">
      <c r="A4616" s="896" t="s">
        <v>527</v>
      </c>
      <c r="B4616" s="567">
        <v>2250000</v>
      </c>
      <c r="C4616" s="567">
        <v>1</v>
      </c>
      <c r="D4616" s="567">
        <v>2799122</v>
      </c>
      <c r="E4616" s="567">
        <v>2720979.5278400001</v>
      </c>
      <c r="F4616" s="567">
        <v>2660229.6950400001</v>
      </c>
    </row>
    <row r="4617" spans="1:6">
      <c r="A4617" s="895" t="s">
        <v>289</v>
      </c>
      <c r="B4617" s="567">
        <v>2250000</v>
      </c>
      <c r="C4617" s="567">
        <v>1</v>
      </c>
      <c r="D4617" s="567">
        <v>2799122</v>
      </c>
      <c r="E4617" s="567">
        <v>2720979.5278400001</v>
      </c>
      <c r="F4617" s="567">
        <v>2660229.6950400001</v>
      </c>
    </row>
    <row r="4618" spans="1:6">
      <c r="A4618" s="897" t="s">
        <v>319</v>
      </c>
      <c r="B4618" s="567">
        <v>2250000</v>
      </c>
      <c r="C4618" s="567">
        <v>1</v>
      </c>
      <c r="D4618" s="567">
        <v>2799122</v>
      </c>
      <c r="E4618" s="567">
        <v>2720979.5278400001</v>
      </c>
      <c r="F4618" s="567">
        <v>2660229.6950400001</v>
      </c>
    </row>
    <row r="4619" spans="1:6">
      <c r="A4619" s="887" t="s">
        <v>415</v>
      </c>
      <c r="B4619" s="567">
        <v>2754006</v>
      </c>
      <c r="C4619" s="567">
        <v>1</v>
      </c>
      <c r="D4619" s="567">
        <v>2754006</v>
      </c>
      <c r="E4619" s="567">
        <v>0</v>
      </c>
      <c r="F4619" s="567">
        <v>0</v>
      </c>
    </row>
    <row r="4620" spans="1:6">
      <c r="A4620" s="888" t="s">
        <v>3251</v>
      </c>
      <c r="B4620" s="567">
        <v>2754006</v>
      </c>
      <c r="C4620" s="567">
        <v>1</v>
      </c>
      <c r="D4620" s="567">
        <v>2754006</v>
      </c>
      <c r="E4620" s="567">
        <v>0</v>
      </c>
      <c r="F4620" s="567">
        <v>0</v>
      </c>
    </row>
    <row r="4621" spans="1:6">
      <c r="A4621" s="889">
        <v>0</v>
      </c>
      <c r="B4621" s="567">
        <v>2754006</v>
      </c>
      <c r="C4621" s="567">
        <v>1</v>
      </c>
      <c r="D4621" s="567">
        <v>2754006</v>
      </c>
      <c r="E4621" s="567">
        <v>0</v>
      </c>
      <c r="F4621" s="567">
        <v>0</v>
      </c>
    </row>
    <row r="4622" spans="1:6">
      <c r="A4622" s="890" t="s">
        <v>3251</v>
      </c>
      <c r="B4622" s="567">
        <v>2754006</v>
      </c>
      <c r="C4622" s="567">
        <v>1</v>
      </c>
      <c r="D4622" s="567">
        <v>2754006</v>
      </c>
      <c r="E4622" s="567">
        <v>0</v>
      </c>
      <c r="F4622" s="567">
        <v>0</v>
      </c>
    </row>
    <row r="4623" spans="1:6">
      <c r="A4623" s="891" t="s">
        <v>3251</v>
      </c>
      <c r="B4623" s="567">
        <v>2754006</v>
      </c>
      <c r="C4623" s="567">
        <v>1</v>
      </c>
      <c r="D4623" s="567">
        <v>2754006</v>
      </c>
      <c r="E4623" s="567">
        <v>0</v>
      </c>
      <c r="F4623" s="567">
        <v>0</v>
      </c>
    </row>
    <row r="4624" spans="1:6">
      <c r="A4624" s="892" t="s">
        <v>3251</v>
      </c>
      <c r="B4624" s="567">
        <v>2754006</v>
      </c>
      <c r="C4624" s="567">
        <v>1</v>
      </c>
      <c r="D4624" s="567">
        <v>2754006</v>
      </c>
      <c r="E4624" s="567">
        <v>0</v>
      </c>
      <c r="F4624" s="567">
        <v>0</v>
      </c>
    </row>
    <row r="4625" spans="1:6">
      <c r="A4625" s="893" t="s">
        <v>396</v>
      </c>
      <c r="B4625" s="567">
        <v>2754006</v>
      </c>
      <c r="C4625" s="567">
        <v>1</v>
      </c>
      <c r="D4625" s="567">
        <v>2754006</v>
      </c>
      <c r="E4625" s="567">
        <v>0</v>
      </c>
      <c r="F4625" s="567">
        <v>0</v>
      </c>
    </row>
    <row r="4626" spans="1:6">
      <c r="A4626" s="894" t="s">
        <v>3251</v>
      </c>
      <c r="B4626" s="567">
        <v>2754006</v>
      </c>
      <c r="C4626" s="567">
        <v>1</v>
      </c>
      <c r="D4626" s="567">
        <v>2754006</v>
      </c>
      <c r="E4626" s="567">
        <v>0</v>
      </c>
      <c r="F4626" s="567">
        <v>0</v>
      </c>
    </row>
    <row r="4627" spans="1:6">
      <c r="A4627" s="896" t="s">
        <v>318</v>
      </c>
      <c r="B4627" s="567">
        <v>2754006</v>
      </c>
      <c r="C4627" s="567">
        <v>1</v>
      </c>
      <c r="D4627" s="567">
        <v>2754006</v>
      </c>
      <c r="E4627" s="567">
        <v>0</v>
      </c>
      <c r="F4627" s="567">
        <v>0</v>
      </c>
    </row>
    <row r="4628" spans="1:6">
      <c r="A4628" s="895" t="s">
        <v>291</v>
      </c>
      <c r="B4628" s="567">
        <v>2754006</v>
      </c>
      <c r="C4628" s="567">
        <v>1</v>
      </c>
      <c r="D4628" s="567">
        <v>2754006</v>
      </c>
      <c r="E4628" s="567">
        <v>0</v>
      </c>
      <c r="F4628" s="567">
        <v>0</v>
      </c>
    </row>
    <row r="4629" spans="1:6">
      <c r="A4629" s="897" t="s">
        <v>391</v>
      </c>
      <c r="B4629" s="567">
        <v>2754006</v>
      </c>
      <c r="C4629" s="567">
        <v>1</v>
      </c>
      <c r="D4629" s="567">
        <v>2754006</v>
      </c>
      <c r="E4629" s="567">
        <v>0</v>
      </c>
      <c r="F4629" s="567">
        <v>0</v>
      </c>
    </row>
    <row r="4630" spans="1:6">
      <c r="A4630" s="887" t="s">
        <v>2479</v>
      </c>
      <c r="B4630" s="567"/>
      <c r="C4630" s="567">
        <v>1</v>
      </c>
      <c r="D4630" s="567">
        <v>2276742.852</v>
      </c>
      <c r="E4630" s="567">
        <v>1592565.12</v>
      </c>
      <c r="F4630" s="567">
        <v>0</v>
      </c>
    </row>
    <row r="4631" spans="1:6">
      <c r="A4631" s="888" t="s">
        <v>3251</v>
      </c>
      <c r="B4631" s="567"/>
      <c r="C4631" s="567">
        <v>1</v>
      </c>
      <c r="D4631" s="567">
        <v>2276742.852</v>
      </c>
      <c r="E4631" s="567">
        <v>1592565.12</v>
      </c>
      <c r="F4631" s="567">
        <v>0</v>
      </c>
    </row>
    <row r="4632" spans="1:6">
      <c r="A4632" s="889" t="s">
        <v>2478</v>
      </c>
      <c r="B4632" s="567"/>
      <c r="C4632" s="567">
        <v>1</v>
      </c>
      <c r="D4632" s="567">
        <v>2276742.852</v>
      </c>
      <c r="E4632" s="567">
        <v>1592565.12</v>
      </c>
      <c r="F4632" s="567">
        <v>0</v>
      </c>
    </row>
    <row r="4633" spans="1:6">
      <c r="A4633" s="890" t="s">
        <v>3251</v>
      </c>
      <c r="B4633" s="567"/>
      <c r="C4633" s="567">
        <v>1</v>
      </c>
      <c r="D4633" s="567">
        <v>2276742.852</v>
      </c>
      <c r="E4633" s="567">
        <v>1592565.12</v>
      </c>
      <c r="F4633" s="567">
        <v>0</v>
      </c>
    </row>
    <row r="4634" spans="1:6">
      <c r="A4634" s="891" t="s">
        <v>3251</v>
      </c>
      <c r="B4634" s="567"/>
      <c r="C4634" s="567">
        <v>1</v>
      </c>
      <c r="D4634" s="567">
        <v>2276742.852</v>
      </c>
      <c r="E4634" s="567">
        <v>1592565.12</v>
      </c>
      <c r="F4634" s="567">
        <v>0</v>
      </c>
    </row>
    <row r="4635" spans="1:6">
      <c r="A4635" s="892" t="s">
        <v>3251</v>
      </c>
      <c r="B4635" s="567"/>
      <c r="C4635" s="567">
        <v>1</v>
      </c>
      <c r="D4635" s="567">
        <v>2276742.852</v>
      </c>
      <c r="E4635" s="567">
        <v>1592565.12</v>
      </c>
      <c r="F4635" s="567">
        <v>0</v>
      </c>
    </row>
    <row r="4636" spans="1:6">
      <c r="A4636" s="893" t="s">
        <v>2477</v>
      </c>
      <c r="B4636" s="567"/>
      <c r="C4636" s="567">
        <v>1</v>
      </c>
      <c r="D4636" s="567">
        <v>2276742.852</v>
      </c>
      <c r="E4636" s="567">
        <v>1592565.12</v>
      </c>
      <c r="F4636" s="567">
        <v>0</v>
      </c>
    </row>
    <row r="4637" spans="1:6">
      <c r="A4637" s="894" t="s">
        <v>3251</v>
      </c>
      <c r="B4637" s="567"/>
      <c r="C4637" s="567">
        <v>1</v>
      </c>
      <c r="D4637" s="567">
        <v>2276742.852</v>
      </c>
      <c r="E4637" s="567">
        <v>1592565.12</v>
      </c>
      <c r="F4637" s="567">
        <v>0</v>
      </c>
    </row>
    <row r="4638" spans="1:6">
      <c r="A4638" s="896" t="s">
        <v>2286</v>
      </c>
      <c r="B4638" s="567"/>
      <c r="C4638" s="567">
        <v>1</v>
      </c>
      <c r="D4638" s="567">
        <v>2276742.852</v>
      </c>
      <c r="E4638" s="567">
        <v>1592565.12</v>
      </c>
      <c r="F4638" s="567">
        <v>0</v>
      </c>
    </row>
    <row r="4639" spans="1:6">
      <c r="A4639" s="895" t="s">
        <v>296</v>
      </c>
      <c r="B4639" s="567"/>
      <c r="C4639" s="567">
        <v>1</v>
      </c>
      <c r="D4639" s="567">
        <v>2276742.852</v>
      </c>
      <c r="E4639" s="567">
        <v>1592565.12</v>
      </c>
      <c r="F4639" s="567">
        <v>0</v>
      </c>
    </row>
    <row r="4640" spans="1:6">
      <c r="A4640" s="897" t="s">
        <v>510</v>
      </c>
      <c r="B4640" s="567"/>
      <c r="C4640" s="567">
        <v>1</v>
      </c>
      <c r="D4640" s="567">
        <v>2276742.852</v>
      </c>
      <c r="E4640" s="567">
        <v>1592565.12</v>
      </c>
      <c r="F4640" s="567">
        <v>0</v>
      </c>
    </row>
    <row r="4641" spans="1:6">
      <c r="A4641" s="887" t="s">
        <v>20</v>
      </c>
      <c r="B4641" s="567">
        <v>12512686</v>
      </c>
      <c r="C4641" s="567">
        <v>7</v>
      </c>
      <c r="D4641" s="567">
        <v>11198996</v>
      </c>
      <c r="E4641" s="567">
        <v>7441115.4319599997</v>
      </c>
      <c r="F4641" s="567">
        <v>4244870.94484</v>
      </c>
    </row>
    <row r="4642" spans="1:6">
      <c r="A4642" s="888" t="s">
        <v>3251</v>
      </c>
      <c r="B4642" s="567">
        <v>12512686</v>
      </c>
      <c r="C4642" s="567">
        <v>7</v>
      </c>
      <c r="D4642" s="567">
        <v>11198996</v>
      </c>
      <c r="E4642" s="567">
        <v>7441115.4319599997</v>
      </c>
      <c r="F4642" s="567">
        <v>4244870.94484</v>
      </c>
    </row>
    <row r="4643" spans="1:6">
      <c r="A4643" s="889">
        <v>0.15</v>
      </c>
      <c r="B4643" s="567">
        <v>1600000</v>
      </c>
      <c r="C4643" s="567">
        <v>1</v>
      </c>
      <c r="D4643" s="567">
        <v>1600000</v>
      </c>
      <c r="E4643" s="567">
        <v>1197586.37396</v>
      </c>
      <c r="F4643" s="567">
        <v>46828.811179999997</v>
      </c>
    </row>
    <row r="4644" spans="1:6">
      <c r="A4644" s="890" t="s">
        <v>3251</v>
      </c>
      <c r="B4644" s="567">
        <v>1600000</v>
      </c>
      <c r="C4644" s="567">
        <v>1</v>
      </c>
      <c r="D4644" s="567">
        <v>1600000</v>
      </c>
      <c r="E4644" s="567">
        <v>1197586.37396</v>
      </c>
      <c r="F4644" s="567">
        <v>46828.811179999997</v>
      </c>
    </row>
    <row r="4645" spans="1:6">
      <c r="A4645" s="891">
        <v>2022</v>
      </c>
      <c r="B4645" s="567">
        <v>1600000</v>
      </c>
      <c r="C4645" s="567">
        <v>1</v>
      </c>
      <c r="D4645" s="567">
        <v>1600000</v>
      </c>
      <c r="E4645" s="567">
        <v>1197586.37396</v>
      </c>
      <c r="F4645" s="567">
        <v>46828.811179999997</v>
      </c>
    </row>
    <row r="4646" spans="1:6">
      <c r="A4646" s="892" t="s">
        <v>581</v>
      </c>
      <c r="B4646" s="567">
        <v>1600000</v>
      </c>
      <c r="C4646" s="567">
        <v>1</v>
      </c>
      <c r="D4646" s="567">
        <v>1600000</v>
      </c>
      <c r="E4646" s="567">
        <v>1197586.37396</v>
      </c>
      <c r="F4646" s="567">
        <v>46828.811179999997</v>
      </c>
    </row>
    <row r="4647" spans="1:6">
      <c r="A4647" s="893" t="s">
        <v>3251</v>
      </c>
      <c r="B4647" s="567">
        <v>1600000</v>
      </c>
      <c r="C4647" s="567">
        <v>1</v>
      </c>
      <c r="D4647" s="567">
        <v>1600000</v>
      </c>
      <c r="E4647" s="567">
        <v>1197586.37396</v>
      </c>
      <c r="F4647" s="567">
        <v>46828.811179999997</v>
      </c>
    </row>
    <row r="4648" spans="1:6">
      <c r="A4648" s="894" t="s">
        <v>3251</v>
      </c>
      <c r="B4648" s="567">
        <v>1600000</v>
      </c>
      <c r="C4648" s="567">
        <v>1</v>
      </c>
      <c r="D4648" s="567">
        <v>1600000</v>
      </c>
      <c r="E4648" s="567">
        <v>1197586.37396</v>
      </c>
      <c r="F4648" s="567">
        <v>46828.811179999997</v>
      </c>
    </row>
    <row r="4649" spans="1:6">
      <c r="A4649" s="896" t="s">
        <v>527</v>
      </c>
      <c r="B4649" s="567">
        <v>1600000</v>
      </c>
      <c r="C4649" s="567">
        <v>1</v>
      </c>
      <c r="D4649" s="567">
        <v>1600000</v>
      </c>
      <c r="E4649" s="567">
        <v>1197586.37396</v>
      </c>
      <c r="F4649" s="567">
        <v>46828.811179999997</v>
      </c>
    </row>
    <row r="4650" spans="1:6">
      <c r="A4650" s="895" t="s">
        <v>289</v>
      </c>
      <c r="B4650" s="567">
        <v>1600000</v>
      </c>
      <c r="C4650" s="567">
        <v>1</v>
      </c>
      <c r="D4650" s="567">
        <v>1600000</v>
      </c>
      <c r="E4650" s="567">
        <v>1197586.37396</v>
      </c>
      <c r="F4650" s="567">
        <v>46828.811179999997</v>
      </c>
    </row>
    <row r="4651" spans="1:6">
      <c r="A4651" s="897" t="s">
        <v>319</v>
      </c>
      <c r="B4651" s="567">
        <v>1600000</v>
      </c>
      <c r="C4651" s="567">
        <v>1</v>
      </c>
      <c r="D4651" s="567">
        <v>1600000</v>
      </c>
      <c r="E4651" s="567">
        <v>1197586.37396</v>
      </c>
      <c r="F4651" s="567">
        <v>46828.811179999997</v>
      </c>
    </row>
    <row r="4652" spans="1:6">
      <c r="A4652" s="889">
        <v>0.3</v>
      </c>
      <c r="B4652" s="567">
        <v>2000000</v>
      </c>
      <c r="C4652" s="567">
        <v>1</v>
      </c>
      <c r="D4652" s="567">
        <v>2000000</v>
      </c>
      <c r="E4652" s="567">
        <v>1754714.00987</v>
      </c>
      <c r="F4652" s="567">
        <v>340640.52132</v>
      </c>
    </row>
    <row r="4653" spans="1:6">
      <c r="A4653" s="890" t="s">
        <v>3251</v>
      </c>
      <c r="B4653" s="567">
        <v>2000000</v>
      </c>
      <c r="C4653" s="567">
        <v>1</v>
      </c>
      <c r="D4653" s="567">
        <v>2000000</v>
      </c>
      <c r="E4653" s="567">
        <v>1754714.00987</v>
      </c>
      <c r="F4653" s="567">
        <v>340640.52132</v>
      </c>
    </row>
    <row r="4654" spans="1:6">
      <c r="A4654" s="891">
        <v>2022</v>
      </c>
      <c r="B4654" s="567">
        <v>2000000</v>
      </c>
      <c r="C4654" s="567">
        <v>1</v>
      </c>
      <c r="D4654" s="567">
        <v>2000000</v>
      </c>
      <c r="E4654" s="567">
        <v>1754714.00987</v>
      </c>
      <c r="F4654" s="567">
        <v>340640.52132</v>
      </c>
    </row>
    <row r="4655" spans="1:6">
      <c r="A4655" s="892" t="s">
        <v>582</v>
      </c>
      <c r="B4655" s="567">
        <v>2000000</v>
      </c>
      <c r="C4655" s="567">
        <v>1</v>
      </c>
      <c r="D4655" s="567">
        <v>2000000</v>
      </c>
      <c r="E4655" s="567">
        <v>1754714.00987</v>
      </c>
      <c r="F4655" s="567">
        <v>340640.52132</v>
      </c>
    </row>
    <row r="4656" spans="1:6">
      <c r="A4656" s="893" t="s">
        <v>3251</v>
      </c>
      <c r="B4656" s="567">
        <v>2000000</v>
      </c>
      <c r="C4656" s="567">
        <v>1</v>
      </c>
      <c r="D4656" s="567">
        <v>2000000</v>
      </c>
      <c r="E4656" s="567">
        <v>1754714.00987</v>
      </c>
      <c r="F4656" s="567">
        <v>340640.52132</v>
      </c>
    </row>
    <row r="4657" spans="1:6">
      <c r="A4657" s="894" t="s">
        <v>3251</v>
      </c>
      <c r="B4657" s="567">
        <v>2000000</v>
      </c>
      <c r="C4657" s="567">
        <v>1</v>
      </c>
      <c r="D4657" s="567">
        <v>2000000</v>
      </c>
      <c r="E4657" s="567">
        <v>1754714.00987</v>
      </c>
      <c r="F4657" s="567">
        <v>340640.52132</v>
      </c>
    </row>
    <row r="4658" spans="1:6">
      <c r="A4658" s="896" t="s">
        <v>527</v>
      </c>
      <c r="B4658" s="567">
        <v>2000000</v>
      </c>
      <c r="C4658" s="567">
        <v>1</v>
      </c>
      <c r="D4658" s="567">
        <v>2000000</v>
      </c>
      <c r="E4658" s="567">
        <v>1754714.00987</v>
      </c>
      <c r="F4658" s="567">
        <v>340640.52132</v>
      </c>
    </row>
    <row r="4659" spans="1:6">
      <c r="A4659" s="895" t="s">
        <v>289</v>
      </c>
      <c r="B4659" s="567">
        <v>2000000</v>
      </c>
      <c r="C4659" s="567">
        <v>1</v>
      </c>
      <c r="D4659" s="567">
        <v>2000000</v>
      </c>
      <c r="E4659" s="567">
        <v>1754714.00987</v>
      </c>
      <c r="F4659" s="567">
        <v>340640.52132</v>
      </c>
    </row>
    <row r="4660" spans="1:6">
      <c r="A4660" s="897" t="s">
        <v>319</v>
      </c>
      <c r="B4660" s="567">
        <v>2000000</v>
      </c>
      <c r="C4660" s="567">
        <v>1</v>
      </c>
      <c r="D4660" s="567">
        <v>2000000</v>
      </c>
      <c r="E4660" s="567">
        <v>1754714.00987</v>
      </c>
      <c r="F4660" s="567">
        <v>340640.52132</v>
      </c>
    </row>
    <row r="4661" spans="1:6">
      <c r="A4661" s="889">
        <v>0.75</v>
      </c>
      <c r="B4661" s="567">
        <v>2500000</v>
      </c>
      <c r="C4661" s="567">
        <v>1</v>
      </c>
      <c r="D4661" s="567">
        <v>1370000</v>
      </c>
      <c r="E4661" s="567">
        <v>1304918.0270100001</v>
      </c>
      <c r="F4661" s="567">
        <v>771976.81697000004</v>
      </c>
    </row>
    <row r="4662" spans="1:6">
      <c r="A4662" s="890" t="s">
        <v>3251</v>
      </c>
      <c r="B4662" s="567">
        <v>2500000</v>
      </c>
      <c r="C4662" s="567">
        <v>1</v>
      </c>
      <c r="D4662" s="567">
        <v>1370000</v>
      </c>
      <c r="E4662" s="567">
        <v>1304918.0270100001</v>
      </c>
      <c r="F4662" s="567">
        <v>771976.81697000004</v>
      </c>
    </row>
    <row r="4663" spans="1:6">
      <c r="A4663" s="891">
        <v>2018</v>
      </c>
      <c r="B4663" s="567">
        <v>2500000</v>
      </c>
      <c r="C4663" s="567">
        <v>1</v>
      </c>
      <c r="D4663" s="567">
        <v>1370000</v>
      </c>
      <c r="E4663" s="567">
        <v>1304918.0270100001</v>
      </c>
      <c r="F4663" s="567">
        <v>771976.81697000004</v>
      </c>
    </row>
    <row r="4664" spans="1:6">
      <c r="A4664" s="892" t="s">
        <v>580</v>
      </c>
      <c r="B4664" s="567">
        <v>2500000</v>
      </c>
      <c r="C4664" s="567">
        <v>1</v>
      </c>
      <c r="D4664" s="567">
        <v>1370000</v>
      </c>
      <c r="E4664" s="567">
        <v>1304918.0270100001</v>
      </c>
      <c r="F4664" s="567">
        <v>771976.81697000004</v>
      </c>
    </row>
    <row r="4665" spans="1:6">
      <c r="A4665" s="893" t="s">
        <v>3251</v>
      </c>
      <c r="B4665" s="567">
        <v>2500000</v>
      </c>
      <c r="C4665" s="567">
        <v>1</v>
      </c>
      <c r="D4665" s="567">
        <v>1370000</v>
      </c>
      <c r="E4665" s="567">
        <v>1304918.0270100001</v>
      </c>
      <c r="F4665" s="567">
        <v>771976.81697000004</v>
      </c>
    </row>
    <row r="4666" spans="1:6">
      <c r="A4666" s="894" t="s">
        <v>3251</v>
      </c>
      <c r="B4666" s="567">
        <v>2500000</v>
      </c>
      <c r="C4666" s="567">
        <v>1</v>
      </c>
      <c r="D4666" s="567">
        <v>1370000</v>
      </c>
      <c r="E4666" s="567">
        <v>1304918.0270100001</v>
      </c>
      <c r="F4666" s="567">
        <v>771976.81697000004</v>
      </c>
    </row>
    <row r="4667" spans="1:6">
      <c r="A4667" s="896" t="s">
        <v>527</v>
      </c>
      <c r="B4667" s="567">
        <v>2500000</v>
      </c>
      <c r="C4667" s="567">
        <v>1</v>
      </c>
      <c r="D4667" s="567">
        <v>1370000</v>
      </c>
      <c r="E4667" s="567">
        <v>1304918.0270100001</v>
      </c>
      <c r="F4667" s="567">
        <v>771976.81697000004</v>
      </c>
    </row>
    <row r="4668" spans="1:6">
      <c r="A4668" s="895" t="s">
        <v>289</v>
      </c>
      <c r="B4668" s="567">
        <v>2500000</v>
      </c>
      <c r="C4668" s="567">
        <v>1</v>
      </c>
      <c r="D4668" s="567">
        <v>1370000</v>
      </c>
      <c r="E4668" s="567">
        <v>1304918.0270100001</v>
      </c>
      <c r="F4668" s="567">
        <v>771976.81697000004</v>
      </c>
    </row>
    <row r="4669" spans="1:6">
      <c r="A4669" s="897" t="s">
        <v>319</v>
      </c>
      <c r="B4669" s="567">
        <v>2500000</v>
      </c>
      <c r="C4669" s="567">
        <v>1</v>
      </c>
      <c r="D4669" s="567">
        <v>1370000</v>
      </c>
      <c r="E4669" s="567">
        <v>1304918.0270100001</v>
      </c>
      <c r="F4669" s="567">
        <v>771976.81697000004</v>
      </c>
    </row>
    <row r="4670" spans="1:6">
      <c r="A4670" s="889">
        <v>0.88</v>
      </c>
      <c r="B4670" s="567">
        <v>1210000</v>
      </c>
      <c r="C4670" s="567">
        <v>1</v>
      </c>
      <c r="D4670" s="567">
        <v>1075148</v>
      </c>
      <c r="E4670" s="567">
        <v>946653.00538999995</v>
      </c>
      <c r="F4670" s="567">
        <v>830032.32250000001</v>
      </c>
    </row>
    <row r="4671" spans="1:6">
      <c r="A4671" s="890" t="s">
        <v>3251</v>
      </c>
      <c r="B4671" s="567">
        <v>1210000</v>
      </c>
      <c r="C4671" s="567">
        <v>1</v>
      </c>
      <c r="D4671" s="567">
        <v>1075148</v>
      </c>
      <c r="E4671" s="567">
        <v>946653.00538999995</v>
      </c>
      <c r="F4671" s="567">
        <v>830032.32250000001</v>
      </c>
    </row>
    <row r="4672" spans="1:6">
      <c r="A4672" s="891">
        <v>2012</v>
      </c>
      <c r="B4672" s="567">
        <v>1210000</v>
      </c>
      <c r="C4672" s="567">
        <v>1</v>
      </c>
      <c r="D4672" s="567">
        <v>1075148</v>
      </c>
      <c r="E4672" s="567">
        <v>946653.00538999995</v>
      </c>
      <c r="F4672" s="567">
        <v>830032.32250000001</v>
      </c>
    </row>
    <row r="4673" spans="1:6">
      <c r="A4673" s="892" t="s">
        <v>576</v>
      </c>
      <c r="B4673" s="567">
        <v>1210000</v>
      </c>
      <c r="C4673" s="567">
        <v>1</v>
      </c>
      <c r="D4673" s="567">
        <v>1075148</v>
      </c>
      <c r="E4673" s="567">
        <v>946653.00538999995</v>
      </c>
      <c r="F4673" s="567">
        <v>830032.32250000001</v>
      </c>
    </row>
    <row r="4674" spans="1:6">
      <c r="A4674" s="893" t="s">
        <v>3251</v>
      </c>
      <c r="B4674" s="567">
        <v>1210000</v>
      </c>
      <c r="C4674" s="567">
        <v>1</v>
      </c>
      <c r="D4674" s="567">
        <v>1075148</v>
      </c>
      <c r="E4674" s="567">
        <v>946653.00538999995</v>
      </c>
      <c r="F4674" s="567">
        <v>830032.32250000001</v>
      </c>
    </row>
    <row r="4675" spans="1:6">
      <c r="A4675" s="894" t="s">
        <v>3251</v>
      </c>
      <c r="B4675" s="567">
        <v>1210000</v>
      </c>
      <c r="C4675" s="567">
        <v>1</v>
      </c>
      <c r="D4675" s="567">
        <v>1075148</v>
      </c>
      <c r="E4675" s="567">
        <v>946653.00538999995</v>
      </c>
      <c r="F4675" s="567">
        <v>830032.32250000001</v>
      </c>
    </row>
    <row r="4676" spans="1:6">
      <c r="A4676" s="896" t="s">
        <v>527</v>
      </c>
      <c r="B4676" s="567">
        <v>1210000</v>
      </c>
      <c r="C4676" s="567">
        <v>1</v>
      </c>
      <c r="D4676" s="567">
        <v>1075148</v>
      </c>
      <c r="E4676" s="567">
        <v>946653.00538999995</v>
      </c>
      <c r="F4676" s="567">
        <v>830032.32250000001</v>
      </c>
    </row>
    <row r="4677" spans="1:6">
      <c r="A4677" s="895" t="s">
        <v>289</v>
      </c>
      <c r="B4677" s="567">
        <v>1210000</v>
      </c>
      <c r="C4677" s="567">
        <v>1</v>
      </c>
      <c r="D4677" s="567">
        <v>1075148</v>
      </c>
      <c r="E4677" s="567">
        <v>946653.00538999995</v>
      </c>
      <c r="F4677" s="567">
        <v>830032.32250000001</v>
      </c>
    </row>
    <row r="4678" spans="1:6">
      <c r="A4678" s="897" t="s">
        <v>319</v>
      </c>
      <c r="B4678" s="567">
        <v>1210000</v>
      </c>
      <c r="C4678" s="567">
        <v>1</v>
      </c>
      <c r="D4678" s="567">
        <v>1075148</v>
      </c>
      <c r="E4678" s="567">
        <v>946653.00538999995</v>
      </c>
      <c r="F4678" s="567">
        <v>830032.32250000001</v>
      </c>
    </row>
    <row r="4679" spans="1:6">
      <c r="A4679" s="889">
        <v>0.89</v>
      </c>
      <c r="B4679" s="567">
        <v>1210000</v>
      </c>
      <c r="C4679" s="567">
        <v>1</v>
      </c>
      <c r="D4679" s="567">
        <v>1161162</v>
      </c>
      <c r="E4679" s="567">
        <v>1063288.1438800001</v>
      </c>
      <c r="F4679" s="567">
        <v>930820.38634000008</v>
      </c>
    </row>
    <row r="4680" spans="1:6">
      <c r="A4680" s="890" t="s">
        <v>3251</v>
      </c>
      <c r="B4680" s="567">
        <v>1210000</v>
      </c>
      <c r="C4680" s="567">
        <v>1</v>
      </c>
      <c r="D4680" s="567">
        <v>1161162</v>
      </c>
      <c r="E4680" s="567">
        <v>1063288.1438800001</v>
      </c>
      <c r="F4680" s="567">
        <v>930820.38634000008</v>
      </c>
    </row>
    <row r="4681" spans="1:6">
      <c r="A4681" s="891">
        <v>2014</v>
      </c>
      <c r="B4681" s="567">
        <v>1210000</v>
      </c>
      <c r="C4681" s="567">
        <v>1</v>
      </c>
      <c r="D4681" s="567">
        <v>1161162</v>
      </c>
      <c r="E4681" s="567">
        <v>1063288.1438800001</v>
      </c>
      <c r="F4681" s="567">
        <v>930820.38634000008</v>
      </c>
    </row>
    <row r="4682" spans="1:6">
      <c r="A4682" s="892" t="s">
        <v>574</v>
      </c>
      <c r="B4682" s="567">
        <v>1210000</v>
      </c>
      <c r="C4682" s="567">
        <v>1</v>
      </c>
      <c r="D4682" s="567">
        <v>1161162</v>
      </c>
      <c r="E4682" s="567">
        <v>1063288.1438800001</v>
      </c>
      <c r="F4682" s="567">
        <v>930820.38634000008</v>
      </c>
    </row>
    <row r="4683" spans="1:6">
      <c r="A4683" s="893" t="s">
        <v>3251</v>
      </c>
      <c r="B4683" s="567">
        <v>1210000</v>
      </c>
      <c r="C4683" s="567">
        <v>1</v>
      </c>
      <c r="D4683" s="567">
        <v>1161162</v>
      </c>
      <c r="E4683" s="567">
        <v>1063288.1438800001</v>
      </c>
      <c r="F4683" s="567">
        <v>930820.38634000008</v>
      </c>
    </row>
    <row r="4684" spans="1:6">
      <c r="A4684" s="894" t="s">
        <v>3251</v>
      </c>
      <c r="B4684" s="567">
        <v>1210000</v>
      </c>
      <c r="C4684" s="567">
        <v>1</v>
      </c>
      <c r="D4684" s="567">
        <v>1161162</v>
      </c>
      <c r="E4684" s="567">
        <v>1063288.1438800001</v>
      </c>
      <c r="F4684" s="567">
        <v>930820.38634000008</v>
      </c>
    </row>
    <row r="4685" spans="1:6">
      <c r="A4685" s="896" t="s">
        <v>527</v>
      </c>
      <c r="B4685" s="567">
        <v>1210000</v>
      </c>
      <c r="C4685" s="567">
        <v>1</v>
      </c>
      <c r="D4685" s="567">
        <v>1161162</v>
      </c>
      <c r="E4685" s="567">
        <v>1063288.1438800001</v>
      </c>
      <c r="F4685" s="567">
        <v>930820.38634000008</v>
      </c>
    </row>
    <row r="4686" spans="1:6">
      <c r="A4686" s="895" t="s">
        <v>289</v>
      </c>
      <c r="B4686" s="567">
        <v>1210000</v>
      </c>
      <c r="C4686" s="567">
        <v>1</v>
      </c>
      <c r="D4686" s="567">
        <v>1161162</v>
      </c>
      <c r="E4686" s="567">
        <v>1063288.1438800001</v>
      </c>
      <c r="F4686" s="567">
        <v>930820.38634000008</v>
      </c>
    </row>
    <row r="4687" spans="1:6">
      <c r="A4687" s="897" t="s">
        <v>319</v>
      </c>
      <c r="B4687" s="567">
        <v>1210000</v>
      </c>
      <c r="C4687" s="567">
        <v>1</v>
      </c>
      <c r="D4687" s="567">
        <v>1161162</v>
      </c>
      <c r="E4687" s="567">
        <v>1063288.1438800001</v>
      </c>
      <c r="F4687" s="567">
        <v>930820.38634000008</v>
      </c>
    </row>
    <row r="4688" spans="1:6">
      <c r="A4688" s="889">
        <v>0.9</v>
      </c>
      <c r="B4688" s="567">
        <v>1210000</v>
      </c>
      <c r="C4688" s="567">
        <v>1</v>
      </c>
      <c r="D4688" s="567">
        <v>1210000</v>
      </c>
      <c r="E4688" s="567">
        <v>1173955.87185</v>
      </c>
      <c r="F4688" s="567">
        <v>883084.08652999997</v>
      </c>
    </row>
    <row r="4689" spans="1:6">
      <c r="A4689" s="890" t="s">
        <v>3251</v>
      </c>
      <c r="B4689" s="567">
        <v>1210000</v>
      </c>
      <c r="C4689" s="567">
        <v>1</v>
      </c>
      <c r="D4689" s="567">
        <v>1210000</v>
      </c>
      <c r="E4689" s="567">
        <v>1173955.87185</v>
      </c>
      <c r="F4689" s="567">
        <v>883084.08652999997</v>
      </c>
    </row>
    <row r="4690" spans="1:6">
      <c r="A4690" s="891">
        <v>2013</v>
      </c>
      <c r="B4690" s="567">
        <v>1210000</v>
      </c>
      <c r="C4690" s="567">
        <v>1</v>
      </c>
      <c r="D4690" s="567">
        <v>1210000</v>
      </c>
      <c r="E4690" s="567">
        <v>1173955.87185</v>
      </c>
      <c r="F4690" s="567">
        <v>883084.08652999997</v>
      </c>
    </row>
    <row r="4691" spans="1:6">
      <c r="A4691" s="892" t="s">
        <v>575</v>
      </c>
      <c r="B4691" s="567">
        <v>1210000</v>
      </c>
      <c r="C4691" s="567">
        <v>1</v>
      </c>
      <c r="D4691" s="567">
        <v>1210000</v>
      </c>
      <c r="E4691" s="567">
        <v>1173955.87185</v>
      </c>
      <c r="F4691" s="567">
        <v>883084.08652999997</v>
      </c>
    </row>
    <row r="4692" spans="1:6">
      <c r="A4692" s="893" t="s">
        <v>3251</v>
      </c>
      <c r="B4692" s="567">
        <v>1210000</v>
      </c>
      <c r="C4692" s="567">
        <v>1</v>
      </c>
      <c r="D4692" s="567">
        <v>1210000</v>
      </c>
      <c r="E4692" s="567">
        <v>1173955.87185</v>
      </c>
      <c r="F4692" s="567">
        <v>883084.08652999997</v>
      </c>
    </row>
    <row r="4693" spans="1:6">
      <c r="A4693" s="894" t="s">
        <v>3251</v>
      </c>
      <c r="B4693" s="567">
        <v>1210000</v>
      </c>
      <c r="C4693" s="567">
        <v>1</v>
      </c>
      <c r="D4693" s="567">
        <v>1210000</v>
      </c>
      <c r="E4693" s="567">
        <v>1173955.87185</v>
      </c>
      <c r="F4693" s="567">
        <v>883084.08652999997</v>
      </c>
    </row>
    <row r="4694" spans="1:6">
      <c r="A4694" s="896" t="s">
        <v>527</v>
      </c>
      <c r="B4694" s="567">
        <v>1210000</v>
      </c>
      <c r="C4694" s="567">
        <v>1</v>
      </c>
      <c r="D4694" s="567">
        <v>1210000</v>
      </c>
      <c r="E4694" s="567">
        <v>1173955.87185</v>
      </c>
      <c r="F4694" s="567">
        <v>883084.08652999997</v>
      </c>
    </row>
    <row r="4695" spans="1:6">
      <c r="A4695" s="895" t="s">
        <v>289</v>
      </c>
      <c r="B4695" s="567">
        <v>1210000</v>
      </c>
      <c r="C4695" s="567">
        <v>1</v>
      </c>
      <c r="D4695" s="567">
        <v>1210000</v>
      </c>
      <c r="E4695" s="567">
        <v>1173955.87185</v>
      </c>
      <c r="F4695" s="567">
        <v>883084.08652999997</v>
      </c>
    </row>
    <row r="4696" spans="1:6">
      <c r="A4696" s="897" t="s">
        <v>319</v>
      </c>
      <c r="B4696" s="567">
        <v>1210000</v>
      </c>
      <c r="C4696" s="567">
        <v>1</v>
      </c>
      <c r="D4696" s="567">
        <v>1210000</v>
      </c>
      <c r="E4696" s="567">
        <v>1173955.87185</v>
      </c>
      <c r="F4696" s="567">
        <v>883084.08652999997</v>
      </c>
    </row>
    <row r="4697" spans="1:6">
      <c r="A4697" s="889">
        <v>40</v>
      </c>
      <c r="B4697" s="567">
        <v>2782686</v>
      </c>
      <c r="C4697" s="567">
        <v>1</v>
      </c>
      <c r="D4697" s="567">
        <v>2782686</v>
      </c>
      <c r="E4697" s="567"/>
      <c r="F4697" s="567">
        <v>441488</v>
      </c>
    </row>
    <row r="4698" spans="1:6">
      <c r="A4698" s="890">
        <v>0.15865534235627016</v>
      </c>
      <c r="B4698" s="567">
        <v>2782686</v>
      </c>
      <c r="C4698" s="567">
        <v>1</v>
      </c>
      <c r="D4698" s="567">
        <v>2782686</v>
      </c>
      <c r="E4698" s="567"/>
      <c r="F4698" s="567">
        <v>441488</v>
      </c>
    </row>
    <row r="4699" spans="1:6">
      <c r="A4699" s="891" t="s">
        <v>3251</v>
      </c>
      <c r="B4699" s="567">
        <v>2782686</v>
      </c>
      <c r="C4699" s="567">
        <v>1</v>
      </c>
      <c r="D4699" s="567">
        <v>2782686</v>
      </c>
      <c r="E4699" s="567"/>
      <c r="F4699" s="567">
        <v>441488</v>
      </c>
    </row>
    <row r="4700" spans="1:6">
      <c r="A4700" s="892" t="s">
        <v>2415</v>
      </c>
      <c r="B4700" s="567">
        <v>2782686</v>
      </c>
      <c r="C4700" s="567">
        <v>1</v>
      </c>
      <c r="D4700" s="567">
        <v>2782686</v>
      </c>
      <c r="E4700" s="567"/>
      <c r="F4700" s="567">
        <v>441488</v>
      </c>
    </row>
    <row r="4701" spans="1:6">
      <c r="A4701" s="893" t="s">
        <v>3251</v>
      </c>
      <c r="B4701" s="567">
        <v>2782686</v>
      </c>
      <c r="C4701" s="567">
        <v>1</v>
      </c>
      <c r="D4701" s="567">
        <v>2782686</v>
      </c>
      <c r="E4701" s="567"/>
      <c r="F4701" s="567">
        <v>441488</v>
      </c>
    </row>
    <row r="4702" spans="1:6">
      <c r="A4702" s="894" t="s">
        <v>3251</v>
      </c>
      <c r="B4702" s="567">
        <v>2782686</v>
      </c>
      <c r="C4702" s="567">
        <v>1</v>
      </c>
      <c r="D4702" s="567">
        <v>2782686</v>
      </c>
      <c r="E4702" s="567"/>
      <c r="F4702" s="567">
        <v>441488</v>
      </c>
    </row>
    <row r="4703" spans="1:6">
      <c r="A4703" s="896" t="s">
        <v>2286</v>
      </c>
      <c r="B4703" s="567">
        <v>2782686</v>
      </c>
      <c r="C4703" s="567">
        <v>1</v>
      </c>
      <c r="D4703" s="567">
        <v>2782686</v>
      </c>
      <c r="E4703" s="567"/>
      <c r="F4703" s="567">
        <v>441488</v>
      </c>
    </row>
    <row r="4704" spans="1:6">
      <c r="A4704" s="895" t="s">
        <v>302</v>
      </c>
      <c r="B4704" s="567">
        <v>2782686</v>
      </c>
      <c r="C4704" s="567">
        <v>1</v>
      </c>
      <c r="D4704" s="567">
        <v>2782686</v>
      </c>
      <c r="E4704" s="567"/>
      <c r="F4704" s="567">
        <v>441488</v>
      </c>
    </row>
    <row r="4705" spans="1:6">
      <c r="A4705" s="897" t="s">
        <v>3251</v>
      </c>
      <c r="B4705" s="567">
        <v>2782686</v>
      </c>
      <c r="C4705" s="567">
        <v>1</v>
      </c>
      <c r="D4705" s="567">
        <v>2782686</v>
      </c>
      <c r="E4705" s="567"/>
      <c r="F4705" s="567">
        <v>441488</v>
      </c>
    </row>
    <row r="4706" spans="1:6">
      <c r="A4706" s="887" t="s">
        <v>431</v>
      </c>
      <c r="B4706" s="567">
        <v>2782686</v>
      </c>
      <c r="C4706" s="567">
        <v>1</v>
      </c>
      <c r="D4706" s="567">
        <v>2782686</v>
      </c>
      <c r="E4706" s="567">
        <v>2590291</v>
      </c>
      <c r="F4706" s="567">
        <v>179870</v>
      </c>
    </row>
    <row r="4707" spans="1:6">
      <c r="A4707" s="888" t="s">
        <v>3251</v>
      </c>
      <c r="B4707" s="567">
        <v>2782686</v>
      </c>
      <c r="C4707" s="567">
        <v>1</v>
      </c>
      <c r="D4707" s="567">
        <v>2782686</v>
      </c>
      <c r="E4707" s="567">
        <v>2590291</v>
      </c>
      <c r="F4707" s="567">
        <v>179870</v>
      </c>
    </row>
    <row r="4708" spans="1:6">
      <c r="A4708" s="889">
        <v>50</v>
      </c>
      <c r="B4708" s="567">
        <v>2782686</v>
      </c>
      <c r="C4708" s="567">
        <v>1</v>
      </c>
      <c r="D4708" s="567">
        <v>2782686</v>
      </c>
      <c r="E4708" s="567">
        <v>2590291</v>
      </c>
      <c r="F4708" s="567">
        <v>179870</v>
      </c>
    </row>
    <row r="4709" spans="1:6">
      <c r="A4709" s="890" t="s">
        <v>3251</v>
      </c>
      <c r="B4709" s="567">
        <v>2782686</v>
      </c>
      <c r="C4709" s="567">
        <v>1</v>
      </c>
      <c r="D4709" s="567">
        <v>2782686</v>
      </c>
      <c r="E4709" s="567">
        <v>2590291</v>
      </c>
      <c r="F4709" s="567">
        <v>179870</v>
      </c>
    </row>
    <row r="4710" spans="1:6">
      <c r="A4710" s="891" t="s">
        <v>3251</v>
      </c>
      <c r="B4710" s="567">
        <v>2782686</v>
      </c>
      <c r="C4710" s="567">
        <v>1</v>
      </c>
      <c r="D4710" s="567">
        <v>2782686</v>
      </c>
      <c r="E4710" s="567">
        <v>2590291</v>
      </c>
      <c r="F4710" s="567">
        <v>179870</v>
      </c>
    </row>
    <row r="4711" spans="1:6">
      <c r="A4711" s="892" t="s">
        <v>3251</v>
      </c>
      <c r="B4711" s="567">
        <v>2782686</v>
      </c>
      <c r="C4711" s="567">
        <v>1</v>
      </c>
      <c r="D4711" s="567">
        <v>2782686</v>
      </c>
      <c r="E4711" s="567">
        <v>2590291</v>
      </c>
      <c r="F4711" s="567">
        <v>179870</v>
      </c>
    </row>
    <row r="4712" spans="1:6">
      <c r="A4712" s="893" t="s">
        <v>430</v>
      </c>
      <c r="B4712" s="567">
        <v>2782686</v>
      </c>
      <c r="C4712" s="567">
        <v>1</v>
      </c>
      <c r="D4712" s="567">
        <v>2782686</v>
      </c>
      <c r="E4712" s="567">
        <v>2590291</v>
      </c>
      <c r="F4712" s="567">
        <v>179870</v>
      </c>
    </row>
    <row r="4713" spans="1:6">
      <c r="A4713" s="894" t="s">
        <v>3251</v>
      </c>
      <c r="B4713" s="567">
        <v>2782686</v>
      </c>
      <c r="C4713" s="567">
        <v>1</v>
      </c>
      <c r="D4713" s="567">
        <v>2782686</v>
      </c>
      <c r="E4713" s="567">
        <v>2590291</v>
      </c>
      <c r="F4713" s="567">
        <v>179870</v>
      </c>
    </row>
    <row r="4714" spans="1:6">
      <c r="A4714" s="896" t="s">
        <v>318</v>
      </c>
      <c r="B4714" s="567">
        <v>2782686</v>
      </c>
      <c r="C4714" s="567">
        <v>1</v>
      </c>
      <c r="D4714" s="567">
        <v>2782686</v>
      </c>
      <c r="E4714" s="567">
        <v>2590291</v>
      </c>
      <c r="F4714" s="567">
        <v>179870</v>
      </c>
    </row>
    <row r="4715" spans="1:6">
      <c r="A4715" s="895" t="s">
        <v>266</v>
      </c>
      <c r="B4715" s="567">
        <v>2782686</v>
      </c>
      <c r="C4715" s="567">
        <v>1</v>
      </c>
      <c r="D4715" s="567">
        <v>2782686</v>
      </c>
      <c r="E4715" s="567">
        <v>2590291</v>
      </c>
      <c r="F4715" s="567">
        <v>179870</v>
      </c>
    </row>
    <row r="4716" spans="1:6">
      <c r="A4716" s="897" t="s">
        <v>3251</v>
      </c>
      <c r="B4716" s="567">
        <v>2782686</v>
      </c>
      <c r="C4716" s="567">
        <v>1</v>
      </c>
      <c r="D4716" s="567">
        <v>2782686</v>
      </c>
      <c r="E4716" s="567">
        <v>2590291</v>
      </c>
      <c r="F4716" s="567">
        <v>179870</v>
      </c>
    </row>
    <row r="4717" spans="1:6">
      <c r="A4717" s="887" t="s">
        <v>428</v>
      </c>
      <c r="B4717" s="567">
        <v>1050000</v>
      </c>
      <c r="C4717" s="567">
        <v>1</v>
      </c>
      <c r="D4717" s="567">
        <v>1050000</v>
      </c>
      <c r="E4717" s="567">
        <v>0</v>
      </c>
      <c r="F4717" s="567">
        <v>0</v>
      </c>
    </row>
    <row r="4718" spans="1:6">
      <c r="A4718" s="888" t="s">
        <v>3251</v>
      </c>
      <c r="B4718" s="567">
        <v>1050000</v>
      </c>
      <c r="C4718" s="567">
        <v>1</v>
      </c>
      <c r="D4718" s="567">
        <v>1050000</v>
      </c>
      <c r="E4718" s="567">
        <v>0</v>
      </c>
      <c r="F4718" s="567">
        <v>0</v>
      </c>
    </row>
    <row r="4719" spans="1:6">
      <c r="A4719" s="889">
        <v>0</v>
      </c>
      <c r="B4719" s="567">
        <v>1050000</v>
      </c>
      <c r="C4719" s="567">
        <v>1</v>
      </c>
      <c r="D4719" s="567">
        <v>1050000</v>
      </c>
      <c r="E4719" s="567">
        <v>0</v>
      </c>
      <c r="F4719" s="567">
        <v>0</v>
      </c>
    </row>
    <row r="4720" spans="1:6">
      <c r="A4720" s="890" t="s">
        <v>3251</v>
      </c>
      <c r="B4720" s="567">
        <v>1050000</v>
      </c>
      <c r="C4720" s="567">
        <v>1</v>
      </c>
      <c r="D4720" s="567">
        <v>1050000</v>
      </c>
      <c r="E4720" s="567">
        <v>0</v>
      </c>
      <c r="F4720" s="567">
        <v>0</v>
      </c>
    </row>
    <row r="4721" spans="1:6">
      <c r="A4721" s="891" t="s">
        <v>3251</v>
      </c>
      <c r="B4721" s="567">
        <v>1050000</v>
      </c>
      <c r="C4721" s="567">
        <v>1</v>
      </c>
      <c r="D4721" s="567">
        <v>1050000</v>
      </c>
      <c r="E4721" s="567">
        <v>0</v>
      </c>
      <c r="F4721" s="567">
        <v>0</v>
      </c>
    </row>
    <row r="4722" spans="1:6">
      <c r="A4722" s="892" t="s">
        <v>3251</v>
      </c>
      <c r="B4722" s="567">
        <v>1050000</v>
      </c>
      <c r="C4722" s="567">
        <v>1</v>
      </c>
      <c r="D4722" s="567">
        <v>1050000</v>
      </c>
      <c r="E4722" s="567">
        <v>0</v>
      </c>
      <c r="F4722" s="567">
        <v>0</v>
      </c>
    </row>
    <row r="4723" spans="1:6">
      <c r="A4723" s="893" t="s">
        <v>427</v>
      </c>
      <c r="B4723" s="567">
        <v>1050000</v>
      </c>
      <c r="C4723" s="567">
        <v>1</v>
      </c>
      <c r="D4723" s="567">
        <v>1050000</v>
      </c>
      <c r="E4723" s="567">
        <v>0</v>
      </c>
      <c r="F4723" s="567">
        <v>0</v>
      </c>
    </row>
    <row r="4724" spans="1:6">
      <c r="A4724" s="894" t="s">
        <v>3251</v>
      </c>
      <c r="B4724" s="567">
        <v>1050000</v>
      </c>
      <c r="C4724" s="567">
        <v>1</v>
      </c>
      <c r="D4724" s="567">
        <v>1050000</v>
      </c>
      <c r="E4724" s="567">
        <v>0</v>
      </c>
      <c r="F4724" s="567">
        <v>0</v>
      </c>
    </row>
    <row r="4725" spans="1:6">
      <c r="A4725" s="896" t="s">
        <v>318</v>
      </c>
      <c r="B4725" s="567">
        <v>1050000</v>
      </c>
      <c r="C4725" s="567">
        <v>1</v>
      </c>
      <c r="D4725" s="567">
        <v>1050000</v>
      </c>
      <c r="E4725" s="567">
        <v>0</v>
      </c>
      <c r="F4725" s="567">
        <v>0</v>
      </c>
    </row>
    <row r="4726" spans="1:6">
      <c r="A4726" s="895" t="s">
        <v>266</v>
      </c>
      <c r="B4726" s="567">
        <v>1050000</v>
      </c>
      <c r="C4726" s="567">
        <v>1</v>
      </c>
      <c r="D4726" s="567">
        <v>1050000</v>
      </c>
      <c r="E4726" s="567">
        <v>0</v>
      </c>
      <c r="F4726" s="567">
        <v>0</v>
      </c>
    </row>
    <row r="4727" spans="1:6">
      <c r="A4727" s="897" t="s">
        <v>3251</v>
      </c>
      <c r="B4727" s="567">
        <v>1050000</v>
      </c>
      <c r="C4727" s="567">
        <v>1</v>
      </c>
      <c r="D4727" s="567">
        <v>1050000</v>
      </c>
      <c r="E4727" s="567">
        <v>0</v>
      </c>
      <c r="F4727" s="567">
        <v>0</v>
      </c>
    </row>
    <row r="4728" spans="1:6">
      <c r="A4728" s="887" t="s">
        <v>1323</v>
      </c>
      <c r="B4728" s="567"/>
      <c r="C4728" s="567">
        <v>1</v>
      </c>
      <c r="D4728" s="567">
        <v>2023771</v>
      </c>
      <c r="E4728" s="567"/>
      <c r="F4728" s="567">
        <v>5861</v>
      </c>
    </row>
    <row r="4729" spans="1:6">
      <c r="A4729" s="888" t="s">
        <v>3251</v>
      </c>
      <c r="B4729" s="567"/>
      <c r="C4729" s="567">
        <v>1</v>
      </c>
      <c r="D4729" s="567">
        <v>2023771</v>
      </c>
      <c r="E4729" s="567"/>
      <c r="F4729" s="567">
        <v>5861</v>
      </c>
    </row>
    <row r="4730" spans="1:6">
      <c r="A4730" s="889">
        <v>0.12</v>
      </c>
      <c r="B4730" s="567"/>
      <c r="C4730" s="567">
        <v>1</v>
      </c>
      <c r="D4730" s="567">
        <v>2023771</v>
      </c>
      <c r="E4730" s="567"/>
      <c r="F4730" s="567">
        <v>5861</v>
      </c>
    </row>
    <row r="4731" spans="1:6">
      <c r="A4731" s="890">
        <v>0</v>
      </c>
      <c r="B4731" s="567"/>
      <c r="C4731" s="567">
        <v>1</v>
      </c>
      <c r="D4731" s="567">
        <v>2023771</v>
      </c>
      <c r="E4731" s="567"/>
      <c r="F4731" s="567">
        <v>5861</v>
      </c>
    </row>
    <row r="4732" spans="1:6">
      <c r="A4732" s="891" t="s">
        <v>3251</v>
      </c>
      <c r="B4732" s="567"/>
      <c r="C4732" s="567">
        <v>1</v>
      </c>
      <c r="D4732" s="567">
        <v>2023771</v>
      </c>
      <c r="E4732" s="567"/>
      <c r="F4732" s="567">
        <v>5861</v>
      </c>
    </row>
    <row r="4733" spans="1:6">
      <c r="A4733" s="892" t="s">
        <v>1322</v>
      </c>
      <c r="B4733" s="567"/>
      <c r="C4733" s="567">
        <v>1</v>
      </c>
      <c r="D4733" s="567">
        <v>2023771</v>
      </c>
      <c r="E4733" s="567"/>
      <c r="F4733" s="567">
        <v>5861</v>
      </c>
    </row>
    <row r="4734" spans="1:6">
      <c r="A4734" s="893" t="s">
        <v>3251</v>
      </c>
      <c r="B4734" s="567"/>
      <c r="C4734" s="567">
        <v>1</v>
      </c>
      <c r="D4734" s="567">
        <v>2023771</v>
      </c>
      <c r="E4734" s="567"/>
      <c r="F4734" s="567">
        <v>5861</v>
      </c>
    </row>
    <row r="4735" spans="1:6">
      <c r="A4735" s="894" t="s">
        <v>3251</v>
      </c>
      <c r="B4735" s="567"/>
      <c r="C4735" s="567">
        <v>1</v>
      </c>
      <c r="D4735" s="567">
        <v>2023771</v>
      </c>
      <c r="E4735" s="567"/>
      <c r="F4735" s="567">
        <v>5861</v>
      </c>
    </row>
    <row r="4736" spans="1:6">
      <c r="A4736" s="896" t="s">
        <v>529</v>
      </c>
      <c r="B4736" s="567"/>
      <c r="C4736" s="567">
        <v>1</v>
      </c>
      <c r="D4736" s="567">
        <v>2023771</v>
      </c>
      <c r="E4736" s="567"/>
      <c r="F4736" s="567">
        <v>5861</v>
      </c>
    </row>
    <row r="4737" spans="1:6">
      <c r="A4737" s="895" t="s">
        <v>274</v>
      </c>
      <c r="B4737" s="567"/>
      <c r="C4737" s="567">
        <v>1</v>
      </c>
      <c r="D4737" s="567">
        <v>2023771</v>
      </c>
      <c r="E4737" s="567"/>
      <c r="F4737" s="567">
        <v>5861</v>
      </c>
    </row>
    <row r="4738" spans="1:6">
      <c r="A4738" s="897" t="s">
        <v>319</v>
      </c>
      <c r="B4738" s="567"/>
      <c r="C4738" s="567">
        <v>1</v>
      </c>
      <c r="D4738" s="567">
        <v>2023771</v>
      </c>
      <c r="E4738" s="567"/>
      <c r="F4738" s="567">
        <v>5861</v>
      </c>
    </row>
    <row r="4739" spans="1:6">
      <c r="A4739" s="887" t="s">
        <v>429</v>
      </c>
      <c r="B4739" s="567">
        <v>3000000</v>
      </c>
      <c r="C4739" s="567">
        <v>1</v>
      </c>
      <c r="D4739" s="567">
        <v>3000000</v>
      </c>
      <c r="E4739" s="567">
        <v>0</v>
      </c>
      <c r="F4739" s="567">
        <v>0</v>
      </c>
    </row>
    <row r="4740" spans="1:6">
      <c r="A4740" s="888" t="s">
        <v>3251</v>
      </c>
      <c r="B4740" s="567">
        <v>3000000</v>
      </c>
      <c r="C4740" s="567">
        <v>1</v>
      </c>
      <c r="D4740" s="567">
        <v>3000000</v>
      </c>
      <c r="E4740" s="567">
        <v>0</v>
      </c>
      <c r="F4740" s="567">
        <v>0</v>
      </c>
    </row>
    <row r="4741" spans="1:6">
      <c r="A4741" s="889">
        <v>0</v>
      </c>
      <c r="B4741" s="567">
        <v>3000000</v>
      </c>
      <c r="C4741" s="567">
        <v>1</v>
      </c>
      <c r="D4741" s="567">
        <v>3000000</v>
      </c>
      <c r="E4741" s="567">
        <v>0</v>
      </c>
      <c r="F4741" s="567">
        <v>0</v>
      </c>
    </row>
    <row r="4742" spans="1:6">
      <c r="A4742" s="890" t="s">
        <v>3251</v>
      </c>
      <c r="B4742" s="567">
        <v>3000000</v>
      </c>
      <c r="C4742" s="567">
        <v>1</v>
      </c>
      <c r="D4742" s="567">
        <v>3000000</v>
      </c>
      <c r="E4742" s="567">
        <v>0</v>
      </c>
      <c r="F4742" s="567">
        <v>0</v>
      </c>
    </row>
    <row r="4743" spans="1:6">
      <c r="A4743" s="891" t="s">
        <v>3251</v>
      </c>
      <c r="B4743" s="567">
        <v>3000000</v>
      </c>
      <c r="C4743" s="567">
        <v>1</v>
      </c>
      <c r="D4743" s="567">
        <v>3000000</v>
      </c>
      <c r="E4743" s="567">
        <v>0</v>
      </c>
      <c r="F4743" s="567">
        <v>0</v>
      </c>
    </row>
    <row r="4744" spans="1:6">
      <c r="A4744" s="892" t="s">
        <v>3251</v>
      </c>
      <c r="B4744" s="567">
        <v>3000000</v>
      </c>
      <c r="C4744" s="567">
        <v>1</v>
      </c>
      <c r="D4744" s="567">
        <v>3000000</v>
      </c>
      <c r="E4744" s="567">
        <v>0</v>
      </c>
      <c r="F4744" s="567">
        <v>0</v>
      </c>
    </row>
    <row r="4745" spans="1:6">
      <c r="A4745" s="893" t="s">
        <v>427</v>
      </c>
      <c r="B4745" s="567">
        <v>3000000</v>
      </c>
      <c r="C4745" s="567">
        <v>1</v>
      </c>
      <c r="D4745" s="567">
        <v>3000000</v>
      </c>
      <c r="E4745" s="567">
        <v>0</v>
      </c>
      <c r="F4745" s="567">
        <v>0</v>
      </c>
    </row>
    <row r="4746" spans="1:6">
      <c r="A4746" s="894" t="s">
        <v>3251</v>
      </c>
      <c r="B4746" s="567">
        <v>3000000</v>
      </c>
      <c r="C4746" s="567">
        <v>1</v>
      </c>
      <c r="D4746" s="567">
        <v>3000000</v>
      </c>
      <c r="E4746" s="567">
        <v>0</v>
      </c>
      <c r="F4746" s="567">
        <v>0</v>
      </c>
    </row>
    <row r="4747" spans="1:6">
      <c r="A4747" s="896" t="s">
        <v>318</v>
      </c>
      <c r="B4747" s="567">
        <v>3000000</v>
      </c>
      <c r="C4747" s="567">
        <v>1</v>
      </c>
      <c r="D4747" s="567">
        <v>3000000</v>
      </c>
      <c r="E4747" s="567">
        <v>0</v>
      </c>
      <c r="F4747" s="567">
        <v>0</v>
      </c>
    </row>
    <row r="4748" spans="1:6">
      <c r="A4748" s="895" t="s">
        <v>266</v>
      </c>
      <c r="B4748" s="567">
        <v>3000000</v>
      </c>
      <c r="C4748" s="567">
        <v>1</v>
      </c>
      <c r="D4748" s="567">
        <v>3000000</v>
      </c>
      <c r="E4748" s="567">
        <v>0</v>
      </c>
      <c r="F4748" s="567">
        <v>0</v>
      </c>
    </row>
    <row r="4749" spans="1:6">
      <c r="A4749" s="897" t="s">
        <v>3251</v>
      </c>
      <c r="B4749" s="567">
        <v>3000000</v>
      </c>
      <c r="C4749" s="567">
        <v>1</v>
      </c>
      <c r="D4749" s="567">
        <v>3000000</v>
      </c>
      <c r="E4749" s="567">
        <v>0</v>
      </c>
      <c r="F4749" s="567">
        <v>0</v>
      </c>
    </row>
    <row r="4750" spans="1:6">
      <c r="A4750" s="887" t="s">
        <v>3251</v>
      </c>
      <c r="B4750" s="567">
        <v>8075864</v>
      </c>
      <c r="C4750" s="567">
        <v>13</v>
      </c>
      <c r="D4750" s="567">
        <v>24078106.984000001</v>
      </c>
      <c r="E4750" s="567">
        <v>47722299.384319998</v>
      </c>
      <c r="F4750" s="567">
        <v>9621278.7564199995</v>
      </c>
    </row>
    <row r="4751" spans="1:6">
      <c r="A4751" s="888" t="s">
        <v>20</v>
      </c>
      <c r="B4751" s="567"/>
      <c r="C4751" s="567">
        <v>2</v>
      </c>
      <c r="D4751" s="567">
        <v>5059428.5600000005</v>
      </c>
      <c r="E4751" s="567">
        <v>4660049.3843200002</v>
      </c>
      <c r="F4751" s="567">
        <v>1203460.75642</v>
      </c>
    </row>
    <row r="4752" spans="1:6">
      <c r="A4752" s="889">
        <v>0.35</v>
      </c>
      <c r="B4752" s="567"/>
      <c r="C4752" s="567">
        <v>1</v>
      </c>
      <c r="D4752" s="567">
        <v>2023771.4240000001</v>
      </c>
      <c r="E4752" s="567">
        <v>2004612.6216099998</v>
      </c>
      <c r="F4752" s="567">
        <v>633165.14153000002</v>
      </c>
    </row>
    <row r="4753" spans="1:6">
      <c r="A4753" s="890" t="s">
        <v>3251</v>
      </c>
      <c r="B4753" s="567"/>
      <c r="C4753" s="567">
        <v>1</v>
      </c>
      <c r="D4753" s="567">
        <v>2023771.4240000001</v>
      </c>
      <c r="E4753" s="567">
        <v>2004612.6216099998</v>
      </c>
      <c r="F4753" s="567">
        <v>633165.14153000002</v>
      </c>
    </row>
    <row r="4754" spans="1:6">
      <c r="A4754" s="891" t="s">
        <v>3251</v>
      </c>
      <c r="B4754" s="567"/>
      <c r="C4754" s="567">
        <v>1</v>
      </c>
      <c r="D4754" s="567">
        <v>2023771.4240000001</v>
      </c>
      <c r="E4754" s="567">
        <v>2004612.6216099998</v>
      </c>
      <c r="F4754" s="567">
        <v>633165.14153000002</v>
      </c>
    </row>
    <row r="4755" spans="1:6">
      <c r="A4755" s="892" t="s">
        <v>161</v>
      </c>
      <c r="B4755" s="567"/>
      <c r="C4755" s="567">
        <v>1</v>
      </c>
      <c r="D4755" s="567">
        <v>2023771.4240000001</v>
      </c>
      <c r="E4755" s="567">
        <v>2004612.6216099998</v>
      </c>
      <c r="F4755" s="567">
        <v>633165.14153000002</v>
      </c>
    </row>
    <row r="4756" spans="1:6">
      <c r="A4756" s="893" t="s">
        <v>3251</v>
      </c>
      <c r="B4756" s="567"/>
      <c r="C4756" s="567">
        <v>1</v>
      </c>
      <c r="D4756" s="567">
        <v>2023771.4240000001</v>
      </c>
      <c r="E4756" s="567">
        <v>2004612.6216099998</v>
      </c>
      <c r="F4756" s="567">
        <v>633165.14153000002</v>
      </c>
    </row>
    <row r="4757" spans="1:6">
      <c r="A4757" s="894" t="s">
        <v>162</v>
      </c>
      <c r="B4757" s="567"/>
      <c r="C4757" s="567">
        <v>1</v>
      </c>
      <c r="D4757" s="567">
        <v>2023771.4240000001</v>
      </c>
      <c r="E4757" s="567">
        <v>2004612.6216099998</v>
      </c>
      <c r="F4757" s="567">
        <v>633165.14153000002</v>
      </c>
    </row>
    <row r="4758" spans="1:6">
      <c r="A4758" s="896" t="s">
        <v>317</v>
      </c>
      <c r="B4758" s="729"/>
      <c r="C4758" s="729">
        <v>1</v>
      </c>
      <c r="D4758" s="729">
        <v>2023771.4240000001</v>
      </c>
      <c r="E4758" s="729">
        <v>2004612.6216099998</v>
      </c>
      <c r="F4758" s="729">
        <v>633165.14153000002</v>
      </c>
    </row>
    <row r="4759" spans="1:6">
      <c r="A4759" s="895" t="s">
        <v>144</v>
      </c>
      <c r="B4759" s="567"/>
      <c r="C4759" s="567">
        <v>1</v>
      </c>
      <c r="D4759" s="567">
        <v>2023771.4240000001</v>
      </c>
      <c r="E4759" s="567">
        <v>2004612.6216099998</v>
      </c>
      <c r="F4759" s="567">
        <v>633165.14153000002</v>
      </c>
    </row>
    <row r="4760" spans="1:6">
      <c r="A4760" s="897" t="s">
        <v>3251</v>
      </c>
      <c r="B4760" s="567"/>
      <c r="C4760" s="567">
        <v>1</v>
      </c>
      <c r="D4760" s="567">
        <v>2023771.4240000001</v>
      </c>
      <c r="E4760" s="567">
        <v>2004612.6216099998</v>
      </c>
      <c r="F4760" s="567">
        <v>633165.14153000002</v>
      </c>
    </row>
    <row r="4761" spans="1:6">
      <c r="A4761" s="889">
        <v>0.67</v>
      </c>
      <c r="B4761" s="567"/>
      <c r="C4761" s="567">
        <v>1</v>
      </c>
      <c r="D4761" s="567">
        <v>3035657.1359999999</v>
      </c>
      <c r="E4761" s="567">
        <v>2655436.7627099999</v>
      </c>
      <c r="F4761" s="567">
        <v>570295.61488999997</v>
      </c>
    </row>
    <row r="4762" spans="1:6">
      <c r="A4762" s="890" t="s">
        <v>3251</v>
      </c>
      <c r="B4762" s="567"/>
      <c r="C4762" s="567">
        <v>1</v>
      </c>
      <c r="D4762" s="567">
        <v>3035657.1359999999</v>
      </c>
      <c r="E4762" s="567">
        <v>2655436.7627099999</v>
      </c>
      <c r="F4762" s="567">
        <v>570295.61488999997</v>
      </c>
    </row>
    <row r="4763" spans="1:6">
      <c r="A4763" s="891" t="s">
        <v>3251</v>
      </c>
      <c r="B4763" s="567"/>
      <c r="C4763" s="567">
        <v>1</v>
      </c>
      <c r="D4763" s="567">
        <v>3035657.1359999999</v>
      </c>
      <c r="E4763" s="567">
        <v>2655436.7627099999</v>
      </c>
      <c r="F4763" s="567">
        <v>570295.61488999997</v>
      </c>
    </row>
    <row r="4764" spans="1:6">
      <c r="A4764" s="892" t="s">
        <v>76</v>
      </c>
      <c r="B4764" s="567"/>
      <c r="C4764" s="567">
        <v>1</v>
      </c>
      <c r="D4764" s="567">
        <v>3035657.1359999999</v>
      </c>
      <c r="E4764" s="567">
        <v>2655436.7627099999</v>
      </c>
      <c r="F4764" s="567">
        <v>570295.61488999997</v>
      </c>
    </row>
    <row r="4765" spans="1:6">
      <c r="A4765" s="893" t="s">
        <v>3251</v>
      </c>
      <c r="B4765" s="567"/>
      <c r="C4765" s="567">
        <v>1</v>
      </c>
      <c r="D4765" s="567">
        <v>3035657.1359999999</v>
      </c>
      <c r="E4765" s="567">
        <v>2655436.7627099999</v>
      </c>
      <c r="F4765" s="567">
        <v>570295.61488999997</v>
      </c>
    </row>
    <row r="4766" spans="1:6">
      <c r="A4766" s="894" t="s">
        <v>77</v>
      </c>
      <c r="B4766" s="567"/>
      <c r="C4766" s="567">
        <v>1</v>
      </c>
      <c r="D4766" s="567">
        <v>3035657.1359999999</v>
      </c>
      <c r="E4766" s="567">
        <v>2655436.7627099999</v>
      </c>
      <c r="F4766" s="567">
        <v>570295.61488999997</v>
      </c>
    </row>
    <row r="4767" spans="1:6">
      <c r="A4767" s="896" t="s">
        <v>317</v>
      </c>
      <c r="B4767" s="729"/>
      <c r="C4767" s="729">
        <v>1</v>
      </c>
      <c r="D4767" s="729">
        <v>3035657.1359999999</v>
      </c>
      <c r="E4767" s="729">
        <v>2655436.7627099999</v>
      </c>
      <c r="F4767" s="729">
        <v>570295.61488999997</v>
      </c>
    </row>
    <row r="4768" spans="1:6">
      <c r="A4768" s="895" t="s">
        <v>74</v>
      </c>
      <c r="B4768" s="567"/>
      <c r="C4768" s="567">
        <v>1</v>
      </c>
      <c r="D4768" s="567">
        <v>3035657.1359999999</v>
      </c>
      <c r="E4768" s="567">
        <v>2655436.7627099999</v>
      </c>
      <c r="F4768" s="567">
        <v>570295.61488999997</v>
      </c>
    </row>
    <row r="4769" spans="1:6">
      <c r="A4769" s="897" t="s">
        <v>3251</v>
      </c>
      <c r="B4769" s="567"/>
      <c r="C4769" s="567">
        <v>1</v>
      </c>
      <c r="D4769" s="567">
        <v>3035657.1359999999</v>
      </c>
      <c r="E4769" s="567">
        <v>2655436.7627099999</v>
      </c>
      <c r="F4769" s="567">
        <v>570295.61488999997</v>
      </c>
    </row>
    <row r="4770" spans="1:6">
      <c r="A4770" s="888" t="s">
        <v>3251</v>
      </c>
      <c r="B4770" s="567">
        <v>8075864</v>
      </c>
      <c r="C4770" s="567">
        <v>11</v>
      </c>
      <c r="D4770" s="567">
        <v>19018678.424000002</v>
      </c>
      <c r="E4770" s="567">
        <v>43062250</v>
      </c>
      <c r="F4770" s="567">
        <v>8417818</v>
      </c>
    </row>
    <row r="4771" spans="1:6">
      <c r="A4771" s="889">
        <v>0</v>
      </c>
      <c r="B4771" s="567">
        <v>1000000</v>
      </c>
      <c r="C4771" s="567">
        <v>1</v>
      </c>
      <c r="D4771" s="567">
        <v>1000000</v>
      </c>
      <c r="E4771" s="567">
        <v>0</v>
      </c>
      <c r="F4771" s="567">
        <v>0</v>
      </c>
    </row>
    <row r="4772" spans="1:6">
      <c r="A4772" s="890" t="s">
        <v>3251</v>
      </c>
      <c r="B4772" s="567">
        <v>1000000</v>
      </c>
      <c r="C4772" s="567">
        <v>1</v>
      </c>
      <c r="D4772" s="567">
        <v>1000000</v>
      </c>
      <c r="E4772" s="567">
        <v>0</v>
      </c>
      <c r="F4772" s="567">
        <v>0</v>
      </c>
    </row>
    <row r="4773" spans="1:6">
      <c r="A4773" s="891" t="s">
        <v>3251</v>
      </c>
      <c r="B4773" s="567">
        <v>1000000</v>
      </c>
      <c r="C4773" s="567">
        <v>1</v>
      </c>
      <c r="D4773" s="567">
        <v>1000000</v>
      </c>
      <c r="E4773" s="567">
        <v>0</v>
      </c>
      <c r="F4773" s="567">
        <v>0</v>
      </c>
    </row>
    <row r="4774" spans="1:6">
      <c r="A4774" s="892" t="s">
        <v>514</v>
      </c>
      <c r="B4774" s="567">
        <v>1000000</v>
      </c>
      <c r="C4774" s="567">
        <v>1</v>
      </c>
      <c r="D4774" s="567">
        <v>1000000</v>
      </c>
      <c r="E4774" s="567">
        <v>0</v>
      </c>
      <c r="F4774" s="567">
        <v>0</v>
      </c>
    </row>
    <row r="4775" spans="1:6">
      <c r="A4775" s="893" t="s">
        <v>3251</v>
      </c>
      <c r="B4775" s="567">
        <v>1000000</v>
      </c>
      <c r="C4775" s="567">
        <v>1</v>
      </c>
      <c r="D4775" s="567">
        <v>1000000</v>
      </c>
      <c r="E4775" s="567">
        <v>0</v>
      </c>
      <c r="F4775" s="567">
        <v>0</v>
      </c>
    </row>
    <row r="4776" spans="1:6">
      <c r="A4776" s="894" t="s">
        <v>3251</v>
      </c>
      <c r="B4776" s="567">
        <v>1000000</v>
      </c>
      <c r="C4776" s="567">
        <v>1</v>
      </c>
      <c r="D4776" s="567">
        <v>1000000</v>
      </c>
      <c r="E4776" s="567">
        <v>0</v>
      </c>
      <c r="F4776" s="567">
        <v>0</v>
      </c>
    </row>
    <row r="4777" spans="1:6">
      <c r="A4777" s="896" t="s">
        <v>318</v>
      </c>
      <c r="B4777" s="567">
        <v>1000000</v>
      </c>
      <c r="C4777" s="567">
        <v>1</v>
      </c>
      <c r="D4777" s="567">
        <v>1000000</v>
      </c>
      <c r="E4777" s="567">
        <v>0</v>
      </c>
      <c r="F4777" s="567">
        <v>0</v>
      </c>
    </row>
    <row r="4778" spans="1:6">
      <c r="A4778" s="895" t="s">
        <v>303</v>
      </c>
      <c r="B4778" s="567">
        <v>1000000</v>
      </c>
      <c r="C4778" s="567">
        <v>1</v>
      </c>
      <c r="D4778" s="567">
        <v>1000000</v>
      </c>
      <c r="E4778" s="567">
        <v>0</v>
      </c>
      <c r="F4778" s="567">
        <v>0</v>
      </c>
    </row>
    <row r="4779" spans="1:6">
      <c r="A4779" s="897" t="s">
        <v>510</v>
      </c>
      <c r="B4779" s="567">
        <v>1000000</v>
      </c>
      <c r="C4779" s="567">
        <v>1</v>
      </c>
      <c r="D4779" s="567">
        <v>1000000</v>
      </c>
      <c r="E4779" s="567">
        <v>0</v>
      </c>
      <c r="F4779" s="567">
        <v>0</v>
      </c>
    </row>
    <row r="4780" spans="1:6">
      <c r="A4780" s="889">
        <v>0.01</v>
      </c>
      <c r="B4780" s="567"/>
      <c r="C4780" s="567">
        <v>1</v>
      </c>
      <c r="D4780" s="567">
        <v>2023771.4240000001</v>
      </c>
      <c r="E4780" s="567"/>
      <c r="F4780" s="567"/>
    </row>
    <row r="4781" spans="1:6">
      <c r="A4781" s="890">
        <v>0.5</v>
      </c>
      <c r="B4781" s="567"/>
      <c r="C4781" s="567">
        <v>1</v>
      </c>
      <c r="D4781" s="567">
        <v>2023771.4240000001</v>
      </c>
      <c r="E4781" s="567"/>
      <c r="F4781" s="567"/>
    </row>
    <row r="4782" spans="1:6">
      <c r="A4782" s="891" t="s">
        <v>3251</v>
      </c>
      <c r="B4782" s="567"/>
      <c r="C4782" s="567">
        <v>1</v>
      </c>
      <c r="D4782" s="567">
        <v>2023771.4240000001</v>
      </c>
      <c r="E4782" s="567"/>
      <c r="F4782" s="567"/>
    </row>
    <row r="4783" spans="1:6">
      <c r="A4783" s="892" t="s">
        <v>50</v>
      </c>
      <c r="B4783" s="567"/>
      <c r="C4783" s="567">
        <v>1</v>
      </c>
      <c r="D4783" s="567">
        <v>2023771.4240000001</v>
      </c>
      <c r="E4783" s="567"/>
      <c r="F4783" s="567"/>
    </row>
    <row r="4784" spans="1:6">
      <c r="A4784" s="893" t="s">
        <v>3251</v>
      </c>
      <c r="B4784" s="567"/>
      <c r="C4784" s="567">
        <v>1</v>
      </c>
      <c r="D4784" s="567">
        <v>2023771.4240000001</v>
      </c>
      <c r="E4784" s="567"/>
      <c r="F4784" s="567"/>
    </row>
    <row r="4785" spans="1:6">
      <c r="A4785" s="894" t="s">
        <v>3251</v>
      </c>
      <c r="B4785" s="567"/>
      <c r="C4785" s="567">
        <v>1</v>
      </c>
      <c r="D4785" s="567">
        <v>2023771.4240000001</v>
      </c>
      <c r="E4785" s="567"/>
      <c r="F4785" s="567"/>
    </row>
    <row r="4786" spans="1:6">
      <c r="A4786" s="896" t="s">
        <v>317</v>
      </c>
      <c r="B4786" s="729"/>
      <c r="C4786" s="729">
        <v>1</v>
      </c>
      <c r="D4786" s="729">
        <v>2023771.4240000001</v>
      </c>
      <c r="E4786" s="729"/>
      <c r="F4786" s="729"/>
    </row>
    <row r="4787" spans="1:6">
      <c r="A4787" s="895" t="s">
        <v>56</v>
      </c>
      <c r="B4787" s="567"/>
      <c r="C4787" s="567">
        <v>1</v>
      </c>
      <c r="D4787" s="567">
        <v>2023771.4240000001</v>
      </c>
      <c r="E4787" s="567"/>
      <c r="F4787" s="567"/>
    </row>
    <row r="4788" spans="1:6">
      <c r="A4788" s="897" t="s">
        <v>3251</v>
      </c>
      <c r="B4788" s="567"/>
      <c r="C4788" s="567">
        <v>1</v>
      </c>
      <c r="D4788" s="567">
        <v>2023771.4240000001</v>
      </c>
      <c r="E4788" s="567"/>
      <c r="F4788" s="567"/>
    </row>
    <row r="4789" spans="1:6">
      <c r="A4789" s="889">
        <v>0.67</v>
      </c>
      <c r="B4789" s="567"/>
      <c r="C4789" s="567">
        <v>1</v>
      </c>
      <c r="D4789" s="567">
        <v>1400000</v>
      </c>
      <c r="E4789" s="567">
        <v>1210373</v>
      </c>
      <c r="F4789" s="567">
        <v>513457</v>
      </c>
    </row>
    <row r="4790" spans="1:6">
      <c r="A4790" s="890" t="s">
        <v>3251</v>
      </c>
      <c r="B4790" s="567"/>
      <c r="C4790" s="567">
        <v>1</v>
      </c>
      <c r="D4790" s="567">
        <v>1400000</v>
      </c>
      <c r="E4790" s="567">
        <v>1210373</v>
      </c>
      <c r="F4790" s="567">
        <v>513457</v>
      </c>
    </row>
    <row r="4791" spans="1:6">
      <c r="A4791" s="891" t="s">
        <v>3251</v>
      </c>
      <c r="B4791" s="567"/>
      <c r="C4791" s="567">
        <v>1</v>
      </c>
      <c r="D4791" s="567">
        <v>1400000</v>
      </c>
      <c r="E4791" s="567">
        <v>1210373</v>
      </c>
      <c r="F4791" s="567">
        <v>513457</v>
      </c>
    </row>
    <row r="4792" spans="1:6">
      <c r="A4792" s="892" t="s">
        <v>1254</v>
      </c>
      <c r="B4792" s="567"/>
      <c r="C4792" s="567">
        <v>1</v>
      </c>
      <c r="D4792" s="567">
        <v>1400000</v>
      </c>
      <c r="E4792" s="567">
        <v>1210373</v>
      </c>
      <c r="F4792" s="567">
        <v>513457</v>
      </c>
    </row>
    <row r="4793" spans="1:6">
      <c r="A4793" s="893" t="s">
        <v>3251</v>
      </c>
      <c r="B4793" s="567"/>
      <c r="C4793" s="567">
        <v>1</v>
      </c>
      <c r="D4793" s="567">
        <v>1400000</v>
      </c>
      <c r="E4793" s="567">
        <v>1210373</v>
      </c>
      <c r="F4793" s="567">
        <v>513457</v>
      </c>
    </row>
    <row r="4794" spans="1:6">
      <c r="A4794" s="894" t="s">
        <v>3251</v>
      </c>
      <c r="B4794" s="567"/>
      <c r="C4794" s="567">
        <v>1</v>
      </c>
      <c r="D4794" s="567">
        <v>1400000</v>
      </c>
      <c r="E4794" s="567">
        <v>1210373</v>
      </c>
      <c r="F4794" s="567">
        <v>513457</v>
      </c>
    </row>
    <row r="4795" spans="1:6">
      <c r="A4795" s="896" t="s">
        <v>529</v>
      </c>
      <c r="B4795" s="567"/>
      <c r="C4795" s="567">
        <v>1</v>
      </c>
      <c r="D4795" s="567">
        <v>1400000</v>
      </c>
      <c r="E4795" s="567">
        <v>1210373</v>
      </c>
      <c r="F4795" s="567">
        <v>513457</v>
      </c>
    </row>
    <row r="4796" spans="1:6">
      <c r="A4796" s="895" t="s">
        <v>298</v>
      </c>
      <c r="B4796" s="567"/>
      <c r="C4796" s="567">
        <v>1</v>
      </c>
      <c r="D4796" s="567">
        <v>1400000</v>
      </c>
      <c r="E4796" s="567">
        <v>1210373</v>
      </c>
      <c r="F4796" s="567">
        <v>513457</v>
      </c>
    </row>
    <row r="4797" spans="1:6">
      <c r="A4797" s="897" t="s">
        <v>319</v>
      </c>
      <c r="B4797" s="567"/>
      <c r="C4797" s="567">
        <v>1</v>
      </c>
      <c r="D4797" s="567">
        <v>1400000</v>
      </c>
      <c r="E4797" s="567">
        <v>1210373</v>
      </c>
      <c r="F4797" s="567">
        <v>513457</v>
      </c>
    </row>
    <row r="4798" spans="1:6">
      <c r="A4798" s="889">
        <v>0.8</v>
      </c>
      <c r="B4798" s="567"/>
      <c r="C4798" s="567">
        <v>1</v>
      </c>
      <c r="D4798" s="567">
        <v>1000000</v>
      </c>
      <c r="E4798" s="567">
        <v>255687</v>
      </c>
      <c r="F4798" s="567">
        <v>204549</v>
      </c>
    </row>
    <row r="4799" spans="1:6">
      <c r="A4799" s="890" t="s">
        <v>3251</v>
      </c>
      <c r="B4799" s="567"/>
      <c r="C4799" s="567">
        <v>1</v>
      </c>
      <c r="D4799" s="567">
        <v>1000000</v>
      </c>
      <c r="E4799" s="567">
        <v>255687</v>
      </c>
      <c r="F4799" s="567">
        <v>204549</v>
      </c>
    </row>
    <row r="4800" spans="1:6">
      <c r="A4800" s="891" t="s">
        <v>3251</v>
      </c>
      <c r="B4800" s="567"/>
      <c r="C4800" s="567">
        <v>1</v>
      </c>
      <c r="D4800" s="567">
        <v>1000000</v>
      </c>
      <c r="E4800" s="567">
        <v>255687</v>
      </c>
      <c r="F4800" s="567">
        <v>204549</v>
      </c>
    </row>
    <row r="4801" spans="1:6">
      <c r="A4801" s="892" t="s">
        <v>1250</v>
      </c>
      <c r="B4801" s="567"/>
      <c r="C4801" s="567">
        <v>1</v>
      </c>
      <c r="D4801" s="567">
        <v>1000000</v>
      </c>
      <c r="E4801" s="567">
        <v>255687</v>
      </c>
      <c r="F4801" s="567">
        <v>204549</v>
      </c>
    </row>
    <row r="4802" spans="1:6">
      <c r="A4802" s="893" t="s">
        <v>3251</v>
      </c>
      <c r="B4802" s="567"/>
      <c r="C4802" s="567">
        <v>1</v>
      </c>
      <c r="D4802" s="567">
        <v>1000000</v>
      </c>
      <c r="E4802" s="567">
        <v>255687</v>
      </c>
      <c r="F4802" s="567">
        <v>204549</v>
      </c>
    </row>
    <row r="4803" spans="1:6">
      <c r="A4803" s="894" t="s">
        <v>3251</v>
      </c>
      <c r="B4803" s="567"/>
      <c r="C4803" s="567">
        <v>1</v>
      </c>
      <c r="D4803" s="567">
        <v>1000000</v>
      </c>
      <c r="E4803" s="567">
        <v>255687</v>
      </c>
      <c r="F4803" s="567">
        <v>204549</v>
      </c>
    </row>
    <row r="4804" spans="1:6">
      <c r="A4804" s="896" t="s">
        <v>529</v>
      </c>
      <c r="B4804" s="567"/>
      <c r="C4804" s="567">
        <v>1</v>
      </c>
      <c r="D4804" s="567">
        <v>1000000</v>
      </c>
      <c r="E4804" s="567">
        <v>255687</v>
      </c>
      <c r="F4804" s="567">
        <v>204549</v>
      </c>
    </row>
    <row r="4805" spans="1:6">
      <c r="A4805" s="895" t="s">
        <v>298</v>
      </c>
      <c r="B4805" s="567"/>
      <c r="C4805" s="567">
        <v>1</v>
      </c>
      <c r="D4805" s="567">
        <v>1000000</v>
      </c>
      <c r="E4805" s="567">
        <v>255687</v>
      </c>
      <c r="F4805" s="567">
        <v>204549</v>
      </c>
    </row>
    <row r="4806" spans="1:6">
      <c r="A4806" s="897" t="s">
        <v>319</v>
      </c>
      <c r="B4806" s="567"/>
      <c r="C4806" s="567">
        <v>1</v>
      </c>
      <c r="D4806" s="567">
        <v>1000000</v>
      </c>
      <c r="E4806" s="567">
        <v>255687</v>
      </c>
      <c r="F4806" s="567">
        <v>204549</v>
      </c>
    </row>
    <row r="4807" spans="1:6">
      <c r="A4807" s="889">
        <v>0.85</v>
      </c>
      <c r="B4807" s="567"/>
      <c r="C4807" s="567">
        <v>1</v>
      </c>
      <c r="D4807" s="567">
        <v>1517829</v>
      </c>
      <c r="E4807" s="567">
        <v>1316051</v>
      </c>
      <c r="F4807" s="567">
        <v>725356</v>
      </c>
    </row>
    <row r="4808" spans="1:6">
      <c r="A4808" s="890" t="s">
        <v>3251</v>
      </c>
      <c r="B4808" s="567"/>
      <c r="C4808" s="567">
        <v>1</v>
      </c>
      <c r="D4808" s="567">
        <v>1517829</v>
      </c>
      <c r="E4808" s="567">
        <v>1316051</v>
      </c>
      <c r="F4808" s="567">
        <v>725356</v>
      </c>
    </row>
    <row r="4809" spans="1:6">
      <c r="A4809" s="891" t="s">
        <v>3251</v>
      </c>
      <c r="B4809" s="567"/>
      <c r="C4809" s="567">
        <v>1</v>
      </c>
      <c r="D4809" s="567">
        <v>1517829</v>
      </c>
      <c r="E4809" s="567">
        <v>1316051</v>
      </c>
      <c r="F4809" s="567">
        <v>725356</v>
      </c>
    </row>
    <row r="4810" spans="1:6">
      <c r="A4810" s="892" t="s">
        <v>190</v>
      </c>
      <c r="B4810" s="567"/>
      <c r="C4810" s="567">
        <v>1</v>
      </c>
      <c r="D4810" s="567">
        <v>1517829</v>
      </c>
      <c r="E4810" s="567">
        <v>1316051</v>
      </c>
      <c r="F4810" s="567">
        <v>725356</v>
      </c>
    </row>
    <row r="4811" spans="1:6">
      <c r="A4811" s="893" t="s">
        <v>3251</v>
      </c>
      <c r="B4811" s="567"/>
      <c r="C4811" s="567">
        <v>1</v>
      </c>
      <c r="D4811" s="567">
        <v>1517829</v>
      </c>
      <c r="E4811" s="567">
        <v>1316051</v>
      </c>
      <c r="F4811" s="567">
        <v>725356</v>
      </c>
    </row>
    <row r="4812" spans="1:6">
      <c r="A4812" s="894" t="s">
        <v>189</v>
      </c>
      <c r="B4812" s="567"/>
      <c r="C4812" s="567">
        <v>1</v>
      </c>
      <c r="D4812" s="567">
        <v>1517829</v>
      </c>
      <c r="E4812" s="567">
        <v>1316051</v>
      </c>
      <c r="F4812" s="567">
        <v>725356</v>
      </c>
    </row>
    <row r="4813" spans="1:6">
      <c r="A4813" s="896" t="s">
        <v>317</v>
      </c>
      <c r="B4813" s="729"/>
      <c r="C4813" s="729">
        <v>1</v>
      </c>
      <c r="D4813" s="729">
        <v>1517829</v>
      </c>
      <c r="E4813" s="729">
        <v>1316051</v>
      </c>
      <c r="F4813" s="729">
        <v>725356</v>
      </c>
    </row>
    <row r="4814" spans="1:6">
      <c r="A4814" s="895" t="s">
        <v>166</v>
      </c>
      <c r="B4814" s="567"/>
      <c r="C4814" s="567">
        <v>1</v>
      </c>
      <c r="D4814" s="567">
        <v>1517829</v>
      </c>
      <c r="E4814" s="567">
        <v>1316051</v>
      </c>
      <c r="F4814" s="567">
        <v>725356</v>
      </c>
    </row>
    <row r="4815" spans="1:6">
      <c r="A4815" s="897" t="s">
        <v>3251</v>
      </c>
      <c r="B4815" s="567"/>
      <c r="C4815" s="567">
        <v>1</v>
      </c>
      <c r="D4815" s="567">
        <v>1517829</v>
      </c>
      <c r="E4815" s="567">
        <v>1316051</v>
      </c>
      <c r="F4815" s="567">
        <v>725356</v>
      </c>
    </row>
    <row r="4816" spans="1:6">
      <c r="A4816" s="889">
        <v>0.9</v>
      </c>
      <c r="B4816" s="567">
        <v>1275529</v>
      </c>
      <c r="C4816" s="567">
        <v>1</v>
      </c>
      <c r="D4816" s="567">
        <v>1275529</v>
      </c>
      <c r="E4816" s="567">
        <v>1275529</v>
      </c>
      <c r="F4816" s="567">
        <v>366834</v>
      </c>
    </row>
    <row r="4817" spans="1:6">
      <c r="A4817" s="890" t="s">
        <v>3251</v>
      </c>
      <c r="B4817" s="567">
        <v>1275529</v>
      </c>
      <c r="C4817" s="567">
        <v>1</v>
      </c>
      <c r="D4817" s="567">
        <v>1275529</v>
      </c>
      <c r="E4817" s="567">
        <v>1275529</v>
      </c>
      <c r="F4817" s="567">
        <v>366834</v>
      </c>
    </row>
    <row r="4818" spans="1:6">
      <c r="A4818" s="891" t="s">
        <v>3251</v>
      </c>
      <c r="B4818" s="567">
        <v>1275529</v>
      </c>
      <c r="C4818" s="567">
        <v>1</v>
      </c>
      <c r="D4818" s="567">
        <v>1275529</v>
      </c>
      <c r="E4818" s="567">
        <v>1275529</v>
      </c>
      <c r="F4818" s="567">
        <v>366834</v>
      </c>
    </row>
    <row r="4819" spans="1:6">
      <c r="A4819" s="892" t="s">
        <v>3251</v>
      </c>
      <c r="B4819" s="567">
        <v>1275529</v>
      </c>
      <c r="C4819" s="567">
        <v>1</v>
      </c>
      <c r="D4819" s="567">
        <v>1275529</v>
      </c>
      <c r="E4819" s="567">
        <v>1275529</v>
      </c>
      <c r="F4819" s="567">
        <v>366834</v>
      </c>
    </row>
    <row r="4820" spans="1:6">
      <c r="A4820" s="893" t="s">
        <v>3251</v>
      </c>
      <c r="B4820" s="567">
        <v>1275529</v>
      </c>
      <c r="C4820" s="567">
        <v>1</v>
      </c>
      <c r="D4820" s="567">
        <v>1275529</v>
      </c>
      <c r="E4820" s="567">
        <v>1275529</v>
      </c>
      <c r="F4820" s="567">
        <v>366834</v>
      </c>
    </row>
    <row r="4821" spans="1:6">
      <c r="A4821" s="894" t="s">
        <v>3251</v>
      </c>
      <c r="B4821" s="567">
        <v>1275529</v>
      </c>
      <c r="C4821" s="567">
        <v>1</v>
      </c>
      <c r="D4821" s="567">
        <v>1275529</v>
      </c>
      <c r="E4821" s="567">
        <v>1275529</v>
      </c>
      <c r="F4821" s="567">
        <v>366834</v>
      </c>
    </row>
    <row r="4822" spans="1:6">
      <c r="A4822" s="896" t="s">
        <v>318</v>
      </c>
      <c r="B4822" s="567">
        <v>1275529</v>
      </c>
      <c r="C4822" s="567">
        <v>1</v>
      </c>
      <c r="D4822" s="567">
        <v>1275529</v>
      </c>
      <c r="E4822" s="567">
        <v>1275529</v>
      </c>
      <c r="F4822" s="567">
        <v>366834</v>
      </c>
    </row>
    <row r="4823" spans="1:6">
      <c r="A4823" s="895" t="s">
        <v>291</v>
      </c>
      <c r="B4823" s="567">
        <v>1275529</v>
      </c>
      <c r="C4823" s="567">
        <v>1</v>
      </c>
      <c r="D4823" s="567">
        <v>1275529</v>
      </c>
      <c r="E4823" s="567">
        <v>1275529</v>
      </c>
      <c r="F4823" s="567">
        <v>366834</v>
      </c>
    </row>
    <row r="4824" spans="1:6">
      <c r="A4824" s="897" t="s">
        <v>418</v>
      </c>
      <c r="B4824" s="567">
        <v>1275529</v>
      </c>
      <c r="C4824" s="567">
        <v>1</v>
      </c>
      <c r="D4824" s="567">
        <v>1275529</v>
      </c>
      <c r="E4824" s="567">
        <v>1275529</v>
      </c>
      <c r="F4824" s="567">
        <v>366834</v>
      </c>
    </row>
    <row r="4825" spans="1:6">
      <c r="A4825" s="889">
        <v>0.98</v>
      </c>
      <c r="B4825" s="567"/>
      <c r="C4825" s="567">
        <v>2</v>
      </c>
      <c r="D4825" s="567">
        <v>3000000</v>
      </c>
      <c r="E4825" s="567">
        <v>2268099</v>
      </c>
      <c r="F4825" s="567">
        <v>1796426</v>
      </c>
    </row>
    <row r="4826" spans="1:6">
      <c r="A4826" s="890" t="s">
        <v>3251</v>
      </c>
      <c r="B4826" s="567"/>
      <c r="C4826" s="567">
        <v>2</v>
      </c>
      <c r="D4826" s="567">
        <v>3000000</v>
      </c>
      <c r="E4826" s="567">
        <v>2268099</v>
      </c>
      <c r="F4826" s="567">
        <v>1796426</v>
      </c>
    </row>
    <row r="4827" spans="1:6">
      <c r="A4827" s="891" t="s">
        <v>3251</v>
      </c>
      <c r="B4827" s="567"/>
      <c r="C4827" s="567">
        <v>2</v>
      </c>
      <c r="D4827" s="567">
        <v>3000000</v>
      </c>
      <c r="E4827" s="567">
        <v>2268099</v>
      </c>
      <c r="F4827" s="567">
        <v>1796426</v>
      </c>
    </row>
    <row r="4828" spans="1:6">
      <c r="A4828" s="892" t="s">
        <v>1255</v>
      </c>
      <c r="B4828" s="567"/>
      <c r="C4828" s="567">
        <v>1</v>
      </c>
      <c r="D4828" s="567">
        <v>1500000</v>
      </c>
      <c r="E4828" s="567">
        <v>1331871</v>
      </c>
      <c r="F4828" s="567">
        <v>1157747</v>
      </c>
    </row>
    <row r="4829" spans="1:6">
      <c r="A4829" s="893" t="s">
        <v>3251</v>
      </c>
      <c r="B4829" s="567"/>
      <c r="C4829" s="567">
        <v>1</v>
      </c>
      <c r="D4829" s="567">
        <v>1500000</v>
      </c>
      <c r="E4829" s="567">
        <v>1331871</v>
      </c>
      <c r="F4829" s="567">
        <v>1157747</v>
      </c>
    </row>
    <row r="4830" spans="1:6">
      <c r="A4830" s="894" t="s">
        <v>3251</v>
      </c>
      <c r="B4830" s="567"/>
      <c r="C4830" s="567">
        <v>1</v>
      </c>
      <c r="D4830" s="567">
        <v>1500000</v>
      </c>
      <c r="E4830" s="567">
        <v>1331871</v>
      </c>
      <c r="F4830" s="567">
        <v>1157747</v>
      </c>
    </row>
    <row r="4831" spans="1:6">
      <c r="A4831" s="896" t="s">
        <v>529</v>
      </c>
      <c r="B4831" s="567"/>
      <c r="C4831" s="567">
        <v>1</v>
      </c>
      <c r="D4831" s="567">
        <v>1500000</v>
      </c>
      <c r="E4831" s="567">
        <v>1331871</v>
      </c>
      <c r="F4831" s="567">
        <v>1157747</v>
      </c>
    </row>
    <row r="4832" spans="1:6">
      <c r="A4832" s="895" t="s">
        <v>298</v>
      </c>
      <c r="B4832" s="567"/>
      <c r="C4832" s="567">
        <v>1</v>
      </c>
      <c r="D4832" s="567">
        <v>1500000</v>
      </c>
      <c r="E4832" s="567">
        <v>1331871</v>
      </c>
      <c r="F4832" s="567">
        <v>1157747</v>
      </c>
    </row>
    <row r="4833" spans="1:6">
      <c r="A4833" s="897" t="s">
        <v>319</v>
      </c>
      <c r="B4833" s="567"/>
      <c r="C4833" s="567">
        <v>1</v>
      </c>
      <c r="D4833" s="567">
        <v>1500000</v>
      </c>
      <c r="E4833" s="567">
        <v>1331871</v>
      </c>
      <c r="F4833" s="567">
        <v>1157747</v>
      </c>
    </row>
    <row r="4834" spans="1:6">
      <c r="A4834" s="892" t="s">
        <v>1250</v>
      </c>
      <c r="B4834" s="567"/>
      <c r="C4834" s="567">
        <v>1</v>
      </c>
      <c r="D4834" s="567">
        <v>1500000</v>
      </c>
      <c r="E4834" s="567">
        <v>936228</v>
      </c>
      <c r="F4834" s="567">
        <v>638679</v>
      </c>
    </row>
    <row r="4835" spans="1:6">
      <c r="A4835" s="893" t="s">
        <v>3251</v>
      </c>
      <c r="B4835" s="567"/>
      <c r="C4835" s="567">
        <v>1</v>
      </c>
      <c r="D4835" s="567">
        <v>1500000</v>
      </c>
      <c r="E4835" s="567">
        <v>936228</v>
      </c>
      <c r="F4835" s="567">
        <v>638679</v>
      </c>
    </row>
    <row r="4836" spans="1:6">
      <c r="A4836" s="894" t="s">
        <v>3251</v>
      </c>
      <c r="B4836" s="567"/>
      <c r="C4836" s="567">
        <v>1</v>
      </c>
      <c r="D4836" s="567">
        <v>1500000</v>
      </c>
      <c r="E4836" s="567">
        <v>936228</v>
      </c>
      <c r="F4836" s="567">
        <v>638679</v>
      </c>
    </row>
    <row r="4837" spans="1:6">
      <c r="A4837" s="896" t="s">
        <v>529</v>
      </c>
      <c r="B4837" s="567"/>
      <c r="C4837" s="567">
        <v>1</v>
      </c>
      <c r="D4837" s="567">
        <v>1500000</v>
      </c>
      <c r="E4837" s="567">
        <v>936228</v>
      </c>
      <c r="F4837" s="567">
        <v>638679</v>
      </c>
    </row>
    <row r="4838" spans="1:6">
      <c r="A4838" s="895" t="s">
        <v>298</v>
      </c>
      <c r="B4838" s="567"/>
      <c r="C4838" s="567">
        <v>1</v>
      </c>
      <c r="D4838" s="567">
        <v>1500000</v>
      </c>
      <c r="E4838" s="567">
        <v>936228</v>
      </c>
      <c r="F4838" s="567">
        <v>638679</v>
      </c>
    </row>
    <row r="4839" spans="1:6">
      <c r="A4839" s="897" t="s">
        <v>319</v>
      </c>
      <c r="B4839" s="567"/>
      <c r="C4839" s="567">
        <v>1</v>
      </c>
      <c r="D4839" s="567">
        <v>1500000</v>
      </c>
      <c r="E4839" s="567">
        <v>936228</v>
      </c>
      <c r="F4839" s="567">
        <v>638679</v>
      </c>
    </row>
    <row r="4840" spans="1:6">
      <c r="A4840" s="889" t="s">
        <v>20</v>
      </c>
      <c r="B4840" s="567"/>
      <c r="C4840" s="567"/>
      <c r="D4840" s="567"/>
      <c r="E4840" s="567">
        <v>17022505</v>
      </c>
      <c r="F4840" s="567">
        <v>2215327</v>
      </c>
    </row>
    <row r="4841" spans="1:6">
      <c r="A4841" s="890" t="s">
        <v>3251</v>
      </c>
      <c r="B4841" s="567"/>
      <c r="C4841" s="567"/>
      <c r="D4841" s="567"/>
      <c r="E4841" s="567">
        <v>17022505</v>
      </c>
      <c r="F4841" s="567">
        <v>2215327</v>
      </c>
    </row>
    <row r="4842" spans="1:6">
      <c r="A4842" s="891" t="s">
        <v>3251</v>
      </c>
      <c r="B4842" s="567"/>
      <c r="C4842" s="567"/>
      <c r="D4842" s="567"/>
      <c r="E4842" s="567">
        <v>17022505</v>
      </c>
      <c r="F4842" s="567">
        <v>2215327</v>
      </c>
    </row>
    <row r="4843" spans="1:6">
      <c r="A4843" s="892" t="s">
        <v>3251</v>
      </c>
      <c r="B4843" s="567"/>
      <c r="C4843" s="567"/>
      <c r="D4843" s="567"/>
      <c r="E4843" s="567">
        <v>17022505</v>
      </c>
      <c r="F4843" s="567">
        <v>2215327</v>
      </c>
    </row>
    <row r="4844" spans="1:6">
      <c r="A4844" s="893" t="s">
        <v>3251</v>
      </c>
      <c r="B4844" s="567"/>
      <c r="C4844" s="567"/>
      <c r="D4844" s="567"/>
      <c r="E4844" s="567">
        <v>17022505</v>
      </c>
      <c r="F4844" s="567">
        <v>2215327</v>
      </c>
    </row>
    <row r="4845" spans="1:6">
      <c r="A4845" s="894" t="s">
        <v>3251</v>
      </c>
      <c r="B4845" s="567"/>
      <c r="C4845" s="567"/>
      <c r="D4845" s="567"/>
      <c r="E4845" s="567">
        <v>17022505</v>
      </c>
      <c r="F4845" s="567">
        <v>2215327</v>
      </c>
    </row>
    <row r="4846" spans="1:6">
      <c r="A4846" s="896" t="s">
        <v>318</v>
      </c>
      <c r="B4846" s="567"/>
      <c r="C4846" s="567"/>
      <c r="D4846" s="567"/>
      <c r="E4846" s="567">
        <v>17022505</v>
      </c>
      <c r="F4846" s="567">
        <v>2215327</v>
      </c>
    </row>
    <row r="4847" spans="1:6">
      <c r="A4847" s="895" t="s">
        <v>291</v>
      </c>
      <c r="B4847" s="567"/>
      <c r="C4847" s="567"/>
      <c r="D4847" s="567"/>
      <c r="E4847" s="567">
        <v>17022505</v>
      </c>
      <c r="F4847" s="567">
        <v>2215327</v>
      </c>
    </row>
    <row r="4848" spans="1:6">
      <c r="A4848" s="897" t="s">
        <v>418</v>
      </c>
      <c r="B4848" s="567"/>
      <c r="C4848" s="567"/>
      <c r="D4848" s="567"/>
      <c r="E4848" s="567">
        <v>17022505</v>
      </c>
      <c r="F4848" s="567">
        <v>2215327</v>
      </c>
    </row>
    <row r="4849" spans="1:6">
      <c r="A4849" s="889" t="s">
        <v>3251</v>
      </c>
      <c r="B4849" s="567">
        <v>5800335</v>
      </c>
      <c r="C4849" s="567">
        <v>3</v>
      </c>
      <c r="D4849" s="567">
        <v>7801549</v>
      </c>
      <c r="E4849" s="567">
        <v>19714006</v>
      </c>
      <c r="F4849" s="567">
        <v>2595869</v>
      </c>
    </row>
    <row r="4850" spans="1:6">
      <c r="A4850" s="890" t="s">
        <v>3251</v>
      </c>
      <c r="B4850" s="567">
        <v>5800335</v>
      </c>
      <c r="C4850" s="567">
        <v>3</v>
      </c>
      <c r="D4850" s="567">
        <v>7801549</v>
      </c>
      <c r="E4850" s="567">
        <v>19714006</v>
      </c>
      <c r="F4850" s="567">
        <v>2595869</v>
      </c>
    </row>
    <row r="4851" spans="1:6">
      <c r="A4851" s="891" t="s">
        <v>3251</v>
      </c>
      <c r="B4851" s="567">
        <v>5800335</v>
      </c>
      <c r="C4851" s="567">
        <v>3</v>
      </c>
      <c r="D4851" s="567">
        <v>7801549</v>
      </c>
      <c r="E4851" s="567">
        <v>19714006</v>
      </c>
      <c r="F4851" s="567">
        <v>2595869</v>
      </c>
    </row>
    <row r="4852" spans="1:6">
      <c r="A4852" s="892" t="s">
        <v>2221</v>
      </c>
      <c r="B4852" s="567"/>
      <c r="C4852" s="567">
        <v>1</v>
      </c>
      <c r="D4852" s="567">
        <v>2276743</v>
      </c>
      <c r="E4852" s="567"/>
      <c r="F4852" s="567"/>
    </row>
    <row r="4853" spans="1:6">
      <c r="A4853" s="893" t="s">
        <v>3251</v>
      </c>
      <c r="B4853" s="567"/>
      <c r="C4853" s="567">
        <v>1</v>
      </c>
      <c r="D4853" s="567">
        <v>2276743</v>
      </c>
      <c r="E4853" s="567"/>
      <c r="F4853" s="567"/>
    </row>
    <row r="4854" spans="1:6">
      <c r="A4854" s="894" t="s">
        <v>3251</v>
      </c>
      <c r="B4854" s="567"/>
      <c r="C4854" s="567">
        <v>1</v>
      </c>
      <c r="D4854" s="567">
        <v>2276743</v>
      </c>
      <c r="E4854" s="567"/>
      <c r="F4854" s="567"/>
    </row>
    <row r="4855" spans="1:6">
      <c r="A4855" s="896" t="s">
        <v>528</v>
      </c>
      <c r="B4855" s="567"/>
      <c r="C4855" s="567">
        <v>1</v>
      </c>
      <c r="D4855" s="567">
        <v>2276743</v>
      </c>
      <c r="E4855" s="567"/>
      <c r="F4855" s="567"/>
    </row>
    <row r="4856" spans="1:6">
      <c r="A4856" s="895" t="s">
        <v>288</v>
      </c>
      <c r="B4856" s="567"/>
      <c r="C4856" s="567">
        <v>1</v>
      </c>
      <c r="D4856" s="567">
        <v>2276743</v>
      </c>
      <c r="E4856" s="567"/>
      <c r="F4856" s="567"/>
    </row>
    <row r="4857" spans="1:6">
      <c r="A4857" s="897" t="s">
        <v>2220</v>
      </c>
      <c r="B4857" s="567"/>
      <c r="C4857" s="567">
        <v>1</v>
      </c>
      <c r="D4857" s="567">
        <v>2276743</v>
      </c>
      <c r="E4857" s="567"/>
      <c r="F4857" s="567"/>
    </row>
    <row r="4858" spans="1:6">
      <c r="A4858" s="892" t="s">
        <v>2259</v>
      </c>
      <c r="B4858" s="567"/>
      <c r="C4858" s="567"/>
      <c r="D4858" s="567"/>
      <c r="E4858" s="567"/>
      <c r="F4858" s="567"/>
    </row>
    <row r="4859" spans="1:6">
      <c r="A4859" s="893" t="s">
        <v>3251</v>
      </c>
      <c r="B4859" s="567"/>
      <c r="C4859" s="567"/>
      <c r="D4859" s="567"/>
      <c r="E4859" s="567"/>
      <c r="F4859" s="567"/>
    </row>
    <row r="4860" spans="1:6">
      <c r="A4860" s="894" t="s">
        <v>3251</v>
      </c>
      <c r="B4860" s="567"/>
      <c r="C4860" s="567"/>
      <c r="D4860" s="567"/>
      <c r="E4860" s="567"/>
      <c r="F4860" s="567"/>
    </row>
    <row r="4861" spans="1:6">
      <c r="A4861" s="896" t="s">
        <v>528</v>
      </c>
      <c r="B4861" s="567"/>
      <c r="C4861" s="567"/>
      <c r="D4861" s="567"/>
      <c r="E4861" s="567"/>
      <c r="F4861" s="567"/>
    </row>
    <row r="4862" spans="1:6">
      <c r="A4862" s="895" t="s">
        <v>281</v>
      </c>
      <c r="B4862" s="567"/>
      <c r="C4862" s="567"/>
      <c r="D4862" s="567"/>
      <c r="E4862" s="567"/>
      <c r="F4862" s="567"/>
    </row>
    <row r="4863" spans="1:6">
      <c r="A4863" s="897" t="s">
        <v>3251</v>
      </c>
      <c r="B4863" s="567"/>
      <c r="C4863" s="567"/>
      <c r="D4863" s="567"/>
      <c r="E4863" s="567"/>
      <c r="F4863" s="567"/>
    </row>
    <row r="4864" spans="1:6">
      <c r="A4864" s="892" t="s">
        <v>2244</v>
      </c>
      <c r="B4864" s="567"/>
      <c r="C4864" s="567">
        <v>1</v>
      </c>
      <c r="D4864" s="567">
        <v>1000000</v>
      </c>
      <c r="E4864" s="567"/>
      <c r="F4864" s="567"/>
    </row>
    <row r="4865" spans="1:6">
      <c r="A4865" s="893" t="s">
        <v>3251</v>
      </c>
      <c r="B4865" s="567"/>
      <c r="C4865" s="567">
        <v>1</v>
      </c>
      <c r="D4865" s="567">
        <v>1000000</v>
      </c>
      <c r="E4865" s="567"/>
      <c r="F4865" s="567"/>
    </row>
    <row r="4866" spans="1:6">
      <c r="A4866" s="894" t="s">
        <v>3251</v>
      </c>
      <c r="B4866" s="567"/>
      <c r="C4866" s="567">
        <v>1</v>
      </c>
      <c r="D4866" s="567">
        <v>1000000</v>
      </c>
      <c r="E4866" s="567"/>
      <c r="F4866" s="567"/>
    </row>
    <row r="4867" spans="1:6">
      <c r="A4867" s="896" t="s">
        <v>528</v>
      </c>
      <c r="B4867" s="567"/>
      <c r="C4867" s="567">
        <v>1</v>
      </c>
      <c r="D4867" s="567">
        <v>1000000</v>
      </c>
      <c r="E4867" s="567"/>
      <c r="F4867" s="567"/>
    </row>
    <row r="4868" spans="1:6">
      <c r="A4868" s="895" t="s">
        <v>288</v>
      </c>
      <c r="B4868" s="567"/>
      <c r="C4868" s="567">
        <v>1</v>
      </c>
      <c r="D4868" s="567">
        <v>1000000</v>
      </c>
      <c r="E4868" s="567"/>
      <c r="F4868" s="567"/>
    </row>
    <row r="4869" spans="1:6">
      <c r="A4869" s="897" t="s">
        <v>3251</v>
      </c>
      <c r="B4869" s="567"/>
      <c r="C4869" s="567">
        <v>1</v>
      </c>
      <c r="D4869" s="567">
        <v>1000000</v>
      </c>
      <c r="E4869" s="567"/>
      <c r="F4869" s="567"/>
    </row>
    <row r="4870" spans="1:6">
      <c r="A4870" s="892" t="s">
        <v>3251</v>
      </c>
      <c r="B4870" s="567">
        <v>5800335</v>
      </c>
      <c r="C4870" s="567">
        <v>1</v>
      </c>
      <c r="D4870" s="567">
        <v>4524806</v>
      </c>
      <c r="E4870" s="567">
        <v>19714006</v>
      </c>
      <c r="F4870" s="567">
        <v>2595869</v>
      </c>
    </row>
    <row r="4871" spans="1:6">
      <c r="A4871" s="893">
        <v>2</v>
      </c>
      <c r="B4871" s="567">
        <v>5800335</v>
      </c>
      <c r="C4871" s="567">
        <v>1</v>
      </c>
      <c r="D4871" s="567">
        <v>4524806</v>
      </c>
      <c r="E4871" s="567">
        <v>19714006</v>
      </c>
      <c r="F4871" s="567">
        <v>2595869</v>
      </c>
    </row>
    <row r="4872" spans="1:6">
      <c r="A4872" s="894" t="s">
        <v>3251</v>
      </c>
      <c r="B4872" s="567">
        <v>5800335</v>
      </c>
      <c r="C4872" s="567">
        <v>1</v>
      </c>
      <c r="D4872" s="567">
        <v>4524806</v>
      </c>
      <c r="E4872" s="567">
        <v>19714006</v>
      </c>
      <c r="F4872" s="567">
        <v>2595869</v>
      </c>
    </row>
    <row r="4873" spans="1:6">
      <c r="A4873" s="896" t="s">
        <v>318</v>
      </c>
      <c r="B4873" s="567">
        <v>5800335</v>
      </c>
      <c r="C4873" s="567">
        <v>1</v>
      </c>
      <c r="D4873" s="567">
        <v>4524806</v>
      </c>
      <c r="E4873" s="567">
        <v>19714006</v>
      </c>
      <c r="F4873" s="567">
        <v>2595869</v>
      </c>
    </row>
    <row r="4874" spans="1:6">
      <c r="A4874" s="895" t="s">
        <v>291</v>
      </c>
      <c r="B4874" s="567">
        <v>5800335</v>
      </c>
      <c r="C4874" s="567">
        <v>1</v>
      </c>
      <c r="D4874" s="567">
        <v>4524806</v>
      </c>
      <c r="E4874" s="567">
        <v>19714006</v>
      </c>
      <c r="F4874" s="567">
        <v>2595869</v>
      </c>
    </row>
    <row r="4875" spans="1:6">
      <c r="A4875" s="897" t="s">
        <v>391</v>
      </c>
      <c r="B4875" s="567">
        <v>4524806</v>
      </c>
      <c r="C4875" s="567">
        <v>1</v>
      </c>
      <c r="D4875" s="567">
        <v>4524806</v>
      </c>
      <c r="E4875" s="567">
        <v>1415972</v>
      </c>
      <c r="F4875" s="567">
        <v>13708</v>
      </c>
    </row>
    <row r="4876" spans="1:6">
      <c r="A4876" s="897" t="s">
        <v>418</v>
      </c>
      <c r="B4876" s="567">
        <v>1275529</v>
      </c>
      <c r="C4876" s="567"/>
      <c r="D4876" s="567"/>
      <c r="E4876" s="567">
        <v>18298034</v>
      </c>
      <c r="F4876" s="567">
        <v>2582161</v>
      </c>
    </row>
    <row r="4877" spans="1:6">
      <c r="A4877" s="726" t="s">
        <v>2705</v>
      </c>
      <c r="B4877" s="567">
        <v>75200429</v>
      </c>
      <c r="C4877" s="567">
        <v>32</v>
      </c>
      <c r="D4877" s="567">
        <v>128465438</v>
      </c>
      <c r="E4877" s="567">
        <v>63784776.4859</v>
      </c>
      <c r="F4877" s="567">
        <v>58515330.189569995</v>
      </c>
    </row>
    <row r="4878" spans="1:6">
      <c r="A4878" s="887" t="s">
        <v>1347</v>
      </c>
      <c r="B4878" s="567"/>
      <c r="C4878" s="567">
        <v>1</v>
      </c>
      <c r="D4878" s="567">
        <v>3150000</v>
      </c>
      <c r="E4878" s="567"/>
      <c r="F4878" s="567">
        <v>2615012</v>
      </c>
    </row>
    <row r="4879" spans="1:6">
      <c r="A4879" s="888" t="s">
        <v>3251</v>
      </c>
      <c r="B4879" s="567"/>
      <c r="C4879" s="567">
        <v>1</v>
      </c>
      <c r="D4879" s="567">
        <v>3150000</v>
      </c>
      <c r="E4879" s="567"/>
      <c r="F4879" s="567">
        <v>2615012</v>
      </c>
    </row>
    <row r="4880" spans="1:6">
      <c r="A4880" s="889">
        <v>0.95</v>
      </c>
      <c r="B4880" s="567"/>
      <c r="C4880" s="567">
        <v>1</v>
      </c>
      <c r="D4880" s="567">
        <v>3150000</v>
      </c>
      <c r="E4880" s="567"/>
      <c r="F4880" s="567">
        <v>2615012</v>
      </c>
    </row>
    <row r="4881" spans="1:6">
      <c r="A4881" s="890">
        <v>0.85799333333333339</v>
      </c>
      <c r="B4881" s="567"/>
      <c r="C4881" s="567">
        <v>1</v>
      </c>
      <c r="D4881" s="567">
        <v>3150000</v>
      </c>
      <c r="E4881" s="567"/>
      <c r="F4881" s="567">
        <v>2615012</v>
      </c>
    </row>
    <row r="4882" spans="1:6">
      <c r="A4882" s="891" t="s">
        <v>3251</v>
      </c>
      <c r="B4882" s="567"/>
      <c r="C4882" s="567">
        <v>1</v>
      </c>
      <c r="D4882" s="567">
        <v>3150000</v>
      </c>
      <c r="E4882" s="567"/>
      <c r="F4882" s="567">
        <v>2615012</v>
      </c>
    </row>
    <row r="4883" spans="1:6">
      <c r="A4883" s="892" t="s">
        <v>1346</v>
      </c>
      <c r="B4883" s="567"/>
      <c r="C4883" s="567">
        <v>1</v>
      </c>
      <c r="D4883" s="567">
        <v>3150000</v>
      </c>
      <c r="E4883" s="567"/>
      <c r="F4883" s="567">
        <v>2615012</v>
      </c>
    </row>
    <row r="4884" spans="1:6">
      <c r="A4884" s="893" t="s">
        <v>3251</v>
      </c>
      <c r="B4884" s="567"/>
      <c r="C4884" s="567">
        <v>1</v>
      </c>
      <c r="D4884" s="567">
        <v>3150000</v>
      </c>
      <c r="E4884" s="567"/>
      <c r="F4884" s="567">
        <v>2615012</v>
      </c>
    </row>
    <row r="4885" spans="1:6">
      <c r="A4885" s="894" t="s">
        <v>3251</v>
      </c>
      <c r="B4885" s="567"/>
      <c r="C4885" s="567">
        <v>1</v>
      </c>
      <c r="D4885" s="567">
        <v>3150000</v>
      </c>
      <c r="E4885" s="567"/>
      <c r="F4885" s="567">
        <v>2615012</v>
      </c>
    </row>
    <row r="4886" spans="1:6">
      <c r="A4886" s="896" t="s">
        <v>529</v>
      </c>
      <c r="B4886" s="567"/>
      <c r="C4886" s="567">
        <v>1</v>
      </c>
      <c r="D4886" s="567">
        <v>3150000</v>
      </c>
      <c r="E4886" s="567"/>
      <c r="F4886" s="567">
        <v>2615012</v>
      </c>
    </row>
    <row r="4887" spans="1:6">
      <c r="A4887" s="895" t="s">
        <v>274</v>
      </c>
      <c r="B4887" s="567"/>
      <c r="C4887" s="567">
        <v>1</v>
      </c>
      <c r="D4887" s="567">
        <v>3150000</v>
      </c>
      <c r="E4887" s="567"/>
      <c r="F4887" s="567">
        <v>2615012</v>
      </c>
    </row>
    <row r="4888" spans="1:6">
      <c r="A4888" s="897" t="s">
        <v>319</v>
      </c>
      <c r="B4888" s="567"/>
      <c r="C4888" s="567">
        <v>1</v>
      </c>
      <c r="D4888" s="567">
        <v>3150000</v>
      </c>
      <c r="E4888" s="567"/>
      <c r="F4888" s="567">
        <v>2615012</v>
      </c>
    </row>
    <row r="4889" spans="1:6">
      <c r="A4889" s="887" t="s">
        <v>339</v>
      </c>
      <c r="B4889" s="567">
        <v>4000000</v>
      </c>
      <c r="C4889" s="567">
        <v>3</v>
      </c>
      <c r="D4889" s="567">
        <v>4000000</v>
      </c>
      <c r="E4889" s="567">
        <v>1514723.3372199999</v>
      </c>
      <c r="F4889" s="567">
        <v>615934.46719000011</v>
      </c>
    </row>
    <row r="4890" spans="1:6">
      <c r="A4890" s="888" t="s">
        <v>3251</v>
      </c>
      <c r="B4890" s="567">
        <v>4000000</v>
      </c>
      <c r="C4890" s="567">
        <v>3</v>
      </c>
      <c r="D4890" s="567">
        <v>4000000</v>
      </c>
      <c r="E4890" s="567">
        <v>1514723.3372199999</v>
      </c>
      <c r="F4890" s="567">
        <v>615934.46719000011</v>
      </c>
    </row>
    <row r="4891" spans="1:6">
      <c r="A4891" s="889">
        <v>0.03</v>
      </c>
      <c r="B4891" s="567">
        <v>1000000</v>
      </c>
      <c r="C4891" s="567">
        <v>1</v>
      </c>
      <c r="D4891" s="567">
        <v>1000000</v>
      </c>
      <c r="E4891" s="567">
        <v>9093.0596500000011</v>
      </c>
      <c r="F4891" s="567">
        <v>7909.6372599999995</v>
      </c>
    </row>
    <row r="4892" spans="1:6">
      <c r="A4892" s="890" t="s">
        <v>3251</v>
      </c>
      <c r="B4892" s="567">
        <v>1000000</v>
      </c>
      <c r="C4892" s="567">
        <v>1</v>
      </c>
      <c r="D4892" s="567">
        <v>1000000</v>
      </c>
      <c r="E4892" s="567">
        <v>9093.0596500000011</v>
      </c>
      <c r="F4892" s="567">
        <v>7909.6372599999995</v>
      </c>
    </row>
    <row r="4893" spans="1:6">
      <c r="A4893" s="891" t="s">
        <v>3251</v>
      </c>
      <c r="B4893" s="567">
        <v>1000000</v>
      </c>
      <c r="C4893" s="567">
        <v>1</v>
      </c>
      <c r="D4893" s="567">
        <v>1000000</v>
      </c>
      <c r="E4893" s="567">
        <v>9093.0596500000011</v>
      </c>
      <c r="F4893" s="567">
        <v>7909.6372599999995</v>
      </c>
    </row>
    <row r="4894" spans="1:6">
      <c r="A4894" s="892" t="s">
        <v>3251</v>
      </c>
      <c r="B4894" s="567">
        <v>1000000</v>
      </c>
      <c r="C4894" s="567">
        <v>1</v>
      </c>
      <c r="D4894" s="567">
        <v>1000000</v>
      </c>
      <c r="E4894" s="567">
        <v>9093.0596500000011</v>
      </c>
      <c r="F4894" s="567">
        <v>7909.6372599999995</v>
      </c>
    </row>
    <row r="4895" spans="1:6">
      <c r="A4895" s="893" t="s">
        <v>341</v>
      </c>
      <c r="B4895" s="567">
        <v>1000000</v>
      </c>
      <c r="C4895" s="567">
        <v>1</v>
      </c>
      <c r="D4895" s="567">
        <v>1000000</v>
      </c>
      <c r="E4895" s="567">
        <v>9093.0596500000011</v>
      </c>
      <c r="F4895" s="567">
        <v>7909.6372599999995</v>
      </c>
    </row>
    <row r="4896" spans="1:6">
      <c r="A4896" s="894" t="s">
        <v>3251</v>
      </c>
      <c r="B4896" s="567">
        <v>1000000</v>
      </c>
      <c r="C4896" s="567">
        <v>1</v>
      </c>
      <c r="D4896" s="567">
        <v>1000000</v>
      </c>
      <c r="E4896" s="567">
        <v>9093.0596500000011</v>
      </c>
      <c r="F4896" s="567">
        <v>7909.6372599999995</v>
      </c>
    </row>
    <row r="4897" spans="1:6">
      <c r="A4897" s="896" t="s">
        <v>318</v>
      </c>
      <c r="B4897" s="567">
        <v>1000000</v>
      </c>
      <c r="C4897" s="567">
        <v>1</v>
      </c>
      <c r="D4897" s="567">
        <v>1000000</v>
      </c>
      <c r="E4897" s="567">
        <v>9093.0596500000011</v>
      </c>
      <c r="F4897" s="567">
        <v>7909.6372599999995</v>
      </c>
    </row>
    <row r="4898" spans="1:6">
      <c r="A4898" s="895" t="s">
        <v>295</v>
      </c>
      <c r="B4898" s="567">
        <v>1000000</v>
      </c>
      <c r="C4898" s="567">
        <v>1</v>
      </c>
      <c r="D4898" s="567">
        <v>1000000</v>
      </c>
      <c r="E4898" s="567">
        <v>9093.0596500000011</v>
      </c>
      <c r="F4898" s="567">
        <v>7909.6372599999995</v>
      </c>
    </row>
    <row r="4899" spans="1:6">
      <c r="A4899" s="897" t="s">
        <v>337</v>
      </c>
      <c r="B4899" s="567">
        <v>1000000</v>
      </c>
      <c r="C4899" s="567">
        <v>1</v>
      </c>
      <c r="D4899" s="567">
        <v>1000000</v>
      </c>
      <c r="E4899" s="567">
        <v>9093.0596500000011</v>
      </c>
      <c r="F4899" s="567">
        <v>7909.6372599999995</v>
      </c>
    </row>
    <row r="4900" spans="1:6">
      <c r="A4900" s="889">
        <v>0.05</v>
      </c>
      <c r="B4900" s="567">
        <v>1500000</v>
      </c>
      <c r="C4900" s="567">
        <v>1</v>
      </c>
      <c r="D4900" s="567">
        <v>1500000</v>
      </c>
      <c r="E4900" s="567">
        <v>65993.354000000007</v>
      </c>
      <c r="F4900" s="567">
        <v>40170.353999999999</v>
      </c>
    </row>
    <row r="4901" spans="1:6">
      <c r="A4901" s="890" t="s">
        <v>3251</v>
      </c>
      <c r="B4901" s="567">
        <v>1500000</v>
      </c>
      <c r="C4901" s="567">
        <v>1</v>
      </c>
      <c r="D4901" s="567">
        <v>1500000</v>
      </c>
      <c r="E4901" s="567">
        <v>65993.354000000007</v>
      </c>
      <c r="F4901" s="567">
        <v>40170.353999999999</v>
      </c>
    </row>
    <row r="4902" spans="1:6">
      <c r="A4902" s="891" t="s">
        <v>3251</v>
      </c>
      <c r="B4902" s="567">
        <v>1500000</v>
      </c>
      <c r="C4902" s="567">
        <v>1</v>
      </c>
      <c r="D4902" s="567">
        <v>1500000</v>
      </c>
      <c r="E4902" s="567">
        <v>65993.354000000007</v>
      </c>
      <c r="F4902" s="567">
        <v>40170.353999999999</v>
      </c>
    </row>
    <row r="4903" spans="1:6">
      <c r="A4903" s="892" t="s">
        <v>3251</v>
      </c>
      <c r="B4903" s="567">
        <v>1500000</v>
      </c>
      <c r="C4903" s="567">
        <v>1</v>
      </c>
      <c r="D4903" s="567">
        <v>1500000</v>
      </c>
      <c r="E4903" s="567">
        <v>65993.354000000007</v>
      </c>
      <c r="F4903" s="567">
        <v>40170.353999999999</v>
      </c>
    </row>
    <row r="4904" spans="1:6">
      <c r="A4904" s="893" t="s">
        <v>338</v>
      </c>
      <c r="B4904" s="567">
        <v>1500000</v>
      </c>
      <c r="C4904" s="567">
        <v>1</v>
      </c>
      <c r="D4904" s="567">
        <v>1500000</v>
      </c>
      <c r="E4904" s="567">
        <v>65993.354000000007</v>
      </c>
      <c r="F4904" s="567">
        <v>40170.353999999999</v>
      </c>
    </row>
    <row r="4905" spans="1:6">
      <c r="A4905" s="894" t="s">
        <v>3251</v>
      </c>
      <c r="B4905" s="567">
        <v>1500000</v>
      </c>
      <c r="C4905" s="567">
        <v>1</v>
      </c>
      <c r="D4905" s="567">
        <v>1500000</v>
      </c>
      <c r="E4905" s="567">
        <v>65993.354000000007</v>
      </c>
      <c r="F4905" s="567">
        <v>40170.353999999999</v>
      </c>
    </row>
    <row r="4906" spans="1:6">
      <c r="A4906" s="896" t="s">
        <v>318</v>
      </c>
      <c r="B4906" s="567">
        <v>1500000</v>
      </c>
      <c r="C4906" s="567">
        <v>1</v>
      </c>
      <c r="D4906" s="567">
        <v>1500000</v>
      </c>
      <c r="E4906" s="567">
        <v>65993.354000000007</v>
      </c>
      <c r="F4906" s="567">
        <v>40170.353999999999</v>
      </c>
    </row>
    <row r="4907" spans="1:6">
      <c r="A4907" s="895" t="s">
        <v>295</v>
      </c>
      <c r="B4907" s="567">
        <v>1500000</v>
      </c>
      <c r="C4907" s="567">
        <v>1</v>
      </c>
      <c r="D4907" s="567">
        <v>1500000</v>
      </c>
      <c r="E4907" s="567">
        <v>65993.354000000007</v>
      </c>
      <c r="F4907" s="567">
        <v>40170.353999999999</v>
      </c>
    </row>
    <row r="4908" spans="1:6">
      <c r="A4908" s="897" t="s">
        <v>337</v>
      </c>
      <c r="B4908" s="567">
        <v>1500000</v>
      </c>
      <c r="C4908" s="567">
        <v>1</v>
      </c>
      <c r="D4908" s="567">
        <v>1500000</v>
      </c>
      <c r="E4908" s="567">
        <v>65993.354000000007</v>
      </c>
      <c r="F4908" s="567">
        <v>40170.353999999999</v>
      </c>
    </row>
    <row r="4909" spans="1:6">
      <c r="A4909" s="889">
        <v>0.3</v>
      </c>
      <c r="B4909" s="567">
        <v>1500000</v>
      </c>
      <c r="C4909" s="567">
        <v>1</v>
      </c>
      <c r="D4909" s="567">
        <v>1500000</v>
      </c>
      <c r="E4909" s="567">
        <v>1439636.9235699999</v>
      </c>
      <c r="F4909" s="567">
        <v>567854.47593000007</v>
      </c>
    </row>
    <row r="4910" spans="1:6">
      <c r="A4910" s="890" t="s">
        <v>3251</v>
      </c>
      <c r="B4910" s="567">
        <v>1500000</v>
      </c>
      <c r="C4910" s="567">
        <v>1</v>
      </c>
      <c r="D4910" s="567">
        <v>1500000</v>
      </c>
      <c r="E4910" s="567">
        <v>1439636.9235699999</v>
      </c>
      <c r="F4910" s="567">
        <v>567854.47593000007</v>
      </c>
    </row>
    <row r="4911" spans="1:6">
      <c r="A4911" s="891" t="s">
        <v>3251</v>
      </c>
      <c r="B4911" s="567">
        <v>1500000</v>
      </c>
      <c r="C4911" s="567">
        <v>1</v>
      </c>
      <c r="D4911" s="567">
        <v>1500000</v>
      </c>
      <c r="E4911" s="567">
        <v>1439636.9235699999</v>
      </c>
      <c r="F4911" s="567">
        <v>567854.47593000007</v>
      </c>
    </row>
    <row r="4912" spans="1:6">
      <c r="A4912" s="892" t="s">
        <v>3251</v>
      </c>
      <c r="B4912" s="567">
        <v>1500000</v>
      </c>
      <c r="C4912" s="567">
        <v>1</v>
      </c>
      <c r="D4912" s="567">
        <v>1500000</v>
      </c>
      <c r="E4912" s="567">
        <v>1439636.9235699999</v>
      </c>
      <c r="F4912" s="567">
        <v>567854.47593000007</v>
      </c>
    </row>
    <row r="4913" spans="1:6">
      <c r="A4913" s="893" t="s">
        <v>340</v>
      </c>
      <c r="B4913" s="567">
        <v>1500000</v>
      </c>
      <c r="C4913" s="567">
        <v>1</v>
      </c>
      <c r="D4913" s="567">
        <v>1500000</v>
      </c>
      <c r="E4913" s="567">
        <v>1439636.9235699999</v>
      </c>
      <c r="F4913" s="567">
        <v>567854.47593000007</v>
      </c>
    </row>
    <row r="4914" spans="1:6">
      <c r="A4914" s="894" t="s">
        <v>3251</v>
      </c>
      <c r="B4914" s="567">
        <v>1500000</v>
      </c>
      <c r="C4914" s="567">
        <v>1</v>
      </c>
      <c r="D4914" s="567">
        <v>1500000</v>
      </c>
      <c r="E4914" s="567">
        <v>1439636.9235699999</v>
      </c>
      <c r="F4914" s="567">
        <v>567854.47593000007</v>
      </c>
    </row>
    <row r="4915" spans="1:6">
      <c r="A4915" s="896" t="s">
        <v>318</v>
      </c>
      <c r="B4915" s="567">
        <v>1500000</v>
      </c>
      <c r="C4915" s="567">
        <v>1</v>
      </c>
      <c r="D4915" s="567">
        <v>1500000</v>
      </c>
      <c r="E4915" s="567">
        <v>1439636.9235699999</v>
      </c>
      <c r="F4915" s="567">
        <v>567854.47593000007</v>
      </c>
    </row>
    <row r="4916" spans="1:6">
      <c r="A4916" s="895" t="s">
        <v>295</v>
      </c>
      <c r="B4916" s="567">
        <v>1500000</v>
      </c>
      <c r="C4916" s="567">
        <v>1</v>
      </c>
      <c r="D4916" s="567">
        <v>1500000</v>
      </c>
      <c r="E4916" s="567">
        <v>1439636.9235699999</v>
      </c>
      <c r="F4916" s="567">
        <v>567854.47593000007</v>
      </c>
    </row>
    <row r="4917" spans="1:6">
      <c r="A4917" s="897" t="s">
        <v>337</v>
      </c>
      <c r="B4917" s="567">
        <v>1500000</v>
      </c>
      <c r="C4917" s="567">
        <v>1</v>
      </c>
      <c r="D4917" s="567">
        <v>1500000</v>
      </c>
      <c r="E4917" s="567">
        <v>1439636.9235699999</v>
      </c>
      <c r="F4917" s="567">
        <v>567854.47593000007</v>
      </c>
    </row>
    <row r="4918" spans="1:6">
      <c r="A4918" s="887" t="s">
        <v>207</v>
      </c>
      <c r="B4918" s="567"/>
      <c r="C4918" s="567">
        <v>1</v>
      </c>
      <c r="D4918" s="567">
        <v>16117420</v>
      </c>
      <c r="E4918" s="567">
        <v>14444734.85826</v>
      </c>
      <c r="F4918" s="567">
        <v>12355378.156100001</v>
      </c>
    </row>
    <row r="4919" spans="1:6">
      <c r="A4919" s="888" t="s">
        <v>30</v>
      </c>
      <c r="B4919" s="567"/>
      <c r="C4919" s="567">
        <v>1</v>
      </c>
      <c r="D4919" s="567">
        <v>16117420</v>
      </c>
      <c r="E4919" s="567">
        <v>14444734.85826</v>
      </c>
      <c r="F4919" s="567">
        <v>12355378.156100001</v>
      </c>
    </row>
    <row r="4920" spans="1:6">
      <c r="A4920" s="889">
        <v>0.44</v>
      </c>
      <c r="B4920" s="567"/>
      <c r="C4920" s="567">
        <v>1</v>
      </c>
      <c r="D4920" s="567">
        <v>16117420</v>
      </c>
      <c r="E4920" s="567">
        <v>14444734.85826</v>
      </c>
      <c r="F4920" s="567">
        <v>12355378.156100001</v>
      </c>
    </row>
    <row r="4921" spans="1:6">
      <c r="A4921" s="890">
        <v>0.76658535647144521</v>
      </c>
      <c r="B4921" s="567"/>
      <c r="C4921" s="567">
        <v>1</v>
      </c>
      <c r="D4921" s="567">
        <v>16117420</v>
      </c>
      <c r="E4921" s="567">
        <v>14444734.85826</v>
      </c>
      <c r="F4921" s="567">
        <v>12355378.156100001</v>
      </c>
    </row>
    <row r="4922" spans="1:6">
      <c r="A4922" s="891" t="s">
        <v>3251</v>
      </c>
      <c r="B4922" s="567"/>
      <c r="C4922" s="567">
        <v>1</v>
      </c>
      <c r="D4922" s="567">
        <v>16117420</v>
      </c>
      <c r="E4922" s="567">
        <v>14444734.85826</v>
      </c>
      <c r="F4922" s="567">
        <v>12355378.156100001</v>
      </c>
    </row>
    <row r="4923" spans="1:6">
      <c r="A4923" s="892" t="s">
        <v>199</v>
      </c>
      <c r="B4923" s="567"/>
      <c r="C4923" s="567">
        <v>1</v>
      </c>
      <c r="D4923" s="567">
        <v>16117420</v>
      </c>
      <c r="E4923" s="567">
        <v>14444734.85826</v>
      </c>
      <c r="F4923" s="567">
        <v>12355378.156100001</v>
      </c>
    </row>
    <row r="4924" spans="1:6">
      <c r="A4924" s="893" t="s">
        <v>3251</v>
      </c>
      <c r="B4924" s="567"/>
      <c r="C4924" s="567">
        <v>1</v>
      </c>
      <c r="D4924" s="567">
        <v>16117420</v>
      </c>
      <c r="E4924" s="567">
        <v>14444734.85826</v>
      </c>
      <c r="F4924" s="567">
        <v>12355378.156100001</v>
      </c>
    </row>
    <row r="4925" spans="1:6">
      <c r="A4925" s="894" t="s">
        <v>28</v>
      </c>
      <c r="B4925" s="567"/>
      <c r="C4925" s="567">
        <v>1</v>
      </c>
      <c r="D4925" s="567">
        <v>16117420</v>
      </c>
      <c r="E4925" s="567">
        <v>14444734.85826</v>
      </c>
      <c r="F4925" s="567">
        <v>12355378.156100001</v>
      </c>
    </row>
    <row r="4926" spans="1:6">
      <c r="A4926" s="896" t="s">
        <v>317</v>
      </c>
      <c r="B4926" s="729"/>
      <c r="C4926" s="729">
        <v>1</v>
      </c>
      <c r="D4926" s="729">
        <v>16117420</v>
      </c>
      <c r="E4926" s="729">
        <v>14444734.85826</v>
      </c>
      <c r="F4926" s="729">
        <v>12355378.156100001</v>
      </c>
    </row>
    <row r="4927" spans="1:6">
      <c r="A4927" s="895" t="s">
        <v>46</v>
      </c>
      <c r="B4927" s="567"/>
      <c r="C4927" s="567">
        <v>1</v>
      </c>
      <c r="D4927" s="567">
        <v>16117420</v>
      </c>
      <c r="E4927" s="567">
        <v>14444734.85826</v>
      </c>
      <c r="F4927" s="567">
        <v>12355378.156100001</v>
      </c>
    </row>
    <row r="4928" spans="1:6">
      <c r="A4928" s="897" t="s">
        <v>3251</v>
      </c>
      <c r="B4928" s="567"/>
      <c r="C4928" s="567">
        <v>1</v>
      </c>
      <c r="D4928" s="567">
        <v>16117420</v>
      </c>
      <c r="E4928" s="567">
        <v>14444734.85826</v>
      </c>
      <c r="F4928" s="567">
        <v>12355378.156100001</v>
      </c>
    </row>
    <row r="4929" spans="1:6">
      <c r="A4929" s="887" t="s">
        <v>2562</v>
      </c>
      <c r="B4929" s="567"/>
      <c r="C4929" s="567">
        <v>1</v>
      </c>
      <c r="D4929" s="567">
        <v>2200000</v>
      </c>
      <c r="E4929" s="567">
        <v>2172548.1244099997</v>
      </c>
      <c r="F4929" s="567"/>
    </row>
    <row r="4930" spans="1:6">
      <c r="A4930" s="888" t="s">
        <v>3251</v>
      </c>
      <c r="B4930" s="567"/>
      <c r="C4930" s="567">
        <v>1</v>
      </c>
      <c r="D4930" s="567">
        <v>2200000</v>
      </c>
      <c r="E4930" s="567">
        <v>2172548.1244099997</v>
      </c>
      <c r="F4930" s="567"/>
    </row>
    <row r="4931" spans="1:6">
      <c r="A4931" s="889">
        <v>1</v>
      </c>
      <c r="B4931" s="567"/>
      <c r="C4931" s="567">
        <v>1</v>
      </c>
      <c r="D4931" s="567">
        <v>2200000</v>
      </c>
      <c r="E4931" s="567">
        <v>2172548.1244099997</v>
      </c>
      <c r="F4931" s="567"/>
    </row>
    <row r="4932" spans="1:6">
      <c r="A4932" s="890" t="s">
        <v>3251</v>
      </c>
      <c r="B4932" s="567"/>
      <c r="C4932" s="567">
        <v>1</v>
      </c>
      <c r="D4932" s="567">
        <v>2200000</v>
      </c>
      <c r="E4932" s="567">
        <v>2172548.1244099997</v>
      </c>
      <c r="F4932" s="567"/>
    </row>
    <row r="4933" spans="1:6">
      <c r="A4933" s="891" t="s">
        <v>3251</v>
      </c>
      <c r="B4933" s="567"/>
      <c r="C4933" s="567">
        <v>1</v>
      </c>
      <c r="D4933" s="567">
        <v>2200000</v>
      </c>
      <c r="E4933" s="567">
        <v>2172548.1244099997</v>
      </c>
      <c r="F4933" s="567"/>
    </row>
    <row r="4934" spans="1:6">
      <c r="A4934" s="892" t="s">
        <v>2560</v>
      </c>
      <c r="B4934" s="567"/>
      <c r="C4934" s="567">
        <v>1</v>
      </c>
      <c r="D4934" s="567">
        <v>2200000</v>
      </c>
      <c r="E4934" s="567">
        <v>2172548.1244099997</v>
      </c>
      <c r="F4934" s="567"/>
    </row>
    <row r="4935" spans="1:6">
      <c r="A4935" s="893" t="s">
        <v>2561</v>
      </c>
      <c r="B4935" s="567"/>
      <c r="C4935" s="567">
        <v>1</v>
      </c>
      <c r="D4935" s="567">
        <v>2200000</v>
      </c>
      <c r="E4935" s="567">
        <v>2172548.1244099997</v>
      </c>
      <c r="F4935" s="567"/>
    </row>
    <row r="4936" spans="1:6">
      <c r="A4936" s="894" t="s">
        <v>3251</v>
      </c>
      <c r="B4936" s="567"/>
      <c r="C4936" s="567">
        <v>1</v>
      </c>
      <c r="D4936" s="567">
        <v>2200000</v>
      </c>
      <c r="E4936" s="567">
        <v>2172548.1244099997</v>
      </c>
      <c r="F4936" s="567"/>
    </row>
    <row r="4937" spans="1:6">
      <c r="A4937" s="896" t="s">
        <v>2286</v>
      </c>
      <c r="B4937" s="567"/>
      <c r="C4937" s="567">
        <v>1</v>
      </c>
      <c r="D4937" s="567">
        <v>2200000</v>
      </c>
      <c r="E4937" s="567">
        <v>2172548.1244099997</v>
      </c>
      <c r="F4937" s="567"/>
    </row>
    <row r="4938" spans="1:6">
      <c r="A4938" s="895" t="s">
        <v>276</v>
      </c>
      <c r="B4938" s="567"/>
      <c r="C4938" s="567">
        <v>1</v>
      </c>
      <c r="D4938" s="567">
        <v>2200000</v>
      </c>
      <c r="E4938" s="567">
        <v>2172548.1244099997</v>
      </c>
      <c r="F4938" s="567"/>
    </row>
    <row r="4939" spans="1:6">
      <c r="A4939" s="897" t="s">
        <v>3251</v>
      </c>
      <c r="B4939" s="567"/>
      <c r="C4939" s="567">
        <v>1</v>
      </c>
      <c r="D4939" s="567">
        <v>2200000</v>
      </c>
      <c r="E4939" s="567">
        <v>2172548.1244099997</v>
      </c>
      <c r="F4939" s="567"/>
    </row>
    <row r="4940" spans="1:6">
      <c r="A4940" s="887" t="s">
        <v>20</v>
      </c>
      <c r="B4940" s="567">
        <v>13200000</v>
      </c>
      <c r="C4940" s="567">
        <v>6</v>
      </c>
      <c r="D4940" s="567">
        <v>15300000</v>
      </c>
      <c r="E4940" s="567">
        <v>10348741</v>
      </c>
      <c r="F4940" s="567">
        <v>7682801</v>
      </c>
    </row>
    <row r="4941" spans="1:6">
      <c r="A4941" s="888" t="s">
        <v>3251</v>
      </c>
      <c r="B4941" s="567">
        <v>13200000</v>
      </c>
      <c r="C4941" s="567">
        <v>6</v>
      </c>
      <c r="D4941" s="567">
        <v>15300000</v>
      </c>
      <c r="E4941" s="567">
        <v>10348741</v>
      </c>
      <c r="F4941" s="567">
        <v>7682801</v>
      </c>
    </row>
    <row r="4942" spans="1:6">
      <c r="A4942" s="889">
        <v>0.73</v>
      </c>
      <c r="B4942" s="567">
        <v>1000000</v>
      </c>
      <c r="C4942" s="567">
        <v>1</v>
      </c>
      <c r="D4942" s="567">
        <v>1000000</v>
      </c>
      <c r="E4942" s="567">
        <v>706252</v>
      </c>
      <c r="F4942" s="567">
        <v>385985</v>
      </c>
    </row>
    <row r="4943" spans="1:6">
      <c r="A4943" s="890" t="s">
        <v>3251</v>
      </c>
      <c r="B4943" s="567">
        <v>1000000</v>
      </c>
      <c r="C4943" s="567">
        <v>1</v>
      </c>
      <c r="D4943" s="567">
        <v>1000000</v>
      </c>
      <c r="E4943" s="567">
        <v>706252</v>
      </c>
      <c r="F4943" s="567">
        <v>385985</v>
      </c>
    </row>
    <row r="4944" spans="1:6">
      <c r="A4944" s="891" t="s">
        <v>3251</v>
      </c>
      <c r="B4944" s="567">
        <v>1000000</v>
      </c>
      <c r="C4944" s="567">
        <v>1</v>
      </c>
      <c r="D4944" s="567">
        <v>1000000</v>
      </c>
      <c r="E4944" s="567">
        <v>706252</v>
      </c>
      <c r="F4944" s="567">
        <v>385985</v>
      </c>
    </row>
    <row r="4945" spans="1:6">
      <c r="A4945" s="892" t="s">
        <v>3251</v>
      </c>
      <c r="B4945" s="567">
        <v>1000000</v>
      </c>
      <c r="C4945" s="567">
        <v>1</v>
      </c>
      <c r="D4945" s="567">
        <v>1000000</v>
      </c>
      <c r="E4945" s="567">
        <v>706252</v>
      </c>
      <c r="F4945" s="567">
        <v>385985</v>
      </c>
    </row>
    <row r="4946" spans="1:6">
      <c r="A4946" s="893">
        <v>1</v>
      </c>
      <c r="B4946" s="567">
        <v>1000000</v>
      </c>
      <c r="C4946" s="567">
        <v>1</v>
      </c>
      <c r="D4946" s="567">
        <v>1000000</v>
      </c>
      <c r="E4946" s="567">
        <v>706252</v>
      </c>
      <c r="F4946" s="567">
        <v>385985</v>
      </c>
    </row>
    <row r="4947" spans="1:6">
      <c r="A4947" s="894" t="s">
        <v>3251</v>
      </c>
      <c r="B4947" s="567">
        <v>1000000</v>
      </c>
      <c r="C4947" s="567">
        <v>1</v>
      </c>
      <c r="D4947" s="567">
        <v>1000000</v>
      </c>
      <c r="E4947" s="567">
        <v>706252</v>
      </c>
      <c r="F4947" s="567">
        <v>385985</v>
      </c>
    </row>
    <row r="4948" spans="1:6">
      <c r="A4948" s="896" t="s">
        <v>318</v>
      </c>
      <c r="B4948" s="567">
        <v>1000000</v>
      </c>
      <c r="C4948" s="567">
        <v>1</v>
      </c>
      <c r="D4948" s="567">
        <v>1000000</v>
      </c>
      <c r="E4948" s="567">
        <v>706252</v>
      </c>
      <c r="F4948" s="567">
        <v>385985</v>
      </c>
    </row>
    <row r="4949" spans="1:6">
      <c r="A4949" s="895" t="s">
        <v>308</v>
      </c>
      <c r="B4949" s="567">
        <v>1000000</v>
      </c>
      <c r="C4949" s="567">
        <v>1</v>
      </c>
      <c r="D4949" s="567">
        <v>1000000</v>
      </c>
      <c r="E4949" s="567">
        <v>706252</v>
      </c>
      <c r="F4949" s="567">
        <v>385985</v>
      </c>
    </row>
    <row r="4950" spans="1:6">
      <c r="A4950" s="897" t="s">
        <v>3251</v>
      </c>
      <c r="B4950" s="567">
        <v>1000000</v>
      </c>
      <c r="C4950" s="567">
        <v>1</v>
      </c>
      <c r="D4950" s="567">
        <v>1000000</v>
      </c>
      <c r="E4950" s="567">
        <v>706252</v>
      </c>
      <c r="F4950" s="567">
        <v>385985</v>
      </c>
    </row>
    <row r="4951" spans="1:6">
      <c r="A4951" s="889">
        <v>0.9</v>
      </c>
      <c r="B4951" s="567">
        <v>1000000</v>
      </c>
      <c r="C4951" s="567">
        <v>1</v>
      </c>
      <c r="D4951" s="567">
        <v>1000000</v>
      </c>
      <c r="E4951" s="567">
        <v>938715</v>
      </c>
      <c r="F4951" s="567">
        <v>412816</v>
      </c>
    </row>
    <row r="4952" spans="1:6">
      <c r="A4952" s="890" t="s">
        <v>3251</v>
      </c>
      <c r="B4952" s="567">
        <v>1000000</v>
      </c>
      <c r="C4952" s="567">
        <v>1</v>
      </c>
      <c r="D4952" s="567">
        <v>1000000</v>
      </c>
      <c r="E4952" s="567">
        <v>938715</v>
      </c>
      <c r="F4952" s="567">
        <v>412816</v>
      </c>
    </row>
    <row r="4953" spans="1:6">
      <c r="A4953" s="891" t="s">
        <v>661</v>
      </c>
      <c r="B4953" s="567">
        <v>1000000</v>
      </c>
      <c r="C4953" s="567">
        <v>1</v>
      </c>
      <c r="D4953" s="567">
        <v>1000000</v>
      </c>
      <c r="E4953" s="567">
        <v>938715</v>
      </c>
      <c r="F4953" s="567">
        <v>412816</v>
      </c>
    </row>
    <row r="4954" spans="1:6">
      <c r="A4954" s="892" t="s">
        <v>805</v>
      </c>
      <c r="B4954" s="567">
        <v>1000000</v>
      </c>
      <c r="C4954" s="567">
        <v>1</v>
      </c>
      <c r="D4954" s="567">
        <v>1000000</v>
      </c>
      <c r="E4954" s="567">
        <v>938715</v>
      </c>
      <c r="F4954" s="567">
        <v>412816</v>
      </c>
    </row>
    <row r="4955" spans="1:6">
      <c r="A4955" s="893" t="s">
        <v>3251</v>
      </c>
      <c r="B4955" s="567">
        <v>1000000</v>
      </c>
      <c r="C4955" s="567">
        <v>1</v>
      </c>
      <c r="D4955" s="567">
        <v>1000000</v>
      </c>
      <c r="E4955" s="567">
        <v>938715</v>
      </c>
      <c r="F4955" s="567">
        <v>412816</v>
      </c>
    </row>
    <row r="4956" spans="1:6">
      <c r="A4956" s="894" t="s">
        <v>3251</v>
      </c>
      <c r="B4956" s="567">
        <v>1000000</v>
      </c>
      <c r="C4956" s="567">
        <v>1</v>
      </c>
      <c r="D4956" s="567">
        <v>1000000</v>
      </c>
      <c r="E4956" s="567">
        <v>938715</v>
      </c>
      <c r="F4956" s="567">
        <v>412816</v>
      </c>
    </row>
    <row r="4957" spans="1:6">
      <c r="A4957" s="896" t="s">
        <v>527</v>
      </c>
      <c r="B4957" s="567">
        <v>1000000</v>
      </c>
      <c r="C4957" s="567">
        <v>1</v>
      </c>
      <c r="D4957" s="567">
        <v>1000000</v>
      </c>
      <c r="E4957" s="567">
        <v>938715</v>
      </c>
      <c r="F4957" s="567">
        <v>412816</v>
      </c>
    </row>
    <row r="4958" spans="1:6">
      <c r="A4958" s="895" t="s">
        <v>305</v>
      </c>
      <c r="B4958" s="567">
        <v>1000000</v>
      </c>
      <c r="C4958" s="567">
        <v>1</v>
      </c>
      <c r="D4958" s="567">
        <v>1000000</v>
      </c>
      <c r="E4958" s="567">
        <v>938715</v>
      </c>
      <c r="F4958" s="567">
        <v>412816</v>
      </c>
    </row>
    <row r="4959" spans="1:6">
      <c r="A4959" s="897" t="s">
        <v>319</v>
      </c>
      <c r="B4959" s="567">
        <v>1000000</v>
      </c>
      <c r="C4959" s="567">
        <v>1</v>
      </c>
      <c r="D4959" s="567">
        <v>1000000</v>
      </c>
      <c r="E4959" s="567">
        <v>938715</v>
      </c>
      <c r="F4959" s="567">
        <v>412816</v>
      </c>
    </row>
    <row r="4960" spans="1:6">
      <c r="A4960" s="889">
        <v>32</v>
      </c>
      <c r="B4960" s="567">
        <v>5600000</v>
      </c>
      <c r="C4960" s="567">
        <v>1</v>
      </c>
      <c r="D4960" s="567">
        <v>7700000</v>
      </c>
      <c r="E4960" s="567">
        <v>5171738</v>
      </c>
      <c r="F4960" s="567">
        <v>2347093</v>
      </c>
    </row>
    <row r="4961" spans="1:6">
      <c r="A4961" s="890" t="s">
        <v>3251</v>
      </c>
      <c r="B4961" s="567">
        <v>5600000</v>
      </c>
      <c r="C4961" s="567">
        <v>1</v>
      </c>
      <c r="D4961" s="567">
        <v>7700000</v>
      </c>
      <c r="E4961" s="567">
        <v>5171738</v>
      </c>
      <c r="F4961" s="567">
        <v>2347093</v>
      </c>
    </row>
    <row r="4962" spans="1:6">
      <c r="A4962" s="891" t="s">
        <v>3251</v>
      </c>
      <c r="B4962" s="567">
        <v>5600000</v>
      </c>
      <c r="C4962" s="567">
        <v>1</v>
      </c>
      <c r="D4962" s="567">
        <v>7700000</v>
      </c>
      <c r="E4962" s="567">
        <v>5171738</v>
      </c>
      <c r="F4962" s="567">
        <v>2347093</v>
      </c>
    </row>
    <row r="4963" spans="1:6">
      <c r="A4963" s="892" t="s">
        <v>3251</v>
      </c>
      <c r="B4963" s="567">
        <v>5600000</v>
      </c>
      <c r="C4963" s="567">
        <v>1</v>
      </c>
      <c r="D4963" s="567">
        <v>7700000</v>
      </c>
      <c r="E4963" s="567">
        <v>5171738</v>
      </c>
      <c r="F4963" s="567">
        <v>2347093</v>
      </c>
    </row>
    <row r="4964" spans="1:6">
      <c r="A4964" s="893" t="s">
        <v>450</v>
      </c>
      <c r="B4964" s="567">
        <v>5600000</v>
      </c>
      <c r="C4964" s="567">
        <v>1</v>
      </c>
      <c r="D4964" s="567">
        <v>7700000</v>
      </c>
      <c r="E4964" s="567">
        <v>5171738</v>
      </c>
      <c r="F4964" s="567">
        <v>2347093</v>
      </c>
    </row>
    <row r="4965" spans="1:6">
      <c r="A4965" s="894" t="s">
        <v>3251</v>
      </c>
      <c r="B4965" s="567">
        <v>5600000</v>
      </c>
      <c r="C4965" s="567">
        <v>1</v>
      </c>
      <c r="D4965" s="567">
        <v>7700000</v>
      </c>
      <c r="E4965" s="567">
        <v>5171738</v>
      </c>
      <c r="F4965" s="567">
        <v>2347093</v>
      </c>
    </row>
    <row r="4966" spans="1:6">
      <c r="A4966" s="896" t="s">
        <v>318</v>
      </c>
      <c r="B4966" s="567">
        <v>5600000</v>
      </c>
      <c r="C4966" s="567">
        <v>1</v>
      </c>
      <c r="D4966" s="567">
        <v>7700000</v>
      </c>
      <c r="E4966" s="567">
        <v>5171738</v>
      </c>
      <c r="F4966" s="567">
        <v>2347093</v>
      </c>
    </row>
    <row r="4967" spans="1:6">
      <c r="A4967" s="895" t="s">
        <v>266</v>
      </c>
      <c r="B4967" s="567">
        <v>5600000</v>
      </c>
      <c r="C4967" s="567">
        <v>1</v>
      </c>
      <c r="D4967" s="567">
        <v>7700000</v>
      </c>
      <c r="E4967" s="567">
        <v>5171738</v>
      </c>
      <c r="F4967" s="567">
        <v>2347093</v>
      </c>
    </row>
    <row r="4968" spans="1:6">
      <c r="A4968" s="897" t="s">
        <v>3251</v>
      </c>
      <c r="B4968" s="567">
        <v>5600000</v>
      </c>
      <c r="C4968" s="567">
        <v>1</v>
      </c>
      <c r="D4968" s="567">
        <v>7700000</v>
      </c>
      <c r="E4968" s="567">
        <v>5171738</v>
      </c>
      <c r="F4968" s="567">
        <v>2347093</v>
      </c>
    </row>
    <row r="4969" spans="1:6">
      <c r="A4969" s="889">
        <v>70</v>
      </c>
      <c r="B4969" s="567">
        <v>3600000</v>
      </c>
      <c r="C4969" s="567">
        <v>2</v>
      </c>
      <c r="D4969" s="567">
        <v>3600000</v>
      </c>
      <c r="E4969" s="567">
        <v>3532036</v>
      </c>
      <c r="F4969" s="567">
        <v>2560394</v>
      </c>
    </row>
    <row r="4970" spans="1:6">
      <c r="A4970" s="890" t="s">
        <v>3251</v>
      </c>
      <c r="B4970" s="567">
        <v>3600000</v>
      </c>
      <c r="C4970" s="567">
        <v>2</v>
      </c>
      <c r="D4970" s="567">
        <v>3600000</v>
      </c>
      <c r="E4970" s="567">
        <v>3532036</v>
      </c>
      <c r="F4970" s="567">
        <v>2560394</v>
      </c>
    </row>
    <row r="4971" spans="1:6">
      <c r="A4971" s="891" t="s">
        <v>3251</v>
      </c>
      <c r="B4971" s="567">
        <v>3600000</v>
      </c>
      <c r="C4971" s="567">
        <v>2</v>
      </c>
      <c r="D4971" s="567">
        <v>3600000</v>
      </c>
      <c r="E4971" s="567">
        <v>3532036</v>
      </c>
      <c r="F4971" s="567">
        <v>2560394</v>
      </c>
    </row>
    <row r="4972" spans="1:6">
      <c r="A4972" s="892" t="s">
        <v>3251</v>
      </c>
      <c r="B4972" s="567">
        <v>3600000</v>
      </c>
      <c r="C4972" s="567">
        <v>2</v>
      </c>
      <c r="D4972" s="567">
        <v>3600000</v>
      </c>
      <c r="E4972" s="567">
        <v>3532036</v>
      </c>
      <c r="F4972" s="567">
        <v>2560394</v>
      </c>
    </row>
    <row r="4973" spans="1:6">
      <c r="A4973" s="893" t="s">
        <v>451</v>
      </c>
      <c r="B4973" s="567">
        <v>2000000</v>
      </c>
      <c r="C4973" s="567">
        <v>1</v>
      </c>
      <c r="D4973" s="567">
        <v>2000000</v>
      </c>
      <c r="E4973" s="567">
        <v>1958887</v>
      </c>
      <c r="F4973" s="567">
        <v>1256459</v>
      </c>
    </row>
    <row r="4974" spans="1:6">
      <c r="A4974" s="894" t="s">
        <v>3251</v>
      </c>
      <c r="B4974" s="567">
        <v>2000000</v>
      </c>
      <c r="C4974" s="567">
        <v>1</v>
      </c>
      <c r="D4974" s="567">
        <v>2000000</v>
      </c>
      <c r="E4974" s="567">
        <v>1958887</v>
      </c>
      <c r="F4974" s="567">
        <v>1256459</v>
      </c>
    </row>
    <row r="4975" spans="1:6">
      <c r="A4975" s="896" t="s">
        <v>318</v>
      </c>
      <c r="B4975" s="567">
        <v>2000000</v>
      </c>
      <c r="C4975" s="567">
        <v>1</v>
      </c>
      <c r="D4975" s="567">
        <v>2000000</v>
      </c>
      <c r="E4975" s="567">
        <v>1958887</v>
      </c>
      <c r="F4975" s="567">
        <v>1256459</v>
      </c>
    </row>
    <row r="4976" spans="1:6">
      <c r="A4976" s="895" t="s">
        <v>266</v>
      </c>
      <c r="B4976" s="567">
        <v>2000000</v>
      </c>
      <c r="C4976" s="567">
        <v>1</v>
      </c>
      <c r="D4976" s="567">
        <v>2000000</v>
      </c>
      <c r="E4976" s="567">
        <v>1958887</v>
      </c>
      <c r="F4976" s="567">
        <v>1256459</v>
      </c>
    </row>
    <row r="4977" spans="1:6">
      <c r="A4977" s="897" t="s">
        <v>3251</v>
      </c>
      <c r="B4977" s="567">
        <v>2000000</v>
      </c>
      <c r="C4977" s="567">
        <v>1</v>
      </c>
      <c r="D4977" s="567">
        <v>2000000</v>
      </c>
      <c r="E4977" s="567">
        <v>1958887</v>
      </c>
      <c r="F4977" s="567">
        <v>1256459</v>
      </c>
    </row>
    <row r="4978" spans="1:6">
      <c r="A4978" s="893" t="s">
        <v>452</v>
      </c>
      <c r="B4978" s="567">
        <v>1600000</v>
      </c>
      <c r="C4978" s="567">
        <v>1</v>
      </c>
      <c r="D4978" s="567">
        <v>1600000</v>
      </c>
      <c r="E4978" s="567">
        <v>1573149</v>
      </c>
      <c r="F4978" s="567">
        <v>1303935</v>
      </c>
    </row>
    <row r="4979" spans="1:6">
      <c r="A4979" s="894" t="s">
        <v>3251</v>
      </c>
      <c r="B4979" s="567">
        <v>1600000</v>
      </c>
      <c r="C4979" s="567">
        <v>1</v>
      </c>
      <c r="D4979" s="567">
        <v>1600000</v>
      </c>
      <c r="E4979" s="567">
        <v>1573149</v>
      </c>
      <c r="F4979" s="567">
        <v>1303935</v>
      </c>
    </row>
    <row r="4980" spans="1:6">
      <c r="A4980" s="896" t="s">
        <v>318</v>
      </c>
      <c r="B4980" s="567">
        <v>1600000</v>
      </c>
      <c r="C4980" s="567">
        <v>1</v>
      </c>
      <c r="D4980" s="567">
        <v>1600000</v>
      </c>
      <c r="E4980" s="567">
        <v>1573149</v>
      </c>
      <c r="F4980" s="567">
        <v>1303935</v>
      </c>
    </row>
    <row r="4981" spans="1:6">
      <c r="A4981" s="895" t="s">
        <v>266</v>
      </c>
      <c r="B4981" s="567">
        <v>1600000</v>
      </c>
      <c r="C4981" s="567">
        <v>1</v>
      </c>
      <c r="D4981" s="567">
        <v>1600000</v>
      </c>
      <c r="E4981" s="567">
        <v>1573149</v>
      </c>
      <c r="F4981" s="567">
        <v>1303935</v>
      </c>
    </row>
    <row r="4982" spans="1:6">
      <c r="A4982" s="897" t="s">
        <v>3251</v>
      </c>
      <c r="B4982" s="567">
        <v>1600000</v>
      </c>
      <c r="C4982" s="567">
        <v>1</v>
      </c>
      <c r="D4982" s="567">
        <v>1600000</v>
      </c>
      <c r="E4982" s="567">
        <v>1573149</v>
      </c>
      <c r="F4982" s="567">
        <v>1303935</v>
      </c>
    </row>
    <row r="4983" spans="1:6">
      <c r="A4983" s="889">
        <v>90</v>
      </c>
      <c r="B4983" s="567">
        <v>2000000</v>
      </c>
      <c r="C4983" s="567">
        <v>1</v>
      </c>
      <c r="D4983" s="567">
        <v>2000000</v>
      </c>
      <c r="E4983" s="567"/>
      <c r="F4983" s="567">
        <v>1976513</v>
      </c>
    </row>
    <row r="4984" spans="1:6">
      <c r="A4984" s="890">
        <v>0.98825649999999998</v>
      </c>
      <c r="B4984" s="567">
        <v>2000000</v>
      </c>
      <c r="C4984" s="567">
        <v>1</v>
      </c>
      <c r="D4984" s="567">
        <v>2000000</v>
      </c>
      <c r="E4984" s="567"/>
      <c r="F4984" s="567">
        <v>1976513</v>
      </c>
    </row>
    <row r="4985" spans="1:6">
      <c r="A4985" s="891" t="s">
        <v>3251</v>
      </c>
      <c r="B4985" s="567">
        <v>2000000</v>
      </c>
      <c r="C4985" s="567">
        <v>1</v>
      </c>
      <c r="D4985" s="567">
        <v>2000000</v>
      </c>
      <c r="E4985" s="567"/>
      <c r="F4985" s="567">
        <v>1976513</v>
      </c>
    </row>
    <row r="4986" spans="1:6">
      <c r="A4986" s="892" t="s">
        <v>2398</v>
      </c>
      <c r="B4986" s="567">
        <v>2000000</v>
      </c>
      <c r="C4986" s="567">
        <v>1</v>
      </c>
      <c r="D4986" s="567">
        <v>2000000</v>
      </c>
      <c r="E4986" s="567"/>
      <c r="F4986" s="567">
        <v>1976513</v>
      </c>
    </row>
    <row r="4987" spans="1:6">
      <c r="A4987" s="893" t="s">
        <v>2358</v>
      </c>
      <c r="B4987" s="567">
        <v>2000000</v>
      </c>
      <c r="C4987" s="567">
        <v>1</v>
      </c>
      <c r="D4987" s="567">
        <v>2000000</v>
      </c>
      <c r="E4987" s="567"/>
      <c r="F4987" s="567">
        <v>1976513</v>
      </c>
    </row>
    <row r="4988" spans="1:6">
      <c r="A4988" s="894" t="s">
        <v>3251</v>
      </c>
      <c r="B4988" s="567">
        <v>2000000</v>
      </c>
      <c r="C4988" s="567">
        <v>1</v>
      </c>
      <c r="D4988" s="567">
        <v>2000000</v>
      </c>
      <c r="E4988" s="567"/>
      <c r="F4988" s="567">
        <v>1976513</v>
      </c>
    </row>
    <row r="4989" spans="1:6">
      <c r="A4989" s="896" t="s">
        <v>2286</v>
      </c>
      <c r="B4989" s="567">
        <v>2000000</v>
      </c>
      <c r="C4989" s="567">
        <v>1</v>
      </c>
      <c r="D4989" s="567">
        <v>2000000</v>
      </c>
      <c r="E4989" s="567"/>
      <c r="F4989" s="567">
        <v>1976513</v>
      </c>
    </row>
    <row r="4990" spans="1:6">
      <c r="A4990" s="895" t="s">
        <v>302</v>
      </c>
      <c r="B4990" s="567">
        <v>2000000</v>
      </c>
      <c r="C4990" s="567">
        <v>1</v>
      </c>
      <c r="D4990" s="567">
        <v>2000000</v>
      </c>
      <c r="E4990" s="567"/>
      <c r="F4990" s="567">
        <v>1976513</v>
      </c>
    </row>
    <row r="4991" spans="1:6">
      <c r="A4991" s="897" t="s">
        <v>3251</v>
      </c>
      <c r="B4991" s="567">
        <v>2000000</v>
      </c>
      <c r="C4991" s="567">
        <v>1</v>
      </c>
      <c r="D4991" s="567">
        <v>2000000</v>
      </c>
      <c r="E4991" s="567"/>
      <c r="F4991" s="567">
        <v>1976513</v>
      </c>
    </row>
    <row r="4992" spans="1:6">
      <c r="A4992" s="887" t="s">
        <v>483</v>
      </c>
      <c r="B4992" s="567">
        <v>35000000</v>
      </c>
      <c r="C4992" s="567">
        <v>1</v>
      </c>
      <c r="D4992" s="567">
        <v>35000000</v>
      </c>
      <c r="E4992" s="567">
        <v>0</v>
      </c>
      <c r="F4992" s="567">
        <v>1753249</v>
      </c>
    </row>
    <row r="4993" spans="1:6">
      <c r="A4993" s="888" t="s">
        <v>3251</v>
      </c>
      <c r="B4993" s="567">
        <v>35000000</v>
      </c>
      <c r="C4993" s="567">
        <v>1</v>
      </c>
      <c r="D4993" s="567">
        <v>35000000</v>
      </c>
      <c r="E4993" s="567">
        <v>0</v>
      </c>
      <c r="F4993" s="567">
        <v>1753249</v>
      </c>
    </row>
    <row r="4994" spans="1:6">
      <c r="A4994" s="889">
        <v>0.1</v>
      </c>
      <c r="B4994" s="567">
        <v>35000000</v>
      </c>
      <c r="C4994" s="567">
        <v>1</v>
      </c>
      <c r="D4994" s="567">
        <v>35000000</v>
      </c>
      <c r="E4994" s="567">
        <v>0</v>
      </c>
      <c r="F4994" s="567">
        <v>1753249</v>
      </c>
    </row>
    <row r="4995" spans="1:6">
      <c r="A4995" s="890" t="s">
        <v>3251</v>
      </c>
      <c r="B4995" s="567">
        <v>35000000</v>
      </c>
      <c r="C4995" s="567">
        <v>1</v>
      </c>
      <c r="D4995" s="567">
        <v>35000000</v>
      </c>
      <c r="E4995" s="567">
        <v>0</v>
      </c>
      <c r="F4995" s="567">
        <v>1753249</v>
      </c>
    </row>
    <row r="4996" spans="1:6">
      <c r="A4996" s="891" t="s">
        <v>3251</v>
      </c>
      <c r="B4996" s="567">
        <v>35000000</v>
      </c>
      <c r="C4996" s="567">
        <v>1</v>
      </c>
      <c r="D4996" s="567">
        <v>35000000</v>
      </c>
      <c r="E4996" s="567">
        <v>0</v>
      </c>
      <c r="F4996" s="567">
        <v>1753249</v>
      </c>
    </row>
    <row r="4997" spans="1:6">
      <c r="A4997" s="892" t="s">
        <v>3251</v>
      </c>
      <c r="B4997" s="567">
        <v>35000000</v>
      </c>
      <c r="C4997" s="567">
        <v>1</v>
      </c>
      <c r="D4997" s="567">
        <v>35000000</v>
      </c>
      <c r="E4997" s="567">
        <v>0</v>
      </c>
      <c r="F4997" s="567">
        <v>1753249</v>
      </c>
    </row>
    <row r="4998" spans="1:6">
      <c r="A4998" s="893" t="s">
        <v>474</v>
      </c>
      <c r="B4998" s="567">
        <v>35000000</v>
      </c>
      <c r="C4998" s="567">
        <v>1</v>
      </c>
      <c r="D4998" s="567">
        <v>35000000</v>
      </c>
      <c r="E4998" s="567">
        <v>0</v>
      </c>
      <c r="F4998" s="567">
        <v>1753249</v>
      </c>
    </row>
    <row r="4999" spans="1:6">
      <c r="A4999" s="894" t="s">
        <v>3251</v>
      </c>
      <c r="B4999" s="567">
        <v>35000000</v>
      </c>
      <c r="C4999" s="567">
        <v>1</v>
      </c>
      <c r="D4999" s="567">
        <v>35000000</v>
      </c>
      <c r="E4999" s="567">
        <v>0</v>
      </c>
      <c r="F4999" s="567">
        <v>1753249</v>
      </c>
    </row>
    <row r="5000" spans="1:6">
      <c r="A5000" s="896" t="s">
        <v>318</v>
      </c>
      <c r="B5000" s="567">
        <v>35000000</v>
      </c>
      <c r="C5000" s="567">
        <v>1</v>
      </c>
      <c r="D5000" s="567">
        <v>35000000</v>
      </c>
      <c r="E5000" s="567">
        <v>0</v>
      </c>
      <c r="F5000" s="567">
        <v>1753249</v>
      </c>
    </row>
    <row r="5001" spans="1:6">
      <c r="A5001" s="895" t="s">
        <v>272</v>
      </c>
      <c r="B5001" s="567">
        <v>35000000</v>
      </c>
      <c r="C5001" s="567">
        <v>1</v>
      </c>
      <c r="D5001" s="567">
        <v>35000000</v>
      </c>
      <c r="E5001" s="567">
        <v>0</v>
      </c>
      <c r="F5001" s="567">
        <v>1753249</v>
      </c>
    </row>
    <row r="5002" spans="1:6">
      <c r="A5002" s="897" t="s">
        <v>480</v>
      </c>
      <c r="B5002" s="567">
        <v>35000000</v>
      </c>
      <c r="C5002" s="567">
        <v>1</v>
      </c>
      <c r="D5002" s="567">
        <v>35000000</v>
      </c>
      <c r="E5002" s="567">
        <v>0</v>
      </c>
      <c r="F5002" s="567">
        <v>1753249</v>
      </c>
    </row>
    <row r="5003" spans="1:6">
      <c r="A5003" s="887" t="s">
        <v>1344</v>
      </c>
      <c r="B5003" s="567"/>
      <c r="C5003" s="567">
        <v>1</v>
      </c>
      <c r="D5003" s="567">
        <v>6250000</v>
      </c>
      <c r="E5003" s="567"/>
      <c r="F5003" s="567">
        <v>5665358</v>
      </c>
    </row>
    <row r="5004" spans="1:6">
      <c r="A5004" s="888" t="s">
        <v>3251</v>
      </c>
      <c r="B5004" s="567"/>
      <c r="C5004" s="567">
        <v>1</v>
      </c>
      <c r="D5004" s="567">
        <v>6250000</v>
      </c>
      <c r="E5004" s="567"/>
      <c r="F5004" s="567">
        <v>5665358</v>
      </c>
    </row>
    <row r="5005" spans="1:6">
      <c r="A5005" s="889">
        <v>0.95</v>
      </c>
      <c r="B5005" s="567"/>
      <c r="C5005" s="567">
        <v>1</v>
      </c>
      <c r="D5005" s="567">
        <v>6250000</v>
      </c>
      <c r="E5005" s="567"/>
      <c r="F5005" s="567">
        <v>5665358</v>
      </c>
    </row>
    <row r="5006" spans="1:6">
      <c r="A5006" s="890">
        <v>0.83016253968253972</v>
      </c>
      <c r="B5006" s="567"/>
      <c r="C5006" s="567">
        <v>1</v>
      </c>
      <c r="D5006" s="567">
        <v>6250000</v>
      </c>
      <c r="E5006" s="567"/>
      <c r="F5006" s="567">
        <v>5665358</v>
      </c>
    </row>
    <row r="5007" spans="1:6">
      <c r="A5007" s="891" t="s">
        <v>3251</v>
      </c>
      <c r="B5007" s="567"/>
      <c r="C5007" s="567">
        <v>1</v>
      </c>
      <c r="D5007" s="567">
        <v>6250000</v>
      </c>
      <c r="E5007" s="567"/>
      <c r="F5007" s="567">
        <v>5665358</v>
      </c>
    </row>
    <row r="5008" spans="1:6">
      <c r="A5008" s="892" t="s">
        <v>1343</v>
      </c>
      <c r="B5008" s="567"/>
      <c r="C5008" s="567">
        <v>1</v>
      </c>
      <c r="D5008" s="567">
        <v>6250000</v>
      </c>
      <c r="E5008" s="567"/>
      <c r="F5008" s="567">
        <v>5665358</v>
      </c>
    </row>
    <row r="5009" spans="1:6">
      <c r="A5009" s="893" t="s">
        <v>3251</v>
      </c>
      <c r="B5009" s="567"/>
      <c r="C5009" s="567">
        <v>1</v>
      </c>
      <c r="D5009" s="567">
        <v>6250000</v>
      </c>
      <c r="E5009" s="567"/>
      <c r="F5009" s="567">
        <v>5665358</v>
      </c>
    </row>
    <row r="5010" spans="1:6">
      <c r="A5010" s="894" t="s">
        <v>3251</v>
      </c>
      <c r="B5010" s="567"/>
      <c r="C5010" s="567">
        <v>1</v>
      </c>
      <c r="D5010" s="567">
        <v>6250000</v>
      </c>
      <c r="E5010" s="567"/>
      <c r="F5010" s="567">
        <v>5665358</v>
      </c>
    </row>
    <row r="5011" spans="1:6">
      <c r="A5011" s="896" t="s">
        <v>529</v>
      </c>
      <c r="B5011" s="567"/>
      <c r="C5011" s="567">
        <v>1</v>
      </c>
      <c r="D5011" s="567">
        <v>6250000</v>
      </c>
      <c r="E5011" s="567"/>
      <c r="F5011" s="567">
        <v>5665358</v>
      </c>
    </row>
    <row r="5012" spans="1:6">
      <c r="A5012" s="895" t="s">
        <v>274</v>
      </c>
      <c r="B5012" s="567"/>
      <c r="C5012" s="567">
        <v>1</v>
      </c>
      <c r="D5012" s="567">
        <v>6250000</v>
      </c>
      <c r="E5012" s="567"/>
      <c r="F5012" s="567">
        <v>5665358</v>
      </c>
    </row>
    <row r="5013" spans="1:6">
      <c r="A5013" s="897" t="s">
        <v>319</v>
      </c>
      <c r="B5013" s="567"/>
      <c r="C5013" s="567">
        <v>1</v>
      </c>
      <c r="D5013" s="567">
        <v>6250000</v>
      </c>
      <c r="E5013" s="567"/>
      <c r="F5013" s="567">
        <v>5665358</v>
      </c>
    </row>
    <row r="5014" spans="1:6">
      <c r="A5014" s="887" t="s">
        <v>1342</v>
      </c>
      <c r="B5014" s="567"/>
      <c r="C5014" s="567">
        <v>1</v>
      </c>
      <c r="D5014" s="567">
        <v>2000000</v>
      </c>
      <c r="E5014" s="567"/>
      <c r="F5014" s="567">
        <v>691349</v>
      </c>
    </row>
    <row r="5015" spans="1:6">
      <c r="A5015" s="888" t="s">
        <v>3251</v>
      </c>
      <c r="B5015" s="567"/>
      <c r="C5015" s="567">
        <v>1</v>
      </c>
      <c r="D5015" s="567">
        <v>2000000</v>
      </c>
      <c r="E5015" s="567"/>
      <c r="F5015" s="567">
        <v>691349</v>
      </c>
    </row>
    <row r="5016" spans="1:6">
      <c r="A5016" s="889">
        <v>0.5</v>
      </c>
      <c r="B5016" s="567"/>
      <c r="C5016" s="567">
        <v>1</v>
      </c>
      <c r="D5016" s="567">
        <v>2000000</v>
      </c>
      <c r="E5016" s="567"/>
      <c r="F5016" s="567">
        <v>691349</v>
      </c>
    </row>
    <row r="5017" spans="1:6">
      <c r="A5017" s="890">
        <v>0.90645728000000003</v>
      </c>
      <c r="B5017" s="567"/>
      <c r="C5017" s="567">
        <v>1</v>
      </c>
      <c r="D5017" s="567">
        <v>2000000</v>
      </c>
      <c r="E5017" s="567"/>
      <c r="F5017" s="567">
        <v>691349</v>
      </c>
    </row>
    <row r="5018" spans="1:6">
      <c r="A5018" s="891" t="s">
        <v>3251</v>
      </c>
      <c r="B5018" s="567"/>
      <c r="C5018" s="567">
        <v>1</v>
      </c>
      <c r="D5018" s="567">
        <v>2000000</v>
      </c>
      <c r="E5018" s="567"/>
      <c r="F5018" s="567">
        <v>691349</v>
      </c>
    </row>
    <row r="5019" spans="1:6">
      <c r="A5019" s="892" t="s">
        <v>1341</v>
      </c>
      <c r="B5019" s="567"/>
      <c r="C5019" s="567">
        <v>1</v>
      </c>
      <c r="D5019" s="567">
        <v>2000000</v>
      </c>
      <c r="E5019" s="567"/>
      <c r="F5019" s="567">
        <v>691349</v>
      </c>
    </row>
    <row r="5020" spans="1:6">
      <c r="A5020" s="893" t="s">
        <v>3251</v>
      </c>
      <c r="B5020" s="567"/>
      <c r="C5020" s="567">
        <v>1</v>
      </c>
      <c r="D5020" s="567">
        <v>2000000</v>
      </c>
      <c r="E5020" s="567"/>
      <c r="F5020" s="567">
        <v>691349</v>
      </c>
    </row>
    <row r="5021" spans="1:6">
      <c r="A5021" s="894" t="s">
        <v>3251</v>
      </c>
      <c r="B5021" s="567"/>
      <c r="C5021" s="567">
        <v>1</v>
      </c>
      <c r="D5021" s="567">
        <v>2000000</v>
      </c>
      <c r="E5021" s="567"/>
      <c r="F5021" s="567">
        <v>691349</v>
      </c>
    </row>
    <row r="5022" spans="1:6">
      <c r="A5022" s="896" t="s">
        <v>529</v>
      </c>
      <c r="B5022" s="567"/>
      <c r="C5022" s="567">
        <v>1</v>
      </c>
      <c r="D5022" s="567">
        <v>2000000</v>
      </c>
      <c r="E5022" s="567"/>
      <c r="F5022" s="567">
        <v>691349</v>
      </c>
    </row>
    <row r="5023" spans="1:6">
      <c r="A5023" s="895" t="s">
        <v>274</v>
      </c>
      <c r="B5023" s="567"/>
      <c r="C5023" s="567">
        <v>1</v>
      </c>
      <c r="D5023" s="567">
        <v>2000000</v>
      </c>
      <c r="E5023" s="567"/>
      <c r="F5023" s="567">
        <v>691349</v>
      </c>
    </row>
    <row r="5024" spans="1:6">
      <c r="A5024" s="897" t="s">
        <v>319</v>
      </c>
      <c r="B5024" s="567"/>
      <c r="C5024" s="567">
        <v>1</v>
      </c>
      <c r="D5024" s="567">
        <v>2000000</v>
      </c>
      <c r="E5024" s="567"/>
      <c r="F5024" s="567">
        <v>691349</v>
      </c>
    </row>
    <row r="5025" spans="1:6">
      <c r="A5025" s="887" t="s">
        <v>1340</v>
      </c>
      <c r="B5025" s="567"/>
      <c r="C5025" s="567">
        <v>1</v>
      </c>
      <c r="D5025" s="567">
        <v>1000000</v>
      </c>
      <c r="E5025" s="567"/>
      <c r="F5025" s="567">
        <v>215431</v>
      </c>
    </row>
    <row r="5026" spans="1:6">
      <c r="A5026" s="888" t="s">
        <v>3251</v>
      </c>
      <c r="B5026" s="567"/>
      <c r="C5026" s="567">
        <v>1</v>
      </c>
      <c r="D5026" s="567">
        <v>1000000</v>
      </c>
      <c r="E5026" s="567"/>
      <c r="F5026" s="567">
        <v>215431</v>
      </c>
    </row>
    <row r="5027" spans="1:6">
      <c r="A5027" s="889">
        <v>0.35</v>
      </c>
      <c r="B5027" s="567"/>
      <c r="C5027" s="567">
        <v>1</v>
      </c>
      <c r="D5027" s="567">
        <v>1000000</v>
      </c>
      <c r="E5027" s="567"/>
      <c r="F5027" s="567">
        <v>215431</v>
      </c>
    </row>
    <row r="5028" spans="1:6">
      <c r="A5028" s="890">
        <v>0.3456745</v>
      </c>
      <c r="B5028" s="567"/>
      <c r="C5028" s="567">
        <v>1</v>
      </c>
      <c r="D5028" s="567">
        <v>1000000</v>
      </c>
      <c r="E5028" s="567"/>
      <c r="F5028" s="567">
        <v>215431</v>
      </c>
    </row>
    <row r="5029" spans="1:6">
      <c r="A5029" s="891" t="s">
        <v>3251</v>
      </c>
      <c r="B5029" s="567"/>
      <c r="C5029" s="567">
        <v>1</v>
      </c>
      <c r="D5029" s="567">
        <v>1000000</v>
      </c>
      <c r="E5029" s="567"/>
      <c r="F5029" s="567">
        <v>215431</v>
      </c>
    </row>
    <row r="5030" spans="1:6">
      <c r="A5030" s="892" t="s">
        <v>1339</v>
      </c>
      <c r="B5030" s="567"/>
      <c r="C5030" s="567">
        <v>1</v>
      </c>
      <c r="D5030" s="567">
        <v>1000000</v>
      </c>
      <c r="E5030" s="567"/>
      <c r="F5030" s="567">
        <v>215431</v>
      </c>
    </row>
    <row r="5031" spans="1:6">
      <c r="A5031" s="893" t="s">
        <v>3251</v>
      </c>
      <c r="B5031" s="567"/>
      <c r="C5031" s="567">
        <v>1</v>
      </c>
      <c r="D5031" s="567">
        <v>1000000</v>
      </c>
      <c r="E5031" s="567"/>
      <c r="F5031" s="567">
        <v>215431</v>
      </c>
    </row>
    <row r="5032" spans="1:6">
      <c r="A5032" s="894" t="s">
        <v>3251</v>
      </c>
      <c r="B5032" s="567"/>
      <c r="C5032" s="567">
        <v>1</v>
      </c>
      <c r="D5032" s="567">
        <v>1000000</v>
      </c>
      <c r="E5032" s="567"/>
      <c r="F5032" s="567">
        <v>215431</v>
      </c>
    </row>
    <row r="5033" spans="1:6">
      <c r="A5033" s="896" t="s">
        <v>529</v>
      </c>
      <c r="B5033" s="567"/>
      <c r="C5033" s="567">
        <v>1</v>
      </c>
      <c r="D5033" s="567">
        <v>1000000</v>
      </c>
      <c r="E5033" s="567"/>
      <c r="F5033" s="567">
        <v>215431</v>
      </c>
    </row>
    <row r="5034" spans="1:6">
      <c r="A5034" s="895" t="s">
        <v>274</v>
      </c>
      <c r="B5034" s="567"/>
      <c r="C5034" s="567">
        <v>1</v>
      </c>
      <c r="D5034" s="567">
        <v>1000000</v>
      </c>
      <c r="E5034" s="567"/>
      <c r="F5034" s="567">
        <v>215431</v>
      </c>
    </row>
    <row r="5035" spans="1:6">
      <c r="A5035" s="897" t="s">
        <v>319</v>
      </c>
      <c r="B5035" s="567"/>
      <c r="C5035" s="567">
        <v>1</v>
      </c>
      <c r="D5035" s="567">
        <v>1000000</v>
      </c>
      <c r="E5035" s="567"/>
      <c r="F5035" s="567">
        <v>215431</v>
      </c>
    </row>
    <row r="5036" spans="1:6">
      <c r="A5036" s="887" t="s">
        <v>67</v>
      </c>
      <c r="B5036" s="567">
        <v>2500000</v>
      </c>
      <c r="C5036" s="567">
        <v>2</v>
      </c>
      <c r="D5036" s="567">
        <v>3500000</v>
      </c>
      <c r="E5036" s="567">
        <v>2205993.0454299999</v>
      </c>
      <c r="F5036" s="567">
        <v>115458</v>
      </c>
    </row>
    <row r="5037" spans="1:6">
      <c r="A5037" s="888" t="s">
        <v>3251</v>
      </c>
      <c r="B5037" s="567">
        <v>2500000</v>
      </c>
      <c r="C5037" s="567">
        <v>2</v>
      </c>
      <c r="D5037" s="567">
        <v>3500000</v>
      </c>
      <c r="E5037" s="567">
        <v>2205993.0454299999</v>
      </c>
      <c r="F5037" s="567">
        <v>115458</v>
      </c>
    </row>
    <row r="5038" spans="1:6">
      <c r="A5038" s="889">
        <v>0.4</v>
      </c>
      <c r="B5038" s="567">
        <v>2500000</v>
      </c>
      <c r="C5038" s="567">
        <v>1</v>
      </c>
      <c r="D5038" s="567">
        <v>2500000</v>
      </c>
      <c r="E5038" s="567">
        <v>1218477.3228</v>
      </c>
      <c r="F5038" s="567">
        <v>115458</v>
      </c>
    </row>
    <row r="5039" spans="1:6">
      <c r="A5039" s="890" t="s">
        <v>3251</v>
      </c>
      <c r="B5039" s="567">
        <v>2500000</v>
      </c>
      <c r="C5039" s="567">
        <v>1</v>
      </c>
      <c r="D5039" s="567">
        <v>2500000</v>
      </c>
      <c r="E5039" s="567">
        <v>1218477.3228</v>
      </c>
      <c r="F5039" s="567">
        <v>115458</v>
      </c>
    </row>
    <row r="5040" spans="1:6">
      <c r="A5040" s="891" t="s">
        <v>3251</v>
      </c>
      <c r="B5040" s="567">
        <v>2500000</v>
      </c>
      <c r="C5040" s="567">
        <v>1</v>
      </c>
      <c r="D5040" s="567">
        <v>2500000</v>
      </c>
      <c r="E5040" s="567">
        <v>1218477.3228</v>
      </c>
      <c r="F5040" s="567">
        <v>115458</v>
      </c>
    </row>
    <row r="5041" spans="1:6">
      <c r="A5041" s="892" t="s">
        <v>3251</v>
      </c>
      <c r="B5041" s="567">
        <v>2500000</v>
      </c>
      <c r="C5041" s="567">
        <v>1</v>
      </c>
      <c r="D5041" s="567">
        <v>2500000</v>
      </c>
      <c r="E5041" s="567">
        <v>1218477.3228</v>
      </c>
      <c r="F5041" s="567">
        <v>115458</v>
      </c>
    </row>
    <row r="5042" spans="1:6">
      <c r="A5042" s="893" t="s">
        <v>325</v>
      </c>
      <c r="B5042" s="567">
        <v>2500000</v>
      </c>
      <c r="C5042" s="567">
        <v>1</v>
      </c>
      <c r="D5042" s="567">
        <v>2500000</v>
      </c>
      <c r="E5042" s="567">
        <v>1218477.3228</v>
      </c>
      <c r="F5042" s="567">
        <v>115458</v>
      </c>
    </row>
    <row r="5043" spans="1:6">
      <c r="A5043" s="894" t="s">
        <v>3251</v>
      </c>
      <c r="B5043" s="567">
        <v>2500000</v>
      </c>
      <c r="C5043" s="567">
        <v>1</v>
      </c>
      <c r="D5043" s="567">
        <v>2500000</v>
      </c>
      <c r="E5043" s="567">
        <v>1218477.3228</v>
      </c>
      <c r="F5043" s="567">
        <v>115458</v>
      </c>
    </row>
    <row r="5044" spans="1:6">
      <c r="A5044" s="896" t="s">
        <v>318</v>
      </c>
      <c r="B5044" s="567">
        <v>2500000</v>
      </c>
      <c r="C5044" s="567">
        <v>1</v>
      </c>
      <c r="D5044" s="567">
        <v>2500000</v>
      </c>
      <c r="E5044" s="567">
        <v>1218477.3228</v>
      </c>
      <c r="F5044" s="567">
        <v>115458</v>
      </c>
    </row>
    <row r="5045" spans="1:6">
      <c r="A5045" s="895" t="s">
        <v>295</v>
      </c>
      <c r="B5045" s="567">
        <v>2500000</v>
      </c>
      <c r="C5045" s="567">
        <v>1</v>
      </c>
      <c r="D5045" s="567">
        <v>2500000</v>
      </c>
      <c r="E5045" s="567">
        <v>1218477.3228</v>
      </c>
      <c r="F5045" s="567">
        <v>115458</v>
      </c>
    </row>
    <row r="5046" spans="1:6">
      <c r="A5046" s="897" t="s">
        <v>319</v>
      </c>
      <c r="B5046" s="567">
        <v>2500000</v>
      </c>
      <c r="C5046" s="567">
        <v>1</v>
      </c>
      <c r="D5046" s="567">
        <v>2500000</v>
      </c>
      <c r="E5046" s="567">
        <v>1218477.3228</v>
      </c>
      <c r="F5046" s="567">
        <v>115458</v>
      </c>
    </row>
    <row r="5047" spans="1:6">
      <c r="A5047" s="889">
        <v>0.85</v>
      </c>
      <c r="B5047" s="567"/>
      <c r="C5047" s="567">
        <v>1</v>
      </c>
      <c r="D5047" s="567">
        <v>1000000</v>
      </c>
      <c r="E5047" s="567">
        <v>987515.72262999997</v>
      </c>
      <c r="F5047" s="567"/>
    </row>
    <row r="5048" spans="1:6">
      <c r="A5048" s="890" t="s">
        <v>3251</v>
      </c>
      <c r="B5048" s="567"/>
      <c r="C5048" s="567">
        <v>1</v>
      </c>
      <c r="D5048" s="567">
        <v>1000000</v>
      </c>
      <c r="E5048" s="567">
        <v>987515.72262999997</v>
      </c>
      <c r="F5048" s="567"/>
    </row>
    <row r="5049" spans="1:6">
      <c r="A5049" s="891" t="s">
        <v>3251</v>
      </c>
      <c r="B5049" s="567"/>
      <c r="C5049" s="567">
        <v>1</v>
      </c>
      <c r="D5049" s="567">
        <v>1000000</v>
      </c>
      <c r="E5049" s="567">
        <v>987515.72262999997</v>
      </c>
      <c r="F5049" s="567"/>
    </row>
    <row r="5050" spans="1:6">
      <c r="A5050" s="892" t="s">
        <v>2566</v>
      </c>
      <c r="B5050" s="567"/>
      <c r="C5050" s="567">
        <v>1</v>
      </c>
      <c r="D5050" s="567">
        <v>1000000</v>
      </c>
      <c r="E5050" s="567">
        <v>987515.72262999997</v>
      </c>
      <c r="F5050" s="567"/>
    </row>
    <row r="5051" spans="1:6">
      <c r="A5051" s="893" t="s">
        <v>2567</v>
      </c>
      <c r="B5051" s="567"/>
      <c r="C5051" s="567">
        <v>1</v>
      </c>
      <c r="D5051" s="567">
        <v>1000000</v>
      </c>
      <c r="E5051" s="567">
        <v>987515.72262999997</v>
      </c>
      <c r="F5051" s="567"/>
    </row>
    <row r="5052" spans="1:6">
      <c r="A5052" s="894" t="s">
        <v>3251</v>
      </c>
      <c r="B5052" s="567"/>
      <c r="C5052" s="567">
        <v>1</v>
      </c>
      <c r="D5052" s="567">
        <v>1000000</v>
      </c>
      <c r="E5052" s="567">
        <v>987515.72262999997</v>
      </c>
      <c r="F5052" s="567"/>
    </row>
    <row r="5053" spans="1:6">
      <c r="A5053" s="896" t="s">
        <v>2286</v>
      </c>
      <c r="B5053" s="567"/>
      <c r="C5053" s="567">
        <v>1</v>
      </c>
      <c r="D5053" s="567">
        <v>1000000</v>
      </c>
      <c r="E5053" s="567">
        <v>987515.72262999997</v>
      </c>
      <c r="F5053" s="567"/>
    </row>
    <row r="5054" spans="1:6">
      <c r="A5054" s="895" t="s">
        <v>276</v>
      </c>
      <c r="B5054" s="567"/>
      <c r="C5054" s="567">
        <v>1</v>
      </c>
      <c r="D5054" s="567">
        <v>1000000</v>
      </c>
      <c r="E5054" s="567">
        <v>987515.72262999997</v>
      </c>
      <c r="F5054" s="567"/>
    </row>
    <row r="5055" spans="1:6">
      <c r="A5055" s="897" t="s">
        <v>3251</v>
      </c>
      <c r="B5055" s="567"/>
      <c r="C5055" s="567">
        <v>1</v>
      </c>
      <c r="D5055" s="567">
        <v>1000000</v>
      </c>
      <c r="E5055" s="567">
        <v>987515.72262999997</v>
      </c>
      <c r="F5055" s="567"/>
    </row>
    <row r="5056" spans="1:6">
      <c r="A5056" s="887" t="s">
        <v>2565</v>
      </c>
      <c r="B5056" s="567"/>
      <c r="C5056" s="567">
        <v>1</v>
      </c>
      <c r="D5056" s="567">
        <v>2086589</v>
      </c>
      <c r="E5056" s="567">
        <v>1825032.1356600001</v>
      </c>
      <c r="F5056" s="567"/>
    </row>
    <row r="5057" spans="1:6">
      <c r="A5057" s="888" t="s">
        <v>3251</v>
      </c>
      <c r="B5057" s="567"/>
      <c r="C5057" s="567">
        <v>1</v>
      </c>
      <c r="D5057" s="567">
        <v>2086589</v>
      </c>
      <c r="E5057" s="567">
        <v>1825032.1356600001</v>
      </c>
      <c r="F5057" s="567"/>
    </row>
    <row r="5058" spans="1:6">
      <c r="A5058" s="889">
        <v>0.95</v>
      </c>
      <c r="B5058" s="567"/>
      <c r="C5058" s="567">
        <v>1</v>
      </c>
      <c r="D5058" s="567">
        <v>2086589</v>
      </c>
      <c r="E5058" s="567">
        <v>1825032.1356600001</v>
      </c>
      <c r="F5058" s="567"/>
    </row>
    <row r="5059" spans="1:6">
      <c r="A5059" s="890" t="s">
        <v>3251</v>
      </c>
      <c r="B5059" s="567"/>
      <c r="C5059" s="567">
        <v>1</v>
      </c>
      <c r="D5059" s="567">
        <v>2086589</v>
      </c>
      <c r="E5059" s="567">
        <v>1825032.1356600001</v>
      </c>
      <c r="F5059" s="567"/>
    </row>
    <row r="5060" spans="1:6">
      <c r="A5060" s="891" t="s">
        <v>3251</v>
      </c>
      <c r="B5060" s="567"/>
      <c r="C5060" s="567">
        <v>1</v>
      </c>
      <c r="D5060" s="567">
        <v>2086589</v>
      </c>
      <c r="E5060" s="567">
        <v>1825032.1356600001</v>
      </c>
      <c r="F5060" s="567"/>
    </row>
    <row r="5061" spans="1:6">
      <c r="A5061" s="892" t="s">
        <v>2563</v>
      </c>
      <c r="B5061" s="567"/>
      <c r="C5061" s="567">
        <v>1</v>
      </c>
      <c r="D5061" s="567">
        <v>2086589</v>
      </c>
      <c r="E5061" s="567">
        <v>1825032.1356600001</v>
      </c>
      <c r="F5061" s="567"/>
    </row>
    <row r="5062" spans="1:6">
      <c r="A5062" s="893" t="s">
        <v>2564</v>
      </c>
      <c r="B5062" s="567"/>
      <c r="C5062" s="567">
        <v>1</v>
      </c>
      <c r="D5062" s="567">
        <v>2086589</v>
      </c>
      <c r="E5062" s="567">
        <v>1825032.1356600001</v>
      </c>
      <c r="F5062" s="567"/>
    </row>
    <row r="5063" spans="1:6">
      <c r="A5063" s="894" t="s">
        <v>3251</v>
      </c>
      <c r="B5063" s="567"/>
      <c r="C5063" s="567">
        <v>1</v>
      </c>
      <c r="D5063" s="567">
        <v>2086589</v>
      </c>
      <c r="E5063" s="567">
        <v>1825032.1356600001</v>
      </c>
      <c r="F5063" s="567"/>
    </row>
    <row r="5064" spans="1:6">
      <c r="A5064" s="896" t="s">
        <v>2286</v>
      </c>
      <c r="B5064" s="567"/>
      <c r="C5064" s="567">
        <v>1</v>
      </c>
      <c r="D5064" s="567">
        <v>2086589</v>
      </c>
      <c r="E5064" s="567">
        <v>1825032.1356600001</v>
      </c>
      <c r="F5064" s="567"/>
    </row>
    <row r="5065" spans="1:6">
      <c r="A5065" s="895" t="s">
        <v>276</v>
      </c>
      <c r="B5065" s="567"/>
      <c r="C5065" s="567">
        <v>1</v>
      </c>
      <c r="D5065" s="567">
        <v>2086589</v>
      </c>
      <c r="E5065" s="567">
        <v>1825032.1356600001</v>
      </c>
      <c r="F5065" s="567"/>
    </row>
    <row r="5066" spans="1:6">
      <c r="A5066" s="897" t="s">
        <v>3251</v>
      </c>
      <c r="B5066" s="567"/>
      <c r="C5066" s="567">
        <v>1</v>
      </c>
      <c r="D5066" s="567">
        <v>2086589</v>
      </c>
      <c r="E5066" s="567">
        <v>1825032.1356600001</v>
      </c>
      <c r="F5066" s="567"/>
    </row>
    <row r="5067" spans="1:6">
      <c r="A5067" s="887" t="s">
        <v>3251</v>
      </c>
      <c r="B5067" s="567">
        <v>20500429</v>
      </c>
      <c r="C5067" s="567">
        <v>13</v>
      </c>
      <c r="D5067" s="567">
        <v>37861429</v>
      </c>
      <c r="E5067" s="567">
        <v>31273003.984919995</v>
      </c>
      <c r="F5067" s="567">
        <v>26805359.566280004</v>
      </c>
    </row>
    <row r="5068" spans="1:6">
      <c r="A5068" s="888" t="s">
        <v>3251</v>
      </c>
      <c r="B5068" s="567">
        <v>20500429</v>
      </c>
      <c r="C5068" s="567">
        <v>13</v>
      </c>
      <c r="D5068" s="567">
        <v>37861429</v>
      </c>
      <c r="E5068" s="567">
        <v>31273003.984919995</v>
      </c>
      <c r="F5068" s="567">
        <v>26805359.566280004</v>
      </c>
    </row>
    <row r="5069" spans="1:6">
      <c r="A5069" s="889">
        <v>0</v>
      </c>
      <c r="B5069" s="567">
        <v>1000000</v>
      </c>
      <c r="C5069" s="567">
        <v>1</v>
      </c>
      <c r="D5069" s="567">
        <v>1000000</v>
      </c>
      <c r="E5069" s="567"/>
      <c r="F5069" s="567">
        <v>176073.98230999999</v>
      </c>
    </row>
    <row r="5070" spans="1:6">
      <c r="A5070" s="890" t="s">
        <v>3251</v>
      </c>
      <c r="B5070" s="567">
        <v>1000000</v>
      </c>
      <c r="C5070" s="567">
        <v>1</v>
      </c>
      <c r="D5070" s="567">
        <v>1000000</v>
      </c>
      <c r="E5070" s="567"/>
      <c r="F5070" s="567">
        <v>176073.98230999999</v>
      </c>
    </row>
    <row r="5071" spans="1:6">
      <c r="A5071" s="891" t="s">
        <v>3251</v>
      </c>
      <c r="B5071" s="567">
        <v>1000000</v>
      </c>
      <c r="C5071" s="567">
        <v>1</v>
      </c>
      <c r="D5071" s="567">
        <v>1000000</v>
      </c>
      <c r="E5071" s="567"/>
      <c r="F5071" s="567">
        <v>176073.98230999999</v>
      </c>
    </row>
    <row r="5072" spans="1:6">
      <c r="A5072" s="892" t="s">
        <v>3251</v>
      </c>
      <c r="B5072" s="567">
        <v>1000000</v>
      </c>
      <c r="C5072" s="567">
        <v>1</v>
      </c>
      <c r="D5072" s="567">
        <v>1000000</v>
      </c>
      <c r="E5072" s="567"/>
      <c r="F5072" s="567">
        <v>176073.98230999999</v>
      </c>
    </row>
    <row r="5073" spans="1:6">
      <c r="A5073" s="893" t="s">
        <v>2528</v>
      </c>
      <c r="B5073" s="567">
        <v>1000000</v>
      </c>
      <c r="C5073" s="567">
        <v>1</v>
      </c>
      <c r="D5073" s="567">
        <v>1000000</v>
      </c>
      <c r="E5073" s="567"/>
      <c r="F5073" s="567">
        <v>176073.98230999999</v>
      </c>
    </row>
    <row r="5074" spans="1:6">
      <c r="A5074" s="894" t="s">
        <v>3251</v>
      </c>
      <c r="B5074" s="567">
        <v>1000000</v>
      </c>
      <c r="C5074" s="567">
        <v>1</v>
      </c>
      <c r="D5074" s="567">
        <v>1000000</v>
      </c>
      <c r="E5074" s="567"/>
      <c r="F5074" s="567">
        <v>176073.98230999999</v>
      </c>
    </row>
    <row r="5075" spans="1:6">
      <c r="A5075" s="896" t="s">
        <v>2286</v>
      </c>
      <c r="B5075" s="567">
        <v>1000000</v>
      </c>
      <c r="C5075" s="567">
        <v>1</v>
      </c>
      <c r="D5075" s="567">
        <v>1000000</v>
      </c>
      <c r="E5075" s="567"/>
      <c r="F5075" s="567">
        <v>176073.98230999999</v>
      </c>
    </row>
    <row r="5076" spans="1:6">
      <c r="A5076" s="895" t="s">
        <v>296</v>
      </c>
      <c r="B5076" s="567">
        <v>1000000</v>
      </c>
      <c r="C5076" s="567">
        <v>1</v>
      </c>
      <c r="D5076" s="567">
        <v>1000000</v>
      </c>
      <c r="E5076" s="567"/>
      <c r="F5076" s="567">
        <v>176073.98230999999</v>
      </c>
    </row>
    <row r="5077" spans="1:6">
      <c r="A5077" s="897" t="s">
        <v>2285</v>
      </c>
      <c r="B5077" s="567">
        <v>1000000</v>
      </c>
      <c r="C5077" s="567">
        <v>1</v>
      </c>
      <c r="D5077" s="567">
        <v>1000000</v>
      </c>
      <c r="E5077" s="567"/>
      <c r="F5077" s="567">
        <v>176073.98230999999</v>
      </c>
    </row>
    <row r="5078" spans="1:6">
      <c r="A5078" s="889">
        <v>0.71</v>
      </c>
      <c r="B5078" s="567"/>
      <c r="C5078" s="567">
        <v>1</v>
      </c>
      <c r="D5078" s="567">
        <v>14610000</v>
      </c>
      <c r="E5078" s="567">
        <v>13611907</v>
      </c>
      <c r="F5078" s="567">
        <v>10529573</v>
      </c>
    </row>
    <row r="5079" spans="1:6">
      <c r="A5079" s="890" t="s">
        <v>3251</v>
      </c>
      <c r="B5079" s="567"/>
      <c r="C5079" s="567">
        <v>1</v>
      </c>
      <c r="D5079" s="567">
        <v>14610000</v>
      </c>
      <c r="E5079" s="567">
        <v>13611907</v>
      </c>
      <c r="F5079" s="567">
        <v>10529573</v>
      </c>
    </row>
    <row r="5080" spans="1:6">
      <c r="A5080" s="891" t="s">
        <v>3251</v>
      </c>
      <c r="B5080" s="567"/>
      <c r="C5080" s="567">
        <v>1</v>
      </c>
      <c r="D5080" s="567">
        <v>14610000</v>
      </c>
      <c r="E5080" s="567">
        <v>13611907</v>
      </c>
      <c r="F5080" s="567">
        <v>10529573</v>
      </c>
    </row>
    <row r="5081" spans="1:6">
      <c r="A5081" s="892" t="s">
        <v>1256</v>
      </c>
      <c r="B5081" s="567"/>
      <c r="C5081" s="567">
        <v>1</v>
      </c>
      <c r="D5081" s="567">
        <v>14610000</v>
      </c>
      <c r="E5081" s="567">
        <v>13611907</v>
      </c>
      <c r="F5081" s="567">
        <v>10529573</v>
      </c>
    </row>
    <row r="5082" spans="1:6">
      <c r="A5082" s="893" t="s">
        <v>3251</v>
      </c>
      <c r="B5082" s="567"/>
      <c r="C5082" s="567">
        <v>1</v>
      </c>
      <c r="D5082" s="567">
        <v>14610000</v>
      </c>
      <c r="E5082" s="567">
        <v>13611907</v>
      </c>
      <c r="F5082" s="567">
        <v>10529573</v>
      </c>
    </row>
    <row r="5083" spans="1:6">
      <c r="A5083" s="894" t="s">
        <v>3251</v>
      </c>
      <c r="B5083" s="567"/>
      <c r="C5083" s="567">
        <v>1</v>
      </c>
      <c r="D5083" s="567">
        <v>14610000</v>
      </c>
      <c r="E5083" s="567">
        <v>13611907</v>
      </c>
      <c r="F5083" s="567">
        <v>10529573</v>
      </c>
    </row>
    <row r="5084" spans="1:6">
      <c r="A5084" s="896" t="s">
        <v>529</v>
      </c>
      <c r="B5084" s="567"/>
      <c r="C5084" s="567">
        <v>1</v>
      </c>
      <c r="D5084" s="567">
        <v>14610000</v>
      </c>
      <c r="E5084" s="567">
        <v>13611907</v>
      </c>
      <c r="F5084" s="567">
        <v>10529573</v>
      </c>
    </row>
    <row r="5085" spans="1:6">
      <c r="A5085" s="895" t="s">
        <v>298</v>
      </c>
      <c r="B5085" s="567"/>
      <c r="C5085" s="567">
        <v>1</v>
      </c>
      <c r="D5085" s="567">
        <v>14610000</v>
      </c>
      <c r="E5085" s="567">
        <v>13611907</v>
      </c>
      <c r="F5085" s="567">
        <v>10529573</v>
      </c>
    </row>
    <row r="5086" spans="1:6">
      <c r="A5086" s="897" t="s">
        <v>319</v>
      </c>
      <c r="B5086" s="567"/>
      <c r="C5086" s="567">
        <v>1</v>
      </c>
      <c r="D5086" s="567">
        <v>14610000</v>
      </c>
      <c r="E5086" s="567">
        <v>13611907</v>
      </c>
      <c r="F5086" s="567">
        <v>10529573</v>
      </c>
    </row>
    <row r="5087" spans="1:6">
      <c r="A5087" s="889">
        <v>0.83</v>
      </c>
      <c r="B5087" s="567">
        <v>1200000</v>
      </c>
      <c r="C5087" s="567">
        <v>1</v>
      </c>
      <c r="D5087" s="567">
        <v>1200000</v>
      </c>
      <c r="E5087" s="567">
        <v>1182853</v>
      </c>
      <c r="F5087" s="567">
        <v>996542</v>
      </c>
    </row>
    <row r="5088" spans="1:6">
      <c r="A5088" s="890" t="s">
        <v>3251</v>
      </c>
      <c r="B5088" s="567">
        <v>1200000</v>
      </c>
      <c r="C5088" s="567">
        <v>1</v>
      </c>
      <c r="D5088" s="567">
        <v>1200000</v>
      </c>
      <c r="E5088" s="567">
        <v>1182853</v>
      </c>
      <c r="F5088" s="567">
        <v>996542</v>
      </c>
    </row>
    <row r="5089" spans="1:6">
      <c r="A5089" s="891" t="s">
        <v>3251</v>
      </c>
      <c r="B5089" s="567">
        <v>1200000</v>
      </c>
      <c r="C5089" s="567">
        <v>1</v>
      </c>
      <c r="D5089" s="567">
        <v>1200000</v>
      </c>
      <c r="E5089" s="567">
        <v>1182853</v>
      </c>
      <c r="F5089" s="567">
        <v>996542</v>
      </c>
    </row>
    <row r="5090" spans="1:6">
      <c r="A5090" s="892" t="s">
        <v>3251</v>
      </c>
      <c r="B5090" s="567">
        <v>1200000</v>
      </c>
      <c r="C5090" s="567">
        <v>1</v>
      </c>
      <c r="D5090" s="567">
        <v>1200000</v>
      </c>
      <c r="E5090" s="567">
        <v>1182853</v>
      </c>
      <c r="F5090" s="567">
        <v>996542</v>
      </c>
    </row>
    <row r="5091" spans="1:6">
      <c r="A5091" s="893">
        <v>1</v>
      </c>
      <c r="B5091" s="567">
        <v>1200000</v>
      </c>
      <c r="C5091" s="567">
        <v>1</v>
      </c>
      <c r="D5091" s="567">
        <v>1200000</v>
      </c>
      <c r="E5091" s="567">
        <v>1182853</v>
      </c>
      <c r="F5091" s="567">
        <v>996542</v>
      </c>
    </row>
    <row r="5092" spans="1:6">
      <c r="A5092" s="894" t="s">
        <v>3251</v>
      </c>
      <c r="B5092" s="567">
        <v>1200000</v>
      </c>
      <c r="C5092" s="567">
        <v>1</v>
      </c>
      <c r="D5092" s="567">
        <v>1200000</v>
      </c>
      <c r="E5092" s="567">
        <v>1182853</v>
      </c>
      <c r="F5092" s="567">
        <v>996542</v>
      </c>
    </row>
    <row r="5093" spans="1:6">
      <c r="A5093" s="896" t="s">
        <v>318</v>
      </c>
      <c r="B5093" s="567">
        <v>1200000</v>
      </c>
      <c r="C5093" s="567">
        <v>1</v>
      </c>
      <c r="D5093" s="567">
        <v>1200000</v>
      </c>
      <c r="E5093" s="567">
        <v>1182853</v>
      </c>
      <c r="F5093" s="567">
        <v>996542</v>
      </c>
    </row>
    <row r="5094" spans="1:6">
      <c r="A5094" s="895" t="s">
        <v>291</v>
      </c>
      <c r="B5094" s="567">
        <v>1200000</v>
      </c>
      <c r="C5094" s="567">
        <v>1</v>
      </c>
      <c r="D5094" s="567">
        <v>1200000</v>
      </c>
      <c r="E5094" s="567">
        <v>1182853</v>
      </c>
      <c r="F5094" s="567">
        <v>996542</v>
      </c>
    </row>
    <row r="5095" spans="1:6">
      <c r="A5095" s="897" t="s">
        <v>391</v>
      </c>
      <c r="B5095" s="567">
        <v>1200000</v>
      </c>
      <c r="C5095" s="567">
        <v>1</v>
      </c>
      <c r="D5095" s="567">
        <v>1200000</v>
      </c>
      <c r="E5095" s="567">
        <v>1182853</v>
      </c>
      <c r="F5095" s="567">
        <v>996542</v>
      </c>
    </row>
    <row r="5096" spans="1:6">
      <c r="A5096" s="889">
        <v>0.9</v>
      </c>
      <c r="B5096" s="567">
        <v>2700000</v>
      </c>
      <c r="C5096" s="567">
        <v>1</v>
      </c>
      <c r="D5096" s="567">
        <v>2700000</v>
      </c>
      <c r="E5096" s="567"/>
      <c r="F5096" s="567">
        <v>1032465.73999</v>
      </c>
    </row>
    <row r="5097" spans="1:6">
      <c r="A5097" s="890" t="s">
        <v>3251</v>
      </c>
      <c r="B5097" s="567">
        <v>2700000</v>
      </c>
      <c r="C5097" s="567">
        <v>1</v>
      </c>
      <c r="D5097" s="567">
        <v>2700000</v>
      </c>
      <c r="E5097" s="567"/>
      <c r="F5097" s="567">
        <v>1032465.73999</v>
      </c>
    </row>
    <row r="5098" spans="1:6">
      <c r="A5098" s="891" t="s">
        <v>3251</v>
      </c>
      <c r="B5098" s="567">
        <v>2700000</v>
      </c>
      <c r="C5098" s="567">
        <v>1</v>
      </c>
      <c r="D5098" s="567">
        <v>2700000</v>
      </c>
      <c r="E5098" s="567"/>
      <c r="F5098" s="567">
        <v>1032465.73999</v>
      </c>
    </row>
    <row r="5099" spans="1:6">
      <c r="A5099" s="892" t="s">
        <v>3251</v>
      </c>
      <c r="B5099" s="567">
        <v>2700000</v>
      </c>
      <c r="C5099" s="567">
        <v>1</v>
      </c>
      <c r="D5099" s="567">
        <v>2700000</v>
      </c>
      <c r="E5099" s="567"/>
      <c r="F5099" s="567">
        <v>1032465.73999</v>
      </c>
    </row>
    <row r="5100" spans="1:6">
      <c r="A5100" s="893" t="s">
        <v>2526</v>
      </c>
      <c r="B5100" s="567">
        <v>2700000</v>
      </c>
      <c r="C5100" s="567">
        <v>1</v>
      </c>
      <c r="D5100" s="567">
        <v>2700000</v>
      </c>
      <c r="E5100" s="567"/>
      <c r="F5100" s="567">
        <v>1032465.73999</v>
      </c>
    </row>
    <row r="5101" spans="1:6">
      <c r="A5101" s="894" t="s">
        <v>3251</v>
      </c>
      <c r="B5101" s="567">
        <v>2700000</v>
      </c>
      <c r="C5101" s="567">
        <v>1</v>
      </c>
      <c r="D5101" s="567">
        <v>2700000</v>
      </c>
      <c r="E5101" s="567"/>
      <c r="F5101" s="567">
        <v>1032465.73999</v>
      </c>
    </row>
    <row r="5102" spans="1:6">
      <c r="A5102" s="896" t="s">
        <v>2286</v>
      </c>
      <c r="B5102" s="567">
        <v>2700000</v>
      </c>
      <c r="C5102" s="567">
        <v>1</v>
      </c>
      <c r="D5102" s="567">
        <v>2700000</v>
      </c>
      <c r="E5102" s="567"/>
      <c r="F5102" s="567">
        <v>1032465.73999</v>
      </c>
    </row>
    <row r="5103" spans="1:6">
      <c r="A5103" s="895" t="s">
        <v>296</v>
      </c>
      <c r="B5103" s="567">
        <v>2700000</v>
      </c>
      <c r="C5103" s="567">
        <v>1</v>
      </c>
      <c r="D5103" s="567">
        <v>2700000</v>
      </c>
      <c r="E5103" s="567"/>
      <c r="F5103" s="567">
        <v>1032465.73999</v>
      </c>
    </row>
    <row r="5104" spans="1:6">
      <c r="A5104" s="897" t="s">
        <v>2285</v>
      </c>
      <c r="B5104" s="567">
        <v>2700000</v>
      </c>
      <c r="C5104" s="567">
        <v>1</v>
      </c>
      <c r="D5104" s="567">
        <v>2700000</v>
      </c>
      <c r="E5104" s="567"/>
      <c r="F5104" s="567">
        <v>1032465.73999</v>
      </c>
    </row>
    <row r="5105" spans="1:6">
      <c r="A5105" s="889">
        <v>70</v>
      </c>
      <c r="B5105" s="567">
        <v>1500000</v>
      </c>
      <c r="C5105" s="567">
        <v>1</v>
      </c>
      <c r="D5105" s="567">
        <v>1500000</v>
      </c>
      <c r="E5105" s="567">
        <v>891114.49126000004</v>
      </c>
      <c r="F5105" s="567">
        <v>473319.82117000001</v>
      </c>
    </row>
    <row r="5106" spans="1:6">
      <c r="A5106" s="890" t="s">
        <v>3251</v>
      </c>
      <c r="B5106" s="567">
        <v>1500000</v>
      </c>
      <c r="C5106" s="567">
        <v>1</v>
      </c>
      <c r="D5106" s="567">
        <v>1500000</v>
      </c>
      <c r="E5106" s="567">
        <v>891114.49126000004</v>
      </c>
      <c r="F5106" s="567">
        <v>473319.82117000001</v>
      </c>
    </row>
    <row r="5107" spans="1:6">
      <c r="A5107" s="891" t="s">
        <v>3251</v>
      </c>
      <c r="B5107" s="567">
        <v>1500000</v>
      </c>
      <c r="C5107" s="567">
        <v>1</v>
      </c>
      <c r="D5107" s="567">
        <v>1500000</v>
      </c>
      <c r="E5107" s="567">
        <v>891114.49126000004</v>
      </c>
      <c r="F5107" s="567">
        <v>473319.82117000001</v>
      </c>
    </row>
    <row r="5108" spans="1:6">
      <c r="A5108" s="892" t="s">
        <v>2461</v>
      </c>
      <c r="B5108" s="567">
        <v>1500000</v>
      </c>
      <c r="C5108" s="567">
        <v>1</v>
      </c>
      <c r="D5108" s="567">
        <v>1500000</v>
      </c>
      <c r="E5108" s="567">
        <v>891114.49126000004</v>
      </c>
      <c r="F5108" s="567">
        <v>473319.82117000001</v>
      </c>
    </row>
    <row r="5109" spans="1:6">
      <c r="A5109" s="893" t="s">
        <v>2460</v>
      </c>
      <c r="B5109" s="567">
        <v>1500000</v>
      </c>
      <c r="C5109" s="567">
        <v>1</v>
      </c>
      <c r="D5109" s="567">
        <v>1500000</v>
      </c>
      <c r="E5109" s="567">
        <v>891114.49126000004</v>
      </c>
      <c r="F5109" s="567">
        <v>473319.82117000001</v>
      </c>
    </row>
    <row r="5110" spans="1:6">
      <c r="A5110" s="894" t="s">
        <v>3251</v>
      </c>
      <c r="B5110" s="567">
        <v>1500000</v>
      </c>
      <c r="C5110" s="567">
        <v>1</v>
      </c>
      <c r="D5110" s="567">
        <v>1500000</v>
      </c>
      <c r="E5110" s="567">
        <v>891114.49126000004</v>
      </c>
      <c r="F5110" s="567">
        <v>473319.82117000001</v>
      </c>
    </row>
    <row r="5111" spans="1:6">
      <c r="A5111" s="896" t="s">
        <v>2286</v>
      </c>
      <c r="B5111" s="567">
        <v>1500000</v>
      </c>
      <c r="C5111" s="567">
        <v>1</v>
      </c>
      <c r="D5111" s="567">
        <v>1500000</v>
      </c>
      <c r="E5111" s="567">
        <v>891114.49126000004</v>
      </c>
      <c r="F5111" s="567">
        <v>473319.82117000001</v>
      </c>
    </row>
    <row r="5112" spans="1:6">
      <c r="A5112" s="895" t="s">
        <v>300</v>
      </c>
      <c r="B5112" s="567">
        <v>1500000</v>
      </c>
      <c r="C5112" s="567">
        <v>1</v>
      </c>
      <c r="D5112" s="567">
        <v>1500000</v>
      </c>
      <c r="E5112" s="567">
        <v>891114.49126000004</v>
      </c>
      <c r="F5112" s="567">
        <v>473319.82117000001</v>
      </c>
    </row>
    <row r="5113" spans="1:6">
      <c r="A5113" s="897" t="s">
        <v>319</v>
      </c>
      <c r="B5113" s="567">
        <v>1500000</v>
      </c>
      <c r="C5113" s="567">
        <v>1</v>
      </c>
      <c r="D5113" s="567">
        <v>1500000</v>
      </c>
      <c r="E5113" s="567">
        <v>891114.49126000004</v>
      </c>
      <c r="F5113" s="567">
        <v>473319.82117000001</v>
      </c>
    </row>
    <row r="5114" spans="1:6">
      <c r="A5114" s="889">
        <v>80</v>
      </c>
      <c r="B5114" s="567">
        <v>1000000</v>
      </c>
      <c r="C5114" s="567">
        <v>1</v>
      </c>
      <c r="D5114" s="567">
        <v>1000000</v>
      </c>
      <c r="E5114" s="567">
        <v>858807</v>
      </c>
      <c r="F5114" s="567">
        <v>682716</v>
      </c>
    </row>
    <row r="5115" spans="1:6">
      <c r="A5115" s="890" t="s">
        <v>3251</v>
      </c>
      <c r="B5115" s="567">
        <v>1000000</v>
      </c>
      <c r="C5115" s="567">
        <v>1</v>
      </c>
      <c r="D5115" s="567">
        <v>1000000</v>
      </c>
      <c r="E5115" s="567">
        <v>858807</v>
      </c>
      <c r="F5115" s="567">
        <v>682716</v>
      </c>
    </row>
    <row r="5116" spans="1:6">
      <c r="A5116" s="891" t="s">
        <v>3251</v>
      </c>
      <c r="B5116" s="567">
        <v>1000000</v>
      </c>
      <c r="C5116" s="567">
        <v>1</v>
      </c>
      <c r="D5116" s="567">
        <v>1000000</v>
      </c>
      <c r="E5116" s="567">
        <v>858807</v>
      </c>
      <c r="F5116" s="567">
        <v>682716</v>
      </c>
    </row>
    <row r="5117" spans="1:6">
      <c r="A5117" s="892" t="s">
        <v>3251</v>
      </c>
      <c r="B5117" s="567">
        <v>1000000</v>
      </c>
      <c r="C5117" s="567">
        <v>1</v>
      </c>
      <c r="D5117" s="567">
        <v>1000000</v>
      </c>
      <c r="E5117" s="567">
        <v>858807</v>
      </c>
      <c r="F5117" s="567">
        <v>682716</v>
      </c>
    </row>
    <row r="5118" spans="1:6">
      <c r="A5118" s="893" t="s">
        <v>507</v>
      </c>
      <c r="B5118" s="567">
        <v>1000000</v>
      </c>
      <c r="C5118" s="567">
        <v>1</v>
      </c>
      <c r="D5118" s="567">
        <v>1000000</v>
      </c>
      <c r="E5118" s="567">
        <v>858807</v>
      </c>
      <c r="F5118" s="567">
        <v>682716</v>
      </c>
    </row>
    <row r="5119" spans="1:6">
      <c r="A5119" s="894" t="s">
        <v>3251</v>
      </c>
      <c r="B5119" s="567">
        <v>1000000</v>
      </c>
      <c r="C5119" s="567">
        <v>1</v>
      </c>
      <c r="D5119" s="567">
        <v>1000000</v>
      </c>
      <c r="E5119" s="567">
        <v>858807</v>
      </c>
      <c r="F5119" s="567">
        <v>682716</v>
      </c>
    </row>
    <row r="5120" spans="1:6">
      <c r="A5120" s="896" t="s">
        <v>318</v>
      </c>
      <c r="B5120" s="567">
        <v>1000000</v>
      </c>
      <c r="C5120" s="567">
        <v>1</v>
      </c>
      <c r="D5120" s="567">
        <v>1000000</v>
      </c>
      <c r="E5120" s="567">
        <v>858807</v>
      </c>
      <c r="F5120" s="567">
        <v>682716</v>
      </c>
    </row>
    <row r="5121" spans="1:6">
      <c r="A5121" s="895" t="s">
        <v>303</v>
      </c>
      <c r="B5121" s="567">
        <v>1000000</v>
      </c>
      <c r="C5121" s="567">
        <v>1</v>
      </c>
      <c r="D5121" s="567">
        <v>1000000</v>
      </c>
      <c r="E5121" s="567">
        <v>858807</v>
      </c>
      <c r="F5121" s="567">
        <v>682716</v>
      </c>
    </row>
    <row r="5122" spans="1:6">
      <c r="A5122" s="897" t="s">
        <v>480</v>
      </c>
      <c r="B5122" s="567">
        <v>1000000</v>
      </c>
      <c r="C5122" s="567">
        <v>1</v>
      </c>
      <c r="D5122" s="567">
        <v>1000000</v>
      </c>
      <c r="E5122" s="567">
        <v>858807</v>
      </c>
      <c r="F5122" s="567">
        <v>682716</v>
      </c>
    </row>
    <row r="5123" spans="1:6">
      <c r="A5123" s="889">
        <v>92</v>
      </c>
      <c r="B5123" s="567">
        <v>1000000</v>
      </c>
      <c r="C5123" s="567">
        <v>1</v>
      </c>
      <c r="D5123" s="567">
        <v>1000000</v>
      </c>
      <c r="E5123" s="567">
        <v>959637.21280999994</v>
      </c>
      <c r="F5123" s="567">
        <v>911207.79450000008</v>
      </c>
    </row>
    <row r="5124" spans="1:6">
      <c r="A5124" s="890" t="s">
        <v>3251</v>
      </c>
      <c r="B5124" s="567">
        <v>1000000</v>
      </c>
      <c r="C5124" s="567">
        <v>1</v>
      </c>
      <c r="D5124" s="567">
        <v>1000000</v>
      </c>
      <c r="E5124" s="567">
        <v>959637.21280999994</v>
      </c>
      <c r="F5124" s="567">
        <v>911207.79450000008</v>
      </c>
    </row>
    <row r="5125" spans="1:6">
      <c r="A5125" s="891" t="s">
        <v>3251</v>
      </c>
      <c r="B5125" s="567">
        <v>1000000</v>
      </c>
      <c r="C5125" s="567">
        <v>1</v>
      </c>
      <c r="D5125" s="567">
        <v>1000000</v>
      </c>
      <c r="E5125" s="567">
        <v>959637.21280999994</v>
      </c>
      <c r="F5125" s="567">
        <v>911207.79450000008</v>
      </c>
    </row>
    <row r="5126" spans="1:6">
      <c r="A5126" s="892" t="s">
        <v>3251</v>
      </c>
      <c r="B5126" s="567">
        <v>1000000</v>
      </c>
      <c r="C5126" s="567">
        <v>1</v>
      </c>
      <c r="D5126" s="567">
        <v>1000000</v>
      </c>
      <c r="E5126" s="567">
        <v>959637.21280999994</v>
      </c>
      <c r="F5126" s="567">
        <v>911207.79450000008</v>
      </c>
    </row>
    <row r="5127" spans="1:6">
      <c r="A5127" s="893" t="s">
        <v>492</v>
      </c>
      <c r="B5127" s="567">
        <v>1000000</v>
      </c>
      <c r="C5127" s="567">
        <v>1</v>
      </c>
      <c r="D5127" s="567">
        <v>1000000</v>
      </c>
      <c r="E5127" s="567">
        <v>959637.21280999994</v>
      </c>
      <c r="F5127" s="567">
        <v>911207.79450000008</v>
      </c>
    </row>
    <row r="5128" spans="1:6">
      <c r="A5128" s="894" t="s">
        <v>3251</v>
      </c>
      <c r="B5128" s="567">
        <v>1000000</v>
      </c>
      <c r="C5128" s="567">
        <v>1</v>
      </c>
      <c r="D5128" s="567">
        <v>1000000</v>
      </c>
      <c r="E5128" s="567">
        <v>959637.21280999994</v>
      </c>
      <c r="F5128" s="567">
        <v>911207.79450000008</v>
      </c>
    </row>
    <row r="5129" spans="1:6">
      <c r="A5129" s="896" t="s">
        <v>318</v>
      </c>
      <c r="B5129" s="567">
        <v>1000000</v>
      </c>
      <c r="C5129" s="567">
        <v>1</v>
      </c>
      <c r="D5129" s="567">
        <v>1000000</v>
      </c>
      <c r="E5129" s="567">
        <v>959637.21280999994</v>
      </c>
      <c r="F5129" s="567">
        <v>911207.79450000008</v>
      </c>
    </row>
    <row r="5130" spans="1:6">
      <c r="A5130" s="895" t="s">
        <v>303</v>
      </c>
      <c r="B5130" s="567">
        <v>1000000</v>
      </c>
      <c r="C5130" s="567">
        <v>1</v>
      </c>
      <c r="D5130" s="567">
        <v>1000000</v>
      </c>
      <c r="E5130" s="567">
        <v>959637.21280999994</v>
      </c>
      <c r="F5130" s="567">
        <v>911207.79450000008</v>
      </c>
    </row>
    <row r="5131" spans="1:6">
      <c r="A5131" s="897" t="s">
        <v>319</v>
      </c>
      <c r="B5131" s="567">
        <v>1000000</v>
      </c>
      <c r="C5131" s="567">
        <v>1</v>
      </c>
      <c r="D5131" s="567">
        <v>1000000</v>
      </c>
      <c r="E5131" s="567">
        <v>959637.21280999994</v>
      </c>
      <c r="F5131" s="567">
        <v>911207.79450000008</v>
      </c>
    </row>
    <row r="5132" spans="1:6">
      <c r="A5132" s="889">
        <v>98</v>
      </c>
      <c r="B5132" s="567">
        <v>1480000</v>
      </c>
      <c r="C5132" s="567">
        <v>1</v>
      </c>
      <c r="D5132" s="567">
        <v>1480000</v>
      </c>
      <c r="E5132" s="567">
        <v>1476024.8841400002</v>
      </c>
      <c r="F5132" s="567">
        <v>1455793.88687</v>
      </c>
    </row>
    <row r="5133" spans="1:6">
      <c r="A5133" s="890" t="s">
        <v>3251</v>
      </c>
      <c r="B5133" s="567">
        <v>1480000</v>
      </c>
      <c r="C5133" s="567">
        <v>1</v>
      </c>
      <c r="D5133" s="567">
        <v>1480000</v>
      </c>
      <c r="E5133" s="567">
        <v>1476024.8841400002</v>
      </c>
      <c r="F5133" s="567">
        <v>1455793.88687</v>
      </c>
    </row>
    <row r="5134" spans="1:6">
      <c r="A5134" s="891" t="s">
        <v>3251</v>
      </c>
      <c r="B5134" s="567">
        <v>1480000</v>
      </c>
      <c r="C5134" s="567">
        <v>1</v>
      </c>
      <c r="D5134" s="567">
        <v>1480000</v>
      </c>
      <c r="E5134" s="567">
        <v>1476024.8841400002</v>
      </c>
      <c r="F5134" s="567">
        <v>1455793.88687</v>
      </c>
    </row>
    <row r="5135" spans="1:6">
      <c r="A5135" s="892" t="s">
        <v>3251</v>
      </c>
      <c r="B5135" s="567">
        <v>1480000</v>
      </c>
      <c r="C5135" s="567">
        <v>1</v>
      </c>
      <c r="D5135" s="567">
        <v>1480000</v>
      </c>
      <c r="E5135" s="567">
        <v>1476024.8841400002</v>
      </c>
      <c r="F5135" s="567">
        <v>1455793.88687</v>
      </c>
    </row>
    <row r="5136" spans="1:6">
      <c r="A5136" s="893" t="s">
        <v>491</v>
      </c>
      <c r="B5136" s="567">
        <v>1480000</v>
      </c>
      <c r="C5136" s="567">
        <v>1</v>
      </c>
      <c r="D5136" s="567">
        <v>1480000</v>
      </c>
      <c r="E5136" s="567">
        <v>1476024.8841400002</v>
      </c>
      <c r="F5136" s="567">
        <v>1455793.88687</v>
      </c>
    </row>
    <row r="5137" spans="1:6">
      <c r="A5137" s="894" t="s">
        <v>3251</v>
      </c>
      <c r="B5137" s="567">
        <v>1480000</v>
      </c>
      <c r="C5137" s="567">
        <v>1</v>
      </c>
      <c r="D5137" s="567">
        <v>1480000</v>
      </c>
      <c r="E5137" s="567">
        <v>1476024.8841400002</v>
      </c>
      <c r="F5137" s="567">
        <v>1455793.88687</v>
      </c>
    </row>
    <row r="5138" spans="1:6">
      <c r="A5138" s="896" t="s">
        <v>318</v>
      </c>
      <c r="B5138" s="567">
        <v>1480000</v>
      </c>
      <c r="C5138" s="567">
        <v>1</v>
      </c>
      <c r="D5138" s="567">
        <v>1480000</v>
      </c>
      <c r="E5138" s="567">
        <v>1476024.8841400002</v>
      </c>
      <c r="F5138" s="567">
        <v>1455793.88687</v>
      </c>
    </row>
    <row r="5139" spans="1:6">
      <c r="A5139" s="895" t="s">
        <v>303</v>
      </c>
      <c r="B5139" s="567">
        <v>1480000</v>
      </c>
      <c r="C5139" s="567">
        <v>1</v>
      </c>
      <c r="D5139" s="567">
        <v>1480000</v>
      </c>
      <c r="E5139" s="567">
        <v>1476024.8841400002</v>
      </c>
      <c r="F5139" s="567">
        <v>1455793.88687</v>
      </c>
    </row>
    <row r="5140" spans="1:6">
      <c r="A5140" s="897" t="s">
        <v>319</v>
      </c>
      <c r="B5140" s="567">
        <v>1480000</v>
      </c>
      <c r="C5140" s="567">
        <v>1</v>
      </c>
      <c r="D5140" s="567">
        <v>1480000</v>
      </c>
      <c r="E5140" s="567">
        <v>1476024.8841400002</v>
      </c>
      <c r="F5140" s="567">
        <v>1455793.88687</v>
      </c>
    </row>
    <row r="5141" spans="1:6">
      <c r="A5141" s="889">
        <v>99</v>
      </c>
      <c r="B5141" s="567">
        <v>1000000</v>
      </c>
      <c r="C5141" s="567">
        <v>1</v>
      </c>
      <c r="D5141" s="567">
        <v>1000000</v>
      </c>
      <c r="E5141" s="567">
        <v>913764.62757999997</v>
      </c>
      <c r="F5141" s="567">
        <v>714307.89893000002</v>
      </c>
    </row>
    <row r="5142" spans="1:6">
      <c r="A5142" s="890" t="s">
        <v>3251</v>
      </c>
      <c r="B5142" s="567">
        <v>1000000</v>
      </c>
      <c r="C5142" s="567">
        <v>1</v>
      </c>
      <c r="D5142" s="567">
        <v>1000000</v>
      </c>
      <c r="E5142" s="567">
        <v>913764.62757999997</v>
      </c>
      <c r="F5142" s="567">
        <v>714307.89893000002</v>
      </c>
    </row>
    <row r="5143" spans="1:6">
      <c r="A5143" s="891" t="s">
        <v>3251</v>
      </c>
      <c r="B5143" s="567">
        <v>1000000</v>
      </c>
      <c r="C5143" s="567">
        <v>1</v>
      </c>
      <c r="D5143" s="567">
        <v>1000000</v>
      </c>
      <c r="E5143" s="567">
        <v>913764.62757999997</v>
      </c>
      <c r="F5143" s="567">
        <v>714307.89893000002</v>
      </c>
    </row>
    <row r="5144" spans="1:6">
      <c r="A5144" s="892" t="s">
        <v>2458</v>
      </c>
      <c r="B5144" s="567">
        <v>1000000</v>
      </c>
      <c r="C5144" s="567">
        <v>1</v>
      </c>
      <c r="D5144" s="567">
        <v>1000000</v>
      </c>
      <c r="E5144" s="567">
        <v>913764.62757999997</v>
      </c>
      <c r="F5144" s="567">
        <v>714307.89893000002</v>
      </c>
    </row>
    <row r="5145" spans="1:6">
      <c r="A5145" s="893" t="s">
        <v>2459</v>
      </c>
      <c r="B5145" s="567">
        <v>1000000</v>
      </c>
      <c r="C5145" s="567">
        <v>1</v>
      </c>
      <c r="D5145" s="567">
        <v>1000000</v>
      </c>
      <c r="E5145" s="567">
        <v>913764.62757999997</v>
      </c>
      <c r="F5145" s="567">
        <v>714307.89893000002</v>
      </c>
    </row>
    <row r="5146" spans="1:6">
      <c r="A5146" s="894" t="s">
        <v>3251</v>
      </c>
      <c r="B5146" s="567">
        <v>1000000</v>
      </c>
      <c r="C5146" s="567">
        <v>1</v>
      </c>
      <c r="D5146" s="567">
        <v>1000000</v>
      </c>
      <c r="E5146" s="567">
        <v>913764.62757999997</v>
      </c>
      <c r="F5146" s="567">
        <v>714307.89893000002</v>
      </c>
    </row>
    <row r="5147" spans="1:6">
      <c r="A5147" s="896" t="s">
        <v>2286</v>
      </c>
      <c r="B5147" s="567">
        <v>1000000</v>
      </c>
      <c r="C5147" s="567">
        <v>1</v>
      </c>
      <c r="D5147" s="567">
        <v>1000000</v>
      </c>
      <c r="E5147" s="567">
        <v>913764.62757999997</v>
      </c>
      <c r="F5147" s="567">
        <v>714307.89893000002</v>
      </c>
    </row>
    <row r="5148" spans="1:6">
      <c r="A5148" s="895" t="s">
        <v>300</v>
      </c>
      <c r="B5148" s="567">
        <v>1000000</v>
      </c>
      <c r="C5148" s="567">
        <v>1</v>
      </c>
      <c r="D5148" s="567">
        <v>1000000</v>
      </c>
      <c r="E5148" s="567">
        <v>913764.62757999997</v>
      </c>
      <c r="F5148" s="567">
        <v>714307.89893000002</v>
      </c>
    </row>
    <row r="5149" spans="1:6">
      <c r="A5149" s="897" t="s">
        <v>319</v>
      </c>
      <c r="B5149" s="567">
        <v>1000000</v>
      </c>
      <c r="C5149" s="567">
        <v>1</v>
      </c>
      <c r="D5149" s="567">
        <v>1000000</v>
      </c>
      <c r="E5149" s="567">
        <v>913764.62757999997</v>
      </c>
      <c r="F5149" s="567">
        <v>714307.89893000002</v>
      </c>
    </row>
    <row r="5150" spans="1:6">
      <c r="A5150" s="889">
        <v>100</v>
      </c>
      <c r="B5150" s="567">
        <v>9620429</v>
      </c>
      <c r="C5150" s="567">
        <v>3</v>
      </c>
      <c r="D5150" s="567">
        <v>9890429</v>
      </c>
      <c r="E5150" s="567">
        <v>9795784.6570800003</v>
      </c>
      <c r="F5150" s="567">
        <v>9594443.8142799996</v>
      </c>
    </row>
    <row r="5151" spans="1:6">
      <c r="A5151" s="890" t="s">
        <v>3251</v>
      </c>
      <c r="B5151" s="567">
        <v>9620429</v>
      </c>
      <c r="C5151" s="567">
        <v>3</v>
      </c>
      <c r="D5151" s="567">
        <v>9890429</v>
      </c>
      <c r="E5151" s="567">
        <v>9795784.6570800003</v>
      </c>
      <c r="F5151" s="567">
        <v>9594443.8142799996</v>
      </c>
    </row>
    <row r="5152" spans="1:6">
      <c r="A5152" s="891" t="s">
        <v>3251</v>
      </c>
      <c r="B5152" s="567">
        <v>9620429</v>
      </c>
      <c r="C5152" s="567">
        <v>3</v>
      </c>
      <c r="D5152" s="567">
        <v>9890429</v>
      </c>
      <c r="E5152" s="567">
        <v>9795784.6570800003</v>
      </c>
      <c r="F5152" s="567">
        <v>9594443.8142799996</v>
      </c>
    </row>
    <row r="5153" spans="1:6">
      <c r="A5153" s="892" t="s">
        <v>3251</v>
      </c>
      <c r="B5153" s="567">
        <v>9620429</v>
      </c>
      <c r="C5153" s="567">
        <v>3</v>
      </c>
      <c r="D5153" s="567">
        <v>9890429</v>
      </c>
      <c r="E5153" s="567">
        <v>9795784.6570800003</v>
      </c>
      <c r="F5153" s="567">
        <v>9594443.8142799996</v>
      </c>
    </row>
    <row r="5154" spans="1:6">
      <c r="A5154" s="893" t="s">
        <v>489</v>
      </c>
      <c r="B5154" s="567">
        <v>1700429</v>
      </c>
      <c r="C5154" s="567">
        <v>1</v>
      </c>
      <c r="D5154" s="567">
        <v>1900429</v>
      </c>
      <c r="E5154" s="567">
        <v>1895673.2991900002</v>
      </c>
      <c r="F5154" s="567">
        <v>1879815.8291599995</v>
      </c>
    </row>
    <row r="5155" spans="1:6">
      <c r="A5155" s="894" t="s">
        <v>3251</v>
      </c>
      <c r="B5155" s="567">
        <v>1700429</v>
      </c>
      <c r="C5155" s="567">
        <v>1</v>
      </c>
      <c r="D5155" s="567">
        <v>1900429</v>
      </c>
      <c r="E5155" s="567">
        <v>1895673.2991900002</v>
      </c>
      <c r="F5155" s="567">
        <v>1879815.8291599995</v>
      </c>
    </row>
    <row r="5156" spans="1:6">
      <c r="A5156" s="896" t="s">
        <v>318</v>
      </c>
      <c r="B5156" s="567">
        <v>1700429</v>
      </c>
      <c r="C5156" s="567">
        <v>1</v>
      </c>
      <c r="D5156" s="567">
        <v>1900429</v>
      </c>
      <c r="E5156" s="567">
        <v>1895673.2991900002</v>
      </c>
      <c r="F5156" s="567">
        <v>1879815.8291599995</v>
      </c>
    </row>
    <row r="5157" spans="1:6">
      <c r="A5157" s="895" t="s">
        <v>303</v>
      </c>
      <c r="B5157" s="567">
        <v>1700429</v>
      </c>
      <c r="C5157" s="567">
        <v>1</v>
      </c>
      <c r="D5157" s="567">
        <v>1900429</v>
      </c>
      <c r="E5157" s="567">
        <v>1895673.2991900002</v>
      </c>
      <c r="F5157" s="567">
        <v>1879815.8291599995</v>
      </c>
    </row>
    <row r="5158" spans="1:6">
      <c r="A5158" s="897" t="s">
        <v>319</v>
      </c>
      <c r="B5158" s="567">
        <v>1700429</v>
      </c>
      <c r="C5158" s="567">
        <v>1</v>
      </c>
      <c r="D5158" s="567">
        <v>1900429</v>
      </c>
      <c r="E5158" s="567">
        <v>1895673.2991900002</v>
      </c>
      <c r="F5158" s="567">
        <v>1879815.8291599995</v>
      </c>
    </row>
    <row r="5159" spans="1:6">
      <c r="A5159" s="893" t="s">
        <v>490</v>
      </c>
      <c r="B5159" s="567">
        <v>1920000</v>
      </c>
      <c r="C5159" s="567">
        <v>1</v>
      </c>
      <c r="D5159" s="567">
        <v>1920000</v>
      </c>
      <c r="E5159" s="567">
        <v>1915832.6932099999</v>
      </c>
      <c r="F5159" s="567">
        <v>1914304.0723700006</v>
      </c>
    </row>
    <row r="5160" spans="1:6">
      <c r="A5160" s="894" t="s">
        <v>3251</v>
      </c>
      <c r="B5160" s="567">
        <v>1920000</v>
      </c>
      <c r="C5160" s="567">
        <v>1</v>
      </c>
      <c r="D5160" s="567">
        <v>1920000</v>
      </c>
      <c r="E5160" s="567">
        <v>1915832.6932099999</v>
      </c>
      <c r="F5160" s="567">
        <v>1914304.0723700006</v>
      </c>
    </row>
    <row r="5161" spans="1:6">
      <c r="A5161" s="896" t="s">
        <v>318</v>
      </c>
      <c r="B5161" s="567">
        <v>1920000</v>
      </c>
      <c r="C5161" s="567">
        <v>1</v>
      </c>
      <c r="D5161" s="567">
        <v>1920000</v>
      </c>
      <c r="E5161" s="567">
        <v>1915832.6932099999</v>
      </c>
      <c r="F5161" s="567">
        <v>1914304.0723700006</v>
      </c>
    </row>
    <row r="5162" spans="1:6">
      <c r="A5162" s="895" t="s">
        <v>303</v>
      </c>
      <c r="B5162" s="567">
        <v>1920000</v>
      </c>
      <c r="C5162" s="567">
        <v>1</v>
      </c>
      <c r="D5162" s="567">
        <v>1920000</v>
      </c>
      <c r="E5162" s="567">
        <v>1915832.6932099999</v>
      </c>
      <c r="F5162" s="567">
        <v>1914304.0723700006</v>
      </c>
    </row>
    <row r="5163" spans="1:6">
      <c r="A5163" s="897" t="s">
        <v>319</v>
      </c>
      <c r="B5163" s="567">
        <v>1920000</v>
      </c>
      <c r="C5163" s="567">
        <v>1</v>
      </c>
      <c r="D5163" s="567">
        <v>1920000</v>
      </c>
      <c r="E5163" s="567">
        <v>1915832.6932099999</v>
      </c>
      <c r="F5163" s="567">
        <v>1914304.0723700006</v>
      </c>
    </row>
    <row r="5164" spans="1:6">
      <c r="A5164" s="893" t="s">
        <v>488</v>
      </c>
      <c r="B5164" s="567">
        <v>6000000</v>
      </c>
      <c r="C5164" s="567">
        <v>1</v>
      </c>
      <c r="D5164" s="567">
        <v>6070000</v>
      </c>
      <c r="E5164" s="567">
        <v>5984278.6646800004</v>
      </c>
      <c r="F5164" s="567">
        <v>5800323.9127500001</v>
      </c>
    </row>
    <row r="5165" spans="1:6">
      <c r="A5165" s="894" t="s">
        <v>3251</v>
      </c>
      <c r="B5165" s="567">
        <v>6000000</v>
      </c>
      <c r="C5165" s="567">
        <v>1</v>
      </c>
      <c r="D5165" s="567">
        <v>6070000</v>
      </c>
      <c r="E5165" s="567">
        <v>5984278.6646800004</v>
      </c>
      <c r="F5165" s="567">
        <v>5800323.9127500001</v>
      </c>
    </row>
    <row r="5166" spans="1:6">
      <c r="A5166" s="896" t="s">
        <v>318</v>
      </c>
      <c r="B5166" s="567">
        <v>6000000</v>
      </c>
      <c r="C5166" s="567">
        <v>1</v>
      </c>
      <c r="D5166" s="567">
        <v>6070000</v>
      </c>
      <c r="E5166" s="567">
        <v>5984278.6646800004</v>
      </c>
      <c r="F5166" s="567">
        <v>5800323.9127500001</v>
      </c>
    </row>
    <row r="5167" spans="1:6">
      <c r="A5167" s="895" t="s">
        <v>303</v>
      </c>
      <c r="B5167" s="567">
        <v>6000000</v>
      </c>
      <c r="C5167" s="567">
        <v>1</v>
      </c>
      <c r="D5167" s="567">
        <v>6070000</v>
      </c>
      <c r="E5167" s="567">
        <v>5984278.6646800004</v>
      </c>
      <c r="F5167" s="567">
        <v>5800323.9127500001</v>
      </c>
    </row>
    <row r="5168" spans="1:6">
      <c r="A5168" s="897" t="s">
        <v>319</v>
      </c>
      <c r="B5168" s="567">
        <v>6000000</v>
      </c>
      <c r="C5168" s="567">
        <v>1</v>
      </c>
      <c r="D5168" s="567">
        <v>6070000</v>
      </c>
      <c r="E5168" s="567">
        <v>5984278.6646800004</v>
      </c>
      <c r="F5168" s="567">
        <v>5800323.9127500001</v>
      </c>
    </row>
    <row r="5169" spans="1:6">
      <c r="A5169" s="889" t="s">
        <v>3251</v>
      </c>
      <c r="B5169" s="567"/>
      <c r="C5169" s="567">
        <v>1</v>
      </c>
      <c r="D5169" s="567">
        <v>2481000</v>
      </c>
      <c r="E5169" s="567">
        <v>1583111.1120499999</v>
      </c>
      <c r="F5169" s="567">
        <v>238915.62823</v>
      </c>
    </row>
    <row r="5170" spans="1:6">
      <c r="A5170" s="890" t="s">
        <v>3251</v>
      </c>
      <c r="B5170" s="567"/>
      <c r="C5170" s="567">
        <v>1</v>
      </c>
      <c r="D5170" s="567">
        <v>2481000</v>
      </c>
      <c r="E5170" s="567">
        <v>1583111.1120499999</v>
      </c>
      <c r="F5170" s="567">
        <v>238915.62823</v>
      </c>
    </row>
    <row r="5171" spans="1:6">
      <c r="A5171" s="891" t="s">
        <v>3251</v>
      </c>
      <c r="B5171" s="567"/>
      <c r="C5171" s="567">
        <v>1</v>
      </c>
      <c r="D5171" s="567">
        <v>2481000</v>
      </c>
      <c r="E5171" s="567">
        <v>1583111.1120499999</v>
      </c>
      <c r="F5171" s="567">
        <v>238915.62823</v>
      </c>
    </row>
    <row r="5172" spans="1:6">
      <c r="A5172" s="892" t="s">
        <v>3251</v>
      </c>
      <c r="B5172" s="567"/>
      <c r="C5172" s="567">
        <v>1</v>
      </c>
      <c r="D5172" s="567">
        <v>2481000</v>
      </c>
      <c r="E5172" s="567">
        <v>1583111.1120499999</v>
      </c>
      <c r="F5172" s="567">
        <v>238915.62823</v>
      </c>
    </row>
    <row r="5173" spans="1:6">
      <c r="A5173" s="893" t="s">
        <v>2480</v>
      </c>
      <c r="B5173" s="567"/>
      <c r="C5173" s="567">
        <v>1</v>
      </c>
      <c r="D5173" s="567">
        <v>2481000</v>
      </c>
      <c r="E5173" s="567">
        <v>1583111.1120499999</v>
      </c>
      <c r="F5173" s="567">
        <v>238915.62823</v>
      </c>
    </row>
    <row r="5174" spans="1:6">
      <c r="A5174" s="894" t="s">
        <v>3251</v>
      </c>
      <c r="B5174" s="567"/>
      <c r="C5174" s="567">
        <v>1</v>
      </c>
      <c r="D5174" s="567">
        <v>2481000</v>
      </c>
      <c r="E5174" s="567">
        <v>1583111.1120499999</v>
      </c>
      <c r="F5174" s="567">
        <v>238915.62823</v>
      </c>
    </row>
    <row r="5175" spans="1:6">
      <c r="A5175" s="896" t="s">
        <v>2286</v>
      </c>
      <c r="B5175" s="567"/>
      <c r="C5175" s="567">
        <v>1</v>
      </c>
      <c r="D5175" s="567">
        <v>2481000</v>
      </c>
      <c r="E5175" s="567">
        <v>1583111.1120499999</v>
      </c>
      <c r="F5175" s="567">
        <v>238915.62823</v>
      </c>
    </row>
    <row r="5176" spans="1:6">
      <c r="A5176" s="895" t="s">
        <v>296</v>
      </c>
      <c r="B5176" s="567"/>
      <c r="C5176" s="567">
        <v>1</v>
      </c>
      <c r="D5176" s="567">
        <v>2481000</v>
      </c>
      <c r="E5176" s="567">
        <v>1583111.1120499999</v>
      </c>
      <c r="F5176" s="567">
        <v>238915.62823</v>
      </c>
    </row>
    <row r="5177" spans="1:6">
      <c r="A5177" s="897" t="s">
        <v>510</v>
      </c>
      <c r="B5177" s="567"/>
      <c r="C5177" s="567">
        <v>1</v>
      </c>
      <c r="D5177" s="567">
        <v>2481000</v>
      </c>
      <c r="E5177" s="567">
        <v>1583111.1120499999</v>
      </c>
      <c r="F5177" s="567">
        <v>238915.62823</v>
      </c>
    </row>
    <row r="5178" spans="1:6">
      <c r="A5178" s="726" t="s">
        <v>2706</v>
      </c>
      <c r="B5178" s="567"/>
      <c r="C5178" s="567">
        <v>1</v>
      </c>
      <c r="D5178" s="567">
        <v>1745300</v>
      </c>
      <c r="E5178" s="567">
        <v>1744367.02226</v>
      </c>
      <c r="F5178" s="567"/>
    </row>
    <row r="5179" spans="1:6">
      <c r="A5179" s="887" t="s">
        <v>2570</v>
      </c>
      <c r="B5179" s="567"/>
      <c r="C5179" s="567">
        <v>1</v>
      </c>
      <c r="D5179" s="567">
        <v>1745300</v>
      </c>
      <c r="E5179" s="567">
        <v>1744367.02226</v>
      </c>
      <c r="F5179" s="567"/>
    </row>
    <row r="5180" spans="1:6">
      <c r="A5180" s="888" t="s">
        <v>3251</v>
      </c>
      <c r="B5180" s="567"/>
      <c r="C5180" s="567">
        <v>1</v>
      </c>
      <c r="D5180" s="567">
        <v>1745300</v>
      </c>
      <c r="E5180" s="567">
        <v>1744367.02226</v>
      </c>
      <c r="F5180" s="567"/>
    </row>
    <row r="5181" spans="1:6">
      <c r="A5181" s="889">
        <v>1</v>
      </c>
      <c r="B5181" s="567"/>
      <c r="C5181" s="567">
        <v>1</v>
      </c>
      <c r="D5181" s="567">
        <v>1745300</v>
      </c>
      <c r="E5181" s="567">
        <v>1744367.02226</v>
      </c>
      <c r="F5181" s="567"/>
    </row>
    <row r="5182" spans="1:6">
      <c r="A5182" s="890" t="s">
        <v>3251</v>
      </c>
      <c r="B5182" s="567"/>
      <c r="C5182" s="567">
        <v>1</v>
      </c>
      <c r="D5182" s="567">
        <v>1745300</v>
      </c>
      <c r="E5182" s="567">
        <v>1744367.02226</v>
      </c>
      <c r="F5182" s="567"/>
    </row>
    <row r="5183" spans="1:6">
      <c r="A5183" s="891" t="s">
        <v>3251</v>
      </c>
      <c r="B5183" s="567"/>
      <c r="C5183" s="567">
        <v>1</v>
      </c>
      <c r="D5183" s="567">
        <v>1745300</v>
      </c>
      <c r="E5183" s="567">
        <v>1744367.02226</v>
      </c>
      <c r="F5183" s="567"/>
    </row>
    <row r="5184" spans="1:6">
      <c r="A5184" s="892" t="s">
        <v>2568</v>
      </c>
      <c r="B5184" s="567"/>
      <c r="C5184" s="567">
        <v>1</v>
      </c>
      <c r="D5184" s="567">
        <v>1745300</v>
      </c>
      <c r="E5184" s="567">
        <v>1744367.02226</v>
      </c>
      <c r="F5184" s="567"/>
    </row>
    <row r="5185" spans="1:6">
      <c r="A5185" s="893" t="s">
        <v>2569</v>
      </c>
      <c r="B5185" s="567"/>
      <c r="C5185" s="567">
        <v>1</v>
      </c>
      <c r="D5185" s="567">
        <v>1745300</v>
      </c>
      <c r="E5185" s="567">
        <v>1744367.02226</v>
      </c>
      <c r="F5185" s="567"/>
    </row>
    <row r="5186" spans="1:6">
      <c r="A5186" s="894" t="s">
        <v>3251</v>
      </c>
      <c r="B5186" s="567"/>
      <c r="C5186" s="567">
        <v>1</v>
      </c>
      <c r="D5186" s="567">
        <v>1745300</v>
      </c>
      <c r="E5186" s="567">
        <v>1744367.02226</v>
      </c>
      <c r="F5186" s="567"/>
    </row>
    <row r="5187" spans="1:6">
      <c r="A5187" s="896" t="s">
        <v>2286</v>
      </c>
      <c r="B5187" s="567"/>
      <c r="C5187" s="567">
        <v>1</v>
      </c>
      <c r="D5187" s="567">
        <v>1745300</v>
      </c>
      <c r="E5187" s="567">
        <v>1744367.02226</v>
      </c>
      <c r="F5187" s="567"/>
    </row>
    <row r="5188" spans="1:6">
      <c r="A5188" s="895" t="s">
        <v>276</v>
      </c>
      <c r="B5188" s="567"/>
      <c r="C5188" s="567">
        <v>1</v>
      </c>
      <c r="D5188" s="567">
        <v>1745300</v>
      </c>
      <c r="E5188" s="567">
        <v>1744367.02226</v>
      </c>
      <c r="F5188" s="567"/>
    </row>
    <row r="5189" spans="1:6">
      <c r="A5189" s="897" t="s">
        <v>3251</v>
      </c>
      <c r="B5189" s="567"/>
      <c r="C5189" s="567">
        <v>1</v>
      </c>
      <c r="D5189" s="567">
        <v>1745300</v>
      </c>
      <c r="E5189" s="567">
        <v>1744367.02226</v>
      </c>
      <c r="F5189" s="567"/>
    </row>
    <row r="5190" spans="1:6">
      <c r="A5190" s="726" t="s">
        <v>2708</v>
      </c>
      <c r="B5190" s="567">
        <v>426247018</v>
      </c>
      <c r="C5190" s="567">
        <v>105</v>
      </c>
      <c r="D5190" s="567">
        <v>1021794355.024579</v>
      </c>
      <c r="E5190" s="567">
        <v>293552549.74129999</v>
      </c>
      <c r="F5190" s="567">
        <v>307290619.38087994</v>
      </c>
    </row>
    <row r="5191" spans="1:6">
      <c r="A5191" s="887" t="s">
        <v>3257</v>
      </c>
      <c r="B5191" s="567"/>
      <c r="C5191" s="567">
        <v>1</v>
      </c>
      <c r="D5191" s="567">
        <v>7638000</v>
      </c>
      <c r="E5191" s="567"/>
      <c r="F5191" s="567">
        <v>4146876.1746199997</v>
      </c>
    </row>
    <row r="5192" spans="1:6">
      <c r="A5192" s="888" t="s">
        <v>3251</v>
      </c>
      <c r="B5192" s="567"/>
      <c r="C5192" s="567">
        <v>1</v>
      </c>
      <c r="D5192" s="567">
        <v>7638000</v>
      </c>
      <c r="E5192" s="567"/>
      <c r="F5192" s="567">
        <v>4146876.1746199997</v>
      </c>
    </row>
    <row r="5193" spans="1:6">
      <c r="A5193" s="889">
        <v>0.52</v>
      </c>
      <c r="B5193" s="567"/>
      <c r="C5193" s="567">
        <v>1</v>
      </c>
      <c r="D5193" s="567">
        <v>7638000</v>
      </c>
      <c r="E5193" s="567"/>
      <c r="F5193" s="567">
        <v>4146876.1746199997</v>
      </c>
    </row>
    <row r="5194" spans="1:6">
      <c r="A5194" s="890">
        <v>0.54292696708824295</v>
      </c>
      <c r="B5194" s="567"/>
      <c r="C5194" s="567">
        <v>1</v>
      </c>
      <c r="D5194" s="567">
        <v>7638000</v>
      </c>
      <c r="E5194" s="567"/>
      <c r="F5194" s="567">
        <v>4146876.1746199997</v>
      </c>
    </row>
    <row r="5195" spans="1:6">
      <c r="A5195" s="891" t="s">
        <v>3251</v>
      </c>
      <c r="B5195" s="567"/>
      <c r="C5195" s="567">
        <v>1</v>
      </c>
      <c r="D5195" s="567">
        <v>7638000</v>
      </c>
      <c r="E5195" s="567"/>
      <c r="F5195" s="567">
        <v>4146876.1746199997</v>
      </c>
    </row>
    <row r="5196" spans="1:6">
      <c r="A5196" s="892" t="s">
        <v>1221</v>
      </c>
      <c r="B5196" s="567"/>
      <c r="C5196" s="567">
        <v>1</v>
      </c>
      <c r="D5196" s="567">
        <v>7638000</v>
      </c>
      <c r="E5196" s="567"/>
      <c r="F5196" s="567">
        <v>4146876.1746199997</v>
      </c>
    </row>
    <row r="5197" spans="1:6">
      <c r="A5197" s="893" t="s">
        <v>3251</v>
      </c>
      <c r="B5197" s="567"/>
      <c r="C5197" s="567">
        <v>1</v>
      </c>
      <c r="D5197" s="567">
        <v>7638000</v>
      </c>
      <c r="E5197" s="567"/>
      <c r="F5197" s="567">
        <v>4146876.1746199997</v>
      </c>
    </row>
    <row r="5198" spans="1:6">
      <c r="A5198" s="894" t="s">
        <v>3251</v>
      </c>
      <c r="B5198" s="567"/>
      <c r="C5198" s="567">
        <v>1</v>
      </c>
      <c r="D5198" s="567">
        <v>7638000</v>
      </c>
      <c r="E5198" s="567"/>
      <c r="F5198" s="567">
        <v>4146876.1746199997</v>
      </c>
    </row>
    <row r="5199" spans="1:6">
      <c r="A5199" s="896" t="s">
        <v>529</v>
      </c>
      <c r="B5199" s="567"/>
      <c r="C5199" s="567">
        <v>1</v>
      </c>
      <c r="D5199" s="567">
        <v>7638000</v>
      </c>
      <c r="E5199" s="567"/>
      <c r="F5199" s="567">
        <v>4146876.1746199997</v>
      </c>
    </row>
    <row r="5200" spans="1:6">
      <c r="A5200" s="895" t="s">
        <v>283</v>
      </c>
      <c r="B5200" s="567"/>
      <c r="C5200" s="567">
        <v>1</v>
      </c>
      <c r="D5200" s="567">
        <v>7638000</v>
      </c>
      <c r="E5200" s="567"/>
      <c r="F5200" s="567">
        <v>4146876.1746199997</v>
      </c>
    </row>
    <row r="5201" spans="1:6">
      <c r="A5201" s="897" t="s">
        <v>480</v>
      </c>
      <c r="B5201" s="567"/>
      <c r="C5201" s="567">
        <v>1</v>
      </c>
      <c r="D5201" s="567">
        <v>7638000</v>
      </c>
      <c r="E5201" s="567"/>
      <c r="F5201" s="567">
        <v>4146876.1746199997</v>
      </c>
    </row>
    <row r="5202" spans="1:6">
      <c r="A5202" s="887" t="s">
        <v>474</v>
      </c>
      <c r="B5202" s="567">
        <v>220426000</v>
      </c>
      <c r="C5202" s="567">
        <v>10</v>
      </c>
      <c r="D5202" s="567">
        <v>237397627</v>
      </c>
      <c r="E5202" s="567">
        <v>43414084.206</v>
      </c>
      <c r="F5202" s="567">
        <v>41087413.453269996</v>
      </c>
    </row>
    <row r="5203" spans="1:6">
      <c r="A5203" s="888" t="s">
        <v>3251</v>
      </c>
      <c r="B5203" s="567">
        <v>220426000</v>
      </c>
      <c r="C5203" s="567">
        <v>10</v>
      </c>
      <c r="D5203" s="567">
        <v>237397627</v>
      </c>
      <c r="E5203" s="567">
        <v>43414084.206</v>
      </c>
      <c r="F5203" s="567">
        <v>41087413.453269996</v>
      </c>
    </row>
    <row r="5204" spans="1:6">
      <c r="A5204" s="889">
        <v>0.4</v>
      </c>
      <c r="B5204" s="567"/>
      <c r="C5204" s="567">
        <v>1</v>
      </c>
      <c r="D5204" s="567">
        <v>5650000</v>
      </c>
      <c r="E5204" s="567"/>
      <c r="F5204" s="567">
        <v>3046552.4775799997</v>
      </c>
    </row>
    <row r="5205" spans="1:6">
      <c r="A5205" s="890" t="s">
        <v>3251</v>
      </c>
      <c r="B5205" s="567"/>
      <c r="C5205" s="567">
        <v>1</v>
      </c>
      <c r="D5205" s="567">
        <v>5650000</v>
      </c>
      <c r="E5205" s="567"/>
      <c r="F5205" s="567">
        <v>3046552.4775799997</v>
      </c>
    </row>
    <row r="5206" spans="1:6">
      <c r="A5206" s="891" t="s">
        <v>3251</v>
      </c>
      <c r="B5206" s="567"/>
      <c r="C5206" s="567">
        <v>1</v>
      </c>
      <c r="D5206" s="567">
        <v>5650000</v>
      </c>
      <c r="E5206" s="567"/>
      <c r="F5206" s="567">
        <v>3046552.4775799997</v>
      </c>
    </row>
    <row r="5207" spans="1:6">
      <c r="A5207" s="892" t="s">
        <v>1217</v>
      </c>
      <c r="B5207" s="567"/>
      <c r="C5207" s="567">
        <v>1</v>
      </c>
      <c r="D5207" s="567">
        <v>5650000</v>
      </c>
      <c r="E5207" s="567"/>
      <c r="F5207" s="567">
        <v>3046552.4775799997</v>
      </c>
    </row>
    <row r="5208" spans="1:6">
      <c r="A5208" s="893" t="s">
        <v>3251</v>
      </c>
      <c r="B5208" s="567"/>
      <c r="C5208" s="567">
        <v>1</v>
      </c>
      <c r="D5208" s="567">
        <v>5650000</v>
      </c>
      <c r="E5208" s="567"/>
      <c r="F5208" s="567">
        <v>3046552.4775799997</v>
      </c>
    </row>
    <row r="5209" spans="1:6">
      <c r="A5209" s="894" t="s">
        <v>3251</v>
      </c>
      <c r="B5209" s="567"/>
      <c r="C5209" s="567">
        <v>1</v>
      </c>
      <c r="D5209" s="567">
        <v>5650000</v>
      </c>
      <c r="E5209" s="567"/>
      <c r="F5209" s="567">
        <v>3046552.4775799997</v>
      </c>
    </row>
    <row r="5210" spans="1:6">
      <c r="A5210" s="896" t="s">
        <v>529</v>
      </c>
      <c r="B5210" s="567"/>
      <c r="C5210" s="567">
        <v>1</v>
      </c>
      <c r="D5210" s="567">
        <v>5650000</v>
      </c>
      <c r="E5210" s="567"/>
      <c r="F5210" s="567">
        <v>3046552.4775799997</v>
      </c>
    </row>
    <row r="5211" spans="1:6">
      <c r="A5211" s="895" t="s">
        <v>282</v>
      </c>
      <c r="B5211" s="567"/>
      <c r="C5211" s="567">
        <v>1</v>
      </c>
      <c r="D5211" s="567">
        <v>5650000</v>
      </c>
      <c r="E5211" s="567"/>
      <c r="F5211" s="567">
        <v>3046552.4775799997</v>
      </c>
    </row>
    <row r="5212" spans="1:6">
      <c r="A5212" s="897" t="s">
        <v>319</v>
      </c>
      <c r="B5212" s="567"/>
      <c r="C5212" s="567">
        <v>1</v>
      </c>
      <c r="D5212" s="567">
        <v>5650000</v>
      </c>
      <c r="E5212" s="567"/>
      <c r="F5212" s="567">
        <v>3046552.4775799997</v>
      </c>
    </row>
    <row r="5213" spans="1:6">
      <c r="A5213" s="889">
        <v>0.62</v>
      </c>
      <c r="B5213" s="567">
        <v>168206000</v>
      </c>
      <c r="C5213" s="567">
        <v>1</v>
      </c>
      <c r="D5213" s="567">
        <v>168206000</v>
      </c>
      <c r="E5213" s="567">
        <v>0</v>
      </c>
      <c r="F5213" s="567">
        <v>4940000</v>
      </c>
    </row>
    <row r="5214" spans="1:6">
      <c r="A5214" s="890" t="s">
        <v>3251</v>
      </c>
      <c r="B5214" s="567">
        <v>168206000</v>
      </c>
      <c r="C5214" s="567">
        <v>1</v>
      </c>
      <c r="D5214" s="567">
        <v>168206000</v>
      </c>
      <c r="E5214" s="567">
        <v>0</v>
      </c>
      <c r="F5214" s="567">
        <v>4940000</v>
      </c>
    </row>
    <row r="5215" spans="1:6">
      <c r="A5215" s="891" t="s">
        <v>3251</v>
      </c>
      <c r="B5215" s="567">
        <v>168206000</v>
      </c>
      <c r="C5215" s="567">
        <v>1</v>
      </c>
      <c r="D5215" s="567">
        <v>168206000</v>
      </c>
      <c r="E5215" s="567">
        <v>0</v>
      </c>
      <c r="F5215" s="567">
        <v>4940000</v>
      </c>
    </row>
    <row r="5216" spans="1:6">
      <c r="A5216" s="892" t="s">
        <v>3251</v>
      </c>
      <c r="B5216" s="567">
        <v>168206000</v>
      </c>
      <c r="C5216" s="567">
        <v>1</v>
      </c>
      <c r="D5216" s="567">
        <v>168206000</v>
      </c>
      <c r="E5216" s="567">
        <v>0</v>
      </c>
      <c r="F5216" s="567">
        <v>4940000</v>
      </c>
    </row>
    <row r="5217" spans="1:6">
      <c r="A5217" s="893" t="s">
        <v>474</v>
      </c>
      <c r="B5217" s="567">
        <v>168206000</v>
      </c>
      <c r="C5217" s="567">
        <v>1</v>
      </c>
      <c r="D5217" s="567">
        <v>168206000</v>
      </c>
      <c r="E5217" s="567">
        <v>0</v>
      </c>
      <c r="F5217" s="567">
        <v>4940000</v>
      </c>
    </row>
    <row r="5218" spans="1:6">
      <c r="A5218" s="894" t="s">
        <v>3251</v>
      </c>
      <c r="B5218" s="567">
        <v>168206000</v>
      </c>
      <c r="C5218" s="567">
        <v>1</v>
      </c>
      <c r="D5218" s="567">
        <v>168206000</v>
      </c>
      <c r="E5218" s="567">
        <v>0</v>
      </c>
      <c r="F5218" s="567">
        <v>4940000</v>
      </c>
    </row>
    <row r="5219" spans="1:6">
      <c r="A5219" s="896" t="s">
        <v>318</v>
      </c>
      <c r="B5219" s="567">
        <v>168206000</v>
      </c>
      <c r="C5219" s="567">
        <v>1</v>
      </c>
      <c r="D5219" s="567">
        <v>168206000</v>
      </c>
      <c r="E5219" s="567">
        <v>0</v>
      </c>
      <c r="F5219" s="567">
        <v>4940000</v>
      </c>
    </row>
    <row r="5220" spans="1:6">
      <c r="A5220" s="895" t="s">
        <v>272</v>
      </c>
      <c r="B5220" s="567">
        <v>168206000</v>
      </c>
      <c r="C5220" s="567">
        <v>1</v>
      </c>
      <c r="D5220" s="567">
        <v>168206000</v>
      </c>
      <c r="E5220" s="567">
        <v>0</v>
      </c>
      <c r="F5220" s="567">
        <v>4940000</v>
      </c>
    </row>
    <row r="5221" spans="1:6">
      <c r="A5221" s="897" t="s">
        <v>480</v>
      </c>
      <c r="B5221" s="567">
        <v>168206000</v>
      </c>
      <c r="C5221" s="567">
        <v>1</v>
      </c>
      <c r="D5221" s="567">
        <v>168206000</v>
      </c>
      <c r="E5221" s="567">
        <v>0</v>
      </c>
      <c r="F5221" s="567">
        <v>4940000</v>
      </c>
    </row>
    <row r="5222" spans="1:6">
      <c r="A5222" s="889">
        <v>1</v>
      </c>
      <c r="B5222" s="567"/>
      <c r="C5222" s="567">
        <v>1</v>
      </c>
      <c r="D5222" s="567">
        <v>5056000</v>
      </c>
      <c r="E5222" s="567"/>
      <c r="F5222" s="567">
        <v>4438680.7176900003</v>
      </c>
    </row>
    <row r="5223" spans="1:6">
      <c r="A5223" s="890" t="s">
        <v>3251</v>
      </c>
      <c r="B5223" s="567"/>
      <c r="C5223" s="567">
        <v>1</v>
      </c>
      <c r="D5223" s="567">
        <v>5056000</v>
      </c>
      <c r="E5223" s="567"/>
      <c r="F5223" s="567">
        <v>4438680.7176900003</v>
      </c>
    </row>
    <row r="5224" spans="1:6">
      <c r="A5224" s="891" t="s">
        <v>3251</v>
      </c>
      <c r="B5224" s="567"/>
      <c r="C5224" s="567">
        <v>1</v>
      </c>
      <c r="D5224" s="567">
        <v>5056000</v>
      </c>
      <c r="E5224" s="567"/>
      <c r="F5224" s="567">
        <v>4438680.7176900003</v>
      </c>
    </row>
    <row r="5225" spans="1:6">
      <c r="A5225" s="892" t="s">
        <v>3092</v>
      </c>
      <c r="B5225" s="567"/>
      <c r="C5225" s="567">
        <v>1</v>
      </c>
      <c r="D5225" s="567">
        <v>5056000</v>
      </c>
      <c r="E5225" s="567"/>
      <c r="F5225" s="567">
        <v>4438680.7176900003</v>
      </c>
    </row>
    <row r="5226" spans="1:6">
      <c r="A5226" s="893" t="s">
        <v>3251</v>
      </c>
      <c r="B5226" s="567"/>
      <c r="C5226" s="567">
        <v>1</v>
      </c>
      <c r="D5226" s="567">
        <v>5056000</v>
      </c>
      <c r="E5226" s="567"/>
      <c r="F5226" s="567">
        <v>4438680.7176900003</v>
      </c>
    </row>
    <row r="5227" spans="1:6">
      <c r="A5227" s="894" t="s">
        <v>3251</v>
      </c>
      <c r="B5227" s="567"/>
      <c r="C5227" s="567">
        <v>1</v>
      </c>
      <c r="D5227" s="567">
        <v>5056000</v>
      </c>
      <c r="E5227" s="567"/>
      <c r="F5227" s="567">
        <v>4438680.7176900003</v>
      </c>
    </row>
    <row r="5228" spans="1:6">
      <c r="A5228" s="896" t="s">
        <v>529</v>
      </c>
      <c r="B5228" s="567"/>
      <c r="C5228" s="567">
        <v>1</v>
      </c>
      <c r="D5228" s="567">
        <v>5056000</v>
      </c>
      <c r="E5228" s="567"/>
      <c r="F5228" s="567">
        <v>4438680.7176900003</v>
      </c>
    </row>
    <row r="5229" spans="1:6">
      <c r="A5229" s="895" t="s">
        <v>282</v>
      </c>
      <c r="B5229" s="567"/>
      <c r="C5229" s="567">
        <v>1</v>
      </c>
      <c r="D5229" s="567">
        <v>5056000</v>
      </c>
      <c r="E5229" s="567"/>
      <c r="F5229" s="567">
        <v>4438680.7176900003</v>
      </c>
    </row>
    <row r="5230" spans="1:6">
      <c r="A5230" s="897" t="s">
        <v>319</v>
      </c>
      <c r="B5230" s="567"/>
      <c r="C5230" s="567">
        <v>1</v>
      </c>
      <c r="D5230" s="567">
        <v>5056000</v>
      </c>
      <c r="E5230" s="567"/>
      <c r="F5230" s="567">
        <v>4438680.7176900003</v>
      </c>
    </row>
    <row r="5231" spans="1:6">
      <c r="A5231" s="889">
        <v>64</v>
      </c>
      <c r="B5231" s="567">
        <v>45000000</v>
      </c>
      <c r="C5231" s="567">
        <v>1</v>
      </c>
      <c r="D5231" s="567">
        <v>45000000</v>
      </c>
      <c r="E5231" s="567">
        <v>31000000</v>
      </c>
      <c r="F5231" s="567">
        <v>16400000</v>
      </c>
    </row>
    <row r="5232" spans="1:6">
      <c r="A5232" s="890">
        <v>0.36444444444444446</v>
      </c>
      <c r="B5232" s="567">
        <v>45000000</v>
      </c>
      <c r="C5232" s="567">
        <v>1</v>
      </c>
      <c r="D5232" s="567">
        <v>45000000</v>
      </c>
      <c r="E5232" s="567">
        <v>31000000</v>
      </c>
      <c r="F5232" s="567">
        <v>16400000</v>
      </c>
    </row>
    <row r="5233" spans="1:6">
      <c r="A5233" s="891" t="s">
        <v>3251</v>
      </c>
      <c r="B5233" s="567">
        <v>45000000</v>
      </c>
      <c r="C5233" s="567">
        <v>1</v>
      </c>
      <c r="D5233" s="567">
        <v>45000000</v>
      </c>
      <c r="E5233" s="567">
        <v>31000000</v>
      </c>
      <c r="F5233" s="567">
        <v>16400000</v>
      </c>
    </row>
    <row r="5234" spans="1:6">
      <c r="A5234" s="892" t="s">
        <v>3107</v>
      </c>
      <c r="B5234" s="567">
        <v>45000000</v>
      </c>
      <c r="C5234" s="567">
        <v>1</v>
      </c>
      <c r="D5234" s="567">
        <v>45000000</v>
      </c>
      <c r="E5234" s="567">
        <v>31000000</v>
      </c>
      <c r="F5234" s="567">
        <v>16400000</v>
      </c>
    </row>
    <row r="5235" spans="1:6">
      <c r="A5235" s="893" t="s">
        <v>3251</v>
      </c>
      <c r="B5235" s="567">
        <v>45000000</v>
      </c>
      <c r="C5235" s="567">
        <v>1</v>
      </c>
      <c r="D5235" s="567">
        <v>45000000</v>
      </c>
      <c r="E5235" s="567">
        <v>31000000</v>
      </c>
      <c r="F5235" s="567">
        <v>16400000</v>
      </c>
    </row>
    <row r="5236" spans="1:6">
      <c r="A5236" s="894" t="s">
        <v>3251</v>
      </c>
      <c r="B5236" s="567">
        <v>45000000</v>
      </c>
      <c r="C5236" s="567">
        <v>1</v>
      </c>
      <c r="D5236" s="567">
        <v>45000000</v>
      </c>
      <c r="E5236" s="567">
        <v>31000000</v>
      </c>
      <c r="F5236" s="567">
        <v>16400000</v>
      </c>
    </row>
    <row r="5237" spans="1:6">
      <c r="A5237" s="896" t="s">
        <v>526</v>
      </c>
      <c r="B5237" s="567">
        <v>45000000</v>
      </c>
      <c r="C5237" s="567">
        <v>1</v>
      </c>
      <c r="D5237" s="567">
        <v>45000000</v>
      </c>
      <c r="E5237" s="567">
        <v>31000000</v>
      </c>
      <c r="F5237" s="567">
        <v>16400000</v>
      </c>
    </row>
    <row r="5238" spans="1:6">
      <c r="A5238" s="895" t="s">
        <v>269</v>
      </c>
      <c r="B5238" s="567">
        <v>45000000</v>
      </c>
      <c r="C5238" s="567">
        <v>1</v>
      </c>
      <c r="D5238" s="567">
        <v>45000000</v>
      </c>
      <c r="E5238" s="567">
        <v>31000000</v>
      </c>
      <c r="F5238" s="567">
        <v>16400000</v>
      </c>
    </row>
    <row r="5239" spans="1:6">
      <c r="A5239" s="897" t="s">
        <v>480</v>
      </c>
      <c r="B5239" s="567">
        <v>45000000</v>
      </c>
      <c r="C5239" s="567">
        <v>1</v>
      </c>
      <c r="D5239" s="567">
        <v>45000000</v>
      </c>
      <c r="E5239" s="567">
        <v>31000000</v>
      </c>
      <c r="F5239" s="567">
        <v>16400000</v>
      </c>
    </row>
    <row r="5240" spans="1:6">
      <c r="A5240" s="889">
        <v>85</v>
      </c>
      <c r="B5240" s="567">
        <v>1500000</v>
      </c>
      <c r="C5240" s="567">
        <v>1</v>
      </c>
      <c r="D5240" s="567">
        <v>3000000</v>
      </c>
      <c r="E5240" s="567">
        <v>2561711.1869999999</v>
      </c>
      <c r="F5240" s="567">
        <v>2538915.0839999998</v>
      </c>
    </row>
    <row r="5241" spans="1:6">
      <c r="A5241" s="890">
        <v>0.84630502799999996</v>
      </c>
      <c r="B5241" s="567">
        <v>1500000</v>
      </c>
      <c r="C5241" s="567">
        <v>1</v>
      </c>
      <c r="D5241" s="567">
        <v>3000000</v>
      </c>
      <c r="E5241" s="567">
        <v>2561711.1869999999</v>
      </c>
      <c r="F5241" s="567">
        <v>2538915.0839999998</v>
      </c>
    </row>
    <row r="5242" spans="1:6">
      <c r="A5242" s="891" t="s">
        <v>3251</v>
      </c>
      <c r="B5242" s="567">
        <v>1500000</v>
      </c>
      <c r="C5242" s="567">
        <v>1</v>
      </c>
      <c r="D5242" s="567">
        <v>3000000</v>
      </c>
      <c r="E5242" s="567">
        <v>2561711.1869999999</v>
      </c>
      <c r="F5242" s="567">
        <v>2538915.0839999998</v>
      </c>
    </row>
    <row r="5243" spans="1:6">
      <c r="A5243" s="892" t="s">
        <v>3113</v>
      </c>
      <c r="B5243" s="567">
        <v>1500000</v>
      </c>
      <c r="C5243" s="567">
        <v>1</v>
      </c>
      <c r="D5243" s="567">
        <v>3000000</v>
      </c>
      <c r="E5243" s="567">
        <v>2561711.1869999999</v>
      </c>
      <c r="F5243" s="567">
        <v>2538915.0839999998</v>
      </c>
    </row>
    <row r="5244" spans="1:6">
      <c r="A5244" s="893" t="s">
        <v>3251</v>
      </c>
      <c r="B5244" s="567">
        <v>1500000</v>
      </c>
      <c r="C5244" s="567">
        <v>1</v>
      </c>
      <c r="D5244" s="567">
        <v>3000000</v>
      </c>
      <c r="E5244" s="567">
        <v>2561711.1869999999</v>
      </c>
      <c r="F5244" s="567">
        <v>2538915.0839999998</v>
      </c>
    </row>
    <row r="5245" spans="1:6">
      <c r="A5245" s="894" t="s">
        <v>3251</v>
      </c>
      <c r="B5245" s="567">
        <v>1500000</v>
      </c>
      <c r="C5245" s="567">
        <v>1</v>
      </c>
      <c r="D5245" s="567">
        <v>3000000</v>
      </c>
      <c r="E5245" s="567">
        <v>2561711.1869999999</v>
      </c>
      <c r="F5245" s="567">
        <v>2538915.0839999998</v>
      </c>
    </row>
    <row r="5246" spans="1:6">
      <c r="A5246" s="896" t="s">
        <v>526</v>
      </c>
      <c r="B5246" s="567">
        <v>1500000</v>
      </c>
      <c r="C5246" s="567">
        <v>1</v>
      </c>
      <c r="D5246" s="567">
        <v>3000000</v>
      </c>
      <c r="E5246" s="567">
        <v>2561711.1869999999</v>
      </c>
      <c r="F5246" s="567">
        <v>2538915.0839999998</v>
      </c>
    </row>
    <row r="5247" spans="1:6">
      <c r="A5247" s="895" t="s">
        <v>269</v>
      </c>
      <c r="B5247" s="567">
        <v>1500000</v>
      </c>
      <c r="C5247" s="567">
        <v>1</v>
      </c>
      <c r="D5247" s="567">
        <v>3000000</v>
      </c>
      <c r="E5247" s="567">
        <v>2561711.1869999999</v>
      </c>
      <c r="F5247" s="567">
        <v>2538915.0839999998</v>
      </c>
    </row>
    <row r="5248" spans="1:6">
      <c r="A5248" s="897" t="s">
        <v>319</v>
      </c>
      <c r="B5248" s="567">
        <v>1500000</v>
      </c>
      <c r="C5248" s="567">
        <v>1</v>
      </c>
      <c r="D5248" s="567">
        <v>3000000</v>
      </c>
      <c r="E5248" s="567">
        <v>2561711.1869999999</v>
      </c>
      <c r="F5248" s="567">
        <v>2538915.0839999998</v>
      </c>
    </row>
    <row r="5249" spans="1:6">
      <c r="A5249" s="889">
        <v>95</v>
      </c>
      <c r="B5249" s="567">
        <v>2820000</v>
      </c>
      <c r="C5249" s="567">
        <v>2</v>
      </c>
      <c r="D5249" s="567">
        <v>3695800</v>
      </c>
      <c r="E5249" s="567">
        <v>3569937.8650000002</v>
      </c>
      <c r="F5249" s="567">
        <v>3524215.6209999993</v>
      </c>
    </row>
    <row r="5250" spans="1:6">
      <c r="A5250" s="890">
        <v>0.94955178134920615</v>
      </c>
      <c r="B5250" s="567">
        <v>2000000</v>
      </c>
      <c r="C5250" s="567">
        <v>1</v>
      </c>
      <c r="D5250" s="567">
        <v>2520000</v>
      </c>
      <c r="E5250" s="567">
        <v>2438208.1329999999</v>
      </c>
      <c r="F5250" s="567">
        <v>2392870.4889999996</v>
      </c>
    </row>
    <row r="5251" spans="1:6">
      <c r="A5251" s="891" t="s">
        <v>3251</v>
      </c>
      <c r="B5251" s="567">
        <v>2000000</v>
      </c>
      <c r="C5251" s="567">
        <v>1</v>
      </c>
      <c r="D5251" s="567">
        <v>2520000</v>
      </c>
      <c r="E5251" s="567">
        <v>2438208.1329999999</v>
      </c>
      <c r="F5251" s="567">
        <v>2392870.4889999996</v>
      </c>
    </row>
    <row r="5252" spans="1:6">
      <c r="A5252" s="892" t="s">
        <v>3108</v>
      </c>
      <c r="B5252" s="567">
        <v>2000000</v>
      </c>
      <c r="C5252" s="567">
        <v>1</v>
      </c>
      <c r="D5252" s="567">
        <v>2520000</v>
      </c>
      <c r="E5252" s="567">
        <v>2438208.1329999999</v>
      </c>
      <c r="F5252" s="567">
        <v>2392870.4889999996</v>
      </c>
    </row>
    <row r="5253" spans="1:6">
      <c r="A5253" s="893" t="s">
        <v>3251</v>
      </c>
      <c r="B5253" s="567">
        <v>2000000</v>
      </c>
      <c r="C5253" s="567">
        <v>1</v>
      </c>
      <c r="D5253" s="567">
        <v>2520000</v>
      </c>
      <c r="E5253" s="567">
        <v>2438208.1329999999</v>
      </c>
      <c r="F5253" s="567">
        <v>2392870.4889999996</v>
      </c>
    </row>
    <row r="5254" spans="1:6">
      <c r="A5254" s="894" t="s">
        <v>3251</v>
      </c>
      <c r="B5254" s="567">
        <v>2000000</v>
      </c>
      <c r="C5254" s="567">
        <v>1</v>
      </c>
      <c r="D5254" s="567">
        <v>2520000</v>
      </c>
      <c r="E5254" s="567">
        <v>2438208.1329999999</v>
      </c>
      <c r="F5254" s="567">
        <v>2392870.4889999996</v>
      </c>
    </row>
    <row r="5255" spans="1:6">
      <c r="A5255" s="896" t="s">
        <v>526</v>
      </c>
      <c r="B5255" s="567">
        <v>2000000</v>
      </c>
      <c r="C5255" s="567">
        <v>1</v>
      </c>
      <c r="D5255" s="567">
        <v>2520000</v>
      </c>
      <c r="E5255" s="567">
        <v>2438208.1329999999</v>
      </c>
      <c r="F5255" s="567">
        <v>2392870.4889999996</v>
      </c>
    </row>
    <row r="5256" spans="1:6">
      <c r="A5256" s="895" t="s">
        <v>269</v>
      </c>
      <c r="B5256" s="567">
        <v>2000000</v>
      </c>
      <c r="C5256" s="567">
        <v>1</v>
      </c>
      <c r="D5256" s="567">
        <v>2520000</v>
      </c>
      <c r="E5256" s="567">
        <v>2438208.1329999999</v>
      </c>
      <c r="F5256" s="567">
        <v>2392870.4889999996</v>
      </c>
    </row>
    <row r="5257" spans="1:6">
      <c r="A5257" s="897" t="s">
        <v>319</v>
      </c>
      <c r="B5257" s="567">
        <v>2000000</v>
      </c>
      <c r="C5257" s="567">
        <v>1</v>
      </c>
      <c r="D5257" s="567">
        <v>2520000</v>
      </c>
      <c r="E5257" s="567">
        <v>2438208.1329999999</v>
      </c>
      <c r="F5257" s="567">
        <v>2392870.4889999996</v>
      </c>
    </row>
    <row r="5258" spans="1:6">
      <c r="A5258" s="890">
        <v>0.9621918115325736</v>
      </c>
      <c r="B5258" s="567">
        <v>820000</v>
      </c>
      <c r="C5258" s="567">
        <v>1</v>
      </c>
      <c r="D5258" s="567">
        <v>1175800</v>
      </c>
      <c r="E5258" s="567">
        <v>1131729.7320000001</v>
      </c>
      <c r="F5258" s="567">
        <v>1131345.132</v>
      </c>
    </row>
    <row r="5259" spans="1:6">
      <c r="A5259" s="891" t="s">
        <v>3251</v>
      </c>
      <c r="B5259" s="567">
        <v>820000</v>
      </c>
      <c r="C5259" s="567">
        <v>1</v>
      </c>
      <c r="D5259" s="567">
        <v>1175800</v>
      </c>
      <c r="E5259" s="567">
        <v>1131729.7320000001</v>
      </c>
      <c r="F5259" s="567">
        <v>1131345.132</v>
      </c>
    </row>
    <row r="5260" spans="1:6">
      <c r="A5260" s="892" t="s">
        <v>3114</v>
      </c>
      <c r="B5260" s="567">
        <v>820000</v>
      </c>
      <c r="C5260" s="567">
        <v>1</v>
      </c>
      <c r="D5260" s="567">
        <v>1175800</v>
      </c>
      <c r="E5260" s="567">
        <v>1131729.7320000001</v>
      </c>
      <c r="F5260" s="567">
        <v>1131345.132</v>
      </c>
    </row>
    <row r="5261" spans="1:6">
      <c r="A5261" s="893" t="s">
        <v>3251</v>
      </c>
      <c r="B5261" s="567">
        <v>820000</v>
      </c>
      <c r="C5261" s="567">
        <v>1</v>
      </c>
      <c r="D5261" s="567">
        <v>1175800</v>
      </c>
      <c r="E5261" s="567">
        <v>1131729.7320000001</v>
      </c>
      <c r="F5261" s="567">
        <v>1131345.132</v>
      </c>
    </row>
    <row r="5262" spans="1:6">
      <c r="A5262" s="894" t="s">
        <v>3251</v>
      </c>
      <c r="B5262" s="567">
        <v>820000</v>
      </c>
      <c r="C5262" s="567">
        <v>1</v>
      </c>
      <c r="D5262" s="567">
        <v>1175800</v>
      </c>
      <c r="E5262" s="567">
        <v>1131729.7320000001</v>
      </c>
      <c r="F5262" s="567">
        <v>1131345.132</v>
      </c>
    </row>
    <row r="5263" spans="1:6">
      <c r="A5263" s="896" t="s">
        <v>526</v>
      </c>
      <c r="B5263" s="567">
        <v>820000</v>
      </c>
      <c r="C5263" s="567">
        <v>1</v>
      </c>
      <c r="D5263" s="567">
        <v>1175800</v>
      </c>
      <c r="E5263" s="567">
        <v>1131729.7320000001</v>
      </c>
      <c r="F5263" s="567">
        <v>1131345.132</v>
      </c>
    </row>
    <row r="5264" spans="1:6">
      <c r="A5264" s="895" t="s">
        <v>269</v>
      </c>
      <c r="B5264" s="567">
        <v>820000</v>
      </c>
      <c r="C5264" s="567">
        <v>1</v>
      </c>
      <c r="D5264" s="567">
        <v>1175800</v>
      </c>
      <c r="E5264" s="567">
        <v>1131729.7320000001</v>
      </c>
      <c r="F5264" s="567">
        <v>1131345.132</v>
      </c>
    </row>
    <row r="5265" spans="1:6">
      <c r="A5265" s="897" t="s">
        <v>319</v>
      </c>
      <c r="B5265" s="567">
        <v>820000</v>
      </c>
      <c r="C5265" s="567">
        <v>1</v>
      </c>
      <c r="D5265" s="567">
        <v>1175800</v>
      </c>
      <c r="E5265" s="567">
        <v>1131729.7320000001</v>
      </c>
      <c r="F5265" s="567">
        <v>1131345.132</v>
      </c>
    </row>
    <row r="5266" spans="1:6">
      <c r="A5266" s="889">
        <v>98</v>
      </c>
      <c r="B5266" s="567">
        <v>600000</v>
      </c>
      <c r="C5266" s="567">
        <v>1</v>
      </c>
      <c r="D5266" s="567">
        <v>1716000</v>
      </c>
      <c r="E5266" s="567">
        <v>1641677.8829999999</v>
      </c>
      <c r="F5266" s="567">
        <v>1562253.2959999999</v>
      </c>
    </row>
    <row r="5267" spans="1:6">
      <c r="A5267" s="890">
        <v>0.91040401864801856</v>
      </c>
      <c r="B5267" s="567">
        <v>600000</v>
      </c>
      <c r="C5267" s="567">
        <v>1</v>
      </c>
      <c r="D5267" s="567">
        <v>1716000</v>
      </c>
      <c r="E5267" s="567">
        <v>1641677.8829999999</v>
      </c>
      <c r="F5267" s="567">
        <v>1562253.2959999999</v>
      </c>
    </row>
    <row r="5268" spans="1:6">
      <c r="A5268" s="891" t="s">
        <v>3251</v>
      </c>
      <c r="B5268" s="567">
        <v>600000</v>
      </c>
      <c r="C5268" s="567">
        <v>1</v>
      </c>
      <c r="D5268" s="567">
        <v>1716000</v>
      </c>
      <c r="E5268" s="567">
        <v>1641677.8829999999</v>
      </c>
      <c r="F5268" s="567">
        <v>1562253.2959999999</v>
      </c>
    </row>
    <row r="5269" spans="1:6">
      <c r="A5269" s="892" t="s">
        <v>3111</v>
      </c>
      <c r="B5269" s="567">
        <v>600000</v>
      </c>
      <c r="C5269" s="567">
        <v>1</v>
      </c>
      <c r="D5269" s="567">
        <v>1716000</v>
      </c>
      <c r="E5269" s="567">
        <v>1641677.8829999999</v>
      </c>
      <c r="F5269" s="567">
        <v>1562253.2959999999</v>
      </c>
    </row>
    <row r="5270" spans="1:6">
      <c r="A5270" s="893" t="s">
        <v>3251</v>
      </c>
      <c r="B5270" s="567">
        <v>600000</v>
      </c>
      <c r="C5270" s="567">
        <v>1</v>
      </c>
      <c r="D5270" s="567">
        <v>1716000</v>
      </c>
      <c r="E5270" s="567">
        <v>1641677.8829999999</v>
      </c>
      <c r="F5270" s="567">
        <v>1562253.2959999999</v>
      </c>
    </row>
    <row r="5271" spans="1:6">
      <c r="A5271" s="894" t="s">
        <v>3251</v>
      </c>
      <c r="B5271" s="567">
        <v>600000</v>
      </c>
      <c r="C5271" s="567">
        <v>1</v>
      </c>
      <c r="D5271" s="567">
        <v>1716000</v>
      </c>
      <c r="E5271" s="567">
        <v>1641677.8829999999</v>
      </c>
      <c r="F5271" s="567">
        <v>1562253.2959999999</v>
      </c>
    </row>
    <row r="5272" spans="1:6">
      <c r="A5272" s="896" t="s">
        <v>526</v>
      </c>
      <c r="B5272" s="567">
        <v>600000</v>
      </c>
      <c r="C5272" s="567">
        <v>1</v>
      </c>
      <c r="D5272" s="567">
        <v>1716000</v>
      </c>
      <c r="E5272" s="567">
        <v>1641677.8829999999</v>
      </c>
      <c r="F5272" s="567">
        <v>1562253.2959999999</v>
      </c>
    </row>
    <row r="5273" spans="1:6">
      <c r="A5273" s="895" t="s">
        <v>269</v>
      </c>
      <c r="B5273" s="567">
        <v>600000</v>
      </c>
      <c r="C5273" s="567">
        <v>1</v>
      </c>
      <c r="D5273" s="567">
        <v>1716000</v>
      </c>
      <c r="E5273" s="567">
        <v>1641677.8829999999</v>
      </c>
      <c r="F5273" s="567">
        <v>1562253.2959999999</v>
      </c>
    </row>
    <row r="5274" spans="1:6">
      <c r="A5274" s="897" t="s">
        <v>319</v>
      </c>
      <c r="B5274" s="567">
        <v>600000</v>
      </c>
      <c r="C5274" s="567">
        <v>1</v>
      </c>
      <c r="D5274" s="567">
        <v>1716000</v>
      </c>
      <c r="E5274" s="567">
        <v>1641677.8829999999</v>
      </c>
      <c r="F5274" s="567">
        <v>1562253.2959999999</v>
      </c>
    </row>
    <row r="5275" spans="1:6">
      <c r="A5275" s="889">
        <v>100</v>
      </c>
      <c r="B5275" s="567">
        <v>2300000</v>
      </c>
      <c r="C5275" s="567">
        <v>2</v>
      </c>
      <c r="D5275" s="567">
        <v>5073827</v>
      </c>
      <c r="E5275" s="567">
        <v>4640757.2709999997</v>
      </c>
      <c r="F5275" s="567">
        <v>4636796.2570000002</v>
      </c>
    </row>
    <row r="5276" spans="1:6">
      <c r="A5276" s="890">
        <v>0.87444966407473279</v>
      </c>
      <c r="B5276" s="567">
        <v>1500000</v>
      </c>
      <c r="C5276" s="567">
        <v>1</v>
      </c>
      <c r="D5276" s="567">
        <v>3423827</v>
      </c>
      <c r="E5276" s="567">
        <v>2994535.2710000002</v>
      </c>
      <c r="F5276" s="567">
        <v>2993964.37</v>
      </c>
    </row>
    <row r="5277" spans="1:6">
      <c r="A5277" s="891" t="s">
        <v>3251</v>
      </c>
      <c r="B5277" s="567">
        <v>1500000</v>
      </c>
      <c r="C5277" s="567">
        <v>1</v>
      </c>
      <c r="D5277" s="567">
        <v>3423827</v>
      </c>
      <c r="E5277" s="567">
        <v>2994535.2710000002</v>
      </c>
      <c r="F5277" s="567">
        <v>2993964.37</v>
      </c>
    </row>
    <row r="5278" spans="1:6">
      <c r="A5278" s="892" t="s">
        <v>3112</v>
      </c>
      <c r="B5278" s="567">
        <v>1500000</v>
      </c>
      <c r="C5278" s="567">
        <v>1</v>
      </c>
      <c r="D5278" s="567">
        <v>3423827</v>
      </c>
      <c r="E5278" s="567">
        <v>2994535.2710000002</v>
      </c>
      <c r="F5278" s="567">
        <v>2993964.37</v>
      </c>
    </row>
    <row r="5279" spans="1:6">
      <c r="A5279" s="893" t="s">
        <v>3251</v>
      </c>
      <c r="B5279" s="567">
        <v>1500000</v>
      </c>
      <c r="C5279" s="567">
        <v>1</v>
      </c>
      <c r="D5279" s="567">
        <v>3423827</v>
      </c>
      <c r="E5279" s="567">
        <v>2994535.2710000002</v>
      </c>
      <c r="F5279" s="567">
        <v>2993964.37</v>
      </c>
    </row>
    <row r="5280" spans="1:6">
      <c r="A5280" s="894" t="s">
        <v>3251</v>
      </c>
      <c r="B5280" s="567">
        <v>1500000</v>
      </c>
      <c r="C5280" s="567">
        <v>1</v>
      </c>
      <c r="D5280" s="567">
        <v>3423827</v>
      </c>
      <c r="E5280" s="567">
        <v>2994535.2710000002</v>
      </c>
      <c r="F5280" s="567">
        <v>2993964.37</v>
      </c>
    </row>
    <row r="5281" spans="1:6">
      <c r="A5281" s="896" t="s">
        <v>526</v>
      </c>
      <c r="B5281" s="567">
        <v>1500000</v>
      </c>
      <c r="C5281" s="567">
        <v>1</v>
      </c>
      <c r="D5281" s="567">
        <v>3423827</v>
      </c>
      <c r="E5281" s="567">
        <v>2994535.2710000002</v>
      </c>
      <c r="F5281" s="567">
        <v>2993964.37</v>
      </c>
    </row>
    <row r="5282" spans="1:6">
      <c r="A5282" s="895" t="s">
        <v>269</v>
      </c>
      <c r="B5282" s="567">
        <v>1500000</v>
      </c>
      <c r="C5282" s="567">
        <v>1</v>
      </c>
      <c r="D5282" s="567">
        <v>3423827</v>
      </c>
      <c r="E5282" s="567">
        <v>2994535.2710000002</v>
      </c>
      <c r="F5282" s="567">
        <v>2993964.37</v>
      </c>
    </row>
    <row r="5283" spans="1:6">
      <c r="A5283" s="897" t="s">
        <v>319</v>
      </c>
      <c r="B5283" s="567">
        <v>1500000</v>
      </c>
      <c r="C5283" s="567">
        <v>1</v>
      </c>
      <c r="D5283" s="567">
        <v>3423827</v>
      </c>
      <c r="E5283" s="567">
        <v>2994535.2710000002</v>
      </c>
      <c r="F5283" s="567">
        <v>2993964.37</v>
      </c>
    </row>
    <row r="5284" spans="1:6">
      <c r="A5284" s="890">
        <v>0.99565568909090918</v>
      </c>
      <c r="B5284" s="567">
        <v>800000</v>
      </c>
      <c r="C5284" s="567">
        <v>1</v>
      </c>
      <c r="D5284" s="567">
        <v>1650000</v>
      </c>
      <c r="E5284" s="567">
        <v>1646222</v>
      </c>
      <c r="F5284" s="567">
        <v>1642831.8870000001</v>
      </c>
    </row>
    <row r="5285" spans="1:6">
      <c r="A5285" s="891" t="s">
        <v>3251</v>
      </c>
      <c r="B5285" s="567">
        <v>800000</v>
      </c>
      <c r="C5285" s="567">
        <v>1</v>
      </c>
      <c r="D5285" s="567">
        <v>1650000</v>
      </c>
      <c r="E5285" s="567">
        <v>1646222</v>
      </c>
      <c r="F5285" s="567">
        <v>1642831.8870000001</v>
      </c>
    </row>
    <row r="5286" spans="1:6">
      <c r="A5286" s="892" t="s">
        <v>3106</v>
      </c>
      <c r="B5286" s="567">
        <v>800000</v>
      </c>
      <c r="C5286" s="567">
        <v>1</v>
      </c>
      <c r="D5286" s="567">
        <v>1650000</v>
      </c>
      <c r="E5286" s="567">
        <v>1646222</v>
      </c>
      <c r="F5286" s="567">
        <v>1642831.8870000001</v>
      </c>
    </row>
    <row r="5287" spans="1:6">
      <c r="A5287" s="893" t="s">
        <v>3251</v>
      </c>
      <c r="B5287" s="567">
        <v>800000</v>
      </c>
      <c r="C5287" s="567">
        <v>1</v>
      </c>
      <c r="D5287" s="567">
        <v>1650000</v>
      </c>
      <c r="E5287" s="567">
        <v>1646222</v>
      </c>
      <c r="F5287" s="567">
        <v>1642831.8870000001</v>
      </c>
    </row>
    <row r="5288" spans="1:6">
      <c r="A5288" s="894" t="s">
        <v>3251</v>
      </c>
      <c r="B5288" s="567">
        <v>800000</v>
      </c>
      <c r="C5288" s="567">
        <v>1</v>
      </c>
      <c r="D5288" s="567">
        <v>1650000</v>
      </c>
      <c r="E5288" s="567">
        <v>1646222</v>
      </c>
      <c r="F5288" s="567">
        <v>1642831.8870000001</v>
      </c>
    </row>
    <row r="5289" spans="1:6">
      <c r="A5289" s="896" t="s">
        <v>526</v>
      </c>
      <c r="B5289" s="567">
        <v>800000</v>
      </c>
      <c r="C5289" s="567">
        <v>1</v>
      </c>
      <c r="D5289" s="567">
        <v>1650000</v>
      </c>
      <c r="E5289" s="567">
        <v>1646222</v>
      </c>
      <c r="F5289" s="567">
        <v>1642831.8870000001</v>
      </c>
    </row>
    <row r="5290" spans="1:6">
      <c r="A5290" s="895" t="s">
        <v>269</v>
      </c>
      <c r="B5290" s="567">
        <v>800000</v>
      </c>
      <c r="C5290" s="567">
        <v>1</v>
      </c>
      <c r="D5290" s="567">
        <v>1650000</v>
      </c>
      <c r="E5290" s="567">
        <v>1646222</v>
      </c>
      <c r="F5290" s="567">
        <v>1642831.8870000001</v>
      </c>
    </row>
    <row r="5291" spans="1:6">
      <c r="A5291" s="897" t="s">
        <v>319</v>
      </c>
      <c r="B5291" s="567">
        <v>800000</v>
      </c>
      <c r="C5291" s="567">
        <v>1</v>
      </c>
      <c r="D5291" s="567">
        <v>1650000</v>
      </c>
      <c r="E5291" s="567">
        <v>1646222</v>
      </c>
      <c r="F5291" s="567">
        <v>1642831.8870000001</v>
      </c>
    </row>
    <row r="5292" spans="1:6">
      <c r="A5292" s="887" t="s">
        <v>135</v>
      </c>
      <c r="B5292" s="567"/>
      <c r="C5292" s="567">
        <v>2</v>
      </c>
      <c r="D5292" s="567">
        <v>5970114</v>
      </c>
      <c r="E5292" s="567">
        <v>5808820.2689499995</v>
      </c>
      <c r="F5292" s="567">
        <v>5665636.4089300008</v>
      </c>
    </row>
    <row r="5293" spans="1:6">
      <c r="A5293" s="888" t="s">
        <v>13</v>
      </c>
      <c r="B5293" s="567"/>
      <c r="C5293" s="567">
        <v>2</v>
      </c>
      <c r="D5293" s="567">
        <v>5970114</v>
      </c>
      <c r="E5293" s="567">
        <v>5808820.2689499995</v>
      </c>
      <c r="F5293" s="567">
        <v>5665636.4089300008</v>
      </c>
    </row>
    <row r="5294" spans="1:6">
      <c r="A5294" s="889" t="s">
        <v>116</v>
      </c>
      <c r="B5294" s="567"/>
      <c r="C5294" s="567">
        <v>2</v>
      </c>
      <c r="D5294" s="567">
        <v>5970114</v>
      </c>
      <c r="E5294" s="567">
        <v>5808820.2689499995</v>
      </c>
      <c r="F5294" s="567">
        <v>5665636.4089300008</v>
      </c>
    </row>
    <row r="5295" spans="1:6">
      <c r="A5295" s="890" t="s">
        <v>3251</v>
      </c>
      <c r="B5295" s="567"/>
      <c r="C5295" s="567">
        <v>2</v>
      </c>
      <c r="D5295" s="567">
        <v>5970114</v>
      </c>
      <c r="E5295" s="567">
        <v>5808820.2689499995</v>
      </c>
      <c r="F5295" s="567">
        <v>5665636.4089300008</v>
      </c>
    </row>
    <row r="5296" spans="1:6">
      <c r="A5296" s="891" t="s">
        <v>3251</v>
      </c>
      <c r="B5296" s="567"/>
      <c r="C5296" s="567">
        <v>2</v>
      </c>
      <c r="D5296" s="567">
        <v>5970114</v>
      </c>
      <c r="E5296" s="567">
        <v>5808820.2689499995</v>
      </c>
      <c r="F5296" s="567">
        <v>5665636.4089300008</v>
      </c>
    </row>
    <row r="5297" spans="1:6">
      <c r="A5297" s="892" t="s">
        <v>132</v>
      </c>
      <c r="B5297" s="567"/>
      <c r="C5297" s="567">
        <v>1</v>
      </c>
      <c r="D5297" s="567">
        <v>1753614</v>
      </c>
      <c r="E5297" s="567">
        <v>1688998.4175199999</v>
      </c>
      <c r="F5297" s="567">
        <v>1623094.8989000004</v>
      </c>
    </row>
    <row r="5298" spans="1:6">
      <c r="A5298" s="893" t="s">
        <v>3251</v>
      </c>
      <c r="B5298" s="567"/>
      <c r="C5298" s="567">
        <v>1</v>
      </c>
      <c r="D5298" s="567">
        <v>1753614</v>
      </c>
      <c r="E5298" s="567">
        <v>1688998.4175199999</v>
      </c>
      <c r="F5298" s="567">
        <v>1623094.8989000004</v>
      </c>
    </row>
    <row r="5299" spans="1:6">
      <c r="A5299" s="894" t="s">
        <v>86</v>
      </c>
      <c r="B5299" s="567"/>
      <c r="C5299" s="567">
        <v>1</v>
      </c>
      <c r="D5299" s="567">
        <v>1753614</v>
      </c>
      <c r="E5299" s="567">
        <v>1688998.4175199999</v>
      </c>
      <c r="F5299" s="567">
        <v>1623094.8989000004</v>
      </c>
    </row>
    <row r="5300" spans="1:6">
      <c r="A5300" s="896" t="s">
        <v>317</v>
      </c>
      <c r="B5300" s="729"/>
      <c r="C5300" s="729">
        <v>1</v>
      </c>
      <c r="D5300" s="729">
        <v>1753614</v>
      </c>
      <c r="E5300" s="729">
        <v>1688998.4175199999</v>
      </c>
      <c r="F5300" s="729">
        <v>1623094.8989000004</v>
      </c>
    </row>
    <row r="5301" spans="1:6">
      <c r="A5301" s="895" t="s">
        <v>104</v>
      </c>
      <c r="B5301" s="567"/>
      <c r="C5301" s="567">
        <v>1</v>
      </c>
      <c r="D5301" s="567">
        <v>1753614</v>
      </c>
      <c r="E5301" s="567">
        <v>1688998.4175199999</v>
      </c>
      <c r="F5301" s="567">
        <v>1623094.8989000004</v>
      </c>
    </row>
    <row r="5302" spans="1:6">
      <c r="A5302" s="897" t="s">
        <v>3251</v>
      </c>
      <c r="B5302" s="567"/>
      <c r="C5302" s="567">
        <v>1</v>
      </c>
      <c r="D5302" s="567">
        <v>1753614</v>
      </c>
      <c r="E5302" s="567">
        <v>1688998.4175199999</v>
      </c>
      <c r="F5302" s="567">
        <v>1623094.8989000004</v>
      </c>
    </row>
    <row r="5303" spans="1:6">
      <c r="A5303" s="892" t="s">
        <v>133</v>
      </c>
      <c r="B5303" s="567"/>
      <c r="C5303" s="567">
        <v>1</v>
      </c>
      <c r="D5303" s="567">
        <v>4216500</v>
      </c>
      <c r="E5303" s="567">
        <v>4119821.8514299998</v>
      </c>
      <c r="F5303" s="567">
        <v>4042541.5100300005</v>
      </c>
    </row>
    <row r="5304" spans="1:6">
      <c r="A5304" s="893" t="s">
        <v>3251</v>
      </c>
      <c r="B5304" s="567"/>
      <c r="C5304" s="567">
        <v>1</v>
      </c>
      <c r="D5304" s="567">
        <v>4216500</v>
      </c>
      <c r="E5304" s="567">
        <v>4119821.8514299998</v>
      </c>
      <c r="F5304" s="567">
        <v>4042541.5100300005</v>
      </c>
    </row>
    <row r="5305" spans="1:6">
      <c r="A5305" s="894" t="s">
        <v>86</v>
      </c>
      <c r="B5305" s="567"/>
      <c r="C5305" s="567">
        <v>1</v>
      </c>
      <c r="D5305" s="567">
        <v>4216500</v>
      </c>
      <c r="E5305" s="567">
        <v>4119821.8514299998</v>
      </c>
      <c r="F5305" s="567">
        <v>4042541.5100300005</v>
      </c>
    </row>
    <row r="5306" spans="1:6">
      <c r="A5306" s="896" t="s">
        <v>317</v>
      </c>
      <c r="B5306" s="729"/>
      <c r="C5306" s="729">
        <v>1</v>
      </c>
      <c r="D5306" s="729">
        <v>4216500</v>
      </c>
      <c r="E5306" s="729">
        <v>4119821.8514299998</v>
      </c>
      <c r="F5306" s="729">
        <v>4042541.5100300005</v>
      </c>
    </row>
    <row r="5307" spans="1:6">
      <c r="A5307" s="895" t="s">
        <v>104</v>
      </c>
      <c r="B5307" s="567"/>
      <c r="C5307" s="567">
        <v>1</v>
      </c>
      <c r="D5307" s="567">
        <v>4216500</v>
      </c>
      <c r="E5307" s="567">
        <v>4119821.8514299998</v>
      </c>
      <c r="F5307" s="567">
        <v>4042541.5100300005</v>
      </c>
    </row>
    <row r="5308" spans="1:6">
      <c r="A5308" s="897" t="s">
        <v>3251</v>
      </c>
      <c r="B5308" s="567"/>
      <c r="C5308" s="567">
        <v>1</v>
      </c>
      <c r="D5308" s="567">
        <v>4216500</v>
      </c>
      <c r="E5308" s="567">
        <v>4119821.8514299998</v>
      </c>
      <c r="F5308" s="567">
        <v>4042541.5100300005</v>
      </c>
    </row>
    <row r="5309" spans="1:6">
      <c r="A5309" s="887" t="s">
        <v>2573</v>
      </c>
      <c r="B5309" s="567"/>
      <c r="C5309" s="567">
        <v>2</v>
      </c>
      <c r="D5309" s="567">
        <v>2730000</v>
      </c>
      <c r="E5309" s="567">
        <v>2664977.2062300001</v>
      </c>
      <c r="F5309" s="567"/>
    </row>
    <row r="5310" spans="1:6">
      <c r="A5310" s="888" t="s">
        <v>3251</v>
      </c>
      <c r="B5310" s="567"/>
      <c r="C5310" s="567">
        <v>2</v>
      </c>
      <c r="D5310" s="567">
        <v>2730000</v>
      </c>
      <c r="E5310" s="567">
        <v>2664977.2062300001</v>
      </c>
      <c r="F5310" s="567"/>
    </row>
    <row r="5311" spans="1:6">
      <c r="A5311" s="889">
        <v>1</v>
      </c>
      <c r="B5311" s="567"/>
      <c r="C5311" s="567">
        <v>2</v>
      </c>
      <c r="D5311" s="567">
        <v>2730000</v>
      </c>
      <c r="E5311" s="567">
        <v>2664977.2062300001</v>
      </c>
      <c r="F5311" s="567"/>
    </row>
    <row r="5312" spans="1:6">
      <c r="A5312" s="890" t="s">
        <v>3251</v>
      </c>
      <c r="B5312" s="567"/>
      <c r="C5312" s="567">
        <v>2</v>
      </c>
      <c r="D5312" s="567">
        <v>2730000</v>
      </c>
      <c r="E5312" s="567">
        <v>2664977.2062300001</v>
      </c>
      <c r="F5312" s="567"/>
    </row>
    <row r="5313" spans="1:6">
      <c r="A5313" s="891" t="s">
        <v>3251</v>
      </c>
      <c r="B5313" s="567"/>
      <c r="C5313" s="567">
        <v>2</v>
      </c>
      <c r="D5313" s="567">
        <v>2730000</v>
      </c>
      <c r="E5313" s="567">
        <v>2664977.2062300001</v>
      </c>
      <c r="F5313" s="567"/>
    </row>
    <row r="5314" spans="1:6">
      <c r="A5314" s="892" t="s">
        <v>2574</v>
      </c>
      <c r="B5314" s="567"/>
      <c r="C5314" s="567">
        <v>1</v>
      </c>
      <c r="D5314" s="567">
        <v>1400000</v>
      </c>
      <c r="E5314" s="567">
        <v>1381353.47826</v>
      </c>
      <c r="F5314" s="567"/>
    </row>
    <row r="5315" spans="1:6">
      <c r="A5315" s="893" t="s">
        <v>2575</v>
      </c>
      <c r="B5315" s="567"/>
      <c r="C5315" s="567">
        <v>1</v>
      </c>
      <c r="D5315" s="567">
        <v>1400000</v>
      </c>
      <c r="E5315" s="567">
        <v>1381353.47826</v>
      </c>
      <c r="F5315" s="567"/>
    </row>
    <row r="5316" spans="1:6">
      <c r="A5316" s="894" t="s">
        <v>3251</v>
      </c>
      <c r="B5316" s="567"/>
      <c r="C5316" s="567">
        <v>1</v>
      </c>
      <c r="D5316" s="567">
        <v>1400000</v>
      </c>
      <c r="E5316" s="567">
        <v>1381353.47826</v>
      </c>
      <c r="F5316" s="567"/>
    </row>
    <row r="5317" spans="1:6">
      <c r="A5317" s="896" t="s">
        <v>2286</v>
      </c>
      <c r="B5317" s="567"/>
      <c r="C5317" s="567">
        <v>1</v>
      </c>
      <c r="D5317" s="567">
        <v>1400000</v>
      </c>
      <c r="E5317" s="567">
        <v>1381353.47826</v>
      </c>
      <c r="F5317" s="567"/>
    </row>
    <row r="5318" spans="1:6">
      <c r="A5318" s="895" t="s">
        <v>276</v>
      </c>
      <c r="B5318" s="567"/>
      <c r="C5318" s="567">
        <v>1</v>
      </c>
      <c r="D5318" s="567">
        <v>1400000</v>
      </c>
      <c r="E5318" s="567">
        <v>1381353.47826</v>
      </c>
      <c r="F5318" s="567"/>
    </row>
    <row r="5319" spans="1:6">
      <c r="A5319" s="897" t="s">
        <v>3251</v>
      </c>
      <c r="B5319" s="567"/>
      <c r="C5319" s="567">
        <v>1</v>
      </c>
      <c r="D5319" s="567">
        <v>1400000</v>
      </c>
      <c r="E5319" s="567">
        <v>1381353.47826</v>
      </c>
      <c r="F5319" s="567"/>
    </row>
    <row r="5320" spans="1:6">
      <c r="A5320" s="892" t="s">
        <v>2571</v>
      </c>
      <c r="B5320" s="567"/>
      <c r="C5320" s="567">
        <v>1</v>
      </c>
      <c r="D5320" s="567">
        <v>1330000</v>
      </c>
      <c r="E5320" s="567">
        <v>1283623.7279700001</v>
      </c>
      <c r="F5320" s="567"/>
    </row>
    <row r="5321" spans="1:6">
      <c r="A5321" s="893" t="s">
        <v>2572</v>
      </c>
      <c r="B5321" s="567"/>
      <c r="C5321" s="567">
        <v>1</v>
      </c>
      <c r="D5321" s="567">
        <v>1330000</v>
      </c>
      <c r="E5321" s="567">
        <v>1283623.7279700001</v>
      </c>
      <c r="F5321" s="567"/>
    </row>
    <row r="5322" spans="1:6">
      <c r="A5322" s="894" t="s">
        <v>3251</v>
      </c>
      <c r="B5322" s="567"/>
      <c r="C5322" s="567">
        <v>1</v>
      </c>
      <c r="D5322" s="567">
        <v>1330000</v>
      </c>
      <c r="E5322" s="567">
        <v>1283623.7279700001</v>
      </c>
      <c r="F5322" s="567"/>
    </row>
    <row r="5323" spans="1:6">
      <c r="A5323" s="896" t="s">
        <v>2286</v>
      </c>
      <c r="B5323" s="567"/>
      <c r="C5323" s="567">
        <v>1</v>
      </c>
      <c r="D5323" s="567">
        <v>1330000</v>
      </c>
      <c r="E5323" s="567">
        <v>1283623.7279700001</v>
      </c>
      <c r="F5323" s="567"/>
    </row>
    <row r="5324" spans="1:6">
      <c r="A5324" s="895" t="s">
        <v>276</v>
      </c>
      <c r="B5324" s="567"/>
      <c r="C5324" s="567">
        <v>1</v>
      </c>
      <c r="D5324" s="567">
        <v>1330000</v>
      </c>
      <c r="E5324" s="567">
        <v>1283623.7279700001</v>
      </c>
      <c r="F5324" s="567"/>
    </row>
    <row r="5325" spans="1:6">
      <c r="A5325" s="897" t="s">
        <v>3251</v>
      </c>
      <c r="B5325" s="567"/>
      <c r="C5325" s="567">
        <v>1</v>
      </c>
      <c r="D5325" s="567">
        <v>1330000</v>
      </c>
      <c r="E5325" s="567">
        <v>1283623.7279700001</v>
      </c>
      <c r="F5325" s="567"/>
    </row>
    <row r="5326" spans="1:6">
      <c r="A5326" s="887" t="s">
        <v>475</v>
      </c>
      <c r="B5326" s="567">
        <v>19900000</v>
      </c>
      <c r="C5326" s="567">
        <v>1</v>
      </c>
      <c r="D5326" s="567">
        <v>19900000</v>
      </c>
      <c r="E5326" s="567">
        <v>0</v>
      </c>
      <c r="F5326" s="567">
        <v>0</v>
      </c>
    </row>
    <row r="5327" spans="1:6">
      <c r="A5327" s="888" t="s">
        <v>3251</v>
      </c>
      <c r="B5327" s="567">
        <v>19900000</v>
      </c>
      <c r="C5327" s="567">
        <v>1</v>
      </c>
      <c r="D5327" s="567">
        <v>19900000</v>
      </c>
      <c r="E5327" s="567">
        <v>0</v>
      </c>
      <c r="F5327" s="567">
        <v>0</v>
      </c>
    </row>
    <row r="5328" spans="1:6">
      <c r="A5328" s="889">
        <v>0</v>
      </c>
      <c r="B5328" s="567">
        <v>19900000</v>
      </c>
      <c r="C5328" s="567">
        <v>1</v>
      </c>
      <c r="D5328" s="567">
        <v>19900000</v>
      </c>
      <c r="E5328" s="567">
        <v>0</v>
      </c>
      <c r="F5328" s="567">
        <v>0</v>
      </c>
    </row>
    <row r="5329" spans="1:6">
      <c r="A5329" s="890" t="s">
        <v>3251</v>
      </c>
      <c r="B5329" s="567">
        <v>19900000</v>
      </c>
      <c r="C5329" s="567">
        <v>1</v>
      </c>
      <c r="D5329" s="567">
        <v>19900000</v>
      </c>
      <c r="E5329" s="567">
        <v>0</v>
      </c>
      <c r="F5329" s="567">
        <v>0</v>
      </c>
    </row>
    <row r="5330" spans="1:6">
      <c r="A5330" s="891" t="s">
        <v>3251</v>
      </c>
      <c r="B5330" s="567">
        <v>19900000</v>
      </c>
      <c r="C5330" s="567">
        <v>1</v>
      </c>
      <c r="D5330" s="567">
        <v>19900000</v>
      </c>
      <c r="E5330" s="567">
        <v>0</v>
      </c>
      <c r="F5330" s="567">
        <v>0</v>
      </c>
    </row>
    <row r="5331" spans="1:6">
      <c r="A5331" s="892" t="s">
        <v>3251</v>
      </c>
      <c r="B5331" s="567">
        <v>19900000</v>
      </c>
      <c r="C5331" s="567">
        <v>1</v>
      </c>
      <c r="D5331" s="567">
        <v>19900000</v>
      </c>
      <c r="E5331" s="567">
        <v>0</v>
      </c>
      <c r="F5331" s="567">
        <v>0</v>
      </c>
    </row>
    <row r="5332" spans="1:6">
      <c r="A5332" s="893" t="s">
        <v>474</v>
      </c>
      <c r="B5332" s="567">
        <v>19900000</v>
      </c>
      <c r="C5332" s="567">
        <v>1</v>
      </c>
      <c r="D5332" s="567">
        <v>19900000</v>
      </c>
      <c r="E5332" s="567">
        <v>0</v>
      </c>
      <c r="F5332" s="567">
        <v>0</v>
      </c>
    </row>
    <row r="5333" spans="1:6">
      <c r="A5333" s="894" t="s">
        <v>3251</v>
      </c>
      <c r="B5333" s="567">
        <v>19900000</v>
      </c>
      <c r="C5333" s="567">
        <v>1</v>
      </c>
      <c r="D5333" s="567">
        <v>19900000</v>
      </c>
      <c r="E5333" s="567">
        <v>0</v>
      </c>
      <c r="F5333" s="567">
        <v>0</v>
      </c>
    </row>
    <row r="5334" spans="1:6">
      <c r="A5334" s="896" t="s">
        <v>318</v>
      </c>
      <c r="B5334" s="567">
        <v>19900000</v>
      </c>
      <c r="C5334" s="567">
        <v>1</v>
      </c>
      <c r="D5334" s="567">
        <v>19900000</v>
      </c>
      <c r="E5334" s="567">
        <v>0</v>
      </c>
      <c r="F5334" s="567">
        <v>0</v>
      </c>
    </row>
    <row r="5335" spans="1:6">
      <c r="A5335" s="895" t="s">
        <v>272</v>
      </c>
      <c r="B5335" s="567">
        <v>19900000</v>
      </c>
      <c r="C5335" s="567">
        <v>1</v>
      </c>
      <c r="D5335" s="567">
        <v>19900000</v>
      </c>
      <c r="E5335" s="567">
        <v>0</v>
      </c>
      <c r="F5335" s="567">
        <v>0</v>
      </c>
    </row>
    <row r="5336" spans="1:6">
      <c r="A5336" s="897" t="s">
        <v>472</v>
      </c>
      <c r="B5336" s="567">
        <v>19900000</v>
      </c>
      <c r="C5336" s="567">
        <v>1</v>
      </c>
      <c r="D5336" s="567">
        <v>19900000</v>
      </c>
      <c r="E5336" s="567">
        <v>0</v>
      </c>
      <c r="F5336" s="567">
        <v>0</v>
      </c>
    </row>
    <row r="5337" spans="1:6">
      <c r="A5337" s="887" t="s">
        <v>2578</v>
      </c>
      <c r="B5337" s="567"/>
      <c r="C5337" s="567">
        <v>1</v>
      </c>
      <c r="D5337" s="567">
        <v>1566000</v>
      </c>
      <c r="E5337" s="567">
        <v>1557124.19196</v>
      </c>
      <c r="F5337" s="567"/>
    </row>
    <row r="5338" spans="1:6">
      <c r="A5338" s="888" t="s">
        <v>3251</v>
      </c>
      <c r="B5338" s="567"/>
      <c r="C5338" s="567">
        <v>1</v>
      </c>
      <c r="D5338" s="567">
        <v>1566000</v>
      </c>
      <c r="E5338" s="567">
        <v>1557124.19196</v>
      </c>
      <c r="F5338" s="567"/>
    </row>
    <row r="5339" spans="1:6">
      <c r="A5339" s="889">
        <v>1</v>
      </c>
      <c r="B5339" s="567"/>
      <c r="C5339" s="567">
        <v>1</v>
      </c>
      <c r="D5339" s="567">
        <v>1566000</v>
      </c>
      <c r="E5339" s="567">
        <v>1557124.19196</v>
      </c>
      <c r="F5339" s="567"/>
    </row>
    <row r="5340" spans="1:6">
      <c r="A5340" s="890" t="s">
        <v>3251</v>
      </c>
      <c r="B5340" s="567"/>
      <c r="C5340" s="567">
        <v>1</v>
      </c>
      <c r="D5340" s="567">
        <v>1566000</v>
      </c>
      <c r="E5340" s="567">
        <v>1557124.19196</v>
      </c>
      <c r="F5340" s="567"/>
    </row>
    <row r="5341" spans="1:6">
      <c r="A5341" s="891" t="s">
        <v>3251</v>
      </c>
      <c r="B5341" s="567"/>
      <c r="C5341" s="567">
        <v>1</v>
      </c>
      <c r="D5341" s="567">
        <v>1566000</v>
      </c>
      <c r="E5341" s="567">
        <v>1557124.19196</v>
      </c>
      <c r="F5341" s="567"/>
    </row>
    <row r="5342" spans="1:6">
      <c r="A5342" s="892" t="s">
        <v>2576</v>
      </c>
      <c r="B5342" s="567"/>
      <c r="C5342" s="567">
        <v>1</v>
      </c>
      <c r="D5342" s="567">
        <v>1566000</v>
      </c>
      <c r="E5342" s="567">
        <v>1557124.19196</v>
      </c>
      <c r="F5342" s="567"/>
    </row>
    <row r="5343" spans="1:6">
      <c r="A5343" s="893" t="s">
        <v>2577</v>
      </c>
      <c r="B5343" s="567"/>
      <c r="C5343" s="567">
        <v>1</v>
      </c>
      <c r="D5343" s="567">
        <v>1566000</v>
      </c>
      <c r="E5343" s="567">
        <v>1557124.19196</v>
      </c>
      <c r="F5343" s="567"/>
    </row>
    <row r="5344" spans="1:6">
      <c r="A5344" s="894" t="s">
        <v>3251</v>
      </c>
      <c r="B5344" s="567"/>
      <c r="C5344" s="567">
        <v>1</v>
      </c>
      <c r="D5344" s="567">
        <v>1566000</v>
      </c>
      <c r="E5344" s="567">
        <v>1557124.19196</v>
      </c>
      <c r="F5344" s="567"/>
    </row>
    <row r="5345" spans="1:6">
      <c r="A5345" s="896" t="s">
        <v>2286</v>
      </c>
      <c r="B5345" s="567"/>
      <c r="C5345" s="567">
        <v>1</v>
      </c>
      <c r="D5345" s="567">
        <v>1566000</v>
      </c>
      <c r="E5345" s="567">
        <v>1557124.19196</v>
      </c>
      <c r="F5345" s="567"/>
    </row>
    <row r="5346" spans="1:6">
      <c r="A5346" s="895" t="s">
        <v>276</v>
      </c>
      <c r="B5346" s="567"/>
      <c r="C5346" s="567">
        <v>1</v>
      </c>
      <c r="D5346" s="567">
        <v>1566000</v>
      </c>
      <c r="E5346" s="567">
        <v>1557124.19196</v>
      </c>
      <c r="F5346" s="567"/>
    </row>
    <row r="5347" spans="1:6">
      <c r="A5347" s="897" t="s">
        <v>3251</v>
      </c>
      <c r="B5347" s="567"/>
      <c r="C5347" s="567">
        <v>1</v>
      </c>
      <c r="D5347" s="567">
        <v>1566000</v>
      </c>
      <c r="E5347" s="567">
        <v>1557124.19196</v>
      </c>
      <c r="F5347" s="567"/>
    </row>
    <row r="5348" spans="1:6">
      <c r="A5348" s="887" t="s">
        <v>102</v>
      </c>
      <c r="B5348" s="567"/>
      <c r="C5348" s="567">
        <v>1</v>
      </c>
      <c r="D5348" s="567">
        <v>130800000</v>
      </c>
      <c r="E5348" s="567"/>
      <c r="F5348" s="567">
        <v>76882000</v>
      </c>
    </row>
    <row r="5349" spans="1:6">
      <c r="A5349" s="888" t="s">
        <v>3251</v>
      </c>
      <c r="B5349" s="567"/>
      <c r="C5349" s="567">
        <v>1</v>
      </c>
      <c r="D5349" s="567">
        <v>130800000</v>
      </c>
      <c r="E5349" s="567"/>
      <c r="F5349" s="567">
        <v>76882000</v>
      </c>
    </row>
    <row r="5350" spans="1:6">
      <c r="A5350" s="889" t="s">
        <v>3251</v>
      </c>
      <c r="B5350" s="567"/>
      <c r="C5350" s="567">
        <v>1</v>
      </c>
      <c r="D5350" s="567">
        <v>130800000</v>
      </c>
      <c r="E5350" s="567"/>
      <c r="F5350" s="567">
        <v>76882000</v>
      </c>
    </row>
    <row r="5351" spans="1:6">
      <c r="A5351" s="890" t="s">
        <v>3251</v>
      </c>
      <c r="B5351" s="567"/>
      <c r="C5351" s="567">
        <v>1</v>
      </c>
      <c r="D5351" s="567">
        <v>130800000</v>
      </c>
      <c r="E5351" s="567"/>
      <c r="F5351" s="567">
        <v>76882000</v>
      </c>
    </row>
    <row r="5352" spans="1:6">
      <c r="A5352" s="891" t="s">
        <v>3251</v>
      </c>
      <c r="B5352" s="567"/>
      <c r="C5352" s="567">
        <v>1</v>
      </c>
      <c r="D5352" s="567">
        <v>130800000</v>
      </c>
      <c r="E5352" s="567"/>
      <c r="F5352" s="567">
        <v>76882000</v>
      </c>
    </row>
    <row r="5353" spans="1:6">
      <c r="A5353" s="892" t="s">
        <v>204</v>
      </c>
      <c r="B5353" s="567"/>
      <c r="C5353" s="567">
        <v>1</v>
      </c>
      <c r="D5353" s="567">
        <v>130800000</v>
      </c>
      <c r="E5353" s="567"/>
      <c r="F5353" s="567">
        <v>76882000</v>
      </c>
    </row>
    <row r="5354" spans="1:6">
      <c r="A5354" s="893" t="s">
        <v>3251</v>
      </c>
      <c r="B5354" s="567"/>
      <c r="C5354" s="567">
        <v>1</v>
      </c>
      <c r="D5354" s="567">
        <v>130800000</v>
      </c>
      <c r="E5354" s="567"/>
      <c r="F5354" s="567">
        <v>76882000</v>
      </c>
    </row>
    <row r="5355" spans="1:6">
      <c r="A5355" s="894" t="s">
        <v>3251</v>
      </c>
      <c r="B5355" s="567"/>
      <c r="C5355" s="567">
        <v>1</v>
      </c>
      <c r="D5355" s="567">
        <v>130800000</v>
      </c>
      <c r="E5355" s="567"/>
      <c r="F5355" s="567">
        <v>76882000</v>
      </c>
    </row>
    <row r="5356" spans="1:6">
      <c r="A5356" s="896" t="s">
        <v>317</v>
      </c>
      <c r="B5356" s="729"/>
      <c r="C5356" s="729">
        <v>1</v>
      </c>
      <c r="D5356" s="729">
        <v>130800000</v>
      </c>
      <c r="E5356" s="729"/>
      <c r="F5356" s="729">
        <v>76882000</v>
      </c>
    </row>
    <row r="5357" spans="1:6">
      <c r="A5357" s="895" t="s">
        <v>92</v>
      </c>
      <c r="B5357" s="567"/>
      <c r="C5357" s="567">
        <v>1</v>
      </c>
      <c r="D5357" s="567">
        <v>130800000</v>
      </c>
      <c r="E5357" s="567"/>
      <c r="F5357" s="567">
        <v>76882000</v>
      </c>
    </row>
    <row r="5358" spans="1:6">
      <c r="A5358" s="897" t="s">
        <v>3251</v>
      </c>
      <c r="B5358" s="567"/>
      <c r="C5358" s="567">
        <v>1</v>
      </c>
      <c r="D5358" s="567">
        <v>130800000</v>
      </c>
      <c r="E5358" s="567"/>
      <c r="F5358" s="567">
        <v>76882000</v>
      </c>
    </row>
    <row r="5359" spans="1:6">
      <c r="A5359" s="887" t="s">
        <v>20</v>
      </c>
      <c r="B5359" s="567">
        <v>72101373</v>
      </c>
      <c r="C5359" s="567">
        <v>12</v>
      </c>
      <c r="D5359" s="567">
        <v>54127699</v>
      </c>
      <c r="E5359" s="567">
        <v>50162344.042240001</v>
      </c>
      <c r="F5359" s="567">
        <v>12823960</v>
      </c>
    </row>
    <row r="5360" spans="1:6">
      <c r="A5360" s="888" t="s">
        <v>3251</v>
      </c>
      <c r="B5360" s="567">
        <v>72101373</v>
      </c>
      <c r="C5360" s="567">
        <v>12</v>
      </c>
      <c r="D5360" s="567">
        <v>54127699</v>
      </c>
      <c r="E5360" s="567">
        <v>50162344.042240001</v>
      </c>
      <c r="F5360" s="567">
        <v>12823960</v>
      </c>
    </row>
    <row r="5361" spans="1:6">
      <c r="A5361" s="889">
        <v>0</v>
      </c>
      <c r="B5361" s="567">
        <v>2139000</v>
      </c>
      <c r="C5361" s="567">
        <v>1</v>
      </c>
      <c r="D5361" s="567">
        <v>2139000</v>
      </c>
      <c r="E5361" s="567">
        <v>2127611.2351899999</v>
      </c>
      <c r="F5361" s="567">
        <v>88331</v>
      </c>
    </row>
    <row r="5362" spans="1:6">
      <c r="A5362" s="890" t="s">
        <v>3251</v>
      </c>
      <c r="B5362" s="567">
        <v>2139000</v>
      </c>
      <c r="C5362" s="567">
        <v>1</v>
      </c>
      <c r="D5362" s="567">
        <v>2139000</v>
      </c>
      <c r="E5362" s="567">
        <v>2127611.2351899999</v>
      </c>
      <c r="F5362" s="567">
        <v>88331</v>
      </c>
    </row>
    <row r="5363" spans="1:6">
      <c r="A5363" s="891" t="s">
        <v>3251</v>
      </c>
      <c r="B5363" s="567">
        <v>2139000</v>
      </c>
      <c r="C5363" s="567">
        <v>1</v>
      </c>
      <c r="D5363" s="567">
        <v>2139000</v>
      </c>
      <c r="E5363" s="567">
        <v>2127611.2351899999</v>
      </c>
      <c r="F5363" s="567">
        <v>88331</v>
      </c>
    </row>
    <row r="5364" spans="1:6">
      <c r="A5364" s="892" t="s">
        <v>3251</v>
      </c>
      <c r="B5364" s="567">
        <v>2139000</v>
      </c>
      <c r="C5364" s="567">
        <v>1</v>
      </c>
      <c r="D5364" s="567">
        <v>2139000</v>
      </c>
      <c r="E5364" s="567">
        <v>2127611.2351899999</v>
      </c>
      <c r="F5364" s="567">
        <v>88331</v>
      </c>
    </row>
    <row r="5365" spans="1:6">
      <c r="A5365" s="893" t="s">
        <v>331</v>
      </c>
      <c r="B5365" s="567">
        <v>2139000</v>
      </c>
      <c r="C5365" s="567">
        <v>1</v>
      </c>
      <c r="D5365" s="567">
        <v>2139000</v>
      </c>
      <c r="E5365" s="567">
        <v>2127611.2351899999</v>
      </c>
      <c r="F5365" s="567">
        <v>88331</v>
      </c>
    </row>
    <row r="5366" spans="1:6">
      <c r="A5366" s="894" t="s">
        <v>3251</v>
      </c>
      <c r="B5366" s="567">
        <v>2139000</v>
      </c>
      <c r="C5366" s="567">
        <v>1</v>
      </c>
      <c r="D5366" s="567">
        <v>2139000</v>
      </c>
      <c r="E5366" s="567">
        <v>2127611.2351899999</v>
      </c>
      <c r="F5366" s="567">
        <v>88331</v>
      </c>
    </row>
    <row r="5367" spans="1:6">
      <c r="A5367" s="896" t="s">
        <v>318</v>
      </c>
      <c r="B5367" s="567">
        <v>2139000</v>
      </c>
      <c r="C5367" s="567">
        <v>1</v>
      </c>
      <c r="D5367" s="567">
        <v>2139000</v>
      </c>
      <c r="E5367" s="567">
        <v>2127611.2351899999</v>
      </c>
      <c r="F5367" s="567">
        <v>88331</v>
      </c>
    </row>
    <row r="5368" spans="1:6">
      <c r="A5368" s="895" t="s">
        <v>295</v>
      </c>
      <c r="B5368" s="567">
        <v>2139000</v>
      </c>
      <c r="C5368" s="567">
        <v>1</v>
      </c>
      <c r="D5368" s="567">
        <v>2139000</v>
      </c>
      <c r="E5368" s="567">
        <v>2127611.2351899999</v>
      </c>
      <c r="F5368" s="567">
        <v>88331</v>
      </c>
    </row>
    <row r="5369" spans="1:6">
      <c r="A5369" s="897" t="s">
        <v>319</v>
      </c>
      <c r="B5369" s="567">
        <v>2139000</v>
      </c>
      <c r="C5369" s="567">
        <v>1</v>
      </c>
      <c r="D5369" s="567">
        <v>2139000</v>
      </c>
      <c r="E5369" s="567">
        <v>2127611.2351899999</v>
      </c>
      <c r="F5369" s="567">
        <v>88331</v>
      </c>
    </row>
    <row r="5370" spans="1:6">
      <c r="A5370" s="889">
        <v>0.05</v>
      </c>
      <c r="B5370" s="567">
        <v>1450000</v>
      </c>
      <c r="C5370" s="567">
        <v>1</v>
      </c>
      <c r="D5370" s="567">
        <v>1450000</v>
      </c>
      <c r="E5370" s="567">
        <v>1114943.40965</v>
      </c>
      <c r="F5370" s="567">
        <v>1023623</v>
      </c>
    </row>
    <row r="5371" spans="1:6">
      <c r="A5371" s="890" t="s">
        <v>3251</v>
      </c>
      <c r="B5371" s="567">
        <v>1450000</v>
      </c>
      <c r="C5371" s="567">
        <v>1</v>
      </c>
      <c r="D5371" s="567">
        <v>1450000</v>
      </c>
      <c r="E5371" s="567">
        <v>1114943.40965</v>
      </c>
      <c r="F5371" s="567">
        <v>1023623</v>
      </c>
    </row>
    <row r="5372" spans="1:6">
      <c r="A5372" s="891" t="s">
        <v>3251</v>
      </c>
      <c r="B5372" s="567">
        <v>1450000</v>
      </c>
      <c r="C5372" s="567">
        <v>1</v>
      </c>
      <c r="D5372" s="567">
        <v>1450000</v>
      </c>
      <c r="E5372" s="567">
        <v>1114943.40965</v>
      </c>
      <c r="F5372" s="567">
        <v>1023623</v>
      </c>
    </row>
    <row r="5373" spans="1:6">
      <c r="A5373" s="892" t="s">
        <v>3251</v>
      </c>
      <c r="B5373" s="567">
        <v>1450000</v>
      </c>
      <c r="C5373" s="567">
        <v>1</v>
      </c>
      <c r="D5373" s="567">
        <v>1450000</v>
      </c>
      <c r="E5373" s="567">
        <v>1114943.40965</v>
      </c>
      <c r="F5373" s="567">
        <v>1023623</v>
      </c>
    </row>
    <row r="5374" spans="1:6">
      <c r="A5374" s="893" t="s">
        <v>328</v>
      </c>
      <c r="B5374" s="567">
        <v>1450000</v>
      </c>
      <c r="C5374" s="567">
        <v>1</v>
      </c>
      <c r="D5374" s="567">
        <v>1450000</v>
      </c>
      <c r="E5374" s="567">
        <v>1114943.40965</v>
      </c>
      <c r="F5374" s="567">
        <v>1023623</v>
      </c>
    </row>
    <row r="5375" spans="1:6">
      <c r="A5375" s="894" t="s">
        <v>3251</v>
      </c>
      <c r="B5375" s="567">
        <v>1450000</v>
      </c>
      <c r="C5375" s="567">
        <v>1</v>
      </c>
      <c r="D5375" s="567">
        <v>1450000</v>
      </c>
      <c r="E5375" s="567">
        <v>1114943.40965</v>
      </c>
      <c r="F5375" s="567">
        <v>1023623</v>
      </c>
    </row>
    <row r="5376" spans="1:6">
      <c r="A5376" s="896" t="s">
        <v>318</v>
      </c>
      <c r="B5376" s="567">
        <v>1450000</v>
      </c>
      <c r="C5376" s="567">
        <v>1</v>
      </c>
      <c r="D5376" s="567">
        <v>1450000</v>
      </c>
      <c r="E5376" s="567">
        <v>1114943.40965</v>
      </c>
      <c r="F5376" s="567">
        <v>1023623</v>
      </c>
    </row>
    <row r="5377" spans="1:6">
      <c r="A5377" s="895" t="s">
        <v>295</v>
      </c>
      <c r="B5377" s="567">
        <v>1450000</v>
      </c>
      <c r="C5377" s="567">
        <v>1</v>
      </c>
      <c r="D5377" s="567">
        <v>1450000</v>
      </c>
      <c r="E5377" s="567">
        <v>1114943.40965</v>
      </c>
      <c r="F5377" s="567">
        <v>1023623</v>
      </c>
    </row>
    <row r="5378" spans="1:6">
      <c r="A5378" s="897" t="s">
        <v>319</v>
      </c>
      <c r="B5378" s="567">
        <v>1450000</v>
      </c>
      <c r="C5378" s="567">
        <v>1</v>
      </c>
      <c r="D5378" s="567">
        <v>1450000</v>
      </c>
      <c r="E5378" s="567">
        <v>1114943.40965</v>
      </c>
      <c r="F5378" s="567">
        <v>1023623</v>
      </c>
    </row>
    <row r="5379" spans="1:6">
      <c r="A5379" s="889">
        <v>0.18</v>
      </c>
      <c r="B5379" s="567">
        <v>10125000</v>
      </c>
      <c r="C5379" s="567">
        <v>1</v>
      </c>
      <c r="D5379" s="567">
        <v>10125000</v>
      </c>
      <c r="E5379" s="567">
        <v>9926536</v>
      </c>
      <c r="F5379" s="567">
        <v>496888</v>
      </c>
    </row>
    <row r="5380" spans="1:6">
      <c r="A5380" s="890" t="s">
        <v>3251</v>
      </c>
      <c r="B5380" s="567">
        <v>10125000</v>
      </c>
      <c r="C5380" s="567">
        <v>1</v>
      </c>
      <c r="D5380" s="567">
        <v>10125000</v>
      </c>
      <c r="E5380" s="567">
        <v>9926536</v>
      </c>
      <c r="F5380" s="567">
        <v>496888</v>
      </c>
    </row>
    <row r="5381" spans="1:6">
      <c r="A5381" s="891" t="s">
        <v>3251</v>
      </c>
      <c r="B5381" s="567">
        <v>10125000</v>
      </c>
      <c r="C5381" s="567">
        <v>1</v>
      </c>
      <c r="D5381" s="567">
        <v>10125000</v>
      </c>
      <c r="E5381" s="567">
        <v>9926536</v>
      </c>
      <c r="F5381" s="567">
        <v>496888</v>
      </c>
    </row>
    <row r="5382" spans="1:6">
      <c r="A5382" s="892" t="s">
        <v>3251</v>
      </c>
      <c r="B5382" s="567">
        <v>10125000</v>
      </c>
      <c r="C5382" s="567">
        <v>1</v>
      </c>
      <c r="D5382" s="567">
        <v>10125000</v>
      </c>
      <c r="E5382" s="567">
        <v>9926536</v>
      </c>
      <c r="F5382" s="567">
        <v>496888</v>
      </c>
    </row>
    <row r="5383" spans="1:6">
      <c r="A5383" s="893" t="s">
        <v>348</v>
      </c>
      <c r="B5383" s="567">
        <v>10125000</v>
      </c>
      <c r="C5383" s="567">
        <v>1</v>
      </c>
      <c r="D5383" s="567">
        <v>10125000</v>
      </c>
      <c r="E5383" s="567">
        <v>9926536</v>
      </c>
      <c r="F5383" s="567">
        <v>496888</v>
      </c>
    </row>
    <row r="5384" spans="1:6">
      <c r="A5384" s="894" t="s">
        <v>3251</v>
      </c>
      <c r="B5384" s="567">
        <v>10125000</v>
      </c>
      <c r="C5384" s="567">
        <v>1</v>
      </c>
      <c r="D5384" s="567">
        <v>10125000</v>
      </c>
      <c r="E5384" s="567">
        <v>9926536</v>
      </c>
      <c r="F5384" s="567">
        <v>496888</v>
      </c>
    </row>
    <row r="5385" spans="1:6">
      <c r="A5385" s="896" t="s">
        <v>318</v>
      </c>
      <c r="B5385" s="567">
        <v>10125000</v>
      </c>
      <c r="C5385" s="567">
        <v>1</v>
      </c>
      <c r="D5385" s="567">
        <v>10125000</v>
      </c>
      <c r="E5385" s="567">
        <v>9926536</v>
      </c>
      <c r="F5385" s="567">
        <v>496888</v>
      </c>
    </row>
    <row r="5386" spans="1:6">
      <c r="A5386" s="895" t="s">
        <v>308</v>
      </c>
      <c r="B5386" s="567">
        <v>10125000</v>
      </c>
      <c r="C5386" s="567">
        <v>1</v>
      </c>
      <c r="D5386" s="567">
        <v>10125000</v>
      </c>
      <c r="E5386" s="567">
        <v>9926536</v>
      </c>
      <c r="F5386" s="567">
        <v>496888</v>
      </c>
    </row>
    <row r="5387" spans="1:6">
      <c r="A5387" s="897" t="s">
        <v>3251</v>
      </c>
      <c r="B5387" s="567">
        <v>10125000</v>
      </c>
      <c r="C5387" s="567">
        <v>1</v>
      </c>
      <c r="D5387" s="567">
        <v>10125000</v>
      </c>
      <c r="E5387" s="567">
        <v>9926536</v>
      </c>
      <c r="F5387" s="567">
        <v>496888</v>
      </c>
    </row>
    <row r="5388" spans="1:6">
      <c r="A5388" s="889">
        <v>0.35</v>
      </c>
      <c r="B5388" s="567">
        <v>10700000</v>
      </c>
      <c r="C5388" s="567">
        <v>1</v>
      </c>
      <c r="D5388" s="567">
        <v>10700000</v>
      </c>
      <c r="E5388" s="567">
        <v>10001729</v>
      </c>
      <c r="F5388" s="567">
        <v>2668575</v>
      </c>
    </row>
    <row r="5389" spans="1:6">
      <c r="A5389" s="890" t="s">
        <v>3251</v>
      </c>
      <c r="B5389" s="567">
        <v>10700000</v>
      </c>
      <c r="C5389" s="567">
        <v>1</v>
      </c>
      <c r="D5389" s="567">
        <v>10700000</v>
      </c>
      <c r="E5389" s="567">
        <v>10001729</v>
      </c>
      <c r="F5389" s="567">
        <v>2668575</v>
      </c>
    </row>
    <row r="5390" spans="1:6">
      <c r="A5390" s="891" t="s">
        <v>3251</v>
      </c>
      <c r="B5390" s="567">
        <v>10700000</v>
      </c>
      <c r="C5390" s="567">
        <v>1</v>
      </c>
      <c r="D5390" s="567">
        <v>10700000</v>
      </c>
      <c r="E5390" s="567">
        <v>10001729</v>
      </c>
      <c r="F5390" s="567">
        <v>2668575</v>
      </c>
    </row>
    <row r="5391" spans="1:6">
      <c r="A5391" s="892" t="s">
        <v>3251</v>
      </c>
      <c r="B5391" s="567">
        <v>10700000</v>
      </c>
      <c r="C5391" s="567">
        <v>1</v>
      </c>
      <c r="D5391" s="567">
        <v>10700000</v>
      </c>
      <c r="E5391" s="567">
        <v>10001729</v>
      </c>
      <c r="F5391" s="567">
        <v>2668575</v>
      </c>
    </row>
    <row r="5392" spans="1:6">
      <c r="A5392" s="893" t="s">
        <v>349</v>
      </c>
      <c r="B5392" s="567">
        <v>10700000</v>
      </c>
      <c r="C5392" s="567">
        <v>1</v>
      </c>
      <c r="D5392" s="567">
        <v>10700000</v>
      </c>
      <c r="E5392" s="567">
        <v>10001729</v>
      </c>
      <c r="F5392" s="567">
        <v>2668575</v>
      </c>
    </row>
    <row r="5393" spans="1:6">
      <c r="A5393" s="894" t="s">
        <v>3251</v>
      </c>
      <c r="B5393" s="567">
        <v>10700000</v>
      </c>
      <c r="C5393" s="567">
        <v>1</v>
      </c>
      <c r="D5393" s="567">
        <v>10700000</v>
      </c>
      <c r="E5393" s="567">
        <v>10001729</v>
      </c>
      <c r="F5393" s="567">
        <v>2668575</v>
      </c>
    </row>
    <row r="5394" spans="1:6">
      <c r="A5394" s="896" t="s">
        <v>318</v>
      </c>
      <c r="B5394" s="567">
        <v>10700000</v>
      </c>
      <c r="C5394" s="567">
        <v>1</v>
      </c>
      <c r="D5394" s="567">
        <v>10700000</v>
      </c>
      <c r="E5394" s="567">
        <v>10001729</v>
      </c>
      <c r="F5394" s="567">
        <v>2668575</v>
      </c>
    </row>
    <row r="5395" spans="1:6">
      <c r="A5395" s="895" t="s">
        <v>308</v>
      </c>
      <c r="B5395" s="567">
        <v>10700000</v>
      </c>
      <c r="C5395" s="567">
        <v>1</v>
      </c>
      <c r="D5395" s="567">
        <v>10700000</v>
      </c>
      <c r="E5395" s="567">
        <v>10001729</v>
      </c>
      <c r="F5395" s="567">
        <v>2668575</v>
      </c>
    </row>
    <row r="5396" spans="1:6">
      <c r="A5396" s="897" t="s">
        <v>3251</v>
      </c>
      <c r="B5396" s="567">
        <v>10700000</v>
      </c>
      <c r="C5396" s="567">
        <v>1</v>
      </c>
      <c r="D5396" s="567">
        <v>10700000</v>
      </c>
      <c r="E5396" s="567">
        <v>10001729</v>
      </c>
      <c r="F5396" s="567">
        <v>2668575</v>
      </c>
    </row>
    <row r="5397" spans="1:6">
      <c r="A5397" s="889">
        <v>0.8</v>
      </c>
      <c r="B5397" s="567"/>
      <c r="C5397" s="567">
        <v>1</v>
      </c>
      <c r="D5397" s="567">
        <v>1500000</v>
      </c>
      <c r="E5397" s="567">
        <v>1431469.3974000001</v>
      </c>
      <c r="F5397" s="567"/>
    </row>
    <row r="5398" spans="1:6">
      <c r="A5398" s="890" t="s">
        <v>3251</v>
      </c>
      <c r="B5398" s="567"/>
      <c r="C5398" s="567">
        <v>1</v>
      </c>
      <c r="D5398" s="567">
        <v>1500000</v>
      </c>
      <c r="E5398" s="567">
        <v>1431469.3974000001</v>
      </c>
      <c r="F5398" s="567"/>
    </row>
    <row r="5399" spans="1:6">
      <c r="A5399" s="891" t="s">
        <v>3251</v>
      </c>
      <c r="B5399" s="567"/>
      <c r="C5399" s="567">
        <v>1</v>
      </c>
      <c r="D5399" s="567">
        <v>1500000</v>
      </c>
      <c r="E5399" s="567">
        <v>1431469.3974000001</v>
      </c>
      <c r="F5399" s="567"/>
    </row>
    <row r="5400" spans="1:6">
      <c r="A5400" s="892" t="s">
        <v>2581</v>
      </c>
      <c r="B5400" s="567"/>
      <c r="C5400" s="567">
        <v>1</v>
      </c>
      <c r="D5400" s="567">
        <v>1500000</v>
      </c>
      <c r="E5400" s="567">
        <v>1431469.3974000001</v>
      </c>
      <c r="F5400" s="567"/>
    </row>
    <row r="5401" spans="1:6">
      <c r="A5401" s="893" t="s">
        <v>2582</v>
      </c>
      <c r="B5401" s="567"/>
      <c r="C5401" s="567">
        <v>1</v>
      </c>
      <c r="D5401" s="567">
        <v>1500000</v>
      </c>
      <c r="E5401" s="567">
        <v>1431469.3974000001</v>
      </c>
      <c r="F5401" s="567"/>
    </row>
    <row r="5402" spans="1:6">
      <c r="A5402" s="894" t="s">
        <v>3251</v>
      </c>
      <c r="B5402" s="567"/>
      <c r="C5402" s="567">
        <v>1</v>
      </c>
      <c r="D5402" s="567">
        <v>1500000</v>
      </c>
      <c r="E5402" s="567">
        <v>1431469.3974000001</v>
      </c>
      <c r="F5402" s="567"/>
    </row>
    <row r="5403" spans="1:6">
      <c r="A5403" s="896" t="s">
        <v>2286</v>
      </c>
      <c r="B5403" s="567"/>
      <c r="C5403" s="567">
        <v>1</v>
      </c>
      <c r="D5403" s="567">
        <v>1500000</v>
      </c>
      <c r="E5403" s="567">
        <v>1431469.3974000001</v>
      </c>
      <c r="F5403" s="567"/>
    </row>
    <row r="5404" spans="1:6">
      <c r="A5404" s="895" t="s">
        <v>276</v>
      </c>
      <c r="B5404" s="567"/>
      <c r="C5404" s="567">
        <v>1</v>
      </c>
      <c r="D5404" s="567">
        <v>1500000</v>
      </c>
      <c r="E5404" s="567">
        <v>1431469.3974000001</v>
      </c>
      <c r="F5404" s="567"/>
    </row>
    <row r="5405" spans="1:6">
      <c r="A5405" s="897" t="s">
        <v>3251</v>
      </c>
      <c r="B5405" s="567"/>
      <c r="C5405" s="567">
        <v>1</v>
      </c>
      <c r="D5405" s="567">
        <v>1500000</v>
      </c>
      <c r="E5405" s="567">
        <v>1431469.3974000001</v>
      </c>
      <c r="F5405" s="567"/>
    </row>
    <row r="5406" spans="1:6">
      <c r="A5406" s="889">
        <v>0.86</v>
      </c>
      <c r="B5406" s="567">
        <v>7187373</v>
      </c>
      <c r="C5406" s="567">
        <v>1</v>
      </c>
      <c r="D5406" s="567">
        <v>7267373</v>
      </c>
      <c r="E5406" s="567">
        <v>7185043</v>
      </c>
      <c r="F5406" s="567">
        <v>3241237</v>
      </c>
    </row>
    <row r="5407" spans="1:6">
      <c r="A5407" s="890" t="s">
        <v>3251</v>
      </c>
      <c r="B5407" s="567">
        <v>7187373</v>
      </c>
      <c r="C5407" s="567">
        <v>1</v>
      </c>
      <c r="D5407" s="567">
        <v>7267373</v>
      </c>
      <c r="E5407" s="567">
        <v>7185043</v>
      </c>
      <c r="F5407" s="567">
        <v>3241237</v>
      </c>
    </row>
    <row r="5408" spans="1:6">
      <c r="A5408" s="891" t="s">
        <v>3251</v>
      </c>
      <c r="B5408" s="567">
        <v>7187373</v>
      </c>
      <c r="C5408" s="567">
        <v>1</v>
      </c>
      <c r="D5408" s="567">
        <v>7267373</v>
      </c>
      <c r="E5408" s="567">
        <v>7185043</v>
      </c>
      <c r="F5408" s="567">
        <v>3241237</v>
      </c>
    </row>
    <row r="5409" spans="1:6">
      <c r="A5409" s="892" t="s">
        <v>3251</v>
      </c>
      <c r="B5409" s="567">
        <v>7187373</v>
      </c>
      <c r="C5409" s="567">
        <v>1</v>
      </c>
      <c r="D5409" s="567">
        <v>7267373</v>
      </c>
      <c r="E5409" s="567">
        <v>7185043</v>
      </c>
      <c r="F5409" s="567">
        <v>3241237</v>
      </c>
    </row>
    <row r="5410" spans="1:6">
      <c r="A5410" s="893" t="s">
        <v>347</v>
      </c>
      <c r="B5410" s="567">
        <v>7187373</v>
      </c>
      <c r="C5410" s="567">
        <v>1</v>
      </c>
      <c r="D5410" s="567">
        <v>7267373</v>
      </c>
      <c r="E5410" s="567">
        <v>7185043</v>
      </c>
      <c r="F5410" s="567">
        <v>3241237</v>
      </c>
    </row>
    <row r="5411" spans="1:6">
      <c r="A5411" s="894" t="s">
        <v>3251</v>
      </c>
      <c r="B5411" s="567">
        <v>7187373</v>
      </c>
      <c r="C5411" s="567">
        <v>1</v>
      </c>
      <c r="D5411" s="567">
        <v>7267373</v>
      </c>
      <c r="E5411" s="567">
        <v>7185043</v>
      </c>
      <c r="F5411" s="567">
        <v>3241237</v>
      </c>
    </row>
    <row r="5412" spans="1:6">
      <c r="A5412" s="896" t="s">
        <v>318</v>
      </c>
      <c r="B5412" s="567">
        <v>7187373</v>
      </c>
      <c r="C5412" s="567">
        <v>1</v>
      </c>
      <c r="D5412" s="567">
        <v>7267373</v>
      </c>
      <c r="E5412" s="567">
        <v>7185043</v>
      </c>
      <c r="F5412" s="567">
        <v>3241237</v>
      </c>
    </row>
    <row r="5413" spans="1:6">
      <c r="A5413" s="895" t="s">
        <v>308</v>
      </c>
      <c r="B5413" s="567">
        <v>7187373</v>
      </c>
      <c r="C5413" s="567">
        <v>1</v>
      </c>
      <c r="D5413" s="567">
        <v>7267373</v>
      </c>
      <c r="E5413" s="567">
        <v>7185043</v>
      </c>
      <c r="F5413" s="567">
        <v>3241237</v>
      </c>
    </row>
    <row r="5414" spans="1:6">
      <c r="A5414" s="897" t="s">
        <v>3251</v>
      </c>
      <c r="B5414" s="567">
        <v>7187373</v>
      </c>
      <c r="C5414" s="567">
        <v>1</v>
      </c>
      <c r="D5414" s="567">
        <v>7267373</v>
      </c>
      <c r="E5414" s="567">
        <v>7185043</v>
      </c>
      <c r="F5414" s="567">
        <v>3241237</v>
      </c>
    </row>
    <row r="5415" spans="1:6">
      <c r="A5415" s="889">
        <v>5</v>
      </c>
      <c r="B5415" s="567">
        <v>15000000</v>
      </c>
      <c r="C5415" s="567">
        <v>1</v>
      </c>
      <c r="D5415" s="567">
        <v>4875000</v>
      </c>
      <c r="E5415" s="567">
        <v>4730789</v>
      </c>
      <c r="F5415" s="567">
        <v>421255</v>
      </c>
    </row>
    <row r="5416" spans="1:6">
      <c r="A5416" s="890" t="s">
        <v>3251</v>
      </c>
      <c r="B5416" s="567">
        <v>15000000</v>
      </c>
      <c r="C5416" s="567">
        <v>1</v>
      </c>
      <c r="D5416" s="567">
        <v>4875000</v>
      </c>
      <c r="E5416" s="567">
        <v>4730789</v>
      </c>
      <c r="F5416" s="567">
        <v>421255</v>
      </c>
    </row>
    <row r="5417" spans="1:6">
      <c r="A5417" s="891" t="s">
        <v>3251</v>
      </c>
      <c r="B5417" s="567">
        <v>15000000</v>
      </c>
      <c r="C5417" s="567">
        <v>1</v>
      </c>
      <c r="D5417" s="567">
        <v>4875000</v>
      </c>
      <c r="E5417" s="567">
        <v>4730789</v>
      </c>
      <c r="F5417" s="567">
        <v>421255</v>
      </c>
    </row>
    <row r="5418" spans="1:6">
      <c r="A5418" s="892" t="s">
        <v>3251</v>
      </c>
      <c r="B5418" s="567">
        <v>15000000</v>
      </c>
      <c r="C5418" s="567">
        <v>1</v>
      </c>
      <c r="D5418" s="567">
        <v>4875000</v>
      </c>
      <c r="E5418" s="567">
        <v>4730789</v>
      </c>
      <c r="F5418" s="567">
        <v>421255</v>
      </c>
    </row>
    <row r="5419" spans="1:6">
      <c r="A5419" s="893" t="s">
        <v>438</v>
      </c>
      <c r="B5419" s="567">
        <v>15000000</v>
      </c>
      <c r="C5419" s="567">
        <v>1</v>
      </c>
      <c r="D5419" s="567">
        <v>4875000</v>
      </c>
      <c r="E5419" s="567">
        <v>4730789</v>
      </c>
      <c r="F5419" s="567">
        <v>421255</v>
      </c>
    </row>
    <row r="5420" spans="1:6">
      <c r="A5420" s="894" t="s">
        <v>3251</v>
      </c>
      <c r="B5420" s="567">
        <v>15000000</v>
      </c>
      <c r="C5420" s="567">
        <v>1</v>
      </c>
      <c r="D5420" s="567">
        <v>4875000</v>
      </c>
      <c r="E5420" s="567">
        <v>4730789</v>
      </c>
      <c r="F5420" s="567">
        <v>421255</v>
      </c>
    </row>
    <row r="5421" spans="1:6">
      <c r="A5421" s="896" t="s">
        <v>318</v>
      </c>
      <c r="B5421" s="567">
        <v>15000000</v>
      </c>
      <c r="C5421" s="567">
        <v>1</v>
      </c>
      <c r="D5421" s="567">
        <v>4875000</v>
      </c>
      <c r="E5421" s="567">
        <v>4730789</v>
      </c>
      <c r="F5421" s="567">
        <v>421255</v>
      </c>
    </row>
    <row r="5422" spans="1:6">
      <c r="A5422" s="895" t="s">
        <v>266</v>
      </c>
      <c r="B5422" s="567">
        <v>15000000</v>
      </c>
      <c r="C5422" s="567">
        <v>1</v>
      </c>
      <c r="D5422" s="567">
        <v>4875000</v>
      </c>
      <c r="E5422" s="567">
        <v>4730789</v>
      </c>
      <c r="F5422" s="567">
        <v>421255</v>
      </c>
    </row>
    <row r="5423" spans="1:6">
      <c r="A5423" s="897" t="s">
        <v>3251</v>
      </c>
      <c r="B5423" s="567">
        <v>15000000</v>
      </c>
      <c r="C5423" s="567">
        <v>1</v>
      </c>
      <c r="D5423" s="567">
        <v>4875000</v>
      </c>
      <c r="E5423" s="567">
        <v>4730789</v>
      </c>
      <c r="F5423" s="567">
        <v>421255</v>
      </c>
    </row>
    <row r="5424" spans="1:6">
      <c r="A5424" s="889">
        <v>15</v>
      </c>
      <c r="B5424" s="567">
        <v>4500000</v>
      </c>
      <c r="C5424" s="567">
        <v>1</v>
      </c>
      <c r="D5424" s="567">
        <v>4500000</v>
      </c>
      <c r="E5424" s="567">
        <v>3801162</v>
      </c>
      <c r="F5424" s="567">
        <v>399109</v>
      </c>
    </row>
    <row r="5425" spans="1:6">
      <c r="A5425" s="890" t="s">
        <v>3251</v>
      </c>
      <c r="B5425" s="567">
        <v>4500000</v>
      </c>
      <c r="C5425" s="567">
        <v>1</v>
      </c>
      <c r="D5425" s="567">
        <v>4500000</v>
      </c>
      <c r="E5425" s="567">
        <v>3801162</v>
      </c>
      <c r="F5425" s="567">
        <v>399109</v>
      </c>
    </row>
    <row r="5426" spans="1:6">
      <c r="A5426" s="891" t="s">
        <v>3251</v>
      </c>
      <c r="B5426" s="567">
        <v>4500000</v>
      </c>
      <c r="C5426" s="567">
        <v>1</v>
      </c>
      <c r="D5426" s="567">
        <v>4500000</v>
      </c>
      <c r="E5426" s="567">
        <v>3801162</v>
      </c>
      <c r="F5426" s="567">
        <v>399109</v>
      </c>
    </row>
    <row r="5427" spans="1:6">
      <c r="A5427" s="892" t="s">
        <v>3251</v>
      </c>
      <c r="B5427" s="567">
        <v>4500000</v>
      </c>
      <c r="C5427" s="567">
        <v>1</v>
      </c>
      <c r="D5427" s="567">
        <v>4500000</v>
      </c>
      <c r="E5427" s="567">
        <v>3801162</v>
      </c>
      <c r="F5427" s="567">
        <v>399109</v>
      </c>
    </row>
    <row r="5428" spans="1:6">
      <c r="A5428" s="893" t="s">
        <v>435</v>
      </c>
      <c r="B5428" s="567">
        <v>4500000</v>
      </c>
      <c r="C5428" s="567">
        <v>1</v>
      </c>
      <c r="D5428" s="567">
        <v>4500000</v>
      </c>
      <c r="E5428" s="567">
        <v>3801162</v>
      </c>
      <c r="F5428" s="567">
        <v>399109</v>
      </c>
    </row>
    <row r="5429" spans="1:6">
      <c r="A5429" s="894" t="s">
        <v>3251</v>
      </c>
      <c r="B5429" s="567">
        <v>4500000</v>
      </c>
      <c r="C5429" s="567">
        <v>1</v>
      </c>
      <c r="D5429" s="567">
        <v>4500000</v>
      </c>
      <c r="E5429" s="567">
        <v>3801162</v>
      </c>
      <c r="F5429" s="567">
        <v>399109</v>
      </c>
    </row>
    <row r="5430" spans="1:6">
      <c r="A5430" s="896" t="s">
        <v>318</v>
      </c>
      <c r="B5430" s="567">
        <v>4500000</v>
      </c>
      <c r="C5430" s="567">
        <v>1</v>
      </c>
      <c r="D5430" s="567">
        <v>4500000</v>
      </c>
      <c r="E5430" s="567">
        <v>3801162</v>
      </c>
      <c r="F5430" s="567">
        <v>399109</v>
      </c>
    </row>
    <row r="5431" spans="1:6">
      <c r="A5431" s="895" t="s">
        <v>266</v>
      </c>
      <c r="B5431" s="567">
        <v>4500000</v>
      </c>
      <c r="C5431" s="567">
        <v>1</v>
      </c>
      <c r="D5431" s="567">
        <v>4500000</v>
      </c>
      <c r="E5431" s="567">
        <v>3801162</v>
      </c>
      <c r="F5431" s="567">
        <v>399109</v>
      </c>
    </row>
    <row r="5432" spans="1:6">
      <c r="A5432" s="897" t="s">
        <v>3251</v>
      </c>
      <c r="B5432" s="567">
        <v>4500000</v>
      </c>
      <c r="C5432" s="567">
        <v>1</v>
      </c>
      <c r="D5432" s="567">
        <v>4500000</v>
      </c>
      <c r="E5432" s="567">
        <v>3801162</v>
      </c>
      <c r="F5432" s="567">
        <v>399109</v>
      </c>
    </row>
    <row r="5433" spans="1:6">
      <c r="A5433" s="889">
        <v>45</v>
      </c>
      <c r="B5433" s="567">
        <v>15000000</v>
      </c>
      <c r="C5433" s="567">
        <v>1</v>
      </c>
      <c r="D5433" s="567">
        <v>4300000</v>
      </c>
      <c r="E5433" s="567">
        <v>3782556</v>
      </c>
      <c r="F5433" s="567">
        <v>821935</v>
      </c>
    </row>
    <row r="5434" spans="1:6">
      <c r="A5434" s="890" t="s">
        <v>3251</v>
      </c>
      <c r="B5434" s="567">
        <v>15000000</v>
      </c>
      <c r="C5434" s="567">
        <v>1</v>
      </c>
      <c r="D5434" s="567">
        <v>4300000</v>
      </c>
      <c r="E5434" s="567">
        <v>3782556</v>
      </c>
      <c r="F5434" s="567">
        <v>821935</v>
      </c>
    </row>
    <row r="5435" spans="1:6">
      <c r="A5435" s="891" t="s">
        <v>3251</v>
      </c>
      <c r="B5435" s="567">
        <v>15000000</v>
      </c>
      <c r="C5435" s="567">
        <v>1</v>
      </c>
      <c r="D5435" s="567">
        <v>4300000</v>
      </c>
      <c r="E5435" s="567">
        <v>3782556</v>
      </c>
      <c r="F5435" s="567">
        <v>821935</v>
      </c>
    </row>
    <row r="5436" spans="1:6">
      <c r="A5436" s="892" t="s">
        <v>3251</v>
      </c>
      <c r="B5436" s="567">
        <v>15000000</v>
      </c>
      <c r="C5436" s="567">
        <v>1</v>
      </c>
      <c r="D5436" s="567">
        <v>4300000</v>
      </c>
      <c r="E5436" s="567">
        <v>3782556</v>
      </c>
      <c r="F5436" s="567">
        <v>821935</v>
      </c>
    </row>
    <row r="5437" spans="1:6">
      <c r="A5437" s="893" t="s">
        <v>437</v>
      </c>
      <c r="B5437" s="567">
        <v>15000000</v>
      </c>
      <c r="C5437" s="567">
        <v>1</v>
      </c>
      <c r="D5437" s="567">
        <v>4300000</v>
      </c>
      <c r="E5437" s="567">
        <v>3782556</v>
      </c>
      <c r="F5437" s="567">
        <v>821935</v>
      </c>
    </row>
    <row r="5438" spans="1:6">
      <c r="A5438" s="894" t="s">
        <v>3251</v>
      </c>
      <c r="B5438" s="567">
        <v>15000000</v>
      </c>
      <c r="C5438" s="567">
        <v>1</v>
      </c>
      <c r="D5438" s="567">
        <v>4300000</v>
      </c>
      <c r="E5438" s="567">
        <v>3782556</v>
      </c>
      <c r="F5438" s="567">
        <v>821935</v>
      </c>
    </row>
    <row r="5439" spans="1:6">
      <c r="A5439" s="896" t="s">
        <v>318</v>
      </c>
      <c r="B5439" s="567">
        <v>15000000</v>
      </c>
      <c r="C5439" s="567">
        <v>1</v>
      </c>
      <c r="D5439" s="567">
        <v>4300000</v>
      </c>
      <c r="E5439" s="567">
        <v>3782556</v>
      </c>
      <c r="F5439" s="567">
        <v>821935</v>
      </c>
    </row>
    <row r="5440" spans="1:6">
      <c r="A5440" s="895" t="s">
        <v>266</v>
      </c>
      <c r="B5440" s="567">
        <v>15000000</v>
      </c>
      <c r="C5440" s="567">
        <v>1</v>
      </c>
      <c r="D5440" s="567">
        <v>4300000</v>
      </c>
      <c r="E5440" s="567">
        <v>3782556</v>
      </c>
      <c r="F5440" s="567">
        <v>821935</v>
      </c>
    </row>
    <row r="5441" spans="1:6">
      <c r="A5441" s="897" t="s">
        <v>3251</v>
      </c>
      <c r="B5441" s="567">
        <v>15000000</v>
      </c>
      <c r="C5441" s="567">
        <v>1</v>
      </c>
      <c r="D5441" s="567">
        <v>4300000</v>
      </c>
      <c r="E5441" s="567">
        <v>3782556</v>
      </c>
      <c r="F5441" s="567">
        <v>821935</v>
      </c>
    </row>
    <row r="5442" spans="1:6">
      <c r="A5442" s="889">
        <v>52</v>
      </c>
      <c r="B5442" s="567">
        <v>500000</v>
      </c>
      <c r="C5442" s="567">
        <v>1</v>
      </c>
      <c r="D5442" s="567">
        <v>1100000</v>
      </c>
      <c r="E5442" s="567">
        <v>616982</v>
      </c>
      <c r="F5442" s="567">
        <v>262446</v>
      </c>
    </row>
    <row r="5443" spans="1:6">
      <c r="A5443" s="890" t="s">
        <v>3251</v>
      </c>
      <c r="B5443" s="567">
        <v>500000</v>
      </c>
      <c r="C5443" s="567">
        <v>1</v>
      </c>
      <c r="D5443" s="567">
        <v>1100000</v>
      </c>
      <c r="E5443" s="567">
        <v>616982</v>
      </c>
      <c r="F5443" s="567">
        <v>262446</v>
      </c>
    </row>
    <row r="5444" spans="1:6">
      <c r="A5444" s="891" t="s">
        <v>3251</v>
      </c>
      <c r="B5444" s="567">
        <v>500000</v>
      </c>
      <c r="C5444" s="567">
        <v>1</v>
      </c>
      <c r="D5444" s="567">
        <v>1100000</v>
      </c>
      <c r="E5444" s="567">
        <v>616982</v>
      </c>
      <c r="F5444" s="567">
        <v>262446</v>
      </c>
    </row>
    <row r="5445" spans="1:6">
      <c r="A5445" s="892" t="s">
        <v>3251</v>
      </c>
      <c r="B5445" s="567">
        <v>500000</v>
      </c>
      <c r="C5445" s="567">
        <v>1</v>
      </c>
      <c r="D5445" s="567">
        <v>1100000</v>
      </c>
      <c r="E5445" s="567">
        <v>616982</v>
      </c>
      <c r="F5445" s="567">
        <v>262446</v>
      </c>
    </row>
    <row r="5446" spans="1:6">
      <c r="A5446" s="893" t="s">
        <v>440</v>
      </c>
      <c r="B5446" s="567">
        <v>500000</v>
      </c>
      <c r="C5446" s="567">
        <v>1</v>
      </c>
      <c r="D5446" s="567">
        <v>1100000</v>
      </c>
      <c r="E5446" s="567">
        <v>616982</v>
      </c>
      <c r="F5446" s="567">
        <v>262446</v>
      </c>
    </row>
    <row r="5447" spans="1:6">
      <c r="A5447" s="894" t="s">
        <v>3251</v>
      </c>
      <c r="B5447" s="567">
        <v>500000</v>
      </c>
      <c r="C5447" s="567">
        <v>1</v>
      </c>
      <c r="D5447" s="567">
        <v>1100000</v>
      </c>
      <c r="E5447" s="567">
        <v>616982</v>
      </c>
      <c r="F5447" s="567">
        <v>262446</v>
      </c>
    </row>
    <row r="5448" spans="1:6">
      <c r="A5448" s="896" t="s">
        <v>318</v>
      </c>
      <c r="B5448" s="567">
        <v>500000</v>
      </c>
      <c r="C5448" s="567">
        <v>1</v>
      </c>
      <c r="D5448" s="567">
        <v>1100000</v>
      </c>
      <c r="E5448" s="567">
        <v>616982</v>
      </c>
      <c r="F5448" s="567">
        <v>262446</v>
      </c>
    </row>
    <row r="5449" spans="1:6">
      <c r="A5449" s="895" t="s">
        <v>266</v>
      </c>
      <c r="B5449" s="567">
        <v>500000</v>
      </c>
      <c r="C5449" s="567">
        <v>1</v>
      </c>
      <c r="D5449" s="567">
        <v>1100000</v>
      </c>
      <c r="E5449" s="567">
        <v>616982</v>
      </c>
      <c r="F5449" s="567">
        <v>262446</v>
      </c>
    </row>
    <row r="5450" spans="1:6">
      <c r="A5450" s="897" t="s">
        <v>3251</v>
      </c>
      <c r="B5450" s="567">
        <v>500000</v>
      </c>
      <c r="C5450" s="567">
        <v>1</v>
      </c>
      <c r="D5450" s="567">
        <v>1100000</v>
      </c>
      <c r="E5450" s="567">
        <v>616982</v>
      </c>
      <c r="F5450" s="567">
        <v>262446</v>
      </c>
    </row>
    <row r="5451" spans="1:6">
      <c r="A5451" s="889">
        <v>85</v>
      </c>
      <c r="B5451" s="567">
        <v>4500000</v>
      </c>
      <c r="C5451" s="567">
        <v>1</v>
      </c>
      <c r="D5451" s="567">
        <v>4500000</v>
      </c>
      <c r="E5451" s="567">
        <v>4191770</v>
      </c>
      <c r="F5451" s="567">
        <v>2184926</v>
      </c>
    </row>
    <row r="5452" spans="1:6">
      <c r="A5452" s="890" t="s">
        <v>3251</v>
      </c>
      <c r="B5452" s="567">
        <v>4500000</v>
      </c>
      <c r="C5452" s="567">
        <v>1</v>
      </c>
      <c r="D5452" s="567">
        <v>4500000</v>
      </c>
      <c r="E5452" s="567">
        <v>4191770</v>
      </c>
      <c r="F5452" s="567">
        <v>2184926</v>
      </c>
    </row>
    <row r="5453" spans="1:6">
      <c r="A5453" s="891" t="s">
        <v>3251</v>
      </c>
      <c r="B5453" s="567">
        <v>4500000</v>
      </c>
      <c r="C5453" s="567">
        <v>1</v>
      </c>
      <c r="D5453" s="567">
        <v>4500000</v>
      </c>
      <c r="E5453" s="567">
        <v>4191770</v>
      </c>
      <c r="F5453" s="567">
        <v>2184926</v>
      </c>
    </row>
    <row r="5454" spans="1:6">
      <c r="A5454" s="892" t="s">
        <v>3251</v>
      </c>
      <c r="B5454" s="567">
        <v>4500000</v>
      </c>
      <c r="C5454" s="567">
        <v>1</v>
      </c>
      <c r="D5454" s="567">
        <v>4500000</v>
      </c>
      <c r="E5454" s="567">
        <v>4191770</v>
      </c>
      <c r="F5454" s="567">
        <v>2184926</v>
      </c>
    </row>
    <row r="5455" spans="1:6">
      <c r="A5455" s="893" t="s">
        <v>439</v>
      </c>
      <c r="B5455" s="567">
        <v>4500000</v>
      </c>
      <c r="C5455" s="567">
        <v>1</v>
      </c>
      <c r="D5455" s="567">
        <v>4500000</v>
      </c>
      <c r="E5455" s="567">
        <v>4191770</v>
      </c>
      <c r="F5455" s="567">
        <v>2184926</v>
      </c>
    </row>
    <row r="5456" spans="1:6">
      <c r="A5456" s="894" t="s">
        <v>3251</v>
      </c>
      <c r="B5456" s="567">
        <v>4500000</v>
      </c>
      <c r="C5456" s="567">
        <v>1</v>
      </c>
      <c r="D5456" s="567">
        <v>4500000</v>
      </c>
      <c r="E5456" s="567">
        <v>4191770</v>
      </c>
      <c r="F5456" s="567">
        <v>2184926</v>
      </c>
    </row>
    <row r="5457" spans="1:6">
      <c r="A5457" s="896" t="s">
        <v>318</v>
      </c>
      <c r="B5457" s="567">
        <v>4500000</v>
      </c>
      <c r="C5457" s="567">
        <v>1</v>
      </c>
      <c r="D5457" s="567">
        <v>4500000</v>
      </c>
      <c r="E5457" s="567">
        <v>4191770</v>
      </c>
      <c r="F5457" s="567">
        <v>2184926</v>
      </c>
    </row>
    <row r="5458" spans="1:6">
      <c r="A5458" s="895" t="s">
        <v>266</v>
      </c>
      <c r="B5458" s="567">
        <v>4500000</v>
      </c>
      <c r="C5458" s="567">
        <v>1</v>
      </c>
      <c r="D5458" s="567">
        <v>4500000</v>
      </c>
      <c r="E5458" s="567">
        <v>4191770</v>
      </c>
      <c r="F5458" s="567">
        <v>2184926</v>
      </c>
    </row>
    <row r="5459" spans="1:6">
      <c r="A5459" s="897" t="s">
        <v>3251</v>
      </c>
      <c r="B5459" s="567">
        <v>4500000</v>
      </c>
      <c r="C5459" s="567">
        <v>1</v>
      </c>
      <c r="D5459" s="567">
        <v>4500000</v>
      </c>
      <c r="E5459" s="567">
        <v>4191770</v>
      </c>
      <c r="F5459" s="567">
        <v>2184926</v>
      </c>
    </row>
    <row r="5460" spans="1:6">
      <c r="A5460" s="889">
        <v>86</v>
      </c>
      <c r="B5460" s="567">
        <v>1000000</v>
      </c>
      <c r="C5460" s="567">
        <v>1</v>
      </c>
      <c r="D5460" s="567">
        <v>1671326</v>
      </c>
      <c r="E5460" s="567">
        <v>1251753</v>
      </c>
      <c r="F5460" s="567">
        <v>1215635</v>
      </c>
    </row>
    <row r="5461" spans="1:6">
      <c r="A5461" s="890" t="s">
        <v>3251</v>
      </c>
      <c r="B5461" s="567">
        <v>1000000</v>
      </c>
      <c r="C5461" s="567">
        <v>1</v>
      </c>
      <c r="D5461" s="567">
        <v>1671326</v>
      </c>
      <c r="E5461" s="567">
        <v>1251753</v>
      </c>
      <c r="F5461" s="567">
        <v>1215635</v>
      </c>
    </row>
    <row r="5462" spans="1:6">
      <c r="A5462" s="891" t="s">
        <v>3251</v>
      </c>
      <c r="B5462" s="567">
        <v>1000000</v>
      </c>
      <c r="C5462" s="567">
        <v>1</v>
      </c>
      <c r="D5462" s="567">
        <v>1671326</v>
      </c>
      <c r="E5462" s="567">
        <v>1251753</v>
      </c>
      <c r="F5462" s="567">
        <v>1215635</v>
      </c>
    </row>
    <row r="5463" spans="1:6">
      <c r="A5463" s="892" t="s">
        <v>3251</v>
      </c>
      <c r="B5463" s="567">
        <v>1000000</v>
      </c>
      <c r="C5463" s="567">
        <v>1</v>
      </c>
      <c r="D5463" s="567">
        <v>1671326</v>
      </c>
      <c r="E5463" s="567">
        <v>1251753</v>
      </c>
      <c r="F5463" s="567">
        <v>1215635</v>
      </c>
    </row>
    <row r="5464" spans="1:6">
      <c r="A5464" s="893" t="s">
        <v>441</v>
      </c>
      <c r="B5464" s="567">
        <v>1000000</v>
      </c>
      <c r="C5464" s="567">
        <v>1</v>
      </c>
      <c r="D5464" s="567">
        <v>1671326</v>
      </c>
      <c r="E5464" s="567">
        <v>1251753</v>
      </c>
      <c r="F5464" s="567">
        <v>1215635</v>
      </c>
    </row>
    <row r="5465" spans="1:6">
      <c r="A5465" s="894" t="s">
        <v>3251</v>
      </c>
      <c r="B5465" s="567">
        <v>1000000</v>
      </c>
      <c r="C5465" s="567">
        <v>1</v>
      </c>
      <c r="D5465" s="567">
        <v>1671326</v>
      </c>
      <c r="E5465" s="567">
        <v>1251753</v>
      </c>
      <c r="F5465" s="567">
        <v>1215635</v>
      </c>
    </row>
    <row r="5466" spans="1:6">
      <c r="A5466" s="896" t="s">
        <v>318</v>
      </c>
      <c r="B5466" s="567">
        <v>1000000</v>
      </c>
      <c r="C5466" s="567">
        <v>1</v>
      </c>
      <c r="D5466" s="567">
        <v>1671326</v>
      </c>
      <c r="E5466" s="567">
        <v>1251753</v>
      </c>
      <c r="F5466" s="567">
        <v>1215635</v>
      </c>
    </row>
    <row r="5467" spans="1:6">
      <c r="A5467" s="895" t="s">
        <v>266</v>
      </c>
      <c r="B5467" s="567">
        <v>1000000</v>
      </c>
      <c r="C5467" s="567">
        <v>1</v>
      </c>
      <c r="D5467" s="567">
        <v>1671326</v>
      </c>
      <c r="E5467" s="567">
        <v>1251753</v>
      </c>
      <c r="F5467" s="567">
        <v>1215635</v>
      </c>
    </row>
    <row r="5468" spans="1:6">
      <c r="A5468" s="897" t="s">
        <v>3251</v>
      </c>
      <c r="B5468" s="567">
        <v>1000000</v>
      </c>
      <c r="C5468" s="567">
        <v>1</v>
      </c>
      <c r="D5468" s="567">
        <v>1671326</v>
      </c>
      <c r="E5468" s="567">
        <v>1251753</v>
      </c>
      <c r="F5468" s="567">
        <v>1215635</v>
      </c>
    </row>
    <row r="5469" spans="1:6">
      <c r="A5469" s="887" t="s">
        <v>330</v>
      </c>
      <c r="B5469" s="567">
        <v>2086885</v>
      </c>
      <c r="C5469" s="567">
        <v>1</v>
      </c>
      <c r="D5469" s="567">
        <v>2306885</v>
      </c>
      <c r="E5469" s="567">
        <v>2278224.0315999999</v>
      </c>
      <c r="F5469" s="567">
        <v>1921212</v>
      </c>
    </row>
    <row r="5470" spans="1:6">
      <c r="A5470" s="888" t="s">
        <v>3251</v>
      </c>
      <c r="B5470" s="567">
        <v>2086885</v>
      </c>
      <c r="C5470" s="567">
        <v>1</v>
      </c>
      <c r="D5470" s="567">
        <v>2306885</v>
      </c>
      <c r="E5470" s="567">
        <v>2278224.0315999999</v>
      </c>
      <c r="F5470" s="567">
        <v>1921212</v>
      </c>
    </row>
    <row r="5471" spans="1:6">
      <c r="A5471" s="889">
        <v>0.75</v>
      </c>
      <c r="B5471" s="567">
        <v>2086885</v>
      </c>
      <c r="C5471" s="567">
        <v>1</v>
      </c>
      <c r="D5471" s="567">
        <v>2306885</v>
      </c>
      <c r="E5471" s="567">
        <v>2278224.0315999999</v>
      </c>
      <c r="F5471" s="567">
        <v>1921212</v>
      </c>
    </row>
    <row r="5472" spans="1:6">
      <c r="A5472" s="890" t="s">
        <v>3251</v>
      </c>
      <c r="B5472" s="567">
        <v>2086885</v>
      </c>
      <c r="C5472" s="567">
        <v>1</v>
      </c>
      <c r="D5472" s="567">
        <v>2306885</v>
      </c>
      <c r="E5472" s="567">
        <v>2278224.0315999999</v>
      </c>
      <c r="F5472" s="567">
        <v>1921212</v>
      </c>
    </row>
    <row r="5473" spans="1:6">
      <c r="A5473" s="891" t="s">
        <v>3251</v>
      </c>
      <c r="B5473" s="567">
        <v>2086885</v>
      </c>
      <c r="C5473" s="567">
        <v>1</v>
      </c>
      <c r="D5473" s="567">
        <v>2306885</v>
      </c>
      <c r="E5473" s="567">
        <v>2278224.0315999999</v>
      </c>
      <c r="F5473" s="567">
        <v>1921212</v>
      </c>
    </row>
    <row r="5474" spans="1:6">
      <c r="A5474" s="892" t="s">
        <v>3251</v>
      </c>
      <c r="B5474" s="567">
        <v>2086885</v>
      </c>
      <c r="C5474" s="567">
        <v>1</v>
      </c>
      <c r="D5474" s="567">
        <v>2306885</v>
      </c>
      <c r="E5474" s="567">
        <v>2278224.0315999999</v>
      </c>
      <c r="F5474" s="567">
        <v>1921212</v>
      </c>
    </row>
    <row r="5475" spans="1:6">
      <c r="A5475" s="893" t="s">
        <v>329</v>
      </c>
      <c r="B5475" s="567">
        <v>2086885</v>
      </c>
      <c r="C5475" s="567">
        <v>1</v>
      </c>
      <c r="D5475" s="567">
        <v>2306885</v>
      </c>
      <c r="E5475" s="567">
        <v>2278224.0315999999</v>
      </c>
      <c r="F5475" s="567">
        <v>1921212</v>
      </c>
    </row>
    <row r="5476" spans="1:6">
      <c r="A5476" s="894" t="s">
        <v>3251</v>
      </c>
      <c r="B5476" s="567">
        <v>2086885</v>
      </c>
      <c r="C5476" s="567">
        <v>1</v>
      </c>
      <c r="D5476" s="567">
        <v>2306885</v>
      </c>
      <c r="E5476" s="567">
        <v>2278224.0315999999</v>
      </c>
      <c r="F5476" s="567">
        <v>1921212</v>
      </c>
    </row>
    <row r="5477" spans="1:6">
      <c r="A5477" s="896" t="s">
        <v>318</v>
      </c>
      <c r="B5477" s="567">
        <v>2086885</v>
      </c>
      <c r="C5477" s="567">
        <v>1</v>
      </c>
      <c r="D5477" s="567">
        <v>2306885</v>
      </c>
      <c r="E5477" s="567">
        <v>2278224.0315999999</v>
      </c>
      <c r="F5477" s="567">
        <v>1921212</v>
      </c>
    </row>
    <row r="5478" spans="1:6">
      <c r="A5478" s="895" t="s">
        <v>295</v>
      </c>
      <c r="B5478" s="567">
        <v>2086885</v>
      </c>
      <c r="C5478" s="567">
        <v>1</v>
      </c>
      <c r="D5478" s="567">
        <v>2306885</v>
      </c>
      <c r="E5478" s="567">
        <v>2278224.0315999999</v>
      </c>
      <c r="F5478" s="567">
        <v>1921212</v>
      </c>
    </row>
    <row r="5479" spans="1:6">
      <c r="A5479" s="897" t="s">
        <v>319</v>
      </c>
      <c r="B5479" s="567">
        <v>2086885</v>
      </c>
      <c r="C5479" s="567">
        <v>1</v>
      </c>
      <c r="D5479" s="567">
        <v>2306885</v>
      </c>
      <c r="E5479" s="567">
        <v>2278224.0315999999</v>
      </c>
      <c r="F5479" s="567">
        <v>1921212</v>
      </c>
    </row>
    <row r="5480" spans="1:6">
      <c r="A5480" s="887" t="s">
        <v>88</v>
      </c>
      <c r="B5480" s="567"/>
      <c r="C5480" s="567">
        <v>1</v>
      </c>
      <c r="D5480" s="567">
        <v>12000000</v>
      </c>
      <c r="E5480" s="567">
        <v>0</v>
      </c>
      <c r="F5480" s="567">
        <v>0</v>
      </c>
    </row>
    <row r="5481" spans="1:6">
      <c r="A5481" s="888" t="s">
        <v>3251</v>
      </c>
      <c r="B5481" s="567"/>
      <c r="C5481" s="567">
        <v>1</v>
      </c>
      <c r="D5481" s="567">
        <v>12000000</v>
      </c>
      <c r="E5481" s="567">
        <v>0</v>
      </c>
      <c r="F5481" s="567">
        <v>0</v>
      </c>
    </row>
    <row r="5482" spans="1:6">
      <c r="A5482" s="889">
        <v>0</v>
      </c>
      <c r="B5482" s="567"/>
      <c r="C5482" s="567">
        <v>1</v>
      </c>
      <c r="D5482" s="567">
        <v>12000000</v>
      </c>
      <c r="E5482" s="567">
        <v>0</v>
      </c>
      <c r="F5482" s="567">
        <v>0</v>
      </c>
    </row>
    <row r="5483" spans="1:6">
      <c r="A5483" s="890">
        <v>0</v>
      </c>
      <c r="B5483" s="567"/>
      <c r="C5483" s="567">
        <v>1</v>
      </c>
      <c r="D5483" s="567">
        <v>12000000</v>
      </c>
      <c r="E5483" s="567">
        <v>0</v>
      </c>
      <c r="F5483" s="567">
        <v>0</v>
      </c>
    </row>
    <row r="5484" spans="1:6">
      <c r="A5484" s="891" t="s">
        <v>3251</v>
      </c>
      <c r="B5484" s="567"/>
      <c r="C5484" s="567">
        <v>1</v>
      </c>
      <c r="D5484" s="567">
        <v>12000000</v>
      </c>
      <c r="E5484" s="567">
        <v>0</v>
      </c>
      <c r="F5484" s="567">
        <v>0</v>
      </c>
    </row>
    <row r="5485" spans="1:6">
      <c r="A5485" s="892" t="s">
        <v>87</v>
      </c>
      <c r="B5485" s="567"/>
      <c r="C5485" s="567">
        <v>1</v>
      </c>
      <c r="D5485" s="567">
        <v>12000000</v>
      </c>
      <c r="E5485" s="567">
        <v>0</v>
      </c>
      <c r="F5485" s="567">
        <v>0</v>
      </c>
    </row>
    <row r="5486" spans="1:6">
      <c r="A5486" s="893" t="s">
        <v>3251</v>
      </c>
      <c r="B5486" s="567"/>
      <c r="C5486" s="567">
        <v>1</v>
      </c>
      <c r="D5486" s="567">
        <v>12000000</v>
      </c>
      <c r="E5486" s="567">
        <v>0</v>
      </c>
      <c r="F5486" s="567">
        <v>0</v>
      </c>
    </row>
    <row r="5487" spans="1:6">
      <c r="A5487" s="894" t="s">
        <v>86</v>
      </c>
      <c r="B5487" s="567"/>
      <c r="C5487" s="567">
        <v>1</v>
      </c>
      <c r="D5487" s="567">
        <v>12000000</v>
      </c>
      <c r="E5487" s="567">
        <v>0</v>
      </c>
      <c r="F5487" s="567">
        <v>0</v>
      </c>
    </row>
    <row r="5488" spans="1:6">
      <c r="A5488" s="896" t="s">
        <v>317</v>
      </c>
      <c r="B5488" s="729"/>
      <c r="C5488" s="729">
        <v>1</v>
      </c>
      <c r="D5488" s="729">
        <v>12000000</v>
      </c>
      <c r="E5488" s="729">
        <v>0</v>
      </c>
      <c r="F5488" s="729">
        <v>0</v>
      </c>
    </row>
    <row r="5489" spans="1:6">
      <c r="A5489" s="895" t="s">
        <v>89</v>
      </c>
      <c r="B5489" s="567"/>
      <c r="C5489" s="567">
        <v>1</v>
      </c>
      <c r="D5489" s="567">
        <v>12000000</v>
      </c>
      <c r="E5489" s="567">
        <v>0</v>
      </c>
      <c r="F5489" s="567">
        <v>0</v>
      </c>
    </row>
    <row r="5490" spans="1:6">
      <c r="A5490" s="897" t="s">
        <v>3251</v>
      </c>
      <c r="B5490" s="567"/>
      <c r="C5490" s="567">
        <v>1</v>
      </c>
      <c r="D5490" s="567">
        <v>12000000</v>
      </c>
      <c r="E5490" s="567">
        <v>0</v>
      </c>
      <c r="F5490" s="567">
        <v>0</v>
      </c>
    </row>
    <row r="5491" spans="1:6">
      <c r="A5491" s="887" t="s">
        <v>356</v>
      </c>
      <c r="B5491" s="567">
        <v>1380000</v>
      </c>
      <c r="C5491" s="567">
        <v>1</v>
      </c>
      <c r="D5491" s="567">
        <v>1380000</v>
      </c>
      <c r="E5491" s="567">
        <v>0</v>
      </c>
      <c r="F5491" s="567">
        <v>0</v>
      </c>
    </row>
    <row r="5492" spans="1:6">
      <c r="A5492" s="888" t="s">
        <v>3251</v>
      </c>
      <c r="B5492" s="567">
        <v>1380000</v>
      </c>
      <c r="C5492" s="567">
        <v>1</v>
      </c>
      <c r="D5492" s="567">
        <v>1380000</v>
      </c>
      <c r="E5492" s="567">
        <v>0</v>
      </c>
      <c r="F5492" s="567">
        <v>0</v>
      </c>
    </row>
    <row r="5493" spans="1:6">
      <c r="A5493" s="889">
        <v>0</v>
      </c>
      <c r="B5493" s="567">
        <v>1380000</v>
      </c>
      <c r="C5493" s="567">
        <v>1</v>
      </c>
      <c r="D5493" s="567">
        <v>1380000</v>
      </c>
      <c r="E5493" s="567">
        <v>0</v>
      </c>
      <c r="F5493" s="567">
        <v>0</v>
      </c>
    </row>
    <row r="5494" spans="1:6">
      <c r="A5494" s="890" t="s">
        <v>3251</v>
      </c>
      <c r="B5494" s="567">
        <v>1380000</v>
      </c>
      <c r="C5494" s="567">
        <v>1</v>
      </c>
      <c r="D5494" s="567">
        <v>1380000</v>
      </c>
      <c r="E5494" s="567">
        <v>0</v>
      </c>
      <c r="F5494" s="567">
        <v>0</v>
      </c>
    </row>
    <row r="5495" spans="1:6">
      <c r="A5495" s="891" t="s">
        <v>3251</v>
      </c>
      <c r="B5495" s="567">
        <v>1380000</v>
      </c>
      <c r="C5495" s="567">
        <v>1</v>
      </c>
      <c r="D5495" s="567">
        <v>1380000</v>
      </c>
      <c r="E5495" s="567">
        <v>0</v>
      </c>
      <c r="F5495" s="567">
        <v>0</v>
      </c>
    </row>
    <row r="5496" spans="1:6">
      <c r="A5496" s="892" t="s">
        <v>3251</v>
      </c>
      <c r="B5496" s="567">
        <v>1380000</v>
      </c>
      <c r="C5496" s="567">
        <v>1</v>
      </c>
      <c r="D5496" s="567">
        <v>1380000</v>
      </c>
      <c r="E5496" s="567">
        <v>0</v>
      </c>
      <c r="F5496" s="567">
        <v>0</v>
      </c>
    </row>
    <row r="5497" spans="1:6">
      <c r="A5497" s="893" t="s">
        <v>353</v>
      </c>
      <c r="B5497" s="567">
        <v>1380000</v>
      </c>
      <c r="C5497" s="567">
        <v>1</v>
      </c>
      <c r="D5497" s="567">
        <v>1380000</v>
      </c>
      <c r="E5497" s="567">
        <v>0</v>
      </c>
      <c r="F5497" s="567">
        <v>0</v>
      </c>
    </row>
    <row r="5498" spans="1:6">
      <c r="A5498" s="894" t="s">
        <v>3251</v>
      </c>
      <c r="B5498" s="567">
        <v>1380000</v>
      </c>
      <c r="C5498" s="567">
        <v>1</v>
      </c>
      <c r="D5498" s="567">
        <v>1380000</v>
      </c>
      <c r="E5498" s="567">
        <v>0</v>
      </c>
      <c r="F5498" s="567">
        <v>0</v>
      </c>
    </row>
    <row r="5499" spans="1:6">
      <c r="A5499" s="896" t="s">
        <v>318</v>
      </c>
      <c r="B5499" s="567">
        <v>1380000</v>
      </c>
      <c r="C5499" s="567">
        <v>1</v>
      </c>
      <c r="D5499" s="567">
        <v>1380000</v>
      </c>
      <c r="E5499" s="567">
        <v>0</v>
      </c>
      <c r="F5499" s="567">
        <v>0</v>
      </c>
    </row>
    <row r="5500" spans="1:6">
      <c r="A5500" s="895" t="s">
        <v>308</v>
      </c>
      <c r="B5500" s="567">
        <v>1380000</v>
      </c>
      <c r="C5500" s="567">
        <v>1</v>
      </c>
      <c r="D5500" s="567">
        <v>1380000</v>
      </c>
      <c r="E5500" s="567">
        <v>0</v>
      </c>
      <c r="F5500" s="567">
        <v>0</v>
      </c>
    </row>
    <row r="5501" spans="1:6">
      <c r="A5501" s="897" t="s">
        <v>3251</v>
      </c>
      <c r="B5501" s="567">
        <v>1380000</v>
      </c>
      <c r="C5501" s="567">
        <v>1</v>
      </c>
      <c r="D5501" s="567">
        <v>1380000</v>
      </c>
      <c r="E5501" s="567">
        <v>0</v>
      </c>
      <c r="F5501" s="567">
        <v>0</v>
      </c>
    </row>
    <row r="5502" spans="1:6">
      <c r="A5502" s="887" t="s">
        <v>434</v>
      </c>
      <c r="B5502" s="567">
        <v>3000000</v>
      </c>
      <c r="C5502" s="567">
        <v>1</v>
      </c>
      <c r="D5502" s="567">
        <v>3000000</v>
      </c>
      <c r="E5502" s="567">
        <v>0</v>
      </c>
      <c r="F5502" s="567">
        <v>0</v>
      </c>
    </row>
    <row r="5503" spans="1:6">
      <c r="A5503" s="888" t="s">
        <v>3251</v>
      </c>
      <c r="B5503" s="567">
        <v>3000000</v>
      </c>
      <c r="C5503" s="567">
        <v>1</v>
      </c>
      <c r="D5503" s="567">
        <v>3000000</v>
      </c>
      <c r="E5503" s="567">
        <v>0</v>
      </c>
      <c r="F5503" s="567">
        <v>0</v>
      </c>
    </row>
    <row r="5504" spans="1:6">
      <c r="A5504" s="889" t="s">
        <v>3251</v>
      </c>
      <c r="B5504" s="567">
        <v>3000000</v>
      </c>
      <c r="C5504" s="567">
        <v>1</v>
      </c>
      <c r="D5504" s="567">
        <v>3000000</v>
      </c>
      <c r="E5504" s="567">
        <v>0</v>
      </c>
      <c r="F5504" s="567">
        <v>0</v>
      </c>
    </row>
    <row r="5505" spans="1:6">
      <c r="A5505" s="890" t="s">
        <v>3251</v>
      </c>
      <c r="B5505" s="567">
        <v>3000000</v>
      </c>
      <c r="C5505" s="567">
        <v>1</v>
      </c>
      <c r="D5505" s="567">
        <v>3000000</v>
      </c>
      <c r="E5505" s="567">
        <v>0</v>
      </c>
      <c r="F5505" s="567">
        <v>0</v>
      </c>
    </row>
    <row r="5506" spans="1:6">
      <c r="A5506" s="891" t="s">
        <v>3251</v>
      </c>
      <c r="B5506" s="567">
        <v>3000000</v>
      </c>
      <c r="C5506" s="567">
        <v>1</v>
      </c>
      <c r="D5506" s="567">
        <v>3000000</v>
      </c>
      <c r="E5506" s="567">
        <v>0</v>
      </c>
      <c r="F5506" s="567">
        <v>0</v>
      </c>
    </row>
    <row r="5507" spans="1:6">
      <c r="A5507" s="892" t="s">
        <v>3251</v>
      </c>
      <c r="B5507" s="567">
        <v>3000000</v>
      </c>
      <c r="C5507" s="567">
        <v>1</v>
      </c>
      <c r="D5507" s="567">
        <v>3000000</v>
      </c>
      <c r="E5507" s="567">
        <v>0</v>
      </c>
      <c r="F5507" s="567">
        <v>0</v>
      </c>
    </row>
    <row r="5508" spans="1:6">
      <c r="A5508" s="893" t="s">
        <v>433</v>
      </c>
      <c r="B5508" s="567">
        <v>3000000</v>
      </c>
      <c r="C5508" s="567">
        <v>1</v>
      </c>
      <c r="D5508" s="567">
        <v>3000000</v>
      </c>
      <c r="E5508" s="567">
        <v>0</v>
      </c>
      <c r="F5508" s="567">
        <v>0</v>
      </c>
    </row>
    <row r="5509" spans="1:6">
      <c r="A5509" s="894" t="s">
        <v>3251</v>
      </c>
      <c r="B5509" s="567">
        <v>3000000</v>
      </c>
      <c r="C5509" s="567">
        <v>1</v>
      </c>
      <c r="D5509" s="567">
        <v>3000000</v>
      </c>
      <c r="E5509" s="567">
        <v>0</v>
      </c>
      <c r="F5509" s="567">
        <v>0</v>
      </c>
    </row>
    <row r="5510" spans="1:6">
      <c r="A5510" s="896" t="s">
        <v>318</v>
      </c>
      <c r="B5510" s="567">
        <v>3000000</v>
      </c>
      <c r="C5510" s="567">
        <v>1</v>
      </c>
      <c r="D5510" s="567">
        <v>3000000</v>
      </c>
      <c r="E5510" s="567">
        <v>0</v>
      </c>
      <c r="F5510" s="567">
        <v>0</v>
      </c>
    </row>
    <row r="5511" spans="1:6">
      <c r="A5511" s="895" t="s">
        <v>266</v>
      </c>
      <c r="B5511" s="567">
        <v>3000000</v>
      </c>
      <c r="C5511" s="567">
        <v>1</v>
      </c>
      <c r="D5511" s="567">
        <v>3000000</v>
      </c>
      <c r="E5511" s="567">
        <v>0</v>
      </c>
      <c r="F5511" s="567">
        <v>0</v>
      </c>
    </row>
    <row r="5512" spans="1:6">
      <c r="A5512" s="897" t="s">
        <v>3251</v>
      </c>
      <c r="B5512" s="567">
        <v>3000000</v>
      </c>
      <c r="C5512" s="567">
        <v>1</v>
      </c>
      <c r="D5512" s="567">
        <v>3000000</v>
      </c>
      <c r="E5512" s="567">
        <v>0</v>
      </c>
      <c r="F5512" s="567">
        <v>0</v>
      </c>
    </row>
    <row r="5513" spans="1:6">
      <c r="A5513" s="887" t="s">
        <v>351</v>
      </c>
      <c r="B5513" s="567">
        <v>1788831</v>
      </c>
      <c r="C5513" s="567">
        <v>1</v>
      </c>
      <c r="D5513" s="567">
        <v>1788831</v>
      </c>
      <c r="E5513" s="567">
        <v>836383</v>
      </c>
      <c r="F5513" s="567">
        <v>0</v>
      </c>
    </row>
    <row r="5514" spans="1:6">
      <c r="A5514" s="888" t="s">
        <v>3251</v>
      </c>
      <c r="B5514" s="567">
        <v>1788831</v>
      </c>
      <c r="C5514" s="567">
        <v>1</v>
      </c>
      <c r="D5514" s="567">
        <v>1788831</v>
      </c>
      <c r="E5514" s="567">
        <v>836383</v>
      </c>
      <c r="F5514" s="567">
        <v>0</v>
      </c>
    </row>
    <row r="5515" spans="1:6">
      <c r="A5515" s="889">
        <v>0.87</v>
      </c>
      <c r="B5515" s="567">
        <v>1788831</v>
      </c>
      <c r="C5515" s="567">
        <v>1</v>
      </c>
      <c r="D5515" s="567">
        <v>1788831</v>
      </c>
      <c r="E5515" s="567">
        <v>836383</v>
      </c>
      <c r="F5515" s="567">
        <v>0</v>
      </c>
    </row>
    <row r="5516" spans="1:6">
      <c r="A5516" s="890" t="s">
        <v>3251</v>
      </c>
      <c r="B5516" s="567">
        <v>1788831</v>
      </c>
      <c r="C5516" s="567">
        <v>1</v>
      </c>
      <c r="D5516" s="567">
        <v>1788831</v>
      </c>
      <c r="E5516" s="567">
        <v>836383</v>
      </c>
      <c r="F5516" s="567">
        <v>0</v>
      </c>
    </row>
    <row r="5517" spans="1:6">
      <c r="A5517" s="891" t="s">
        <v>3251</v>
      </c>
      <c r="B5517" s="567">
        <v>1788831</v>
      </c>
      <c r="C5517" s="567">
        <v>1</v>
      </c>
      <c r="D5517" s="567">
        <v>1788831</v>
      </c>
      <c r="E5517" s="567">
        <v>836383</v>
      </c>
      <c r="F5517" s="567">
        <v>0</v>
      </c>
    </row>
    <row r="5518" spans="1:6">
      <c r="A5518" s="892" t="s">
        <v>3251</v>
      </c>
      <c r="B5518" s="567">
        <v>1788831</v>
      </c>
      <c r="C5518" s="567">
        <v>1</v>
      </c>
      <c r="D5518" s="567">
        <v>1788831</v>
      </c>
      <c r="E5518" s="567">
        <v>836383</v>
      </c>
      <c r="F5518" s="567">
        <v>0</v>
      </c>
    </row>
    <row r="5519" spans="1:6">
      <c r="A5519" s="893" t="s">
        <v>350</v>
      </c>
      <c r="B5519" s="567">
        <v>1788831</v>
      </c>
      <c r="C5519" s="567">
        <v>1</v>
      </c>
      <c r="D5519" s="567">
        <v>1788831</v>
      </c>
      <c r="E5519" s="567">
        <v>836383</v>
      </c>
      <c r="F5519" s="567">
        <v>0</v>
      </c>
    </row>
    <row r="5520" spans="1:6">
      <c r="A5520" s="894" t="s">
        <v>3251</v>
      </c>
      <c r="B5520" s="567">
        <v>1788831</v>
      </c>
      <c r="C5520" s="567">
        <v>1</v>
      </c>
      <c r="D5520" s="567">
        <v>1788831</v>
      </c>
      <c r="E5520" s="567">
        <v>836383</v>
      </c>
      <c r="F5520" s="567">
        <v>0</v>
      </c>
    </row>
    <row r="5521" spans="1:6">
      <c r="A5521" s="896" t="s">
        <v>318</v>
      </c>
      <c r="B5521" s="567">
        <v>1788831</v>
      </c>
      <c r="C5521" s="567">
        <v>1</v>
      </c>
      <c r="D5521" s="567">
        <v>1788831</v>
      </c>
      <c r="E5521" s="567">
        <v>836383</v>
      </c>
      <c r="F5521" s="567">
        <v>0</v>
      </c>
    </row>
    <row r="5522" spans="1:6">
      <c r="A5522" s="895" t="s">
        <v>308</v>
      </c>
      <c r="B5522" s="567">
        <v>1788831</v>
      </c>
      <c r="C5522" s="567">
        <v>1</v>
      </c>
      <c r="D5522" s="567">
        <v>1788831</v>
      </c>
      <c r="E5522" s="567">
        <v>836383</v>
      </c>
      <c r="F5522" s="567">
        <v>0</v>
      </c>
    </row>
    <row r="5523" spans="1:6">
      <c r="A5523" s="897" t="s">
        <v>3251</v>
      </c>
      <c r="B5523" s="567">
        <v>1788831</v>
      </c>
      <c r="C5523" s="567">
        <v>1</v>
      </c>
      <c r="D5523" s="567">
        <v>1788831</v>
      </c>
      <c r="E5523" s="567">
        <v>836383</v>
      </c>
      <c r="F5523" s="567">
        <v>0</v>
      </c>
    </row>
    <row r="5524" spans="1:6">
      <c r="A5524" s="887" t="s">
        <v>3131</v>
      </c>
      <c r="B5524" s="567"/>
      <c r="C5524" s="567">
        <v>1</v>
      </c>
      <c r="D5524" s="567">
        <v>3830000</v>
      </c>
      <c r="E5524" s="567"/>
      <c r="F5524" s="567"/>
    </row>
    <row r="5525" spans="1:6">
      <c r="A5525" s="888" t="s">
        <v>3251</v>
      </c>
      <c r="B5525" s="567"/>
      <c r="C5525" s="567">
        <v>1</v>
      </c>
      <c r="D5525" s="567">
        <v>3830000</v>
      </c>
      <c r="E5525" s="567"/>
      <c r="F5525" s="567"/>
    </row>
    <row r="5526" spans="1:6">
      <c r="A5526" s="889">
        <v>0.98</v>
      </c>
      <c r="B5526" s="567"/>
      <c r="C5526" s="567">
        <v>1</v>
      </c>
      <c r="D5526" s="567">
        <v>3830000</v>
      </c>
      <c r="E5526" s="567"/>
      <c r="F5526" s="567"/>
    </row>
    <row r="5527" spans="1:6">
      <c r="A5527" s="890">
        <v>0.98</v>
      </c>
      <c r="B5527" s="567"/>
      <c r="C5527" s="567">
        <v>1</v>
      </c>
      <c r="D5527" s="567">
        <v>3830000</v>
      </c>
      <c r="E5527" s="567"/>
      <c r="F5527" s="567"/>
    </row>
    <row r="5528" spans="1:6">
      <c r="A5528" s="891">
        <v>2011</v>
      </c>
      <c r="B5528" s="567"/>
      <c r="C5528" s="567">
        <v>1</v>
      </c>
      <c r="D5528" s="567">
        <v>3830000</v>
      </c>
      <c r="E5528" s="567"/>
      <c r="F5528" s="567"/>
    </row>
    <row r="5529" spans="1:6">
      <c r="A5529" s="892" t="s">
        <v>3130</v>
      </c>
      <c r="B5529" s="567"/>
      <c r="C5529" s="567">
        <v>1</v>
      </c>
      <c r="D5529" s="567">
        <v>3830000</v>
      </c>
      <c r="E5529" s="567"/>
      <c r="F5529" s="567"/>
    </row>
    <row r="5530" spans="1:6">
      <c r="A5530" s="893" t="s">
        <v>3251</v>
      </c>
      <c r="B5530" s="567"/>
      <c r="C5530" s="567">
        <v>1</v>
      </c>
      <c r="D5530" s="567">
        <v>3830000</v>
      </c>
      <c r="E5530" s="567"/>
      <c r="F5530" s="567"/>
    </row>
    <row r="5531" spans="1:6">
      <c r="A5531" s="894" t="s">
        <v>3251</v>
      </c>
      <c r="B5531" s="567"/>
      <c r="C5531" s="567">
        <v>1</v>
      </c>
      <c r="D5531" s="567">
        <v>3830000</v>
      </c>
      <c r="E5531" s="567"/>
      <c r="F5531" s="567"/>
    </row>
    <row r="5532" spans="1:6">
      <c r="A5532" s="896" t="s">
        <v>526</v>
      </c>
      <c r="B5532" s="567"/>
      <c r="C5532" s="567">
        <v>1</v>
      </c>
      <c r="D5532" s="567">
        <v>3830000</v>
      </c>
      <c r="E5532" s="567"/>
      <c r="F5532" s="567"/>
    </row>
    <row r="5533" spans="1:6">
      <c r="A5533" s="895" t="s">
        <v>270</v>
      </c>
      <c r="B5533" s="567"/>
      <c r="C5533" s="567">
        <v>1</v>
      </c>
      <c r="D5533" s="567">
        <v>3830000</v>
      </c>
      <c r="E5533" s="567"/>
      <c r="F5533" s="567"/>
    </row>
    <row r="5534" spans="1:6">
      <c r="A5534" s="897" t="s">
        <v>3251</v>
      </c>
      <c r="B5534" s="567"/>
      <c r="C5534" s="567">
        <v>1</v>
      </c>
      <c r="D5534" s="567">
        <v>3830000</v>
      </c>
      <c r="E5534" s="567"/>
      <c r="F5534" s="567"/>
    </row>
    <row r="5535" spans="1:6">
      <c r="A5535" s="887" t="s">
        <v>3125</v>
      </c>
      <c r="B5535" s="567"/>
      <c r="C5535" s="567">
        <v>1</v>
      </c>
      <c r="D5535" s="567">
        <v>2750000</v>
      </c>
      <c r="E5535" s="567"/>
      <c r="F5535" s="567"/>
    </row>
    <row r="5536" spans="1:6">
      <c r="A5536" s="888" t="s">
        <v>3251</v>
      </c>
      <c r="B5536" s="567"/>
      <c r="C5536" s="567">
        <v>1</v>
      </c>
      <c r="D5536" s="567">
        <v>2750000</v>
      </c>
      <c r="E5536" s="567"/>
      <c r="F5536" s="567"/>
    </row>
    <row r="5537" spans="1:6">
      <c r="A5537" s="889">
        <v>0.85</v>
      </c>
      <c r="B5537" s="567"/>
      <c r="C5537" s="567">
        <v>1</v>
      </c>
      <c r="D5537" s="567">
        <v>2750000</v>
      </c>
      <c r="E5537" s="567"/>
      <c r="F5537" s="567"/>
    </row>
    <row r="5538" spans="1:6">
      <c r="A5538" s="890">
        <v>0.6</v>
      </c>
      <c r="B5538" s="567"/>
      <c r="C5538" s="567">
        <v>1</v>
      </c>
      <c r="D5538" s="567">
        <v>2750000</v>
      </c>
      <c r="E5538" s="567"/>
      <c r="F5538" s="567"/>
    </row>
    <row r="5539" spans="1:6">
      <c r="A5539" s="891">
        <v>2021</v>
      </c>
      <c r="B5539" s="567"/>
      <c r="C5539" s="567">
        <v>1</v>
      </c>
      <c r="D5539" s="567">
        <v>2750000</v>
      </c>
      <c r="E5539" s="567"/>
      <c r="F5539" s="567"/>
    </row>
    <row r="5540" spans="1:6">
      <c r="A5540" s="892" t="s">
        <v>3124</v>
      </c>
      <c r="B5540" s="567"/>
      <c r="C5540" s="567">
        <v>1</v>
      </c>
      <c r="D5540" s="567">
        <v>2750000</v>
      </c>
      <c r="E5540" s="567"/>
      <c r="F5540" s="567"/>
    </row>
    <row r="5541" spans="1:6">
      <c r="A5541" s="893" t="s">
        <v>3251</v>
      </c>
      <c r="B5541" s="567"/>
      <c r="C5541" s="567">
        <v>1</v>
      </c>
      <c r="D5541" s="567">
        <v>2750000</v>
      </c>
      <c r="E5541" s="567"/>
      <c r="F5541" s="567"/>
    </row>
    <row r="5542" spans="1:6">
      <c r="A5542" s="894" t="s">
        <v>3251</v>
      </c>
      <c r="B5542" s="567"/>
      <c r="C5542" s="567">
        <v>1</v>
      </c>
      <c r="D5542" s="567">
        <v>2750000</v>
      </c>
      <c r="E5542" s="567"/>
      <c r="F5542" s="567"/>
    </row>
    <row r="5543" spans="1:6">
      <c r="A5543" s="896" t="s">
        <v>526</v>
      </c>
      <c r="B5543" s="567"/>
      <c r="C5543" s="567">
        <v>1</v>
      </c>
      <c r="D5543" s="567">
        <v>2750000</v>
      </c>
      <c r="E5543" s="567"/>
      <c r="F5543" s="567"/>
    </row>
    <row r="5544" spans="1:6">
      <c r="A5544" s="895" t="s">
        <v>270</v>
      </c>
      <c r="B5544" s="567"/>
      <c r="C5544" s="567">
        <v>1</v>
      </c>
      <c r="D5544" s="567">
        <v>2750000</v>
      </c>
      <c r="E5544" s="567"/>
      <c r="F5544" s="567"/>
    </row>
    <row r="5545" spans="1:6">
      <c r="A5545" s="897" t="s">
        <v>3251</v>
      </c>
      <c r="B5545" s="567"/>
      <c r="C5545" s="567">
        <v>1</v>
      </c>
      <c r="D5545" s="567">
        <v>2750000</v>
      </c>
      <c r="E5545" s="567"/>
      <c r="F5545" s="567"/>
    </row>
    <row r="5546" spans="1:6">
      <c r="A5546" s="887" t="s">
        <v>355</v>
      </c>
      <c r="B5546" s="567">
        <v>3633000</v>
      </c>
      <c r="C5546" s="567">
        <v>1</v>
      </c>
      <c r="D5546" s="567">
        <v>3633000</v>
      </c>
      <c r="E5546" s="567">
        <v>0</v>
      </c>
      <c r="F5546" s="567">
        <v>0</v>
      </c>
    </row>
    <row r="5547" spans="1:6">
      <c r="A5547" s="888" t="s">
        <v>3251</v>
      </c>
      <c r="B5547" s="567">
        <v>3633000</v>
      </c>
      <c r="C5547" s="567">
        <v>1</v>
      </c>
      <c r="D5547" s="567">
        <v>3633000</v>
      </c>
      <c r="E5547" s="567">
        <v>0</v>
      </c>
      <c r="F5547" s="567">
        <v>0</v>
      </c>
    </row>
    <row r="5548" spans="1:6">
      <c r="A5548" s="889">
        <v>0</v>
      </c>
      <c r="B5548" s="567">
        <v>3633000</v>
      </c>
      <c r="C5548" s="567">
        <v>1</v>
      </c>
      <c r="D5548" s="567">
        <v>3633000</v>
      </c>
      <c r="E5548" s="567">
        <v>0</v>
      </c>
      <c r="F5548" s="567">
        <v>0</v>
      </c>
    </row>
    <row r="5549" spans="1:6">
      <c r="A5549" s="890" t="s">
        <v>3251</v>
      </c>
      <c r="B5549" s="567">
        <v>3633000</v>
      </c>
      <c r="C5549" s="567">
        <v>1</v>
      </c>
      <c r="D5549" s="567">
        <v>3633000</v>
      </c>
      <c r="E5549" s="567">
        <v>0</v>
      </c>
      <c r="F5549" s="567">
        <v>0</v>
      </c>
    </row>
    <row r="5550" spans="1:6">
      <c r="A5550" s="891" t="s">
        <v>3251</v>
      </c>
      <c r="B5550" s="567">
        <v>3633000</v>
      </c>
      <c r="C5550" s="567">
        <v>1</v>
      </c>
      <c r="D5550" s="567">
        <v>3633000</v>
      </c>
      <c r="E5550" s="567">
        <v>0</v>
      </c>
      <c r="F5550" s="567">
        <v>0</v>
      </c>
    </row>
    <row r="5551" spans="1:6">
      <c r="A5551" s="892" t="s">
        <v>3251</v>
      </c>
      <c r="B5551" s="567">
        <v>3633000</v>
      </c>
      <c r="C5551" s="567">
        <v>1</v>
      </c>
      <c r="D5551" s="567">
        <v>3633000</v>
      </c>
      <c r="E5551" s="567">
        <v>0</v>
      </c>
      <c r="F5551" s="567">
        <v>0</v>
      </c>
    </row>
    <row r="5552" spans="1:6">
      <c r="A5552" s="893" t="s">
        <v>353</v>
      </c>
      <c r="B5552" s="567">
        <v>3633000</v>
      </c>
      <c r="C5552" s="567">
        <v>1</v>
      </c>
      <c r="D5552" s="567">
        <v>3633000</v>
      </c>
      <c r="E5552" s="567">
        <v>0</v>
      </c>
      <c r="F5552" s="567">
        <v>0</v>
      </c>
    </row>
    <row r="5553" spans="1:6">
      <c r="A5553" s="894" t="s">
        <v>3251</v>
      </c>
      <c r="B5553" s="567">
        <v>3633000</v>
      </c>
      <c r="C5553" s="567">
        <v>1</v>
      </c>
      <c r="D5553" s="567">
        <v>3633000</v>
      </c>
      <c r="E5553" s="567">
        <v>0</v>
      </c>
      <c r="F5553" s="567">
        <v>0</v>
      </c>
    </row>
    <row r="5554" spans="1:6">
      <c r="A5554" s="896" t="s">
        <v>318</v>
      </c>
      <c r="B5554" s="567">
        <v>3633000</v>
      </c>
      <c r="C5554" s="567">
        <v>1</v>
      </c>
      <c r="D5554" s="567">
        <v>3633000</v>
      </c>
      <c r="E5554" s="567">
        <v>0</v>
      </c>
      <c r="F5554" s="567">
        <v>0</v>
      </c>
    </row>
    <row r="5555" spans="1:6">
      <c r="A5555" s="895" t="s">
        <v>308</v>
      </c>
      <c r="B5555" s="567">
        <v>3633000</v>
      </c>
      <c r="C5555" s="567">
        <v>1</v>
      </c>
      <c r="D5555" s="567">
        <v>3633000</v>
      </c>
      <c r="E5555" s="567">
        <v>0</v>
      </c>
      <c r="F5555" s="567">
        <v>0</v>
      </c>
    </row>
    <row r="5556" spans="1:6">
      <c r="A5556" s="897" t="s">
        <v>3251</v>
      </c>
      <c r="B5556" s="567">
        <v>3633000</v>
      </c>
      <c r="C5556" s="567">
        <v>1</v>
      </c>
      <c r="D5556" s="567">
        <v>3633000</v>
      </c>
      <c r="E5556" s="567">
        <v>0</v>
      </c>
      <c r="F5556" s="567">
        <v>0</v>
      </c>
    </row>
    <row r="5557" spans="1:6">
      <c r="A5557" s="887" t="s">
        <v>1224</v>
      </c>
      <c r="B5557" s="567"/>
      <c r="C5557" s="567">
        <v>1</v>
      </c>
      <c r="D5557" s="567">
        <v>1760000</v>
      </c>
      <c r="E5557" s="567"/>
      <c r="F5557" s="567">
        <v>0</v>
      </c>
    </row>
    <row r="5558" spans="1:6">
      <c r="A5558" s="888" t="s">
        <v>3251</v>
      </c>
      <c r="B5558" s="567"/>
      <c r="C5558" s="567">
        <v>1</v>
      </c>
      <c r="D5558" s="567">
        <v>1760000</v>
      </c>
      <c r="E5558" s="567"/>
      <c r="F5558" s="567">
        <v>0</v>
      </c>
    </row>
    <row r="5559" spans="1:6">
      <c r="A5559" s="889" t="s">
        <v>474</v>
      </c>
      <c r="B5559" s="567"/>
      <c r="C5559" s="567">
        <v>1</v>
      </c>
      <c r="D5559" s="567">
        <v>1760000</v>
      </c>
      <c r="E5559" s="567"/>
      <c r="F5559" s="567">
        <v>0</v>
      </c>
    </row>
    <row r="5560" spans="1:6">
      <c r="A5560" s="890">
        <v>0.24071895424836601</v>
      </c>
      <c r="B5560" s="567"/>
      <c r="C5560" s="567">
        <v>1</v>
      </c>
      <c r="D5560" s="567">
        <v>1760000</v>
      </c>
      <c r="E5560" s="567"/>
      <c r="F5560" s="567">
        <v>0</v>
      </c>
    </row>
    <row r="5561" spans="1:6">
      <c r="A5561" s="891" t="s">
        <v>3251</v>
      </c>
      <c r="B5561" s="567"/>
      <c r="C5561" s="567">
        <v>1</v>
      </c>
      <c r="D5561" s="567">
        <v>1760000</v>
      </c>
      <c r="E5561" s="567"/>
      <c r="F5561" s="567">
        <v>0</v>
      </c>
    </row>
    <row r="5562" spans="1:6">
      <c r="A5562" s="892" t="s">
        <v>1223</v>
      </c>
      <c r="B5562" s="567"/>
      <c r="C5562" s="567">
        <v>1</v>
      </c>
      <c r="D5562" s="567">
        <v>1760000</v>
      </c>
      <c r="E5562" s="567"/>
      <c r="F5562" s="567">
        <v>0</v>
      </c>
    </row>
    <row r="5563" spans="1:6">
      <c r="A5563" s="893" t="s">
        <v>3251</v>
      </c>
      <c r="B5563" s="567"/>
      <c r="C5563" s="567">
        <v>1</v>
      </c>
      <c r="D5563" s="567">
        <v>1760000</v>
      </c>
      <c r="E5563" s="567"/>
      <c r="F5563" s="567">
        <v>0</v>
      </c>
    </row>
    <row r="5564" spans="1:6">
      <c r="A5564" s="894" t="s">
        <v>3251</v>
      </c>
      <c r="B5564" s="567"/>
      <c r="C5564" s="567">
        <v>1</v>
      </c>
      <c r="D5564" s="567">
        <v>1760000</v>
      </c>
      <c r="E5564" s="567"/>
      <c r="F5564" s="567">
        <v>0</v>
      </c>
    </row>
    <row r="5565" spans="1:6">
      <c r="A5565" s="896" t="s">
        <v>529</v>
      </c>
      <c r="B5565" s="567"/>
      <c r="C5565" s="567">
        <v>1</v>
      </c>
      <c r="D5565" s="567">
        <v>1760000</v>
      </c>
      <c r="E5565" s="567"/>
      <c r="F5565" s="567">
        <v>0</v>
      </c>
    </row>
    <row r="5566" spans="1:6">
      <c r="A5566" s="895" t="s">
        <v>283</v>
      </c>
      <c r="B5566" s="567"/>
      <c r="C5566" s="567">
        <v>1</v>
      </c>
      <c r="D5566" s="567">
        <v>1760000</v>
      </c>
      <c r="E5566" s="567"/>
      <c r="F5566" s="567">
        <v>0</v>
      </c>
    </row>
    <row r="5567" spans="1:6">
      <c r="A5567" s="897" t="s">
        <v>480</v>
      </c>
      <c r="B5567" s="567"/>
      <c r="C5567" s="567">
        <v>1</v>
      </c>
      <c r="D5567" s="567">
        <v>1760000</v>
      </c>
      <c r="E5567" s="567"/>
      <c r="F5567" s="567">
        <v>0</v>
      </c>
    </row>
    <row r="5568" spans="1:6">
      <c r="A5568" s="887" t="s">
        <v>2580</v>
      </c>
      <c r="B5568" s="567"/>
      <c r="C5568" s="567">
        <v>1</v>
      </c>
      <c r="D5568" s="567">
        <v>1500000</v>
      </c>
      <c r="E5568" s="567">
        <v>0</v>
      </c>
      <c r="F5568" s="567"/>
    </row>
    <row r="5569" spans="1:6">
      <c r="A5569" s="888" t="s">
        <v>3251</v>
      </c>
      <c r="B5569" s="567"/>
      <c r="C5569" s="567">
        <v>1</v>
      </c>
      <c r="D5569" s="567">
        <v>1500000</v>
      </c>
      <c r="E5569" s="567">
        <v>0</v>
      </c>
      <c r="F5569" s="567"/>
    </row>
    <row r="5570" spans="1:6">
      <c r="A5570" s="889">
        <v>0</v>
      </c>
      <c r="B5570" s="567"/>
      <c r="C5570" s="567">
        <v>1</v>
      </c>
      <c r="D5570" s="567">
        <v>1500000</v>
      </c>
      <c r="E5570" s="567">
        <v>0</v>
      </c>
      <c r="F5570" s="567"/>
    </row>
    <row r="5571" spans="1:6">
      <c r="A5571" s="890" t="s">
        <v>3251</v>
      </c>
      <c r="B5571" s="567"/>
      <c r="C5571" s="567">
        <v>1</v>
      </c>
      <c r="D5571" s="567">
        <v>1500000</v>
      </c>
      <c r="E5571" s="567">
        <v>0</v>
      </c>
      <c r="F5571" s="567"/>
    </row>
    <row r="5572" spans="1:6">
      <c r="A5572" s="891" t="s">
        <v>3251</v>
      </c>
      <c r="B5572" s="567"/>
      <c r="C5572" s="567">
        <v>1</v>
      </c>
      <c r="D5572" s="567">
        <v>1500000</v>
      </c>
      <c r="E5572" s="567">
        <v>0</v>
      </c>
      <c r="F5572" s="567"/>
    </row>
    <row r="5573" spans="1:6">
      <c r="A5573" s="892" t="s">
        <v>2579</v>
      </c>
      <c r="B5573" s="567"/>
      <c r="C5573" s="567">
        <v>1</v>
      </c>
      <c r="D5573" s="567">
        <v>1500000</v>
      </c>
      <c r="E5573" s="567">
        <v>0</v>
      </c>
      <c r="F5573" s="567"/>
    </row>
    <row r="5574" spans="1:6">
      <c r="A5574" s="893" t="s">
        <v>2533</v>
      </c>
      <c r="B5574" s="567"/>
      <c r="C5574" s="567">
        <v>1</v>
      </c>
      <c r="D5574" s="567">
        <v>1500000</v>
      </c>
      <c r="E5574" s="567">
        <v>0</v>
      </c>
      <c r="F5574" s="567"/>
    </row>
    <row r="5575" spans="1:6">
      <c r="A5575" s="894" t="s">
        <v>3251</v>
      </c>
      <c r="B5575" s="567"/>
      <c r="C5575" s="567">
        <v>1</v>
      </c>
      <c r="D5575" s="567">
        <v>1500000</v>
      </c>
      <c r="E5575" s="567">
        <v>0</v>
      </c>
      <c r="F5575" s="567"/>
    </row>
    <row r="5576" spans="1:6">
      <c r="A5576" s="896" t="s">
        <v>2286</v>
      </c>
      <c r="B5576" s="567"/>
      <c r="C5576" s="567">
        <v>1</v>
      </c>
      <c r="D5576" s="567">
        <v>1500000</v>
      </c>
      <c r="E5576" s="567">
        <v>0</v>
      </c>
      <c r="F5576" s="567"/>
    </row>
    <row r="5577" spans="1:6">
      <c r="A5577" s="895" t="s">
        <v>276</v>
      </c>
      <c r="B5577" s="567"/>
      <c r="C5577" s="567">
        <v>1</v>
      </c>
      <c r="D5577" s="567">
        <v>1500000</v>
      </c>
      <c r="E5577" s="567">
        <v>0</v>
      </c>
      <c r="F5577" s="567"/>
    </row>
    <row r="5578" spans="1:6">
      <c r="A5578" s="897" t="s">
        <v>3251</v>
      </c>
      <c r="B5578" s="567"/>
      <c r="C5578" s="567">
        <v>1</v>
      </c>
      <c r="D5578" s="567">
        <v>1500000</v>
      </c>
      <c r="E5578" s="567">
        <v>0</v>
      </c>
      <c r="F5578" s="567"/>
    </row>
    <row r="5579" spans="1:6">
      <c r="A5579" s="887" t="s">
        <v>354</v>
      </c>
      <c r="B5579" s="567">
        <v>2900000</v>
      </c>
      <c r="C5579" s="567">
        <v>1</v>
      </c>
      <c r="D5579" s="567">
        <v>2900000</v>
      </c>
      <c r="E5579" s="567">
        <v>0</v>
      </c>
      <c r="F5579" s="567">
        <v>0</v>
      </c>
    </row>
    <row r="5580" spans="1:6">
      <c r="A5580" s="888" t="s">
        <v>3251</v>
      </c>
      <c r="B5580" s="567">
        <v>2900000</v>
      </c>
      <c r="C5580" s="567">
        <v>1</v>
      </c>
      <c r="D5580" s="567">
        <v>2900000</v>
      </c>
      <c r="E5580" s="567">
        <v>0</v>
      </c>
      <c r="F5580" s="567">
        <v>0</v>
      </c>
    </row>
    <row r="5581" spans="1:6">
      <c r="A5581" s="889">
        <v>0</v>
      </c>
      <c r="B5581" s="567">
        <v>2900000</v>
      </c>
      <c r="C5581" s="567">
        <v>1</v>
      </c>
      <c r="D5581" s="567">
        <v>2900000</v>
      </c>
      <c r="E5581" s="567">
        <v>0</v>
      </c>
      <c r="F5581" s="567">
        <v>0</v>
      </c>
    </row>
    <row r="5582" spans="1:6">
      <c r="A5582" s="890" t="s">
        <v>3251</v>
      </c>
      <c r="B5582" s="567">
        <v>2900000</v>
      </c>
      <c r="C5582" s="567">
        <v>1</v>
      </c>
      <c r="D5582" s="567">
        <v>2900000</v>
      </c>
      <c r="E5582" s="567">
        <v>0</v>
      </c>
      <c r="F5582" s="567">
        <v>0</v>
      </c>
    </row>
    <row r="5583" spans="1:6">
      <c r="A5583" s="891" t="s">
        <v>3251</v>
      </c>
      <c r="B5583" s="567">
        <v>2900000</v>
      </c>
      <c r="C5583" s="567">
        <v>1</v>
      </c>
      <c r="D5583" s="567">
        <v>2900000</v>
      </c>
      <c r="E5583" s="567">
        <v>0</v>
      </c>
      <c r="F5583" s="567">
        <v>0</v>
      </c>
    </row>
    <row r="5584" spans="1:6">
      <c r="A5584" s="892" t="s">
        <v>3251</v>
      </c>
      <c r="B5584" s="567">
        <v>2900000</v>
      </c>
      <c r="C5584" s="567">
        <v>1</v>
      </c>
      <c r="D5584" s="567">
        <v>2900000</v>
      </c>
      <c r="E5584" s="567">
        <v>0</v>
      </c>
      <c r="F5584" s="567">
        <v>0</v>
      </c>
    </row>
    <row r="5585" spans="1:6">
      <c r="A5585" s="893" t="s">
        <v>353</v>
      </c>
      <c r="B5585" s="567">
        <v>2900000</v>
      </c>
      <c r="C5585" s="567">
        <v>1</v>
      </c>
      <c r="D5585" s="567">
        <v>2900000</v>
      </c>
      <c r="E5585" s="567">
        <v>0</v>
      </c>
      <c r="F5585" s="567">
        <v>0</v>
      </c>
    </row>
    <row r="5586" spans="1:6">
      <c r="A5586" s="894" t="s">
        <v>3251</v>
      </c>
      <c r="B5586" s="567">
        <v>2900000</v>
      </c>
      <c r="C5586" s="567">
        <v>1</v>
      </c>
      <c r="D5586" s="567">
        <v>2900000</v>
      </c>
      <c r="E5586" s="567">
        <v>0</v>
      </c>
      <c r="F5586" s="567">
        <v>0</v>
      </c>
    </row>
    <row r="5587" spans="1:6">
      <c r="A5587" s="896" t="s">
        <v>318</v>
      </c>
      <c r="B5587" s="567">
        <v>2900000</v>
      </c>
      <c r="C5587" s="567">
        <v>1</v>
      </c>
      <c r="D5587" s="567">
        <v>2900000</v>
      </c>
      <c r="E5587" s="567">
        <v>0</v>
      </c>
      <c r="F5587" s="567">
        <v>0</v>
      </c>
    </row>
    <row r="5588" spans="1:6">
      <c r="A5588" s="895" t="s">
        <v>308</v>
      </c>
      <c r="B5588" s="567">
        <v>2900000</v>
      </c>
      <c r="C5588" s="567">
        <v>1</v>
      </c>
      <c r="D5588" s="567">
        <v>2900000</v>
      </c>
      <c r="E5588" s="567">
        <v>0</v>
      </c>
      <c r="F5588" s="567">
        <v>0</v>
      </c>
    </row>
    <row r="5589" spans="1:6">
      <c r="A5589" s="897" t="s">
        <v>3251</v>
      </c>
      <c r="B5589" s="567">
        <v>2900000</v>
      </c>
      <c r="C5589" s="567">
        <v>1</v>
      </c>
      <c r="D5589" s="567">
        <v>2900000</v>
      </c>
      <c r="E5589" s="567">
        <v>0</v>
      </c>
      <c r="F5589" s="567">
        <v>0</v>
      </c>
    </row>
    <row r="5590" spans="1:6">
      <c r="A5590" s="887" t="s">
        <v>1337</v>
      </c>
      <c r="B5590" s="567"/>
      <c r="C5590" s="567">
        <v>1</v>
      </c>
      <c r="D5590" s="567">
        <v>1200000</v>
      </c>
      <c r="E5590" s="567"/>
      <c r="F5590" s="567">
        <v>302251</v>
      </c>
    </row>
    <row r="5591" spans="1:6">
      <c r="A5591" s="888" t="s">
        <v>3251</v>
      </c>
      <c r="B5591" s="567"/>
      <c r="C5591" s="567">
        <v>1</v>
      </c>
      <c r="D5591" s="567">
        <v>1200000</v>
      </c>
      <c r="E5591" s="567"/>
      <c r="F5591" s="567">
        <v>302251</v>
      </c>
    </row>
    <row r="5592" spans="1:6">
      <c r="A5592" s="889">
        <v>0.8</v>
      </c>
      <c r="B5592" s="567"/>
      <c r="C5592" s="567">
        <v>1</v>
      </c>
      <c r="D5592" s="567">
        <v>1200000</v>
      </c>
      <c r="E5592" s="567"/>
      <c r="F5592" s="567">
        <v>302251</v>
      </c>
    </row>
    <row r="5593" spans="1:6">
      <c r="A5593" s="890">
        <v>0.21543100000000001</v>
      </c>
      <c r="B5593" s="567"/>
      <c r="C5593" s="567">
        <v>1</v>
      </c>
      <c r="D5593" s="567">
        <v>1200000</v>
      </c>
      <c r="E5593" s="567"/>
      <c r="F5593" s="567">
        <v>302251</v>
      </c>
    </row>
    <row r="5594" spans="1:6">
      <c r="A5594" s="891" t="s">
        <v>3251</v>
      </c>
      <c r="B5594" s="567"/>
      <c r="C5594" s="567">
        <v>1</v>
      </c>
      <c r="D5594" s="567">
        <v>1200000</v>
      </c>
      <c r="E5594" s="567"/>
      <c r="F5594" s="567">
        <v>302251</v>
      </c>
    </row>
    <row r="5595" spans="1:6">
      <c r="A5595" s="892" t="s">
        <v>1336</v>
      </c>
      <c r="B5595" s="567"/>
      <c r="C5595" s="567">
        <v>1</v>
      </c>
      <c r="D5595" s="567">
        <v>1200000</v>
      </c>
      <c r="E5595" s="567"/>
      <c r="F5595" s="567">
        <v>302251</v>
      </c>
    </row>
    <row r="5596" spans="1:6">
      <c r="A5596" s="893" t="s">
        <v>3251</v>
      </c>
      <c r="B5596" s="567"/>
      <c r="C5596" s="567">
        <v>1</v>
      </c>
      <c r="D5596" s="567">
        <v>1200000</v>
      </c>
      <c r="E5596" s="567"/>
      <c r="F5596" s="567">
        <v>302251</v>
      </c>
    </row>
    <row r="5597" spans="1:6">
      <c r="A5597" s="894" t="s">
        <v>3251</v>
      </c>
      <c r="B5597" s="567"/>
      <c r="C5597" s="567">
        <v>1</v>
      </c>
      <c r="D5597" s="567">
        <v>1200000</v>
      </c>
      <c r="E5597" s="567"/>
      <c r="F5597" s="567">
        <v>302251</v>
      </c>
    </row>
    <row r="5598" spans="1:6">
      <c r="A5598" s="896" t="s">
        <v>529</v>
      </c>
      <c r="B5598" s="567"/>
      <c r="C5598" s="567">
        <v>1</v>
      </c>
      <c r="D5598" s="567">
        <v>1200000</v>
      </c>
      <c r="E5598" s="567"/>
      <c r="F5598" s="567">
        <v>302251</v>
      </c>
    </row>
    <row r="5599" spans="1:6">
      <c r="A5599" s="895" t="s">
        <v>274</v>
      </c>
      <c r="B5599" s="567"/>
      <c r="C5599" s="567">
        <v>1</v>
      </c>
      <c r="D5599" s="567">
        <v>1200000</v>
      </c>
      <c r="E5599" s="567"/>
      <c r="F5599" s="567">
        <v>302251</v>
      </c>
    </row>
    <row r="5600" spans="1:6">
      <c r="A5600" s="897" t="s">
        <v>319</v>
      </c>
      <c r="B5600" s="567"/>
      <c r="C5600" s="567">
        <v>1</v>
      </c>
      <c r="D5600" s="567">
        <v>1200000</v>
      </c>
      <c r="E5600" s="567"/>
      <c r="F5600" s="567">
        <v>302251</v>
      </c>
    </row>
    <row r="5601" spans="1:6">
      <c r="A5601" s="887" t="s">
        <v>2499</v>
      </c>
      <c r="B5601" s="567">
        <v>5500000</v>
      </c>
      <c r="C5601" s="567">
        <v>4</v>
      </c>
      <c r="D5601" s="567">
        <v>5500000</v>
      </c>
      <c r="E5601" s="567"/>
      <c r="F5601" s="567">
        <v>4680299.7924199998</v>
      </c>
    </row>
    <row r="5602" spans="1:6">
      <c r="A5602" s="888" t="s">
        <v>3251</v>
      </c>
      <c r="B5602" s="567">
        <v>5500000</v>
      </c>
      <c r="C5602" s="567">
        <v>4</v>
      </c>
      <c r="D5602" s="567">
        <v>5500000</v>
      </c>
      <c r="E5602" s="567"/>
      <c r="F5602" s="567">
        <v>4680299.7924199998</v>
      </c>
    </row>
    <row r="5603" spans="1:6">
      <c r="A5603" s="889">
        <v>0.8</v>
      </c>
      <c r="B5603" s="567">
        <v>1000000</v>
      </c>
      <c r="C5603" s="567">
        <v>1</v>
      </c>
      <c r="D5603" s="567">
        <v>1000000</v>
      </c>
      <c r="E5603" s="567"/>
      <c r="F5603" s="567">
        <v>783191.57597000001</v>
      </c>
    </row>
    <row r="5604" spans="1:6">
      <c r="A5604" s="890" t="s">
        <v>3251</v>
      </c>
      <c r="B5604" s="567">
        <v>1000000</v>
      </c>
      <c r="C5604" s="567">
        <v>1</v>
      </c>
      <c r="D5604" s="567">
        <v>1000000</v>
      </c>
      <c r="E5604" s="567"/>
      <c r="F5604" s="567">
        <v>783191.57597000001</v>
      </c>
    </row>
    <row r="5605" spans="1:6">
      <c r="A5605" s="891" t="s">
        <v>3251</v>
      </c>
      <c r="B5605" s="567">
        <v>1000000</v>
      </c>
      <c r="C5605" s="567">
        <v>1</v>
      </c>
      <c r="D5605" s="567">
        <v>1000000</v>
      </c>
      <c r="E5605" s="567"/>
      <c r="F5605" s="567">
        <v>783191.57597000001</v>
      </c>
    </row>
    <row r="5606" spans="1:6">
      <c r="A5606" s="892" t="s">
        <v>3251</v>
      </c>
      <c r="B5606" s="567">
        <v>1000000</v>
      </c>
      <c r="C5606" s="567">
        <v>1</v>
      </c>
      <c r="D5606" s="567">
        <v>1000000</v>
      </c>
      <c r="E5606" s="567"/>
      <c r="F5606" s="567">
        <v>783191.57597000001</v>
      </c>
    </row>
    <row r="5607" spans="1:6">
      <c r="A5607" s="893" t="s">
        <v>2498</v>
      </c>
      <c r="B5607" s="567">
        <v>1000000</v>
      </c>
      <c r="C5607" s="567">
        <v>1</v>
      </c>
      <c r="D5607" s="567">
        <v>1000000</v>
      </c>
      <c r="E5607" s="567"/>
      <c r="F5607" s="567">
        <v>783191.57597000001</v>
      </c>
    </row>
    <row r="5608" spans="1:6">
      <c r="A5608" s="894" t="s">
        <v>3251</v>
      </c>
      <c r="B5608" s="567">
        <v>1000000</v>
      </c>
      <c r="C5608" s="567">
        <v>1</v>
      </c>
      <c r="D5608" s="567">
        <v>1000000</v>
      </c>
      <c r="E5608" s="567"/>
      <c r="F5608" s="567">
        <v>783191.57597000001</v>
      </c>
    </row>
    <row r="5609" spans="1:6">
      <c r="A5609" s="896" t="s">
        <v>2286</v>
      </c>
      <c r="B5609" s="567">
        <v>1000000</v>
      </c>
      <c r="C5609" s="567">
        <v>1</v>
      </c>
      <c r="D5609" s="567">
        <v>1000000</v>
      </c>
      <c r="E5609" s="567"/>
      <c r="F5609" s="567">
        <v>783191.57597000001</v>
      </c>
    </row>
    <row r="5610" spans="1:6">
      <c r="A5610" s="895" t="s">
        <v>296</v>
      </c>
      <c r="B5610" s="567">
        <v>1000000</v>
      </c>
      <c r="C5610" s="567">
        <v>1</v>
      </c>
      <c r="D5610" s="567">
        <v>1000000</v>
      </c>
      <c r="E5610" s="567"/>
      <c r="F5610" s="567">
        <v>783191.57597000001</v>
      </c>
    </row>
    <row r="5611" spans="1:6">
      <c r="A5611" s="897" t="s">
        <v>2285</v>
      </c>
      <c r="B5611" s="567">
        <v>1000000</v>
      </c>
      <c r="C5611" s="567">
        <v>1</v>
      </c>
      <c r="D5611" s="567">
        <v>1000000</v>
      </c>
      <c r="E5611" s="567"/>
      <c r="F5611" s="567">
        <v>783191.57597000001</v>
      </c>
    </row>
    <row r="5612" spans="1:6">
      <c r="A5612" s="889">
        <v>0.9</v>
      </c>
      <c r="B5612" s="567">
        <v>1000000</v>
      </c>
      <c r="C5612" s="567">
        <v>1</v>
      </c>
      <c r="D5612" s="567">
        <v>1000000</v>
      </c>
      <c r="E5612" s="567"/>
      <c r="F5612" s="567">
        <v>780812.71394000005</v>
      </c>
    </row>
    <row r="5613" spans="1:6">
      <c r="A5613" s="890" t="s">
        <v>3251</v>
      </c>
      <c r="B5613" s="567">
        <v>1000000</v>
      </c>
      <c r="C5613" s="567">
        <v>1</v>
      </c>
      <c r="D5613" s="567">
        <v>1000000</v>
      </c>
      <c r="E5613" s="567"/>
      <c r="F5613" s="567">
        <v>780812.71394000005</v>
      </c>
    </row>
    <row r="5614" spans="1:6">
      <c r="A5614" s="891" t="s">
        <v>3251</v>
      </c>
      <c r="B5614" s="567">
        <v>1000000</v>
      </c>
      <c r="C5614" s="567">
        <v>1</v>
      </c>
      <c r="D5614" s="567">
        <v>1000000</v>
      </c>
      <c r="E5614" s="567"/>
      <c r="F5614" s="567">
        <v>780812.71394000005</v>
      </c>
    </row>
    <row r="5615" spans="1:6">
      <c r="A5615" s="892" t="s">
        <v>3251</v>
      </c>
      <c r="B5615" s="567">
        <v>1000000</v>
      </c>
      <c r="C5615" s="567">
        <v>1</v>
      </c>
      <c r="D5615" s="567">
        <v>1000000</v>
      </c>
      <c r="E5615" s="567"/>
      <c r="F5615" s="567">
        <v>780812.71394000005</v>
      </c>
    </row>
    <row r="5616" spans="1:6">
      <c r="A5616" s="893" t="s">
        <v>2501</v>
      </c>
      <c r="B5616" s="567">
        <v>1000000</v>
      </c>
      <c r="C5616" s="567">
        <v>1</v>
      </c>
      <c r="D5616" s="567">
        <v>1000000</v>
      </c>
      <c r="E5616" s="567"/>
      <c r="F5616" s="567">
        <v>780812.71394000005</v>
      </c>
    </row>
    <row r="5617" spans="1:6">
      <c r="A5617" s="894" t="s">
        <v>3251</v>
      </c>
      <c r="B5617" s="567">
        <v>1000000</v>
      </c>
      <c r="C5617" s="567">
        <v>1</v>
      </c>
      <c r="D5617" s="567">
        <v>1000000</v>
      </c>
      <c r="E5617" s="567"/>
      <c r="F5617" s="567">
        <v>780812.71394000005</v>
      </c>
    </row>
    <row r="5618" spans="1:6">
      <c r="A5618" s="896" t="s">
        <v>2286</v>
      </c>
      <c r="B5618" s="567">
        <v>1000000</v>
      </c>
      <c r="C5618" s="567">
        <v>1</v>
      </c>
      <c r="D5618" s="567">
        <v>1000000</v>
      </c>
      <c r="E5618" s="567"/>
      <c r="F5618" s="567">
        <v>780812.71394000005</v>
      </c>
    </row>
    <row r="5619" spans="1:6">
      <c r="A5619" s="895" t="s">
        <v>296</v>
      </c>
      <c r="B5619" s="567">
        <v>1000000</v>
      </c>
      <c r="C5619" s="567">
        <v>1</v>
      </c>
      <c r="D5619" s="567">
        <v>1000000</v>
      </c>
      <c r="E5619" s="567"/>
      <c r="F5619" s="567">
        <v>780812.71394000005</v>
      </c>
    </row>
    <row r="5620" spans="1:6">
      <c r="A5620" s="897" t="s">
        <v>2285</v>
      </c>
      <c r="B5620" s="567">
        <v>1000000</v>
      </c>
      <c r="C5620" s="567">
        <v>1</v>
      </c>
      <c r="D5620" s="567">
        <v>1000000</v>
      </c>
      <c r="E5620" s="567"/>
      <c r="F5620" s="567">
        <v>780812.71394000005</v>
      </c>
    </row>
    <row r="5621" spans="1:6">
      <c r="A5621" s="889">
        <v>0.97</v>
      </c>
      <c r="B5621" s="567">
        <v>1500000</v>
      </c>
      <c r="C5621" s="567">
        <v>1</v>
      </c>
      <c r="D5621" s="567">
        <v>1500000</v>
      </c>
      <c r="E5621" s="567"/>
      <c r="F5621" s="567">
        <v>1334245.1762899999</v>
      </c>
    </row>
    <row r="5622" spans="1:6">
      <c r="A5622" s="890" t="s">
        <v>3251</v>
      </c>
      <c r="B5622" s="567">
        <v>1500000</v>
      </c>
      <c r="C5622" s="567">
        <v>1</v>
      </c>
      <c r="D5622" s="567">
        <v>1500000</v>
      </c>
      <c r="E5622" s="567"/>
      <c r="F5622" s="567">
        <v>1334245.1762899999</v>
      </c>
    </row>
    <row r="5623" spans="1:6">
      <c r="A5623" s="891" t="s">
        <v>3251</v>
      </c>
      <c r="B5623" s="567">
        <v>1500000</v>
      </c>
      <c r="C5623" s="567">
        <v>1</v>
      </c>
      <c r="D5623" s="567">
        <v>1500000</v>
      </c>
      <c r="E5623" s="567"/>
      <c r="F5623" s="567">
        <v>1334245.1762899999</v>
      </c>
    </row>
    <row r="5624" spans="1:6">
      <c r="A5624" s="892" t="s">
        <v>3251</v>
      </c>
      <c r="B5624" s="567">
        <v>1500000</v>
      </c>
      <c r="C5624" s="567">
        <v>1</v>
      </c>
      <c r="D5624" s="567">
        <v>1500000</v>
      </c>
      <c r="E5624" s="567"/>
      <c r="F5624" s="567">
        <v>1334245.1762899999</v>
      </c>
    </row>
    <row r="5625" spans="1:6">
      <c r="A5625" s="893" t="s">
        <v>2502</v>
      </c>
      <c r="B5625" s="567">
        <v>1500000</v>
      </c>
      <c r="C5625" s="567">
        <v>1</v>
      </c>
      <c r="D5625" s="567">
        <v>1500000</v>
      </c>
      <c r="E5625" s="567"/>
      <c r="F5625" s="567">
        <v>1334245.1762899999</v>
      </c>
    </row>
    <row r="5626" spans="1:6">
      <c r="A5626" s="894" t="s">
        <v>3251</v>
      </c>
      <c r="B5626" s="567">
        <v>1500000</v>
      </c>
      <c r="C5626" s="567">
        <v>1</v>
      </c>
      <c r="D5626" s="567">
        <v>1500000</v>
      </c>
      <c r="E5626" s="567"/>
      <c r="F5626" s="567">
        <v>1334245.1762899999</v>
      </c>
    </row>
    <row r="5627" spans="1:6">
      <c r="A5627" s="896" t="s">
        <v>2286</v>
      </c>
      <c r="B5627" s="567">
        <v>1500000</v>
      </c>
      <c r="C5627" s="567">
        <v>1</v>
      </c>
      <c r="D5627" s="567">
        <v>1500000</v>
      </c>
      <c r="E5627" s="567"/>
      <c r="F5627" s="567">
        <v>1334245.1762899999</v>
      </c>
    </row>
    <row r="5628" spans="1:6">
      <c r="A5628" s="895" t="s">
        <v>296</v>
      </c>
      <c r="B5628" s="567">
        <v>1500000</v>
      </c>
      <c r="C5628" s="567">
        <v>1</v>
      </c>
      <c r="D5628" s="567">
        <v>1500000</v>
      </c>
      <c r="E5628" s="567"/>
      <c r="F5628" s="567">
        <v>1334245.1762899999</v>
      </c>
    </row>
    <row r="5629" spans="1:6">
      <c r="A5629" s="897" t="s">
        <v>2285</v>
      </c>
      <c r="B5629" s="567">
        <v>1500000</v>
      </c>
      <c r="C5629" s="567">
        <v>1</v>
      </c>
      <c r="D5629" s="567">
        <v>1500000</v>
      </c>
      <c r="E5629" s="567"/>
      <c r="F5629" s="567">
        <v>1334245.1762899999</v>
      </c>
    </row>
    <row r="5630" spans="1:6">
      <c r="A5630" s="889">
        <v>1</v>
      </c>
      <c r="B5630" s="567">
        <v>2000000</v>
      </c>
      <c r="C5630" s="567">
        <v>1</v>
      </c>
      <c r="D5630" s="567">
        <v>2000000</v>
      </c>
      <c r="E5630" s="567"/>
      <c r="F5630" s="567">
        <v>1782050.3262199999</v>
      </c>
    </row>
    <row r="5631" spans="1:6">
      <c r="A5631" s="890" t="s">
        <v>3251</v>
      </c>
      <c r="B5631" s="567">
        <v>2000000</v>
      </c>
      <c r="C5631" s="567">
        <v>1</v>
      </c>
      <c r="D5631" s="567">
        <v>2000000</v>
      </c>
      <c r="E5631" s="567"/>
      <c r="F5631" s="567">
        <v>1782050.3262199999</v>
      </c>
    </row>
    <row r="5632" spans="1:6">
      <c r="A5632" s="891" t="s">
        <v>3251</v>
      </c>
      <c r="B5632" s="567">
        <v>2000000</v>
      </c>
      <c r="C5632" s="567">
        <v>1</v>
      </c>
      <c r="D5632" s="567">
        <v>2000000</v>
      </c>
      <c r="E5632" s="567"/>
      <c r="F5632" s="567">
        <v>1782050.3262199999</v>
      </c>
    </row>
    <row r="5633" spans="1:6">
      <c r="A5633" s="892" t="s">
        <v>3251</v>
      </c>
      <c r="B5633" s="567">
        <v>2000000</v>
      </c>
      <c r="C5633" s="567">
        <v>1</v>
      </c>
      <c r="D5633" s="567">
        <v>2000000</v>
      </c>
      <c r="E5633" s="567"/>
      <c r="F5633" s="567">
        <v>1782050.3262199999</v>
      </c>
    </row>
    <row r="5634" spans="1:6">
      <c r="A5634" s="893" t="s">
        <v>2504</v>
      </c>
      <c r="B5634" s="567">
        <v>2000000</v>
      </c>
      <c r="C5634" s="567">
        <v>1</v>
      </c>
      <c r="D5634" s="567">
        <v>2000000</v>
      </c>
      <c r="E5634" s="567"/>
      <c r="F5634" s="567">
        <v>1782050.3262199999</v>
      </c>
    </row>
    <row r="5635" spans="1:6">
      <c r="A5635" s="894" t="s">
        <v>3251</v>
      </c>
      <c r="B5635" s="567">
        <v>2000000</v>
      </c>
      <c r="C5635" s="567">
        <v>1</v>
      </c>
      <c r="D5635" s="567">
        <v>2000000</v>
      </c>
      <c r="E5635" s="567"/>
      <c r="F5635" s="567">
        <v>1782050.3262199999</v>
      </c>
    </row>
    <row r="5636" spans="1:6">
      <c r="A5636" s="896" t="s">
        <v>2286</v>
      </c>
      <c r="B5636" s="567">
        <v>2000000</v>
      </c>
      <c r="C5636" s="567">
        <v>1</v>
      </c>
      <c r="D5636" s="567">
        <v>2000000</v>
      </c>
      <c r="E5636" s="567"/>
      <c r="F5636" s="567">
        <v>1782050.3262199999</v>
      </c>
    </row>
    <row r="5637" spans="1:6">
      <c r="A5637" s="895" t="s">
        <v>296</v>
      </c>
      <c r="B5637" s="567">
        <v>2000000</v>
      </c>
      <c r="C5637" s="567">
        <v>1</v>
      </c>
      <c r="D5637" s="567">
        <v>2000000</v>
      </c>
      <c r="E5637" s="567"/>
      <c r="F5637" s="567">
        <v>1782050.3262199999</v>
      </c>
    </row>
    <row r="5638" spans="1:6">
      <c r="A5638" s="897" t="s">
        <v>2285</v>
      </c>
      <c r="B5638" s="567">
        <v>2000000</v>
      </c>
      <c r="C5638" s="567">
        <v>1</v>
      </c>
      <c r="D5638" s="567">
        <v>2000000</v>
      </c>
      <c r="E5638" s="567"/>
      <c r="F5638" s="567">
        <v>1782050.3262199999</v>
      </c>
    </row>
    <row r="5639" spans="1:6">
      <c r="A5639" s="887" t="s">
        <v>21</v>
      </c>
      <c r="B5639" s="567"/>
      <c r="C5639" s="567">
        <v>1</v>
      </c>
      <c r="D5639" s="567">
        <v>13400000</v>
      </c>
      <c r="E5639" s="567">
        <v>13258054.142879998</v>
      </c>
      <c r="F5639" s="567">
        <v>12588559.163829999</v>
      </c>
    </row>
    <row r="5640" spans="1:6">
      <c r="A5640" s="888" t="s">
        <v>20</v>
      </c>
      <c r="B5640" s="567"/>
      <c r="C5640" s="567">
        <v>1</v>
      </c>
      <c r="D5640" s="567">
        <v>13400000</v>
      </c>
      <c r="E5640" s="567">
        <v>13258054.142879998</v>
      </c>
      <c r="F5640" s="567">
        <v>12588559.163829999</v>
      </c>
    </row>
    <row r="5641" spans="1:6">
      <c r="A5641" s="889">
        <v>0.99</v>
      </c>
      <c r="B5641" s="567"/>
      <c r="C5641" s="567">
        <v>1</v>
      </c>
      <c r="D5641" s="567">
        <v>13400000</v>
      </c>
      <c r="E5641" s="567">
        <v>13258054.142879998</v>
      </c>
      <c r="F5641" s="567">
        <v>12588559.163829999</v>
      </c>
    </row>
    <row r="5642" spans="1:6">
      <c r="A5642" s="890">
        <v>0.93944471371865668</v>
      </c>
      <c r="B5642" s="567"/>
      <c r="C5642" s="567">
        <v>1</v>
      </c>
      <c r="D5642" s="567">
        <v>13400000</v>
      </c>
      <c r="E5642" s="567">
        <v>13258054.142879998</v>
      </c>
      <c r="F5642" s="567">
        <v>12588559.163829999</v>
      </c>
    </row>
    <row r="5643" spans="1:6">
      <c r="A5643" s="891" t="s">
        <v>3251</v>
      </c>
      <c r="B5643" s="567"/>
      <c r="C5643" s="567">
        <v>1</v>
      </c>
      <c r="D5643" s="567">
        <v>13400000</v>
      </c>
      <c r="E5643" s="567">
        <v>13258054.142879998</v>
      </c>
      <c r="F5643" s="567">
        <v>12588559.163829999</v>
      </c>
    </row>
    <row r="5644" spans="1:6">
      <c r="A5644" s="892" t="s">
        <v>196</v>
      </c>
      <c r="B5644" s="567"/>
      <c r="C5644" s="567">
        <v>1</v>
      </c>
      <c r="D5644" s="567">
        <v>13400000</v>
      </c>
      <c r="E5644" s="567">
        <v>13258054.142879998</v>
      </c>
      <c r="F5644" s="567">
        <v>12588559.163829999</v>
      </c>
    </row>
    <row r="5645" spans="1:6">
      <c r="A5645" s="893" t="s">
        <v>3251</v>
      </c>
      <c r="B5645" s="567"/>
      <c r="C5645" s="567">
        <v>1</v>
      </c>
      <c r="D5645" s="567">
        <v>13400000</v>
      </c>
      <c r="E5645" s="567">
        <v>13258054.142879998</v>
      </c>
      <c r="F5645" s="567">
        <v>12588559.163829999</v>
      </c>
    </row>
    <row r="5646" spans="1:6">
      <c r="A5646" s="894" t="s">
        <v>16</v>
      </c>
      <c r="B5646" s="567"/>
      <c r="C5646" s="567">
        <v>1</v>
      </c>
      <c r="D5646" s="567">
        <v>13400000</v>
      </c>
      <c r="E5646" s="567">
        <v>13258054.142879998</v>
      </c>
      <c r="F5646" s="567">
        <v>12588559.163829999</v>
      </c>
    </row>
    <row r="5647" spans="1:6">
      <c r="A5647" s="896" t="s">
        <v>317</v>
      </c>
      <c r="B5647" s="729"/>
      <c r="C5647" s="729">
        <v>1</v>
      </c>
      <c r="D5647" s="729">
        <v>13400000</v>
      </c>
      <c r="E5647" s="729">
        <v>13258054.142879998</v>
      </c>
      <c r="F5647" s="729">
        <v>12588559.163829999</v>
      </c>
    </row>
    <row r="5648" spans="1:6">
      <c r="A5648" s="895" t="s">
        <v>46</v>
      </c>
      <c r="B5648" s="567"/>
      <c r="C5648" s="567">
        <v>1</v>
      </c>
      <c r="D5648" s="567">
        <v>13400000</v>
      </c>
      <c r="E5648" s="567">
        <v>13258054.142879998</v>
      </c>
      <c r="F5648" s="567">
        <v>12588559.163829999</v>
      </c>
    </row>
    <row r="5649" spans="1:6">
      <c r="A5649" s="897" t="s">
        <v>3251</v>
      </c>
      <c r="B5649" s="567"/>
      <c r="C5649" s="567">
        <v>1</v>
      </c>
      <c r="D5649" s="567">
        <v>13400000</v>
      </c>
      <c r="E5649" s="567">
        <v>13258054.142879998</v>
      </c>
      <c r="F5649" s="567">
        <v>12588559.163829999</v>
      </c>
    </row>
    <row r="5650" spans="1:6">
      <c r="A5650" s="887" t="s">
        <v>3110</v>
      </c>
      <c r="B5650" s="567">
        <v>2000000</v>
      </c>
      <c r="C5650" s="567">
        <v>1</v>
      </c>
      <c r="D5650" s="567">
        <v>2682000</v>
      </c>
      <c r="E5650" s="567">
        <v>2361729.2820000001</v>
      </c>
      <c r="F5650" s="567">
        <v>1946488.9979999999</v>
      </c>
    </row>
    <row r="5651" spans="1:6">
      <c r="A5651" s="888" t="s">
        <v>3251</v>
      </c>
      <c r="B5651" s="567">
        <v>2000000</v>
      </c>
      <c r="C5651" s="567">
        <v>1</v>
      </c>
      <c r="D5651" s="567">
        <v>2682000</v>
      </c>
      <c r="E5651" s="567">
        <v>2361729.2820000001</v>
      </c>
      <c r="F5651" s="567">
        <v>1946488.9979999999</v>
      </c>
    </row>
    <row r="5652" spans="1:6">
      <c r="A5652" s="889">
        <v>80</v>
      </c>
      <c r="B5652" s="567">
        <v>2000000</v>
      </c>
      <c r="C5652" s="567">
        <v>1</v>
      </c>
      <c r="D5652" s="567">
        <v>2682000</v>
      </c>
      <c r="E5652" s="567">
        <v>2361729.2820000001</v>
      </c>
      <c r="F5652" s="567">
        <v>1946488.9979999999</v>
      </c>
    </row>
    <row r="5653" spans="1:6">
      <c r="A5653" s="890">
        <v>0.72576025279642054</v>
      </c>
      <c r="B5653" s="567">
        <v>2000000</v>
      </c>
      <c r="C5653" s="567">
        <v>1</v>
      </c>
      <c r="D5653" s="567">
        <v>2682000</v>
      </c>
      <c r="E5653" s="567">
        <v>2361729.2820000001</v>
      </c>
      <c r="F5653" s="567">
        <v>1946488.9979999999</v>
      </c>
    </row>
    <row r="5654" spans="1:6">
      <c r="A5654" s="891" t="s">
        <v>3251</v>
      </c>
      <c r="B5654" s="567">
        <v>2000000</v>
      </c>
      <c r="C5654" s="567">
        <v>1</v>
      </c>
      <c r="D5654" s="567">
        <v>2682000</v>
      </c>
      <c r="E5654" s="567">
        <v>2361729.2820000001</v>
      </c>
      <c r="F5654" s="567">
        <v>1946488.9979999999</v>
      </c>
    </row>
    <row r="5655" spans="1:6">
      <c r="A5655" s="892" t="s">
        <v>3109</v>
      </c>
      <c r="B5655" s="567">
        <v>2000000</v>
      </c>
      <c r="C5655" s="567">
        <v>1</v>
      </c>
      <c r="D5655" s="567">
        <v>2682000</v>
      </c>
      <c r="E5655" s="567">
        <v>2361729.2820000001</v>
      </c>
      <c r="F5655" s="567">
        <v>1946488.9979999999</v>
      </c>
    </row>
    <row r="5656" spans="1:6">
      <c r="A5656" s="893" t="s">
        <v>3251</v>
      </c>
      <c r="B5656" s="567">
        <v>2000000</v>
      </c>
      <c r="C5656" s="567">
        <v>1</v>
      </c>
      <c r="D5656" s="567">
        <v>2682000</v>
      </c>
      <c r="E5656" s="567">
        <v>2361729.2820000001</v>
      </c>
      <c r="F5656" s="567">
        <v>1946488.9979999999</v>
      </c>
    </row>
    <row r="5657" spans="1:6">
      <c r="A5657" s="894" t="s">
        <v>3251</v>
      </c>
      <c r="B5657" s="567">
        <v>2000000</v>
      </c>
      <c r="C5657" s="567">
        <v>1</v>
      </c>
      <c r="D5657" s="567">
        <v>2682000</v>
      </c>
      <c r="E5657" s="567">
        <v>2361729.2820000001</v>
      </c>
      <c r="F5657" s="567">
        <v>1946488.9979999999</v>
      </c>
    </row>
    <row r="5658" spans="1:6">
      <c r="A5658" s="896" t="s">
        <v>526</v>
      </c>
      <c r="B5658" s="567">
        <v>2000000</v>
      </c>
      <c r="C5658" s="567">
        <v>1</v>
      </c>
      <c r="D5658" s="567">
        <v>2682000</v>
      </c>
      <c r="E5658" s="567">
        <v>2361729.2820000001</v>
      </c>
      <c r="F5658" s="567">
        <v>1946488.9979999999</v>
      </c>
    </row>
    <row r="5659" spans="1:6">
      <c r="A5659" s="895" t="s">
        <v>269</v>
      </c>
      <c r="B5659" s="567">
        <v>2000000</v>
      </c>
      <c r="C5659" s="567">
        <v>1</v>
      </c>
      <c r="D5659" s="567">
        <v>2682000</v>
      </c>
      <c r="E5659" s="567">
        <v>2361729.2820000001</v>
      </c>
      <c r="F5659" s="567">
        <v>1946488.9979999999</v>
      </c>
    </row>
    <row r="5660" spans="1:6">
      <c r="A5660" s="897" t="s">
        <v>319</v>
      </c>
      <c r="B5660" s="567">
        <v>2000000</v>
      </c>
      <c r="C5660" s="567">
        <v>1</v>
      </c>
      <c r="D5660" s="567">
        <v>2682000</v>
      </c>
      <c r="E5660" s="567">
        <v>2361729.2820000001</v>
      </c>
      <c r="F5660" s="567">
        <v>1946488.9979999999</v>
      </c>
    </row>
    <row r="5661" spans="1:6">
      <c r="A5661" s="887" t="s">
        <v>2404</v>
      </c>
      <c r="B5661" s="567">
        <v>500000</v>
      </c>
      <c r="C5661" s="567">
        <v>1</v>
      </c>
      <c r="D5661" s="567">
        <v>1100000</v>
      </c>
      <c r="E5661" s="567"/>
      <c r="F5661" s="567">
        <v>1058042</v>
      </c>
    </row>
    <row r="5662" spans="1:6">
      <c r="A5662" s="888" t="s">
        <v>3251</v>
      </c>
      <c r="B5662" s="567">
        <v>500000</v>
      </c>
      <c r="C5662" s="567">
        <v>1</v>
      </c>
      <c r="D5662" s="567">
        <v>1100000</v>
      </c>
      <c r="E5662" s="567"/>
      <c r="F5662" s="567">
        <v>1058042</v>
      </c>
    </row>
    <row r="5663" spans="1:6">
      <c r="A5663" s="889">
        <v>98</v>
      </c>
      <c r="B5663" s="567">
        <v>500000</v>
      </c>
      <c r="C5663" s="567">
        <v>1</v>
      </c>
      <c r="D5663" s="567">
        <v>1100000</v>
      </c>
      <c r="E5663" s="567"/>
      <c r="F5663" s="567">
        <v>1058042</v>
      </c>
    </row>
    <row r="5664" spans="1:6">
      <c r="A5664" s="890">
        <v>0.96185636363636362</v>
      </c>
      <c r="B5664" s="567">
        <v>500000</v>
      </c>
      <c r="C5664" s="567">
        <v>1</v>
      </c>
      <c r="D5664" s="567">
        <v>1100000</v>
      </c>
      <c r="E5664" s="567"/>
      <c r="F5664" s="567">
        <v>1058042</v>
      </c>
    </row>
    <row r="5665" spans="1:6">
      <c r="A5665" s="891" t="s">
        <v>3251</v>
      </c>
      <c r="B5665" s="567">
        <v>500000</v>
      </c>
      <c r="C5665" s="567">
        <v>1</v>
      </c>
      <c r="D5665" s="567">
        <v>1100000</v>
      </c>
      <c r="E5665" s="567"/>
      <c r="F5665" s="567">
        <v>1058042</v>
      </c>
    </row>
    <row r="5666" spans="1:6">
      <c r="A5666" s="892" t="s">
        <v>2403</v>
      </c>
      <c r="B5666" s="567">
        <v>500000</v>
      </c>
      <c r="C5666" s="567">
        <v>1</v>
      </c>
      <c r="D5666" s="567">
        <v>1100000</v>
      </c>
      <c r="E5666" s="567"/>
      <c r="F5666" s="567">
        <v>1058042</v>
      </c>
    </row>
    <row r="5667" spans="1:6">
      <c r="A5667" s="893" t="s">
        <v>3251</v>
      </c>
      <c r="B5667" s="567">
        <v>500000</v>
      </c>
      <c r="C5667" s="567">
        <v>1</v>
      </c>
      <c r="D5667" s="567">
        <v>1100000</v>
      </c>
      <c r="E5667" s="567"/>
      <c r="F5667" s="567">
        <v>1058042</v>
      </c>
    </row>
    <row r="5668" spans="1:6">
      <c r="A5668" s="894" t="s">
        <v>3251</v>
      </c>
      <c r="B5668" s="567">
        <v>500000</v>
      </c>
      <c r="C5668" s="567">
        <v>1</v>
      </c>
      <c r="D5668" s="567">
        <v>1100000</v>
      </c>
      <c r="E5668" s="567"/>
      <c r="F5668" s="567">
        <v>1058042</v>
      </c>
    </row>
    <row r="5669" spans="1:6">
      <c r="A5669" s="896" t="s">
        <v>2286</v>
      </c>
      <c r="B5669" s="567">
        <v>500000</v>
      </c>
      <c r="C5669" s="567">
        <v>1</v>
      </c>
      <c r="D5669" s="567">
        <v>1100000</v>
      </c>
      <c r="E5669" s="567"/>
      <c r="F5669" s="567">
        <v>1058042</v>
      </c>
    </row>
    <row r="5670" spans="1:6">
      <c r="A5670" s="895" t="s">
        <v>302</v>
      </c>
      <c r="B5670" s="567">
        <v>500000</v>
      </c>
      <c r="C5670" s="567">
        <v>1</v>
      </c>
      <c r="D5670" s="567">
        <v>1100000</v>
      </c>
      <c r="E5670" s="567"/>
      <c r="F5670" s="567">
        <v>1058042</v>
      </c>
    </row>
    <row r="5671" spans="1:6">
      <c r="A5671" s="897" t="s">
        <v>3251</v>
      </c>
      <c r="B5671" s="567">
        <v>500000</v>
      </c>
      <c r="C5671" s="567">
        <v>1</v>
      </c>
      <c r="D5671" s="567">
        <v>1100000</v>
      </c>
      <c r="E5671" s="567"/>
      <c r="F5671" s="567">
        <v>1058042</v>
      </c>
    </row>
    <row r="5672" spans="1:6">
      <c r="A5672" s="887" t="s">
        <v>14</v>
      </c>
      <c r="B5672" s="567"/>
      <c r="C5672" s="567">
        <v>1</v>
      </c>
      <c r="D5672" s="567">
        <v>3500000</v>
      </c>
      <c r="E5672" s="567"/>
      <c r="F5672" s="567"/>
    </row>
    <row r="5673" spans="1:6">
      <c r="A5673" s="888" t="s">
        <v>14</v>
      </c>
      <c r="B5673" s="567"/>
      <c r="C5673" s="567">
        <v>1</v>
      </c>
      <c r="D5673" s="567">
        <v>3500000</v>
      </c>
      <c r="E5673" s="567"/>
      <c r="F5673" s="567"/>
    </row>
    <row r="5674" spans="1:6">
      <c r="A5674" s="889">
        <v>1</v>
      </c>
      <c r="B5674" s="567"/>
      <c r="C5674" s="567">
        <v>1</v>
      </c>
      <c r="D5674" s="567">
        <v>3500000</v>
      </c>
      <c r="E5674" s="567"/>
      <c r="F5674" s="567"/>
    </row>
    <row r="5675" spans="1:6">
      <c r="A5675" s="890">
        <v>1</v>
      </c>
      <c r="B5675" s="567"/>
      <c r="C5675" s="567">
        <v>1</v>
      </c>
      <c r="D5675" s="567">
        <v>3500000</v>
      </c>
      <c r="E5675" s="567"/>
      <c r="F5675" s="567"/>
    </row>
    <row r="5676" spans="1:6">
      <c r="A5676" s="891" t="s">
        <v>3251</v>
      </c>
      <c r="B5676" s="567"/>
      <c r="C5676" s="567">
        <v>1</v>
      </c>
      <c r="D5676" s="567">
        <v>3500000</v>
      </c>
      <c r="E5676" s="567"/>
      <c r="F5676" s="567"/>
    </row>
    <row r="5677" spans="1:6">
      <c r="A5677" s="892" t="s">
        <v>48</v>
      </c>
      <c r="B5677" s="567"/>
      <c r="C5677" s="567">
        <v>1</v>
      </c>
      <c r="D5677" s="567">
        <v>3500000</v>
      </c>
      <c r="E5677" s="567"/>
      <c r="F5677" s="567"/>
    </row>
    <row r="5678" spans="1:6">
      <c r="A5678" s="893" t="s">
        <v>3251</v>
      </c>
      <c r="B5678" s="567"/>
      <c r="C5678" s="567">
        <v>1</v>
      </c>
      <c r="D5678" s="567">
        <v>3500000</v>
      </c>
      <c r="E5678" s="567"/>
      <c r="F5678" s="567"/>
    </row>
    <row r="5679" spans="1:6">
      <c r="A5679" s="894" t="s">
        <v>3251</v>
      </c>
      <c r="B5679" s="567"/>
      <c r="C5679" s="567">
        <v>1</v>
      </c>
      <c r="D5679" s="567">
        <v>3500000</v>
      </c>
      <c r="E5679" s="567"/>
      <c r="F5679" s="567"/>
    </row>
    <row r="5680" spans="1:6">
      <c r="A5680" s="896" t="s">
        <v>317</v>
      </c>
      <c r="B5680" s="729"/>
      <c r="C5680" s="729">
        <v>1</v>
      </c>
      <c r="D5680" s="729">
        <v>3500000</v>
      </c>
      <c r="E5680" s="729"/>
      <c r="F5680" s="729"/>
    </row>
    <row r="5681" spans="1:6">
      <c r="A5681" s="895" t="s">
        <v>56</v>
      </c>
      <c r="B5681" s="567"/>
      <c r="C5681" s="567">
        <v>1</v>
      </c>
      <c r="D5681" s="567">
        <v>3500000</v>
      </c>
      <c r="E5681" s="567"/>
      <c r="F5681" s="567"/>
    </row>
    <row r="5682" spans="1:6">
      <c r="A5682" s="897" t="s">
        <v>3251</v>
      </c>
      <c r="B5682" s="567"/>
      <c r="C5682" s="567">
        <v>1</v>
      </c>
      <c r="D5682" s="567">
        <v>3500000</v>
      </c>
      <c r="E5682" s="567"/>
      <c r="F5682" s="567"/>
    </row>
    <row r="5683" spans="1:6">
      <c r="A5683" s="887" t="s">
        <v>37</v>
      </c>
      <c r="B5683" s="567"/>
      <c r="C5683" s="567">
        <v>1</v>
      </c>
      <c r="D5683" s="567">
        <v>24450000</v>
      </c>
      <c r="E5683" s="567">
        <v>24282957.477630001</v>
      </c>
      <c r="F5683" s="567">
        <v>23938306.589190003</v>
      </c>
    </row>
    <row r="5684" spans="1:6">
      <c r="A5684" s="888" t="s">
        <v>13</v>
      </c>
      <c r="B5684" s="567"/>
      <c r="C5684" s="567">
        <v>1</v>
      </c>
      <c r="D5684" s="567">
        <v>24450000</v>
      </c>
      <c r="E5684" s="567">
        <v>24282957.477630001</v>
      </c>
      <c r="F5684" s="567">
        <v>23938306.589190003</v>
      </c>
    </row>
    <row r="5685" spans="1:6">
      <c r="A5685" s="889">
        <v>1</v>
      </c>
      <c r="B5685" s="567"/>
      <c r="C5685" s="567">
        <v>1</v>
      </c>
      <c r="D5685" s="567">
        <v>24450000</v>
      </c>
      <c r="E5685" s="567">
        <v>24282957.477630001</v>
      </c>
      <c r="F5685" s="567">
        <v>23938306.589190003</v>
      </c>
    </row>
    <row r="5686" spans="1:6">
      <c r="A5686" s="890">
        <v>0.97907184413865045</v>
      </c>
      <c r="B5686" s="567"/>
      <c r="C5686" s="567">
        <v>1</v>
      </c>
      <c r="D5686" s="567">
        <v>24450000</v>
      </c>
      <c r="E5686" s="567">
        <v>24282957.477630001</v>
      </c>
      <c r="F5686" s="567">
        <v>23938306.589190003</v>
      </c>
    </row>
    <row r="5687" spans="1:6">
      <c r="A5687" s="891" t="s">
        <v>3251</v>
      </c>
      <c r="B5687" s="567"/>
      <c r="C5687" s="567">
        <v>1</v>
      </c>
      <c r="D5687" s="567">
        <v>24450000</v>
      </c>
      <c r="E5687" s="567">
        <v>24282957.477630001</v>
      </c>
      <c r="F5687" s="567">
        <v>23938306.589190003</v>
      </c>
    </row>
    <row r="5688" spans="1:6">
      <c r="A5688" s="892" t="s">
        <v>201</v>
      </c>
      <c r="B5688" s="567"/>
      <c r="C5688" s="567">
        <v>1</v>
      </c>
      <c r="D5688" s="567">
        <v>24450000</v>
      </c>
      <c r="E5688" s="567">
        <v>24282957.477630001</v>
      </c>
      <c r="F5688" s="567">
        <v>23938306.589190003</v>
      </c>
    </row>
    <row r="5689" spans="1:6">
      <c r="A5689" s="893" t="s">
        <v>3251</v>
      </c>
      <c r="B5689" s="567"/>
      <c r="C5689" s="567">
        <v>1</v>
      </c>
      <c r="D5689" s="567">
        <v>24450000</v>
      </c>
      <c r="E5689" s="567">
        <v>24282957.477630001</v>
      </c>
      <c r="F5689" s="567">
        <v>23938306.589190003</v>
      </c>
    </row>
    <row r="5690" spans="1:6">
      <c r="A5690" s="894" t="s">
        <v>34</v>
      </c>
      <c r="B5690" s="567"/>
      <c r="C5690" s="567">
        <v>1</v>
      </c>
      <c r="D5690" s="567">
        <v>24450000</v>
      </c>
      <c r="E5690" s="567">
        <v>24282957.477630001</v>
      </c>
      <c r="F5690" s="567">
        <v>23938306.589190003</v>
      </c>
    </row>
    <row r="5691" spans="1:6">
      <c r="A5691" s="896" t="s">
        <v>317</v>
      </c>
      <c r="B5691" s="729"/>
      <c r="C5691" s="729">
        <v>1</v>
      </c>
      <c r="D5691" s="729">
        <v>24450000</v>
      </c>
      <c r="E5691" s="729">
        <v>24282957.477630001</v>
      </c>
      <c r="F5691" s="729">
        <v>23938306.589190003</v>
      </c>
    </row>
    <row r="5692" spans="1:6">
      <c r="A5692" s="895" t="s">
        <v>46</v>
      </c>
      <c r="B5692" s="567"/>
      <c r="C5692" s="567">
        <v>1</v>
      </c>
      <c r="D5692" s="567">
        <v>24450000</v>
      </c>
      <c r="E5692" s="567">
        <v>24282957.477630001</v>
      </c>
      <c r="F5692" s="567">
        <v>23938306.589190003</v>
      </c>
    </row>
    <row r="5693" spans="1:6">
      <c r="A5693" s="897" t="s">
        <v>3251</v>
      </c>
      <c r="B5693" s="567"/>
      <c r="C5693" s="567">
        <v>1</v>
      </c>
      <c r="D5693" s="567">
        <v>24450000</v>
      </c>
      <c r="E5693" s="567">
        <v>24282957.477630001</v>
      </c>
      <c r="F5693" s="567">
        <v>23938306.589190003</v>
      </c>
    </row>
    <row r="5694" spans="1:6">
      <c r="A5694" s="887" t="s">
        <v>67</v>
      </c>
      <c r="B5694" s="567">
        <v>1500000</v>
      </c>
      <c r="C5694" s="567">
        <v>6</v>
      </c>
      <c r="D5694" s="567">
        <v>29150000</v>
      </c>
      <c r="E5694" s="567">
        <v>9598227.1627300009</v>
      </c>
      <c r="F5694" s="567">
        <v>7337675.353219999</v>
      </c>
    </row>
    <row r="5695" spans="1:6">
      <c r="A5695" s="888" t="s">
        <v>20</v>
      </c>
      <c r="B5695" s="567"/>
      <c r="C5695" s="567">
        <v>1</v>
      </c>
      <c r="D5695" s="567">
        <v>8400000</v>
      </c>
      <c r="E5695" s="567">
        <v>8188286.16273</v>
      </c>
      <c r="F5695" s="567">
        <v>7337675.353219999</v>
      </c>
    </row>
    <row r="5696" spans="1:6">
      <c r="A5696" s="889" t="s">
        <v>134</v>
      </c>
      <c r="B5696" s="567"/>
      <c r="C5696" s="567">
        <v>1</v>
      </c>
      <c r="D5696" s="567">
        <v>8400000</v>
      </c>
      <c r="E5696" s="567">
        <v>8188286.16273</v>
      </c>
      <c r="F5696" s="567">
        <v>7337675.353219999</v>
      </c>
    </row>
    <row r="5697" spans="1:6">
      <c r="A5697" s="890" t="s">
        <v>3251</v>
      </c>
      <c r="B5697" s="567"/>
      <c r="C5697" s="567">
        <v>1</v>
      </c>
      <c r="D5697" s="567">
        <v>8400000</v>
      </c>
      <c r="E5697" s="567">
        <v>8188286.16273</v>
      </c>
      <c r="F5697" s="567">
        <v>7337675.353219999</v>
      </c>
    </row>
    <row r="5698" spans="1:6">
      <c r="A5698" s="891" t="s">
        <v>3251</v>
      </c>
      <c r="B5698" s="567"/>
      <c r="C5698" s="567">
        <v>1</v>
      </c>
      <c r="D5698" s="567">
        <v>8400000</v>
      </c>
      <c r="E5698" s="567">
        <v>8188286.16273</v>
      </c>
      <c r="F5698" s="567">
        <v>7337675.353219999</v>
      </c>
    </row>
    <row r="5699" spans="1:6">
      <c r="A5699" s="892" t="s">
        <v>131</v>
      </c>
      <c r="B5699" s="567"/>
      <c r="C5699" s="567">
        <v>1</v>
      </c>
      <c r="D5699" s="567">
        <v>8400000</v>
      </c>
      <c r="E5699" s="567">
        <v>8188286.16273</v>
      </c>
      <c r="F5699" s="567">
        <v>7337675.353219999</v>
      </c>
    </row>
    <row r="5700" spans="1:6">
      <c r="A5700" s="893" t="s">
        <v>3251</v>
      </c>
      <c r="B5700" s="567"/>
      <c r="C5700" s="567">
        <v>1</v>
      </c>
      <c r="D5700" s="567">
        <v>8400000</v>
      </c>
      <c r="E5700" s="567">
        <v>8188286.16273</v>
      </c>
      <c r="F5700" s="567">
        <v>7337675.353219999</v>
      </c>
    </row>
    <row r="5701" spans="1:6">
      <c r="A5701" s="894" t="s">
        <v>86</v>
      </c>
      <c r="B5701" s="567"/>
      <c r="C5701" s="567">
        <v>1</v>
      </c>
      <c r="D5701" s="567">
        <v>8400000</v>
      </c>
      <c r="E5701" s="567">
        <v>8188286.16273</v>
      </c>
      <c r="F5701" s="567">
        <v>7337675.353219999</v>
      </c>
    </row>
    <row r="5702" spans="1:6">
      <c r="A5702" s="896" t="s">
        <v>317</v>
      </c>
      <c r="B5702" s="729"/>
      <c r="C5702" s="729">
        <v>1</v>
      </c>
      <c r="D5702" s="729">
        <v>8400000</v>
      </c>
      <c r="E5702" s="729">
        <v>8188286.16273</v>
      </c>
      <c r="F5702" s="729">
        <v>7337675.353219999</v>
      </c>
    </row>
    <row r="5703" spans="1:6">
      <c r="A5703" s="895" t="s">
        <v>104</v>
      </c>
      <c r="B5703" s="567"/>
      <c r="C5703" s="567">
        <v>1</v>
      </c>
      <c r="D5703" s="567">
        <v>8400000</v>
      </c>
      <c r="E5703" s="567">
        <v>8188286.16273</v>
      </c>
      <c r="F5703" s="567">
        <v>7337675.353219999</v>
      </c>
    </row>
    <row r="5704" spans="1:6">
      <c r="A5704" s="897" t="s">
        <v>3251</v>
      </c>
      <c r="B5704" s="567"/>
      <c r="C5704" s="567">
        <v>1</v>
      </c>
      <c r="D5704" s="567">
        <v>8400000</v>
      </c>
      <c r="E5704" s="567">
        <v>8188286.16273</v>
      </c>
      <c r="F5704" s="567">
        <v>7337675.353219999</v>
      </c>
    </row>
    <row r="5705" spans="1:6">
      <c r="A5705" s="888" t="s">
        <v>67</v>
      </c>
      <c r="B5705" s="567"/>
      <c r="C5705" s="567">
        <v>1</v>
      </c>
      <c r="D5705" s="567">
        <v>2250000</v>
      </c>
      <c r="E5705" s="567"/>
      <c r="F5705" s="567"/>
    </row>
    <row r="5706" spans="1:6">
      <c r="A5706" s="889">
        <v>0.17</v>
      </c>
      <c r="B5706" s="567"/>
      <c r="C5706" s="567">
        <v>1</v>
      </c>
      <c r="D5706" s="567">
        <v>2250000</v>
      </c>
      <c r="E5706" s="567"/>
      <c r="F5706" s="567"/>
    </row>
    <row r="5707" spans="1:6">
      <c r="A5707" s="890">
        <v>0.35</v>
      </c>
      <c r="B5707" s="567"/>
      <c r="C5707" s="567">
        <v>1</v>
      </c>
      <c r="D5707" s="567">
        <v>2250000</v>
      </c>
      <c r="E5707" s="567"/>
      <c r="F5707" s="567"/>
    </row>
    <row r="5708" spans="1:6">
      <c r="A5708" s="891" t="s">
        <v>3251</v>
      </c>
      <c r="B5708" s="567"/>
      <c r="C5708" s="567">
        <v>1</v>
      </c>
      <c r="D5708" s="567">
        <v>2250000</v>
      </c>
      <c r="E5708" s="567"/>
      <c r="F5708" s="567"/>
    </row>
    <row r="5709" spans="1:6">
      <c r="A5709" s="892" t="s">
        <v>211</v>
      </c>
      <c r="B5709" s="567"/>
      <c r="C5709" s="567">
        <v>1</v>
      </c>
      <c r="D5709" s="567">
        <v>2250000</v>
      </c>
      <c r="E5709" s="567"/>
      <c r="F5709" s="567"/>
    </row>
    <row r="5710" spans="1:6">
      <c r="A5710" s="893" t="s">
        <v>3251</v>
      </c>
      <c r="B5710" s="567"/>
      <c r="C5710" s="567">
        <v>1</v>
      </c>
      <c r="D5710" s="567">
        <v>2250000</v>
      </c>
      <c r="E5710" s="567"/>
      <c r="F5710" s="567"/>
    </row>
    <row r="5711" spans="1:6">
      <c r="A5711" s="894" t="s">
        <v>3251</v>
      </c>
      <c r="B5711" s="567"/>
      <c r="C5711" s="567">
        <v>1</v>
      </c>
      <c r="D5711" s="567">
        <v>2250000</v>
      </c>
      <c r="E5711" s="567"/>
      <c r="F5711" s="567"/>
    </row>
    <row r="5712" spans="1:6">
      <c r="A5712" s="896" t="s">
        <v>317</v>
      </c>
      <c r="B5712" s="729"/>
      <c r="C5712" s="729">
        <v>1</v>
      </c>
      <c r="D5712" s="729">
        <v>2250000</v>
      </c>
      <c r="E5712" s="729"/>
      <c r="F5712" s="729"/>
    </row>
    <row r="5713" spans="1:6">
      <c r="A5713" s="895" t="s">
        <v>56</v>
      </c>
      <c r="B5713" s="567"/>
      <c r="C5713" s="567">
        <v>1</v>
      </c>
      <c r="D5713" s="567">
        <v>2250000</v>
      </c>
      <c r="E5713" s="567"/>
      <c r="F5713" s="567"/>
    </row>
    <row r="5714" spans="1:6">
      <c r="A5714" s="897" t="s">
        <v>3251</v>
      </c>
      <c r="B5714" s="567"/>
      <c r="C5714" s="567">
        <v>1</v>
      </c>
      <c r="D5714" s="567">
        <v>2250000</v>
      </c>
      <c r="E5714" s="567"/>
      <c r="F5714" s="567"/>
    </row>
    <row r="5715" spans="1:6">
      <c r="A5715" s="888" t="s">
        <v>3251</v>
      </c>
      <c r="B5715" s="567">
        <v>1500000</v>
      </c>
      <c r="C5715" s="567">
        <v>4</v>
      </c>
      <c r="D5715" s="567">
        <v>18500000</v>
      </c>
      <c r="E5715" s="567">
        <v>1409941</v>
      </c>
      <c r="F5715" s="567">
        <v>0</v>
      </c>
    </row>
    <row r="5716" spans="1:6">
      <c r="A5716" s="889">
        <v>0.05</v>
      </c>
      <c r="B5716" s="567">
        <v>1500000</v>
      </c>
      <c r="C5716" s="567">
        <v>1</v>
      </c>
      <c r="D5716" s="567">
        <v>1500000</v>
      </c>
      <c r="E5716" s="567">
        <v>1409941</v>
      </c>
      <c r="F5716" s="567">
        <v>0</v>
      </c>
    </row>
    <row r="5717" spans="1:6">
      <c r="A5717" s="890" t="s">
        <v>3251</v>
      </c>
      <c r="B5717" s="567">
        <v>1500000</v>
      </c>
      <c r="C5717" s="567">
        <v>1</v>
      </c>
      <c r="D5717" s="567">
        <v>1500000</v>
      </c>
      <c r="E5717" s="567">
        <v>1409941</v>
      </c>
      <c r="F5717" s="567">
        <v>0</v>
      </c>
    </row>
    <row r="5718" spans="1:6">
      <c r="A5718" s="891" t="s">
        <v>3251</v>
      </c>
      <c r="B5718" s="567">
        <v>1500000</v>
      </c>
      <c r="C5718" s="567">
        <v>1</v>
      </c>
      <c r="D5718" s="567">
        <v>1500000</v>
      </c>
      <c r="E5718" s="567">
        <v>1409941</v>
      </c>
      <c r="F5718" s="567">
        <v>0</v>
      </c>
    </row>
    <row r="5719" spans="1:6">
      <c r="A5719" s="892" t="s">
        <v>3251</v>
      </c>
      <c r="B5719" s="567">
        <v>1500000</v>
      </c>
      <c r="C5719" s="567">
        <v>1</v>
      </c>
      <c r="D5719" s="567">
        <v>1500000</v>
      </c>
      <c r="E5719" s="567">
        <v>1409941</v>
      </c>
      <c r="F5719" s="567">
        <v>0</v>
      </c>
    </row>
    <row r="5720" spans="1:6">
      <c r="A5720" s="893" t="s">
        <v>352</v>
      </c>
      <c r="B5720" s="567">
        <v>1500000</v>
      </c>
      <c r="C5720" s="567">
        <v>1</v>
      </c>
      <c r="D5720" s="567">
        <v>1500000</v>
      </c>
      <c r="E5720" s="567">
        <v>1409941</v>
      </c>
      <c r="F5720" s="567">
        <v>0</v>
      </c>
    </row>
    <row r="5721" spans="1:6">
      <c r="A5721" s="894" t="s">
        <v>3251</v>
      </c>
      <c r="B5721" s="567">
        <v>1500000</v>
      </c>
      <c r="C5721" s="567">
        <v>1</v>
      </c>
      <c r="D5721" s="567">
        <v>1500000</v>
      </c>
      <c r="E5721" s="567">
        <v>1409941</v>
      </c>
      <c r="F5721" s="567">
        <v>0</v>
      </c>
    </row>
    <row r="5722" spans="1:6">
      <c r="A5722" s="896" t="s">
        <v>318</v>
      </c>
      <c r="B5722" s="567">
        <v>1500000</v>
      </c>
      <c r="C5722" s="567">
        <v>1</v>
      </c>
      <c r="D5722" s="567">
        <v>1500000</v>
      </c>
      <c r="E5722" s="567">
        <v>1409941</v>
      </c>
      <c r="F5722" s="567">
        <v>0</v>
      </c>
    </row>
    <row r="5723" spans="1:6">
      <c r="A5723" s="895" t="s">
        <v>308</v>
      </c>
      <c r="B5723" s="567">
        <v>1500000</v>
      </c>
      <c r="C5723" s="567">
        <v>1</v>
      </c>
      <c r="D5723" s="567">
        <v>1500000</v>
      </c>
      <c r="E5723" s="567">
        <v>1409941</v>
      </c>
      <c r="F5723" s="567">
        <v>0</v>
      </c>
    </row>
    <row r="5724" spans="1:6">
      <c r="A5724" s="897" t="s">
        <v>3251</v>
      </c>
      <c r="B5724" s="567">
        <v>1500000</v>
      </c>
      <c r="C5724" s="567">
        <v>1</v>
      </c>
      <c r="D5724" s="567">
        <v>1500000</v>
      </c>
      <c r="E5724" s="567">
        <v>1409941</v>
      </c>
      <c r="F5724" s="567">
        <v>0</v>
      </c>
    </row>
    <row r="5725" spans="1:6">
      <c r="A5725" s="889">
        <v>0.75</v>
      </c>
      <c r="B5725" s="567"/>
      <c r="C5725" s="567">
        <v>1</v>
      </c>
      <c r="D5725" s="567">
        <v>1700000</v>
      </c>
      <c r="E5725" s="567"/>
      <c r="F5725" s="567"/>
    </row>
    <row r="5726" spans="1:6">
      <c r="A5726" s="890">
        <v>0.31</v>
      </c>
      <c r="B5726" s="567"/>
      <c r="C5726" s="567">
        <v>1</v>
      </c>
      <c r="D5726" s="567">
        <v>1700000</v>
      </c>
      <c r="E5726" s="567"/>
      <c r="F5726" s="567"/>
    </row>
    <row r="5727" spans="1:6">
      <c r="A5727" s="891">
        <v>2023</v>
      </c>
      <c r="B5727" s="567"/>
      <c r="C5727" s="567">
        <v>1</v>
      </c>
      <c r="D5727" s="567">
        <v>1700000</v>
      </c>
      <c r="E5727" s="567"/>
      <c r="F5727" s="567"/>
    </row>
    <row r="5728" spans="1:6">
      <c r="A5728" s="892" t="s">
        <v>3128</v>
      </c>
      <c r="B5728" s="567"/>
      <c r="C5728" s="567">
        <v>1</v>
      </c>
      <c r="D5728" s="567">
        <v>1700000</v>
      </c>
      <c r="E5728" s="567"/>
      <c r="F5728" s="567"/>
    </row>
    <row r="5729" spans="1:6">
      <c r="A5729" s="893" t="s">
        <v>3251</v>
      </c>
      <c r="B5729" s="567"/>
      <c r="C5729" s="567">
        <v>1</v>
      </c>
      <c r="D5729" s="567">
        <v>1700000</v>
      </c>
      <c r="E5729" s="567"/>
      <c r="F5729" s="567"/>
    </row>
    <row r="5730" spans="1:6">
      <c r="A5730" s="894" t="s">
        <v>3251</v>
      </c>
      <c r="B5730" s="567"/>
      <c r="C5730" s="567">
        <v>1</v>
      </c>
      <c r="D5730" s="567">
        <v>1700000</v>
      </c>
      <c r="E5730" s="567"/>
      <c r="F5730" s="567"/>
    </row>
    <row r="5731" spans="1:6">
      <c r="A5731" s="896" t="s">
        <v>526</v>
      </c>
      <c r="B5731" s="567"/>
      <c r="C5731" s="567">
        <v>1</v>
      </c>
      <c r="D5731" s="567">
        <v>1700000</v>
      </c>
      <c r="E5731" s="567"/>
      <c r="F5731" s="567"/>
    </row>
    <row r="5732" spans="1:6">
      <c r="A5732" s="895" t="s">
        <v>270</v>
      </c>
      <c r="B5732" s="567"/>
      <c r="C5732" s="567">
        <v>1</v>
      </c>
      <c r="D5732" s="567">
        <v>1700000</v>
      </c>
      <c r="E5732" s="567"/>
      <c r="F5732" s="567"/>
    </row>
    <row r="5733" spans="1:6">
      <c r="A5733" s="897" t="s">
        <v>3251</v>
      </c>
      <c r="B5733" s="567"/>
      <c r="C5733" s="567">
        <v>1</v>
      </c>
      <c r="D5733" s="567">
        <v>1700000</v>
      </c>
      <c r="E5733" s="567"/>
      <c r="F5733" s="567"/>
    </row>
    <row r="5734" spans="1:6">
      <c r="A5734" s="889">
        <v>0.86</v>
      </c>
      <c r="B5734" s="567"/>
      <c r="C5734" s="567">
        <v>1</v>
      </c>
      <c r="D5734" s="567">
        <v>10000000</v>
      </c>
      <c r="E5734" s="567"/>
      <c r="F5734" s="567"/>
    </row>
    <row r="5735" spans="1:6">
      <c r="A5735" s="890">
        <v>0.8</v>
      </c>
      <c r="B5735" s="567"/>
      <c r="C5735" s="567">
        <v>1</v>
      </c>
      <c r="D5735" s="567">
        <v>10000000</v>
      </c>
      <c r="E5735" s="567"/>
      <c r="F5735" s="567"/>
    </row>
    <row r="5736" spans="1:6">
      <c r="A5736" s="891" t="s">
        <v>3251</v>
      </c>
      <c r="B5736" s="567"/>
      <c r="C5736" s="567">
        <v>1</v>
      </c>
      <c r="D5736" s="567">
        <v>10000000</v>
      </c>
      <c r="E5736" s="567"/>
      <c r="F5736" s="567"/>
    </row>
    <row r="5737" spans="1:6">
      <c r="A5737" s="892" t="s">
        <v>3126</v>
      </c>
      <c r="B5737" s="567"/>
      <c r="C5737" s="567">
        <v>1</v>
      </c>
      <c r="D5737" s="567">
        <v>10000000</v>
      </c>
      <c r="E5737" s="567"/>
      <c r="F5737" s="567"/>
    </row>
    <row r="5738" spans="1:6">
      <c r="A5738" s="893" t="s">
        <v>3251</v>
      </c>
      <c r="B5738" s="567"/>
      <c r="C5738" s="567">
        <v>1</v>
      </c>
      <c r="D5738" s="567">
        <v>10000000</v>
      </c>
      <c r="E5738" s="567"/>
      <c r="F5738" s="567"/>
    </row>
    <row r="5739" spans="1:6">
      <c r="A5739" s="894" t="s">
        <v>3251</v>
      </c>
      <c r="B5739" s="567"/>
      <c r="C5739" s="567">
        <v>1</v>
      </c>
      <c r="D5739" s="567">
        <v>10000000</v>
      </c>
      <c r="E5739" s="567"/>
      <c r="F5739" s="567"/>
    </row>
    <row r="5740" spans="1:6">
      <c r="A5740" s="896" t="s">
        <v>526</v>
      </c>
      <c r="B5740" s="567"/>
      <c r="C5740" s="567">
        <v>1</v>
      </c>
      <c r="D5740" s="567">
        <v>10000000</v>
      </c>
      <c r="E5740" s="567"/>
      <c r="F5740" s="567"/>
    </row>
    <row r="5741" spans="1:6">
      <c r="A5741" s="895" t="s">
        <v>270</v>
      </c>
      <c r="B5741" s="567"/>
      <c r="C5741" s="567">
        <v>1</v>
      </c>
      <c r="D5741" s="567">
        <v>10000000</v>
      </c>
      <c r="E5741" s="567"/>
      <c r="F5741" s="567"/>
    </row>
    <row r="5742" spans="1:6">
      <c r="A5742" s="897" t="s">
        <v>3251</v>
      </c>
      <c r="B5742" s="567"/>
      <c r="C5742" s="567">
        <v>1</v>
      </c>
      <c r="D5742" s="567">
        <v>10000000</v>
      </c>
      <c r="E5742" s="567"/>
      <c r="F5742" s="567"/>
    </row>
    <row r="5743" spans="1:6">
      <c r="A5743" s="889">
        <v>0.96250000000000002</v>
      </c>
      <c r="B5743" s="567"/>
      <c r="C5743" s="567">
        <v>1</v>
      </c>
      <c r="D5743" s="567">
        <v>5300000</v>
      </c>
      <c r="E5743" s="567"/>
      <c r="F5743" s="567"/>
    </row>
    <row r="5744" spans="1:6">
      <c r="A5744" s="890">
        <v>0.5</v>
      </c>
      <c r="B5744" s="567"/>
      <c r="C5744" s="567">
        <v>1</v>
      </c>
      <c r="D5744" s="567">
        <v>5300000</v>
      </c>
      <c r="E5744" s="567"/>
      <c r="F5744" s="567"/>
    </row>
    <row r="5745" spans="1:6">
      <c r="A5745" s="891">
        <v>2006</v>
      </c>
      <c r="B5745" s="567"/>
      <c r="C5745" s="567">
        <v>1</v>
      </c>
      <c r="D5745" s="567">
        <v>5300000</v>
      </c>
      <c r="E5745" s="567"/>
      <c r="F5745" s="567"/>
    </row>
    <row r="5746" spans="1:6">
      <c r="A5746" s="892" t="s">
        <v>3132</v>
      </c>
      <c r="B5746" s="567"/>
      <c r="C5746" s="567">
        <v>1</v>
      </c>
      <c r="D5746" s="567">
        <v>5300000</v>
      </c>
      <c r="E5746" s="567"/>
      <c r="F5746" s="567"/>
    </row>
    <row r="5747" spans="1:6">
      <c r="A5747" s="893" t="s">
        <v>3251</v>
      </c>
      <c r="B5747" s="567"/>
      <c r="C5747" s="567">
        <v>1</v>
      </c>
      <c r="D5747" s="567">
        <v>5300000</v>
      </c>
      <c r="E5747" s="567"/>
      <c r="F5747" s="567"/>
    </row>
    <row r="5748" spans="1:6">
      <c r="A5748" s="894" t="s">
        <v>3251</v>
      </c>
      <c r="B5748" s="567"/>
      <c r="C5748" s="567">
        <v>1</v>
      </c>
      <c r="D5748" s="567">
        <v>5300000</v>
      </c>
      <c r="E5748" s="567"/>
      <c r="F5748" s="567"/>
    </row>
    <row r="5749" spans="1:6">
      <c r="A5749" s="896" t="s">
        <v>526</v>
      </c>
      <c r="B5749" s="567"/>
      <c r="C5749" s="567">
        <v>1</v>
      </c>
      <c r="D5749" s="567">
        <v>5300000</v>
      </c>
      <c r="E5749" s="567"/>
      <c r="F5749" s="567"/>
    </row>
    <row r="5750" spans="1:6">
      <c r="A5750" s="895" t="s">
        <v>270</v>
      </c>
      <c r="B5750" s="567"/>
      <c r="C5750" s="567">
        <v>1</v>
      </c>
      <c r="D5750" s="567">
        <v>5300000</v>
      </c>
      <c r="E5750" s="567"/>
      <c r="F5750" s="567"/>
    </row>
    <row r="5751" spans="1:6">
      <c r="A5751" s="897" t="s">
        <v>3251</v>
      </c>
      <c r="B5751" s="567"/>
      <c r="C5751" s="567">
        <v>1</v>
      </c>
      <c r="D5751" s="567">
        <v>5300000</v>
      </c>
      <c r="E5751" s="567"/>
      <c r="F5751" s="567"/>
    </row>
    <row r="5752" spans="1:6">
      <c r="A5752" s="887" t="s">
        <v>71</v>
      </c>
      <c r="B5752" s="567"/>
      <c r="C5752" s="567">
        <v>5</v>
      </c>
      <c r="D5752" s="567">
        <v>196860000</v>
      </c>
      <c r="E5752" s="567"/>
      <c r="F5752" s="567"/>
    </row>
    <row r="5753" spans="1:6">
      <c r="A5753" s="888" t="s">
        <v>3251</v>
      </c>
      <c r="B5753" s="567"/>
      <c r="C5753" s="567">
        <v>5</v>
      </c>
      <c r="D5753" s="567">
        <v>196860000</v>
      </c>
      <c r="E5753" s="567"/>
      <c r="F5753" s="567"/>
    </row>
    <row r="5754" spans="1:6">
      <c r="A5754" s="889">
        <v>0.05</v>
      </c>
      <c r="B5754" s="567"/>
      <c r="C5754" s="567">
        <v>1</v>
      </c>
      <c r="D5754" s="567">
        <v>4500000</v>
      </c>
      <c r="E5754" s="567"/>
      <c r="F5754" s="567"/>
    </row>
    <row r="5755" spans="1:6">
      <c r="A5755" s="890">
        <v>0.05</v>
      </c>
      <c r="B5755" s="567"/>
      <c r="C5755" s="567">
        <v>1</v>
      </c>
      <c r="D5755" s="567">
        <v>4500000</v>
      </c>
      <c r="E5755" s="567"/>
      <c r="F5755" s="567"/>
    </row>
    <row r="5756" spans="1:6">
      <c r="A5756" s="891">
        <v>2021</v>
      </c>
      <c r="B5756" s="567"/>
      <c r="C5756" s="567">
        <v>1</v>
      </c>
      <c r="D5756" s="567">
        <v>4500000</v>
      </c>
      <c r="E5756" s="567"/>
      <c r="F5756" s="567"/>
    </row>
    <row r="5757" spans="1:6">
      <c r="A5757" s="892" t="s">
        <v>3122</v>
      </c>
      <c r="B5757" s="567"/>
      <c r="C5757" s="567">
        <v>1</v>
      </c>
      <c r="D5757" s="567">
        <v>4500000</v>
      </c>
      <c r="E5757" s="567"/>
      <c r="F5757" s="567"/>
    </row>
    <row r="5758" spans="1:6">
      <c r="A5758" s="893" t="s">
        <v>3251</v>
      </c>
      <c r="B5758" s="567"/>
      <c r="C5758" s="567">
        <v>1</v>
      </c>
      <c r="D5758" s="567">
        <v>4500000</v>
      </c>
      <c r="E5758" s="567"/>
      <c r="F5758" s="567"/>
    </row>
    <row r="5759" spans="1:6">
      <c r="A5759" s="894" t="s">
        <v>3251</v>
      </c>
      <c r="B5759" s="567"/>
      <c r="C5759" s="567">
        <v>1</v>
      </c>
      <c r="D5759" s="567">
        <v>4500000</v>
      </c>
      <c r="E5759" s="567"/>
      <c r="F5759" s="567"/>
    </row>
    <row r="5760" spans="1:6">
      <c r="A5760" s="896" t="s">
        <v>526</v>
      </c>
      <c r="B5760" s="567"/>
      <c r="C5760" s="567">
        <v>1</v>
      </c>
      <c r="D5760" s="567">
        <v>4500000</v>
      </c>
      <c r="E5760" s="567"/>
      <c r="F5760" s="567"/>
    </row>
    <row r="5761" spans="1:6">
      <c r="A5761" s="895" t="s">
        <v>270</v>
      </c>
      <c r="B5761" s="567"/>
      <c r="C5761" s="567">
        <v>1</v>
      </c>
      <c r="D5761" s="567">
        <v>4500000</v>
      </c>
      <c r="E5761" s="567"/>
      <c r="F5761" s="567"/>
    </row>
    <row r="5762" spans="1:6">
      <c r="A5762" s="897" t="s">
        <v>3251</v>
      </c>
      <c r="B5762" s="567"/>
      <c r="C5762" s="567">
        <v>1</v>
      </c>
      <c r="D5762" s="567">
        <v>4500000</v>
      </c>
      <c r="E5762" s="567"/>
      <c r="F5762" s="567"/>
    </row>
    <row r="5763" spans="1:6">
      <c r="A5763" s="889">
        <v>0.15</v>
      </c>
      <c r="B5763" s="567"/>
      <c r="C5763" s="567">
        <v>1</v>
      </c>
      <c r="D5763" s="567">
        <v>2500000</v>
      </c>
      <c r="E5763" s="567"/>
      <c r="F5763" s="567"/>
    </row>
    <row r="5764" spans="1:6">
      <c r="A5764" s="890">
        <v>0</v>
      </c>
      <c r="B5764" s="567"/>
      <c r="C5764" s="567">
        <v>1</v>
      </c>
      <c r="D5764" s="567">
        <v>2500000</v>
      </c>
      <c r="E5764" s="567"/>
      <c r="F5764" s="567"/>
    </row>
    <row r="5765" spans="1:6">
      <c r="A5765" s="891">
        <v>2024</v>
      </c>
      <c r="B5765" s="567"/>
      <c r="C5765" s="567">
        <v>1</v>
      </c>
      <c r="D5765" s="567">
        <v>2500000</v>
      </c>
      <c r="E5765" s="567"/>
      <c r="F5765" s="567"/>
    </row>
    <row r="5766" spans="1:6">
      <c r="A5766" s="892" t="s">
        <v>3129</v>
      </c>
      <c r="B5766" s="567"/>
      <c r="C5766" s="567">
        <v>1</v>
      </c>
      <c r="D5766" s="567">
        <v>2500000</v>
      </c>
      <c r="E5766" s="567"/>
      <c r="F5766" s="567"/>
    </row>
    <row r="5767" spans="1:6">
      <c r="A5767" s="893" t="s">
        <v>3251</v>
      </c>
      <c r="B5767" s="567"/>
      <c r="C5767" s="567">
        <v>1</v>
      </c>
      <c r="D5767" s="567">
        <v>2500000</v>
      </c>
      <c r="E5767" s="567"/>
      <c r="F5767" s="567"/>
    </row>
    <row r="5768" spans="1:6">
      <c r="A5768" s="894" t="s">
        <v>3251</v>
      </c>
      <c r="B5768" s="567"/>
      <c r="C5768" s="567">
        <v>1</v>
      </c>
      <c r="D5768" s="567">
        <v>2500000</v>
      </c>
      <c r="E5768" s="567"/>
      <c r="F5768" s="567"/>
    </row>
    <row r="5769" spans="1:6">
      <c r="A5769" s="896" t="s">
        <v>526</v>
      </c>
      <c r="B5769" s="567"/>
      <c r="C5769" s="567">
        <v>1</v>
      </c>
      <c r="D5769" s="567">
        <v>2500000</v>
      </c>
      <c r="E5769" s="567"/>
      <c r="F5769" s="567"/>
    </row>
    <row r="5770" spans="1:6">
      <c r="A5770" s="895" t="s">
        <v>270</v>
      </c>
      <c r="B5770" s="567"/>
      <c r="C5770" s="567">
        <v>1</v>
      </c>
      <c r="D5770" s="567">
        <v>2500000</v>
      </c>
      <c r="E5770" s="567"/>
      <c r="F5770" s="567"/>
    </row>
    <row r="5771" spans="1:6">
      <c r="A5771" s="897" t="s">
        <v>3251</v>
      </c>
      <c r="B5771" s="567"/>
      <c r="C5771" s="567">
        <v>1</v>
      </c>
      <c r="D5771" s="567">
        <v>2500000</v>
      </c>
      <c r="E5771" s="567"/>
      <c r="F5771" s="567"/>
    </row>
    <row r="5772" spans="1:6">
      <c r="A5772" s="889">
        <v>0.6</v>
      </c>
      <c r="B5772" s="567"/>
      <c r="C5772" s="567">
        <v>1</v>
      </c>
      <c r="D5772" s="567">
        <v>2000000</v>
      </c>
      <c r="E5772" s="567"/>
      <c r="F5772" s="567"/>
    </row>
    <row r="5773" spans="1:6">
      <c r="A5773" s="890">
        <v>0.6</v>
      </c>
      <c r="B5773" s="567"/>
      <c r="C5773" s="567">
        <v>1</v>
      </c>
      <c r="D5773" s="567">
        <v>2000000</v>
      </c>
      <c r="E5773" s="567"/>
      <c r="F5773" s="567"/>
    </row>
    <row r="5774" spans="1:6">
      <c r="A5774" s="891">
        <v>2021</v>
      </c>
      <c r="B5774" s="567"/>
      <c r="C5774" s="567">
        <v>1</v>
      </c>
      <c r="D5774" s="567">
        <v>2000000</v>
      </c>
      <c r="E5774" s="567"/>
      <c r="F5774" s="567"/>
    </row>
    <row r="5775" spans="1:6">
      <c r="A5775" s="892" t="s">
        <v>3123</v>
      </c>
      <c r="B5775" s="567"/>
      <c r="C5775" s="567">
        <v>1</v>
      </c>
      <c r="D5775" s="567">
        <v>2000000</v>
      </c>
      <c r="E5775" s="567"/>
      <c r="F5775" s="567"/>
    </row>
    <row r="5776" spans="1:6">
      <c r="A5776" s="893" t="s">
        <v>3251</v>
      </c>
      <c r="B5776" s="567"/>
      <c r="C5776" s="567">
        <v>1</v>
      </c>
      <c r="D5776" s="567">
        <v>2000000</v>
      </c>
      <c r="E5776" s="567"/>
      <c r="F5776" s="567"/>
    </row>
    <row r="5777" spans="1:6">
      <c r="A5777" s="894" t="s">
        <v>3251</v>
      </c>
      <c r="B5777" s="567"/>
      <c r="C5777" s="567">
        <v>1</v>
      </c>
      <c r="D5777" s="567">
        <v>2000000</v>
      </c>
      <c r="E5777" s="567"/>
      <c r="F5777" s="567"/>
    </row>
    <row r="5778" spans="1:6">
      <c r="A5778" s="896" t="s">
        <v>526</v>
      </c>
      <c r="B5778" s="567"/>
      <c r="C5778" s="567">
        <v>1</v>
      </c>
      <c r="D5778" s="567">
        <v>2000000</v>
      </c>
      <c r="E5778" s="567"/>
      <c r="F5778" s="567"/>
    </row>
    <row r="5779" spans="1:6">
      <c r="A5779" s="895" t="s">
        <v>270</v>
      </c>
      <c r="B5779" s="567"/>
      <c r="C5779" s="567">
        <v>1</v>
      </c>
      <c r="D5779" s="567">
        <v>2000000</v>
      </c>
      <c r="E5779" s="567"/>
      <c r="F5779" s="567"/>
    </row>
    <row r="5780" spans="1:6">
      <c r="A5780" s="897" t="s">
        <v>3251</v>
      </c>
      <c r="B5780" s="567"/>
      <c r="C5780" s="567">
        <v>1</v>
      </c>
      <c r="D5780" s="567">
        <v>2000000</v>
      </c>
      <c r="E5780" s="567"/>
      <c r="F5780" s="567"/>
    </row>
    <row r="5781" spans="1:6">
      <c r="A5781" s="889">
        <v>0.85</v>
      </c>
      <c r="B5781" s="567"/>
      <c r="C5781" s="567">
        <v>1</v>
      </c>
      <c r="D5781" s="567">
        <v>18760000</v>
      </c>
      <c r="E5781" s="567"/>
      <c r="F5781" s="567"/>
    </row>
    <row r="5782" spans="1:6">
      <c r="A5782" s="890">
        <v>0.95</v>
      </c>
      <c r="B5782" s="567"/>
      <c r="C5782" s="567">
        <v>1</v>
      </c>
      <c r="D5782" s="567">
        <v>18760000</v>
      </c>
      <c r="E5782" s="567"/>
      <c r="F5782" s="567"/>
    </row>
    <row r="5783" spans="1:6">
      <c r="A5783" s="891">
        <v>2012</v>
      </c>
      <c r="B5783" s="567"/>
      <c r="C5783" s="567">
        <v>1</v>
      </c>
      <c r="D5783" s="567">
        <v>18760000</v>
      </c>
      <c r="E5783" s="567"/>
      <c r="F5783" s="567"/>
    </row>
    <row r="5784" spans="1:6">
      <c r="A5784" s="892" t="s">
        <v>3121</v>
      </c>
      <c r="B5784" s="567"/>
      <c r="C5784" s="567">
        <v>1</v>
      </c>
      <c r="D5784" s="567">
        <v>18760000</v>
      </c>
      <c r="E5784" s="567"/>
      <c r="F5784" s="567"/>
    </row>
    <row r="5785" spans="1:6">
      <c r="A5785" s="893" t="s">
        <v>3251</v>
      </c>
      <c r="B5785" s="567"/>
      <c r="C5785" s="567">
        <v>1</v>
      </c>
      <c r="D5785" s="567">
        <v>18760000</v>
      </c>
      <c r="E5785" s="567"/>
      <c r="F5785" s="567"/>
    </row>
    <row r="5786" spans="1:6">
      <c r="A5786" s="894" t="s">
        <v>3251</v>
      </c>
      <c r="B5786" s="567"/>
      <c r="C5786" s="567">
        <v>1</v>
      </c>
      <c r="D5786" s="567">
        <v>18760000</v>
      </c>
      <c r="E5786" s="567"/>
      <c r="F5786" s="567"/>
    </row>
    <row r="5787" spans="1:6">
      <c r="A5787" s="896" t="s">
        <v>526</v>
      </c>
      <c r="B5787" s="567"/>
      <c r="C5787" s="567">
        <v>1</v>
      </c>
      <c r="D5787" s="567">
        <v>18760000</v>
      </c>
      <c r="E5787" s="567"/>
      <c r="F5787" s="567"/>
    </row>
    <row r="5788" spans="1:6">
      <c r="A5788" s="895" t="s">
        <v>270</v>
      </c>
      <c r="B5788" s="567"/>
      <c r="C5788" s="567">
        <v>1</v>
      </c>
      <c r="D5788" s="567">
        <v>18760000</v>
      </c>
      <c r="E5788" s="567"/>
      <c r="F5788" s="567"/>
    </row>
    <row r="5789" spans="1:6">
      <c r="A5789" s="897" t="s">
        <v>3251</v>
      </c>
      <c r="B5789" s="567"/>
      <c r="C5789" s="567">
        <v>1</v>
      </c>
      <c r="D5789" s="567">
        <v>18760000</v>
      </c>
      <c r="E5789" s="567"/>
      <c r="F5789" s="567"/>
    </row>
    <row r="5790" spans="1:6">
      <c r="A5790" s="889">
        <v>0.88</v>
      </c>
      <c r="B5790" s="567"/>
      <c r="C5790" s="567">
        <v>1</v>
      </c>
      <c r="D5790" s="567">
        <v>169100000</v>
      </c>
      <c r="E5790" s="567"/>
      <c r="F5790" s="567"/>
    </row>
    <row r="5791" spans="1:6">
      <c r="A5791" s="890">
        <v>0.87</v>
      </c>
      <c r="B5791" s="567"/>
      <c r="C5791" s="567">
        <v>1</v>
      </c>
      <c r="D5791" s="567">
        <v>169100000</v>
      </c>
      <c r="E5791" s="567"/>
      <c r="F5791" s="567"/>
    </row>
    <row r="5792" spans="1:6">
      <c r="A5792" s="891" t="s">
        <v>3251</v>
      </c>
      <c r="B5792" s="567"/>
      <c r="C5792" s="567">
        <v>1</v>
      </c>
      <c r="D5792" s="567">
        <v>169100000</v>
      </c>
      <c r="E5792" s="567"/>
      <c r="F5792" s="567"/>
    </row>
    <row r="5793" spans="1:6">
      <c r="A5793" s="892" t="s">
        <v>3127</v>
      </c>
      <c r="B5793" s="567"/>
      <c r="C5793" s="567">
        <v>1</v>
      </c>
      <c r="D5793" s="567">
        <v>169100000</v>
      </c>
      <c r="E5793" s="567"/>
      <c r="F5793" s="567"/>
    </row>
    <row r="5794" spans="1:6">
      <c r="A5794" s="893" t="s">
        <v>3251</v>
      </c>
      <c r="B5794" s="567"/>
      <c r="C5794" s="567">
        <v>1</v>
      </c>
      <c r="D5794" s="567">
        <v>169100000</v>
      </c>
      <c r="E5794" s="567"/>
      <c r="F5794" s="567"/>
    </row>
    <row r="5795" spans="1:6">
      <c r="A5795" s="894" t="s">
        <v>3251</v>
      </c>
      <c r="B5795" s="567"/>
      <c r="C5795" s="567">
        <v>1</v>
      </c>
      <c r="D5795" s="567">
        <v>169100000</v>
      </c>
      <c r="E5795" s="567"/>
      <c r="F5795" s="567"/>
    </row>
    <row r="5796" spans="1:6">
      <c r="A5796" s="896" t="s">
        <v>526</v>
      </c>
      <c r="B5796" s="567"/>
      <c r="C5796" s="567">
        <v>1</v>
      </c>
      <c r="D5796" s="567">
        <v>169100000</v>
      </c>
      <c r="E5796" s="567"/>
      <c r="F5796" s="567"/>
    </row>
    <row r="5797" spans="1:6">
      <c r="A5797" s="895" t="s">
        <v>270</v>
      </c>
      <c r="B5797" s="567"/>
      <c r="C5797" s="567">
        <v>1</v>
      </c>
      <c r="D5797" s="567">
        <v>169100000</v>
      </c>
      <c r="E5797" s="567"/>
      <c r="F5797" s="567"/>
    </row>
    <row r="5798" spans="1:6">
      <c r="A5798" s="897" t="s">
        <v>3251</v>
      </c>
      <c r="B5798" s="567"/>
      <c r="C5798" s="567">
        <v>1</v>
      </c>
      <c r="D5798" s="567">
        <v>169100000</v>
      </c>
      <c r="E5798" s="567"/>
      <c r="F5798" s="567"/>
    </row>
    <row r="5799" spans="1:6">
      <c r="A5799" s="887" t="s">
        <v>3260</v>
      </c>
      <c r="B5799" s="567">
        <v>39214204</v>
      </c>
      <c r="C5799" s="567">
        <v>1</v>
      </c>
      <c r="D5799" s="567">
        <v>39294204</v>
      </c>
      <c r="E5799" s="567">
        <v>29359632</v>
      </c>
      <c r="F5799" s="567">
        <v>6406700</v>
      </c>
    </row>
    <row r="5800" spans="1:6">
      <c r="A5800" s="888" t="s">
        <v>3251</v>
      </c>
      <c r="B5800" s="567">
        <v>39214204</v>
      </c>
      <c r="C5800" s="567">
        <v>1</v>
      </c>
      <c r="D5800" s="567">
        <v>39294204</v>
      </c>
      <c r="E5800" s="567">
        <v>29359632</v>
      </c>
      <c r="F5800" s="567">
        <v>6406700</v>
      </c>
    </row>
    <row r="5801" spans="1:6">
      <c r="A5801" s="889">
        <v>2.31</v>
      </c>
      <c r="B5801" s="567">
        <v>39214204</v>
      </c>
      <c r="C5801" s="567">
        <v>1</v>
      </c>
      <c r="D5801" s="567">
        <v>39294204</v>
      </c>
      <c r="E5801" s="567">
        <v>29359632</v>
      </c>
      <c r="F5801" s="567">
        <v>6406700</v>
      </c>
    </row>
    <row r="5802" spans="1:6">
      <c r="A5802" s="890" t="s">
        <v>3251</v>
      </c>
      <c r="B5802" s="567">
        <v>39214204</v>
      </c>
      <c r="C5802" s="567">
        <v>1</v>
      </c>
      <c r="D5802" s="567">
        <v>39294204</v>
      </c>
      <c r="E5802" s="567">
        <v>29359632</v>
      </c>
      <c r="F5802" s="567">
        <v>6406700</v>
      </c>
    </row>
    <row r="5803" spans="1:6">
      <c r="A5803" s="891" t="s">
        <v>3251</v>
      </c>
      <c r="B5803" s="567">
        <v>39214204</v>
      </c>
      <c r="C5803" s="567">
        <v>1</v>
      </c>
      <c r="D5803" s="567">
        <v>39294204</v>
      </c>
      <c r="E5803" s="567">
        <v>29359632</v>
      </c>
      <c r="F5803" s="567">
        <v>6406700</v>
      </c>
    </row>
    <row r="5804" spans="1:6">
      <c r="A5804" s="892" t="s">
        <v>3251</v>
      </c>
      <c r="B5804" s="567">
        <v>39214204</v>
      </c>
      <c r="C5804" s="567">
        <v>1</v>
      </c>
      <c r="D5804" s="567">
        <v>39294204</v>
      </c>
      <c r="E5804" s="567">
        <v>29359632</v>
      </c>
      <c r="F5804" s="567">
        <v>6406700</v>
      </c>
    </row>
    <row r="5805" spans="1:6">
      <c r="A5805" s="893">
        <v>8</v>
      </c>
      <c r="B5805" s="567">
        <v>39214204</v>
      </c>
      <c r="C5805" s="567">
        <v>1</v>
      </c>
      <c r="D5805" s="567">
        <v>39294204</v>
      </c>
      <c r="E5805" s="567">
        <v>29359632</v>
      </c>
      <c r="F5805" s="567">
        <v>6406700</v>
      </c>
    </row>
    <row r="5806" spans="1:6">
      <c r="A5806" s="894" t="s">
        <v>3251</v>
      </c>
      <c r="B5806" s="567">
        <v>39214204</v>
      </c>
      <c r="C5806" s="567">
        <v>1</v>
      </c>
      <c r="D5806" s="567">
        <v>39294204</v>
      </c>
      <c r="E5806" s="567">
        <v>29359632</v>
      </c>
      <c r="F5806" s="567">
        <v>6406700</v>
      </c>
    </row>
    <row r="5807" spans="1:6">
      <c r="A5807" s="896" t="s">
        <v>318</v>
      </c>
      <c r="B5807" s="567">
        <v>39214204</v>
      </c>
      <c r="C5807" s="567">
        <v>1</v>
      </c>
      <c r="D5807" s="567">
        <v>39294204</v>
      </c>
      <c r="E5807" s="567">
        <v>29359632</v>
      </c>
      <c r="F5807" s="567">
        <v>6406700</v>
      </c>
    </row>
    <row r="5808" spans="1:6">
      <c r="A5808" s="895" t="s">
        <v>308</v>
      </c>
      <c r="B5808" s="567">
        <v>39214204</v>
      </c>
      <c r="C5808" s="567">
        <v>1</v>
      </c>
      <c r="D5808" s="567">
        <v>39294204</v>
      </c>
      <c r="E5808" s="567">
        <v>29359632</v>
      </c>
      <c r="F5808" s="567">
        <v>6406700</v>
      </c>
    </row>
    <row r="5809" spans="1:6">
      <c r="A5809" s="897" t="s">
        <v>3251</v>
      </c>
      <c r="B5809" s="567">
        <v>39214204</v>
      </c>
      <c r="C5809" s="567">
        <v>1</v>
      </c>
      <c r="D5809" s="567">
        <v>39294204</v>
      </c>
      <c r="E5809" s="567">
        <v>29359632</v>
      </c>
      <c r="F5809" s="567">
        <v>6406700</v>
      </c>
    </row>
    <row r="5810" spans="1:6">
      <c r="A5810" s="887" t="s">
        <v>3251</v>
      </c>
      <c r="B5810" s="567">
        <v>50316725</v>
      </c>
      <c r="C5810" s="567">
        <v>42</v>
      </c>
      <c r="D5810" s="567">
        <v>207679995.02457899</v>
      </c>
      <c r="E5810" s="567">
        <v>107969992.72908001</v>
      </c>
      <c r="F5810" s="567">
        <v>106505198.44740002</v>
      </c>
    </row>
    <row r="5811" spans="1:6">
      <c r="A5811" s="888" t="s">
        <v>13</v>
      </c>
      <c r="B5811" s="567"/>
      <c r="C5811" s="567">
        <v>2</v>
      </c>
      <c r="D5811" s="567">
        <v>4691000</v>
      </c>
      <c r="E5811" s="567">
        <v>3490494</v>
      </c>
      <c r="F5811" s="567">
        <v>4691000</v>
      </c>
    </row>
    <row r="5812" spans="1:6">
      <c r="A5812" s="889">
        <v>0.85</v>
      </c>
      <c r="B5812" s="567"/>
      <c r="C5812" s="567">
        <v>1</v>
      </c>
      <c r="D5812" s="567">
        <v>3591000</v>
      </c>
      <c r="E5812" s="567">
        <v>2392072</v>
      </c>
      <c r="F5812" s="567">
        <v>3591000</v>
      </c>
    </row>
    <row r="5813" spans="1:6">
      <c r="A5813" s="890" t="s">
        <v>3251</v>
      </c>
      <c r="B5813" s="567"/>
      <c r="C5813" s="567">
        <v>1</v>
      </c>
      <c r="D5813" s="567">
        <v>3591000</v>
      </c>
      <c r="E5813" s="567">
        <v>2392072</v>
      </c>
      <c r="F5813" s="567">
        <v>3591000</v>
      </c>
    </row>
    <row r="5814" spans="1:6">
      <c r="A5814" s="891" t="s">
        <v>799</v>
      </c>
      <c r="B5814" s="567"/>
      <c r="C5814" s="567">
        <v>1</v>
      </c>
      <c r="D5814" s="567">
        <v>3591000</v>
      </c>
      <c r="E5814" s="567">
        <v>2392072</v>
      </c>
      <c r="F5814" s="567">
        <v>3591000</v>
      </c>
    </row>
    <row r="5815" spans="1:6">
      <c r="A5815" s="892" t="s">
        <v>3211</v>
      </c>
      <c r="B5815" s="567"/>
      <c r="C5815" s="567">
        <v>1</v>
      </c>
      <c r="D5815" s="567">
        <v>3591000</v>
      </c>
      <c r="E5815" s="567">
        <v>2392072</v>
      </c>
      <c r="F5815" s="567">
        <v>3591000</v>
      </c>
    </row>
    <row r="5816" spans="1:6">
      <c r="A5816" s="893" t="s">
        <v>3251</v>
      </c>
      <c r="B5816" s="567"/>
      <c r="C5816" s="567">
        <v>1</v>
      </c>
      <c r="D5816" s="567">
        <v>3591000</v>
      </c>
      <c r="E5816" s="567">
        <v>2392072</v>
      </c>
      <c r="F5816" s="567">
        <v>3591000</v>
      </c>
    </row>
    <row r="5817" spans="1:6">
      <c r="A5817" s="894" t="s">
        <v>3207</v>
      </c>
      <c r="B5817" s="567"/>
      <c r="C5817" s="567">
        <v>1</v>
      </c>
      <c r="D5817" s="567">
        <v>3591000</v>
      </c>
      <c r="E5817" s="567">
        <v>2392072</v>
      </c>
      <c r="F5817" s="567">
        <v>3591000</v>
      </c>
    </row>
    <row r="5818" spans="1:6">
      <c r="A5818" s="896" t="s">
        <v>526</v>
      </c>
      <c r="B5818" s="567"/>
      <c r="C5818" s="567">
        <v>1</v>
      </c>
      <c r="D5818" s="567">
        <v>3591000</v>
      </c>
      <c r="E5818" s="567">
        <v>2392072</v>
      </c>
      <c r="F5818" s="567">
        <v>3591000</v>
      </c>
    </row>
    <row r="5819" spans="1:6">
      <c r="A5819" s="895" t="s">
        <v>287</v>
      </c>
      <c r="B5819" s="567"/>
      <c r="C5819" s="567">
        <v>1</v>
      </c>
      <c r="D5819" s="567">
        <v>3591000</v>
      </c>
      <c r="E5819" s="567">
        <v>2392072</v>
      </c>
      <c r="F5819" s="567">
        <v>3591000</v>
      </c>
    </row>
    <row r="5820" spans="1:6">
      <c r="A5820" s="897" t="s">
        <v>319</v>
      </c>
      <c r="B5820" s="567"/>
      <c r="C5820" s="567">
        <v>1</v>
      </c>
      <c r="D5820" s="567">
        <v>3591000</v>
      </c>
      <c r="E5820" s="567">
        <v>2392072</v>
      </c>
      <c r="F5820" s="567">
        <v>3591000</v>
      </c>
    </row>
    <row r="5821" spans="1:6">
      <c r="A5821" s="889">
        <v>1</v>
      </c>
      <c r="B5821" s="567"/>
      <c r="C5821" s="567">
        <v>1</v>
      </c>
      <c r="D5821" s="567">
        <v>1100000</v>
      </c>
      <c r="E5821" s="567">
        <v>1098422</v>
      </c>
      <c r="F5821" s="567">
        <v>1100000</v>
      </c>
    </row>
    <row r="5822" spans="1:6">
      <c r="A5822" s="890" t="s">
        <v>3251</v>
      </c>
      <c r="B5822" s="567"/>
      <c r="C5822" s="567">
        <v>1</v>
      </c>
      <c r="D5822" s="567">
        <v>1100000</v>
      </c>
      <c r="E5822" s="567">
        <v>1098422</v>
      </c>
      <c r="F5822" s="567">
        <v>1100000</v>
      </c>
    </row>
    <row r="5823" spans="1:6">
      <c r="A5823" s="891" t="s">
        <v>799</v>
      </c>
      <c r="B5823" s="567"/>
      <c r="C5823" s="567">
        <v>1</v>
      </c>
      <c r="D5823" s="567">
        <v>1100000</v>
      </c>
      <c r="E5823" s="567">
        <v>1098422</v>
      </c>
      <c r="F5823" s="567">
        <v>1100000</v>
      </c>
    </row>
    <row r="5824" spans="1:6">
      <c r="A5824" s="892" t="s">
        <v>3213</v>
      </c>
      <c r="B5824" s="567"/>
      <c r="C5824" s="567">
        <v>1</v>
      </c>
      <c r="D5824" s="567">
        <v>1100000</v>
      </c>
      <c r="E5824" s="567">
        <v>1098422</v>
      </c>
      <c r="F5824" s="567">
        <v>1100000</v>
      </c>
    </row>
    <row r="5825" spans="1:6">
      <c r="A5825" s="893" t="s">
        <v>3251</v>
      </c>
      <c r="B5825" s="567"/>
      <c r="C5825" s="567">
        <v>1</v>
      </c>
      <c r="D5825" s="567">
        <v>1100000</v>
      </c>
      <c r="E5825" s="567">
        <v>1098422</v>
      </c>
      <c r="F5825" s="567">
        <v>1100000</v>
      </c>
    </row>
    <row r="5826" spans="1:6">
      <c r="A5826" s="894" t="s">
        <v>3207</v>
      </c>
      <c r="B5826" s="567"/>
      <c r="C5826" s="567">
        <v>1</v>
      </c>
      <c r="D5826" s="567">
        <v>1100000</v>
      </c>
      <c r="E5826" s="567">
        <v>1098422</v>
      </c>
      <c r="F5826" s="567">
        <v>1100000</v>
      </c>
    </row>
    <row r="5827" spans="1:6">
      <c r="A5827" s="896" t="s">
        <v>526</v>
      </c>
      <c r="B5827" s="567"/>
      <c r="C5827" s="567">
        <v>1</v>
      </c>
      <c r="D5827" s="567">
        <v>1100000</v>
      </c>
      <c r="E5827" s="567">
        <v>1098422</v>
      </c>
      <c r="F5827" s="567">
        <v>1100000</v>
      </c>
    </row>
    <row r="5828" spans="1:6">
      <c r="A5828" s="895" t="s">
        <v>287</v>
      </c>
      <c r="B5828" s="567"/>
      <c r="C5828" s="567">
        <v>1</v>
      </c>
      <c r="D5828" s="567">
        <v>1100000</v>
      </c>
      <c r="E5828" s="567">
        <v>1098422</v>
      </c>
      <c r="F5828" s="567">
        <v>1100000</v>
      </c>
    </row>
    <row r="5829" spans="1:6">
      <c r="A5829" s="897" t="s">
        <v>319</v>
      </c>
      <c r="B5829" s="567"/>
      <c r="C5829" s="567">
        <v>1</v>
      </c>
      <c r="D5829" s="567">
        <v>1100000</v>
      </c>
      <c r="E5829" s="567">
        <v>1098422</v>
      </c>
      <c r="F5829" s="567">
        <v>1100000</v>
      </c>
    </row>
    <row r="5830" spans="1:6">
      <c r="A5830" s="888" t="s">
        <v>20</v>
      </c>
      <c r="B5830" s="567"/>
      <c r="C5830" s="567">
        <v>8</v>
      </c>
      <c r="D5830" s="567">
        <v>33817941</v>
      </c>
      <c r="E5830" s="567">
        <v>30186157.562859997</v>
      </c>
      <c r="F5830" s="567">
        <v>23258812.142330002</v>
      </c>
    </row>
    <row r="5831" spans="1:6">
      <c r="A5831" s="889">
        <v>0.35</v>
      </c>
      <c r="B5831" s="567"/>
      <c r="C5831" s="567">
        <v>1</v>
      </c>
      <c r="D5831" s="567">
        <v>4000000</v>
      </c>
      <c r="E5831" s="567">
        <v>2649570.8295700001</v>
      </c>
      <c r="F5831" s="567">
        <v>960980.72667</v>
      </c>
    </row>
    <row r="5832" spans="1:6">
      <c r="A5832" s="890" t="s">
        <v>3251</v>
      </c>
      <c r="B5832" s="567"/>
      <c r="C5832" s="567">
        <v>1</v>
      </c>
      <c r="D5832" s="567">
        <v>4000000</v>
      </c>
      <c r="E5832" s="567">
        <v>2649570.8295700001</v>
      </c>
      <c r="F5832" s="567">
        <v>960980.72667</v>
      </c>
    </row>
    <row r="5833" spans="1:6">
      <c r="A5833" s="891" t="s">
        <v>3251</v>
      </c>
      <c r="B5833" s="567"/>
      <c r="C5833" s="567">
        <v>1</v>
      </c>
      <c r="D5833" s="567">
        <v>4000000</v>
      </c>
      <c r="E5833" s="567">
        <v>2649570.8295700001</v>
      </c>
      <c r="F5833" s="567">
        <v>960980.72667</v>
      </c>
    </row>
    <row r="5834" spans="1:6">
      <c r="A5834" s="892" t="s">
        <v>148</v>
      </c>
      <c r="B5834" s="567"/>
      <c r="C5834" s="567">
        <v>1</v>
      </c>
      <c r="D5834" s="567">
        <v>4000000</v>
      </c>
      <c r="E5834" s="567">
        <v>2649570.8295700001</v>
      </c>
      <c r="F5834" s="567">
        <v>960980.72667</v>
      </c>
    </row>
    <row r="5835" spans="1:6">
      <c r="A5835" s="893" t="s">
        <v>3251</v>
      </c>
      <c r="B5835" s="567"/>
      <c r="C5835" s="567">
        <v>1</v>
      </c>
      <c r="D5835" s="567">
        <v>4000000</v>
      </c>
      <c r="E5835" s="567">
        <v>2649570.8295700001</v>
      </c>
      <c r="F5835" s="567">
        <v>960980.72667</v>
      </c>
    </row>
    <row r="5836" spans="1:6">
      <c r="A5836" s="894" t="s">
        <v>150</v>
      </c>
      <c r="B5836" s="567"/>
      <c r="C5836" s="567">
        <v>1</v>
      </c>
      <c r="D5836" s="567">
        <v>4000000</v>
      </c>
      <c r="E5836" s="567">
        <v>2649570.8295700001</v>
      </c>
      <c r="F5836" s="567">
        <v>960980.72667</v>
      </c>
    </row>
    <row r="5837" spans="1:6">
      <c r="A5837" s="896" t="s">
        <v>317</v>
      </c>
      <c r="B5837" s="729"/>
      <c r="C5837" s="729">
        <v>1</v>
      </c>
      <c r="D5837" s="729">
        <v>4000000</v>
      </c>
      <c r="E5837" s="729">
        <v>2649570.8295700001</v>
      </c>
      <c r="F5837" s="729">
        <v>960980.72667</v>
      </c>
    </row>
    <row r="5838" spans="1:6">
      <c r="A5838" s="895" t="s">
        <v>144</v>
      </c>
      <c r="B5838" s="567"/>
      <c r="C5838" s="567">
        <v>1</v>
      </c>
      <c r="D5838" s="567">
        <v>4000000</v>
      </c>
      <c r="E5838" s="567">
        <v>2649570.8295700001</v>
      </c>
      <c r="F5838" s="567">
        <v>960980.72667</v>
      </c>
    </row>
    <row r="5839" spans="1:6">
      <c r="A5839" s="897" t="s">
        <v>3251</v>
      </c>
      <c r="B5839" s="567"/>
      <c r="C5839" s="567">
        <v>1</v>
      </c>
      <c r="D5839" s="567">
        <v>4000000</v>
      </c>
      <c r="E5839" s="567">
        <v>2649570.8295700001</v>
      </c>
      <c r="F5839" s="567">
        <v>960980.72667</v>
      </c>
    </row>
    <row r="5840" spans="1:6">
      <c r="A5840" s="889">
        <v>0.67</v>
      </c>
      <c r="B5840" s="567"/>
      <c r="C5840" s="567">
        <v>1</v>
      </c>
      <c r="D5840" s="567">
        <v>8000000</v>
      </c>
      <c r="E5840" s="567">
        <v>6376600.51339</v>
      </c>
      <c r="F5840" s="567">
        <v>1500620.6656900002</v>
      </c>
    </row>
    <row r="5841" spans="1:6">
      <c r="A5841" s="890" t="s">
        <v>3251</v>
      </c>
      <c r="B5841" s="567"/>
      <c r="C5841" s="567">
        <v>1</v>
      </c>
      <c r="D5841" s="567">
        <v>8000000</v>
      </c>
      <c r="E5841" s="567">
        <v>6376600.51339</v>
      </c>
      <c r="F5841" s="567">
        <v>1500620.6656900002</v>
      </c>
    </row>
    <row r="5842" spans="1:6">
      <c r="A5842" s="891" t="s">
        <v>3251</v>
      </c>
      <c r="B5842" s="567"/>
      <c r="C5842" s="567">
        <v>1</v>
      </c>
      <c r="D5842" s="567">
        <v>8000000</v>
      </c>
      <c r="E5842" s="567">
        <v>6376600.51339</v>
      </c>
      <c r="F5842" s="567">
        <v>1500620.6656900002</v>
      </c>
    </row>
    <row r="5843" spans="1:6">
      <c r="A5843" s="892" t="s">
        <v>79</v>
      </c>
      <c r="B5843" s="567"/>
      <c r="C5843" s="567">
        <v>1</v>
      </c>
      <c r="D5843" s="567">
        <v>8000000</v>
      </c>
      <c r="E5843" s="567">
        <v>6376600.51339</v>
      </c>
      <c r="F5843" s="567">
        <v>1500620.6656900002</v>
      </c>
    </row>
    <row r="5844" spans="1:6">
      <c r="A5844" s="893" t="s">
        <v>3251</v>
      </c>
      <c r="B5844" s="567"/>
      <c r="C5844" s="567">
        <v>1</v>
      </c>
      <c r="D5844" s="567">
        <v>8000000</v>
      </c>
      <c r="E5844" s="567">
        <v>6376600.51339</v>
      </c>
      <c r="F5844" s="567">
        <v>1500620.6656900002</v>
      </c>
    </row>
    <row r="5845" spans="1:6">
      <c r="A5845" s="894" t="s">
        <v>80</v>
      </c>
      <c r="B5845" s="567"/>
      <c r="C5845" s="567">
        <v>1</v>
      </c>
      <c r="D5845" s="567">
        <v>8000000</v>
      </c>
      <c r="E5845" s="567">
        <v>6376600.51339</v>
      </c>
      <c r="F5845" s="567">
        <v>1500620.6656900002</v>
      </c>
    </row>
    <row r="5846" spans="1:6">
      <c r="A5846" s="896" t="s">
        <v>317</v>
      </c>
      <c r="B5846" s="729"/>
      <c r="C5846" s="729">
        <v>1</v>
      </c>
      <c r="D5846" s="729">
        <v>8000000</v>
      </c>
      <c r="E5846" s="729">
        <v>6376600.51339</v>
      </c>
      <c r="F5846" s="729">
        <v>1500620.6656900002</v>
      </c>
    </row>
    <row r="5847" spans="1:6">
      <c r="A5847" s="895" t="s">
        <v>74</v>
      </c>
      <c r="B5847" s="567"/>
      <c r="C5847" s="567">
        <v>1</v>
      </c>
      <c r="D5847" s="567">
        <v>8000000</v>
      </c>
      <c r="E5847" s="567">
        <v>6376600.51339</v>
      </c>
      <c r="F5847" s="567">
        <v>1500620.6656900002</v>
      </c>
    </row>
    <row r="5848" spans="1:6">
      <c r="A5848" s="897" t="s">
        <v>3251</v>
      </c>
      <c r="B5848" s="567"/>
      <c r="C5848" s="567">
        <v>1</v>
      </c>
      <c r="D5848" s="567">
        <v>8000000</v>
      </c>
      <c r="E5848" s="567">
        <v>6376600.51339</v>
      </c>
      <c r="F5848" s="567">
        <v>1500620.6656900002</v>
      </c>
    </row>
    <row r="5849" spans="1:6">
      <c r="A5849" s="889">
        <v>0.85</v>
      </c>
      <c r="B5849" s="567"/>
      <c r="C5849" s="567">
        <v>1</v>
      </c>
      <c r="D5849" s="567">
        <v>3750000</v>
      </c>
      <c r="E5849" s="567">
        <v>3335589.9153400003</v>
      </c>
      <c r="F5849" s="567">
        <v>3098229.6641500001</v>
      </c>
    </row>
    <row r="5850" spans="1:6">
      <c r="A5850" s="890" t="s">
        <v>3251</v>
      </c>
      <c r="B5850" s="567"/>
      <c r="C5850" s="567">
        <v>1</v>
      </c>
      <c r="D5850" s="567">
        <v>3750000</v>
      </c>
      <c r="E5850" s="567">
        <v>3335589.9153400003</v>
      </c>
      <c r="F5850" s="567">
        <v>3098229.6641500001</v>
      </c>
    </row>
    <row r="5851" spans="1:6">
      <c r="A5851" s="891" t="s">
        <v>3251</v>
      </c>
      <c r="B5851" s="567"/>
      <c r="C5851" s="567">
        <v>1</v>
      </c>
      <c r="D5851" s="567">
        <v>3750000</v>
      </c>
      <c r="E5851" s="567">
        <v>3335589.9153400003</v>
      </c>
      <c r="F5851" s="567">
        <v>3098229.6641500001</v>
      </c>
    </row>
    <row r="5852" spans="1:6">
      <c r="A5852" s="892" t="s">
        <v>78</v>
      </c>
      <c r="B5852" s="567"/>
      <c r="C5852" s="567">
        <v>1</v>
      </c>
      <c r="D5852" s="567">
        <v>3750000</v>
      </c>
      <c r="E5852" s="567">
        <v>3335589.9153400003</v>
      </c>
      <c r="F5852" s="567">
        <v>3098229.6641500001</v>
      </c>
    </row>
    <row r="5853" spans="1:6">
      <c r="A5853" s="893" t="s">
        <v>3251</v>
      </c>
      <c r="B5853" s="567"/>
      <c r="C5853" s="567">
        <v>1</v>
      </c>
      <c r="D5853" s="567">
        <v>3750000</v>
      </c>
      <c r="E5853" s="567">
        <v>3335589.9153400003</v>
      </c>
      <c r="F5853" s="567">
        <v>3098229.6641500001</v>
      </c>
    </row>
    <row r="5854" spans="1:6">
      <c r="A5854" s="894" t="s">
        <v>80</v>
      </c>
      <c r="B5854" s="567"/>
      <c r="C5854" s="567">
        <v>1</v>
      </c>
      <c r="D5854" s="567">
        <v>3750000</v>
      </c>
      <c r="E5854" s="567">
        <v>3335589.9153400003</v>
      </c>
      <c r="F5854" s="567">
        <v>3098229.6641500001</v>
      </c>
    </row>
    <row r="5855" spans="1:6">
      <c r="A5855" s="896" t="s">
        <v>317</v>
      </c>
      <c r="B5855" s="729"/>
      <c r="C5855" s="729">
        <v>1</v>
      </c>
      <c r="D5855" s="729">
        <v>3750000</v>
      </c>
      <c r="E5855" s="729">
        <v>3335589.9153400003</v>
      </c>
      <c r="F5855" s="729">
        <v>3098229.6641500001</v>
      </c>
    </row>
    <row r="5856" spans="1:6">
      <c r="A5856" s="895" t="s">
        <v>74</v>
      </c>
      <c r="B5856" s="567"/>
      <c r="C5856" s="567">
        <v>1</v>
      </c>
      <c r="D5856" s="567">
        <v>3750000</v>
      </c>
      <c r="E5856" s="567">
        <v>3335589.9153400003</v>
      </c>
      <c r="F5856" s="567">
        <v>3098229.6641500001</v>
      </c>
    </row>
    <row r="5857" spans="1:6">
      <c r="A5857" s="897" t="s">
        <v>3251</v>
      </c>
      <c r="B5857" s="567"/>
      <c r="C5857" s="567">
        <v>1</v>
      </c>
      <c r="D5857" s="567">
        <v>3750000</v>
      </c>
      <c r="E5857" s="567">
        <v>3335589.9153400003</v>
      </c>
      <c r="F5857" s="567">
        <v>3098229.6641500001</v>
      </c>
    </row>
    <row r="5858" spans="1:6">
      <c r="A5858" s="889">
        <v>0.86</v>
      </c>
      <c r="B5858" s="567"/>
      <c r="C5858" s="567">
        <v>1</v>
      </c>
      <c r="D5858" s="567">
        <v>5434000</v>
      </c>
      <c r="E5858" s="567">
        <v>5380656</v>
      </c>
      <c r="F5858" s="567">
        <v>5434000</v>
      </c>
    </row>
    <row r="5859" spans="1:6">
      <c r="A5859" s="890" t="s">
        <v>3251</v>
      </c>
      <c r="B5859" s="567"/>
      <c r="C5859" s="567">
        <v>1</v>
      </c>
      <c r="D5859" s="567">
        <v>5434000</v>
      </c>
      <c r="E5859" s="567">
        <v>5380656</v>
      </c>
      <c r="F5859" s="567">
        <v>5434000</v>
      </c>
    </row>
    <row r="5860" spans="1:6">
      <c r="A5860" s="891" t="s">
        <v>3215</v>
      </c>
      <c r="B5860" s="567"/>
      <c r="C5860" s="567">
        <v>1</v>
      </c>
      <c r="D5860" s="567">
        <v>5434000</v>
      </c>
      <c r="E5860" s="567">
        <v>5380656</v>
      </c>
      <c r="F5860" s="567">
        <v>5434000</v>
      </c>
    </row>
    <row r="5861" spans="1:6">
      <c r="A5861" s="892" t="s">
        <v>3214</v>
      </c>
      <c r="B5861" s="567"/>
      <c r="C5861" s="567">
        <v>1</v>
      </c>
      <c r="D5861" s="567">
        <v>5434000</v>
      </c>
      <c r="E5861" s="567">
        <v>5380656</v>
      </c>
      <c r="F5861" s="567">
        <v>5434000</v>
      </c>
    </row>
    <row r="5862" spans="1:6">
      <c r="A5862" s="893" t="s">
        <v>3251</v>
      </c>
      <c r="B5862" s="567"/>
      <c r="C5862" s="567">
        <v>1</v>
      </c>
      <c r="D5862" s="567">
        <v>5434000</v>
      </c>
      <c r="E5862" s="567">
        <v>5380656</v>
      </c>
      <c r="F5862" s="567">
        <v>5434000</v>
      </c>
    </row>
    <row r="5863" spans="1:6">
      <c r="A5863" s="894" t="s">
        <v>3251</v>
      </c>
      <c r="B5863" s="567"/>
      <c r="C5863" s="567">
        <v>1</v>
      </c>
      <c r="D5863" s="567">
        <v>5434000</v>
      </c>
      <c r="E5863" s="567">
        <v>5380656</v>
      </c>
      <c r="F5863" s="567">
        <v>5434000</v>
      </c>
    </row>
    <row r="5864" spans="1:6">
      <c r="A5864" s="896" t="s">
        <v>526</v>
      </c>
      <c r="B5864" s="567"/>
      <c r="C5864" s="567">
        <v>1</v>
      </c>
      <c r="D5864" s="567">
        <v>5434000</v>
      </c>
      <c r="E5864" s="567">
        <v>5380656</v>
      </c>
      <c r="F5864" s="567">
        <v>5434000</v>
      </c>
    </row>
    <row r="5865" spans="1:6">
      <c r="A5865" s="895" t="s">
        <v>287</v>
      </c>
      <c r="B5865" s="567"/>
      <c r="C5865" s="567">
        <v>1</v>
      </c>
      <c r="D5865" s="567">
        <v>5434000</v>
      </c>
      <c r="E5865" s="567">
        <v>5380656</v>
      </c>
      <c r="F5865" s="567">
        <v>5434000</v>
      </c>
    </row>
    <row r="5866" spans="1:6">
      <c r="A5866" s="897" t="s">
        <v>319</v>
      </c>
      <c r="B5866" s="567"/>
      <c r="C5866" s="567">
        <v>1</v>
      </c>
      <c r="D5866" s="567">
        <v>5434000</v>
      </c>
      <c r="E5866" s="567">
        <v>5380656</v>
      </c>
      <c r="F5866" s="567">
        <v>5434000</v>
      </c>
    </row>
    <row r="5867" spans="1:6">
      <c r="A5867" s="889">
        <v>0.96</v>
      </c>
      <c r="B5867" s="567"/>
      <c r="C5867" s="567">
        <v>1</v>
      </c>
      <c r="D5867" s="567">
        <v>1770127</v>
      </c>
      <c r="E5867" s="567">
        <v>1718151.71478</v>
      </c>
      <c r="F5867" s="567">
        <v>1650832</v>
      </c>
    </row>
    <row r="5868" spans="1:6">
      <c r="A5868" s="890" t="s">
        <v>3251</v>
      </c>
      <c r="B5868" s="567"/>
      <c r="C5868" s="567">
        <v>1</v>
      </c>
      <c r="D5868" s="567">
        <v>1770127</v>
      </c>
      <c r="E5868" s="567">
        <v>1718151.71478</v>
      </c>
      <c r="F5868" s="567">
        <v>1650832</v>
      </c>
    </row>
    <row r="5869" spans="1:6">
      <c r="A5869" s="891" t="s">
        <v>3251</v>
      </c>
      <c r="B5869" s="567"/>
      <c r="C5869" s="567">
        <v>1</v>
      </c>
      <c r="D5869" s="567">
        <v>1770127</v>
      </c>
      <c r="E5869" s="567">
        <v>1718151.71478</v>
      </c>
      <c r="F5869" s="567">
        <v>1650832</v>
      </c>
    </row>
    <row r="5870" spans="1:6">
      <c r="A5870" s="892" t="s">
        <v>147</v>
      </c>
      <c r="B5870" s="567"/>
      <c r="C5870" s="567">
        <v>1</v>
      </c>
      <c r="D5870" s="567">
        <v>1770127</v>
      </c>
      <c r="E5870" s="567">
        <v>1718151.71478</v>
      </c>
      <c r="F5870" s="567">
        <v>1650832</v>
      </c>
    </row>
    <row r="5871" spans="1:6">
      <c r="A5871" s="893" t="s">
        <v>3251</v>
      </c>
      <c r="B5871" s="567"/>
      <c r="C5871" s="567">
        <v>1</v>
      </c>
      <c r="D5871" s="567">
        <v>1770127</v>
      </c>
      <c r="E5871" s="567">
        <v>1718151.71478</v>
      </c>
      <c r="F5871" s="567">
        <v>1650832</v>
      </c>
    </row>
    <row r="5872" spans="1:6">
      <c r="A5872" s="894" t="s">
        <v>150</v>
      </c>
      <c r="B5872" s="567"/>
      <c r="C5872" s="567">
        <v>1</v>
      </c>
      <c r="D5872" s="567">
        <v>1770127</v>
      </c>
      <c r="E5872" s="567">
        <v>1718151.71478</v>
      </c>
      <c r="F5872" s="567">
        <v>1650832</v>
      </c>
    </row>
    <row r="5873" spans="1:6">
      <c r="A5873" s="896" t="s">
        <v>317</v>
      </c>
      <c r="B5873" s="729"/>
      <c r="C5873" s="729">
        <v>1</v>
      </c>
      <c r="D5873" s="729">
        <v>1770127</v>
      </c>
      <c r="E5873" s="729">
        <v>1718151.71478</v>
      </c>
      <c r="F5873" s="729">
        <v>1650832</v>
      </c>
    </row>
    <row r="5874" spans="1:6">
      <c r="A5874" s="895" t="s">
        <v>144</v>
      </c>
      <c r="B5874" s="567"/>
      <c r="C5874" s="567">
        <v>1</v>
      </c>
      <c r="D5874" s="567">
        <v>1770127</v>
      </c>
      <c r="E5874" s="567">
        <v>1718151.71478</v>
      </c>
      <c r="F5874" s="567">
        <v>1650832</v>
      </c>
    </row>
    <row r="5875" spans="1:6">
      <c r="A5875" s="897" t="s">
        <v>3251</v>
      </c>
      <c r="B5875" s="567"/>
      <c r="C5875" s="567">
        <v>1</v>
      </c>
      <c r="D5875" s="567">
        <v>1770127</v>
      </c>
      <c r="E5875" s="567">
        <v>1718151.71478</v>
      </c>
      <c r="F5875" s="567">
        <v>1650832</v>
      </c>
    </row>
    <row r="5876" spans="1:6">
      <c r="A5876" s="889">
        <v>0.97</v>
      </c>
      <c r="B5876" s="567"/>
      <c r="C5876" s="567">
        <v>1</v>
      </c>
      <c r="D5876" s="567">
        <v>5813000</v>
      </c>
      <c r="E5876" s="567">
        <v>5732396</v>
      </c>
      <c r="F5876" s="567">
        <v>5570823</v>
      </c>
    </row>
    <row r="5877" spans="1:6">
      <c r="A5877" s="890" t="s">
        <v>3251</v>
      </c>
      <c r="B5877" s="567"/>
      <c r="C5877" s="567">
        <v>1</v>
      </c>
      <c r="D5877" s="567">
        <v>5813000</v>
      </c>
      <c r="E5877" s="567">
        <v>5732396</v>
      </c>
      <c r="F5877" s="567">
        <v>5570823</v>
      </c>
    </row>
    <row r="5878" spans="1:6">
      <c r="A5878" s="891" t="s">
        <v>3251</v>
      </c>
      <c r="B5878" s="567"/>
      <c r="C5878" s="567">
        <v>1</v>
      </c>
      <c r="D5878" s="567">
        <v>5813000</v>
      </c>
      <c r="E5878" s="567">
        <v>5732396</v>
      </c>
      <c r="F5878" s="567">
        <v>5570823</v>
      </c>
    </row>
    <row r="5879" spans="1:6">
      <c r="A5879" s="892" t="s">
        <v>146</v>
      </c>
      <c r="B5879" s="567"/>
      <c r="C5879" s="567">
        <v>1</v>
      </c>
      <c r="D5879" s="567">
        <v>5813000</v>
      </c>
      <c r="E5879" s="567">
        <v>5732396</v>
      </c>
      <c r="F5879" s="567">
        <v>5570823</v>
      </c>
    </row>
    <row r="5880" spans="1:6">
      <c r="A5880" s="893" t="s">
        <v>3251</v>
      </c>
      <c r="B5880" s="567"/>
      <c r="C5880" s="567">
        <v>1</v>
      </c>
      <c r="D5880" s="567">
        <v>5813000</v>
      </c>
      <c r="E5880" s="567">
        <v>5732396</v>
      </c>
      <c r="F5880" s="567">
        <v>5570823</v>
      </c>
    </row>
    <row r="5881" spans="1:6">
      <c r="A5881" s="894" t="s">
        <v>150</v>
      </c>
      <c r="B5881" s="567"/>
      <c r="C5881" s="567">
        <v>1</v>
      </c>
      <c r="D5881" s="567">
        <v>5813000</v>
      </c>
      <c r="E5881" s="567">
        <v>5732396</v>
      </c>
      <c r="F5881" s="567">
        <v>5570823</v>
      </c>
    </row>
    <row r="5882" spans="1:6">
      <c r="A5882" s="896" t="s">
        <v>317</v>
      </c>
      <c r="B5882" s="729"/>
      <c r="C5882" s="729">
        <v>1</v>
      </c>
      <c r="D5882" s="729">
        <v>5813000</v>
      </c>
      <c r="E5882" s="729">
        <v>5732396</v>
      </c>
      <c r="F5882" s="729">
        <v>5570823</v>
      </c>
    </row>
    <row r="5883" spans="1:6">
      <c r="A5883" s="895" t="s">
        <v>144</v>
      </c>
      <c r="B5883" s="567"/>
      <c r="C5883" s="567">
        <v>1</v>
      </c>
      <c r="D5883" s="567">
        <v>5813000</v>
      </c>
      <c r="E5883" s="567">
        <v>5732396</v>
      </c>
      <c r="F5883" s="567">
        <v>5570823</v>
      </c>
    </row>
    <row r="5884" spans="1:6">
      <c r="A5884" s="897" t="s">
        <v>3251</v>
      </c>
      <c r="B5884" s="567"/>
      <c r="C5884" s="567">
        <v>1</v>
      </c>
      <c r="D5884" s="567">
        <v>5813000</v>
      </c>
      <c r="E5884" s="567">
        <v>5732396</v>
      </c>
      <c r="F5884" s="567">
        <v>5570823</v>
      </c>
    </row>
    <row r="5885" spans="1:6">
      <c r="A5885" s="889">
        <v>0.98</v>
      </c>
      <c r="B5885" s="567"/>
      <c r="C5885" s="567">
        <v>1</v>
      </c>
      <c r="D5885" s="567">
        <v>1335814</v>
      </c>
      <c r="E5885" s="567">
        <v>1281251</v>
      </c>
      <c r="F5885" s="567">
        <v>1335814</v>
      </c>
    </row>
    <row r="5886" spans="1:6">
      <c r="A5886" s="890" t="s">
        <v>3251</v>
      </c>
      <c r="B5886" s="567"/>
      <c r="C5886" s="567">
        <v>1</v>
      </c>
      <c r="D5886" s="567">
        <v>1335814</v>
      </c>
      <c r="E5886" s="567">
        <v>1281251</v>
      </c>
      <c r="F5886" s="567">
        <v>1335814</v>
      </c>
    </row>
    <row r="5887" spans="1:6">
      <c r="A5887" s="891" t="s">
        <v>777</v>
      </c>
      <c r="B5887" s="567"/>
      <c r="C5887" s="567">
        <v>1</v>
      </c>
      <c r="D5887" s="567">
        <v>1335814</v>
      </c>
      <c r="E5887" s="567">
        <v>1281251</v>
      </c>
      <c r="F5887" s="567">
        <v>1335814</v>
      </c>
    </row>
    <row r="5888" spans="1:6">
      <c r="A5888" s="892" t="s">
        <v>3212</v>
      </c>
      <c r="B5888" s="567"/>
      <c r="C5888" s="567">
        <v>1</v>
      </c>
      <c r="D5888" s="567">
        <v>1335814</v>
      </c>
      <c r="E5888" s="567">
        <v>1281251</v>
      </c>
      <c r="F5888" s="567">
        <v>1335814</v>
      </c>
    </row>
    <row r="5889" spans="1:6">
      <c r="A5889" s="893" t="s">
        <v>3251</v>
      </c>
      <c r="B5889" s="567"/>
      <c r="C5889" s="567">
        <v>1</v>
      </c>
      <c r="D5889" s="567">
        <v>1335814</v>
      </c>
      <c r="E5889" s="567">
        <v>1281251</v>
      </c>
      <c r="F5889" s="567">
        <v>1335814</v>
      </c>
    </row>
    <row r="5890" spans="1:6">
      <c r="A5890" s="894" t="s">
        <v>3207</v>
      </c>
      <c r="B5890" s="567"/>
      <c r="C5890" s="567">
        <v>1</v>
      </c>
      <c r="D5890" s="567">
        <v>1335814</v>
      </c>
      <c r="E5890" s="567">
        <v>1281251</v>
      </c>
      <c r="F5890" s="567">
        <v>1335814</v>
      </c>
    </row>
    <row r="5891" spans="1:6">
      <c r="A5891" s="896" t="s">
        <v>526</v>
      </c>
      <c r="B5891" s="567"/>
      <c r="C5891" s="567">
        <v>1</v>
      </c>
      <c r="D5891" s="567">
        <v>1335814</v>
      </c>
      <c r="E5891" s="567">
        <v>1281251</v>
      </c>
      <c r="F5891" s="567">
        <v>1335814</v>
      </c>
    </row>
    <row r="5892" spans="1:6">
      <c r="A5892" s="895" t="s">
        <v>287</v>
      </c>
      <c r="B5892" s="567"/>
      <c r="C5892" s="567">
        <v>1</v>
      </c>
      <c r="D5892" s="567">
        <v>1335814</v>
      </c>
      <c r="E5892" s="567">
        <v>1281251</v>
      </c>
      <c r="F5892" s="567">
        <v>1335814</v>
      </c>
    </row>
    <row r="5893" spans="1:6">
      <c r="A5893" s="897" t="s">
        <v>319</v>
      </c>
      <c r="B5893" s="567"/>
      <c r="C5893" s="567">
        <v>1</v>
      </c>
      <c r="D5893" s="567">
        <v>1335814</v>
      </c>
      <c r="E5893" s="567">
        <v>1281251</v>
      </c>
      <c r="F5893" s="567">
        <v>1335814</v>
      </c>
    </row>
    <row r="5894" spans="1:6">
      <c r="A5894" s="889" t="s">
        <v>3251</v>
      </c>
      <c r="B5894" s="567"/>
      <c r="C5894" s="567">
        <v>1</v>
      </c>
      <c r="D5894" s="567">
        <v>3715000</v>
      </c>
      <c r="E5894" s="567">
        <v>3711941.58978</v>
      </c>
      <c r="F5894" s="567">
        <v>3707512.0858200002</v>
      </c>
    </row>
    <row r="5895" spans="1:6">
      <c r="A5895" s="890">
        <v>0.99</v>
      </c>
      <c r="B5895" s="567"/>
      <c r="C5895" s="567">
        <v>1</v>
      </c>
      <c r="D5895" s="567">
        <v>3715000</v>
      </c>
      <c r="E5895" s="567">
        <v>3711941.58978</v>
      </c>
      <c r="F5895" s="567">
        <v>3707512.0858200002</v>
      </c>
    </row>
    <row r="5896" spans="1:6">
      <c r="A5896" s="891" t="s">
        <v>3251</v>
      </c>
      <c r="B5896" s="567"/>
      <c r="C5896" s="567">
        <v>1</v>
      </c>
      <c r="D5896" s="567">
        <v>3715000</v>
      </c>
      <c r="E5896" s="567">
        <v>3711941.58978</v>
      </c>
      <c r="F5896" s="567">
        <v>3707512.0858200002</v>
      </c>
    </row>
    <row r="5897" spans="1:6">
      <c r="A5897" s="892" t="s">
        <v>145</v>
      </c>
      <c r="B5897" s="567"/>
      <c r="C5897" s="567">
        <v>1</v>
      </c>
      <c r="D5897" s="567">
        <v>3715000</v>
      </c>
      <c r="E5897" s="567">
        <v>3711941.58978</v>
      </c>
      <c r="F5897" s="567">
        <v>3707512.0858200002</v>
      </c>
    </row>
    <row r="5898" spans="1:6">
      <c r="A5898" s="893" t="s">
        <v>3251</v>
      </c>
      <c r="B5898" s="567"/>
      <c r="C5898" s="567">
        <v>1</v>
      </c>
      <c r="D5898" s="567">
        <v>3715000</v>
      </c>
      <c r="E5898" s="567">
        <v>3711941.58978</v>
      </c>
      <c r="F5898" s="567">
        <v>3707512.0858200002</v>
      </c>
    </row>
    <row r="5899" spans="1:6">
      <c r="A5899" s="894" t="s">
        <v>150</v>
      </c>
      <c r="B5899" s="567"/>
      <c r="C5899" s="567">
        <v>1</v>
      </c>
      <c r="D5899" s="567">
        <v>3715000</v>
      </c>
      <c r="E5899" s="567">
        <v>3711941.58978</v>
      </c>
      <c r="F5899" s="567">
        <v>3707512.0858200002</v>
      </c>
    </row>
    <row r="5900" spans="1:6">
      <c r="A5900" s="896" t="s">
        <v>317</v>
      </c>
      <c r="B5900" s="729"/>
      <c r="C5900" s="729">
        <v>1</v>
      </c>
      <c r="D5900" s="729">
        <v>3715000</v>
      </c>
      <c r="E5900" s="729">
        <v>3711941.58978</v>
      </c>
      <c r="F5900" s="729">
        <v>3707512.0858200002</v>
      </c>
    </row>
    <row r="5901" spans="1:6">
      <c r="A5901" s="895" t="s">
        <v>144</v>
      </c>
      <c r="B5901" s="567"/>
      <c r="C5901" s="567">
        <v>1</v>
      </c>
      <c r="D5901" s="567">
        <v>3715000</v>
      </c>
      <c r="E5901" s="567">
        <v>3711941.58978</v>
      </c>
      <c r="F5901" s="567">
        <v>3707512.0858200002</v>
      </c>
    </row>
    <row r="5902" spans="1:6">
      <c r="A5902" s="897" t="s">
        <v>3251</v>
      </c>
      <c r="B5902" s="567"/>
      <c r="C5902" s="567">
        <v>1</v>
      </c>
      <c r="D5902" s="567">
        <v>3715000</v>
      </c>
      <c r="E5902" s="567">
        <v>3711941.58978</v>
      </c>
      <c r="F5902" s="567">
        <v>3707512.0858200002</v>
      </c>
    </row>
    <row r="5903" spans="1:6">
      <c r="A5903" s="888" t="s">
        <v>3251</v>
      </c>
      <c r="B5903" s="567">
        <v>50316725</v>
      </c>
      <c r="C5903" s="567">
        <v>32</v>
      </c>
      <c r="D5903" s="567">
        <v>169171054.02457899</v>
      </c>
      <c r="E5903" s="567">
        <v>74293341.166220009</v>
      </c>
      <c r="F5903" s="567">
        <v>78555386.305069983</v>
      </c>
    </row>
    <row r="5904" spans="1:6">
      <c r="A5904" s="889">
        <v>0</v>
      </c>
      <c r="B5904" s="567">
        <v>3591118</v>
      </c>
      <c r="C5904" s="567">
        <v>3</v>
      </c>
      <c r="D5904" s="567">
        <v>3591118</v>
      </c>
      <c r="E5904" s="567">
        <v>0</v>
      </c>
      <c r="F5904" s="567">
        <v>0</v>
      </c>
    </row>
    <row r="5905" spans="1:6">
      <c r="A5905" s="890" t="s">
        <v>3251</v>
      </c>
      <c r="B5905" s="567">
        <v>3591118</v>
      </c>
      <c r="C5905" s="567">
        <v>3</v>
      </c>
      <c r="D5905" s="567">
        <v>3591118</v>
      </c>
      <c r="E5905" s="567">
        <v>0</v>
      </c>
      <c r="F5905" s="567">
        <v>0</v>
      </c>
    </row>
    <row r="5906" spans="1:6">
      <c r="A5906" s="891" t="s">
        <v>3251</v>
      </c>
      <c r="B5906" s="567">
        <v>3591118</v>
      </c>
      <c r="C5906" s="567">
        <v>3</v>
      </c>
      <c r="D5906" s="567">
        <v>3591118</v>
      </c>
      <c r="E5906" s="567">
        <v>0</v>
      </c>
      <c r="F5906" s="567">
        <v>0</v>
      </c>
    </row>
    <row r="5907" spans="1:6">
      <c r="A5907" s="892" t="s">
        <v>518</v>
      </c>
      <c r="B5907" s="567">
        <v>1000000</v>
      </c>
      <c r="C5907" s="567">
        <v>1</v>
      </c>
      <c r="D5907" s="567">
        <v>1000000</v>
      </c>
      <c r="E5907" s="567">
        <v>0</v>
      </c>
      <c r="F5907" s="567">
        <v>0</v>
      </c>
    </row>
    <row r="5908" spans="1:6">
      <c r="A5908" s="893" t="s">
        <v>3251</v>
      </c>
      <c r="B5908" s="567">
        <v>1000000</v>
      </c>
      <c r="C5908" s="567">
        <v>1</v>
      </c>
      <c r="D5908" s="567">
        <v>1000000</v>
      </c>
      <c r="E5908" s="567">
        <v>0</v>
      </c>
      <c r="F5908" s="567">
        <v>0</v>
      </c>
    </row>
    <row r="5909" spans="1:6">
      <c r="A5909" s="894" t="s">
        <v>3251</v>
      </c>
      <c r="B5909" s="567">
        <v>1000000</v>
      </c>
      <c r="C5909" s="567">
        <v>1</v>
      </c>
      <c r="D5909" s="567">
        <v>1000000</v>
      </c>
      <c r="E5909" s="567">
        <v>0</v>
      </c>
      <c r="F5909" s="567">
        <v>0</v>
      </c>
    </row>
    <row r="5910" spans="1:6">
      <c r="A5910" s="896" t="s">
        <v>318</v>
      </c>
      <c r="B5910" s="567">
        <v>1000000</v>
      </c>
      <c r="C5910" s="567">
        <v>1</v>
      </c>
      <c r="D5910" s="567">
        <v>1000000</v>
      </c>
      <c r="E5910" s="567">
        <v>0</v>
      </c>
      <c r="F5910" s="567">
        <v>0</v>
      </c>
    </row>
    <row r="5911" spans="1:6">
      <c r="A5911" s="895" t="s">
        <v>303</v>
      </c>
      <c r="B5911" s="567">
        <v>1000000</v>
      </c>
      <c r="C5911" s="567">
        <v>1</v>
      </c>
      <c r="D5911" s="567">
        <v>1000000</v>
      </c>
      <c r="E5911" s="567">
        <v>0</v>
      </c>
      <c r="F5911" s="567">
        <v>0</v>
      </c>
    </row>
    <row r="5912" spans="1:6">
      <c r="A5912" s="897" t="s">
        <v>510</v>
      </c>
      <c r="B5912" s="567">
        <v>1000000</v>
      </c>
      <c r="C5912" s="567">
        <v>1</v>
      </c>
      <c r="D5912" s="567">
        <v>1000000</v>
      </c>
      <c r="E5912" s="567">
        <v>0</v>
      </c>
      <c r="F5912" s="567">
        <v>0</v>
      </c>
    </row>
    <row r="5913" spans="1:6">
      <c r="A5913" s="892" t="s">
        <v>519</v>
      </c>
      <c r="B5913" s="567">
        <v>1340118</v>
      </c>
      <c r="C5913" s="567">
        <v>1</v>
      </c>
      <c r="D5913" s="567">
        <v>1340118</v>
      </c>
      <c r="E5913" s="567">
        <v>0</v>
      </c>
      <c r="F5913" s="567">
        <v>0</v>
      </c>
    </row>
    <row r="5914" spans="1:6">
      <c r="A5914" s="893" t="s">
        <v>3251</v>
      </c>
      <c r="B5914" s="567">
        <v>1340118</v>
      </c>
      <c r="C5914" s="567">
        <v>1</v>
      </c>
      <c r="D5914" s="567">
        <v>1340118</v>
      </c>
      <c r="E5914" s="567">
        <v>0</v>
      </c>
      <c r="F5914" s="567">
        <v>0</v>
      </c>
    </row>
    <row r="5915" spans="1:6">
      <c r="A5915" s="894" t="s">
        <v>3251</v>
      </c>
      <c r="B5915" s="567">
        <v>1340118</v>
      </c>
      <c r="C5915" s="567">
        <v>1</v>
      </c>
      <c r="D5915" s="567">
        <v>1340118</v>
      </c>
      <c r="E5915" s="567">
        <v>0</v>
      </c>
      <c r="F5915" s="567">
        <v>0</v>
      </c>
    </row>
    <row r="5916" spans="1:6">
      <c r="A5916" s="896" t="s">
        <v>318</v>
      </c>
      <c r="B5916" s="567">
        <v>1340118</v>
      </c>
      <c r="C5916" s="567">
        <v>1</v>
      </c>
      <c r="D5916" s="567">
        <v>1340118</v>
      </c>
      <c r="E5916" s="567">
        <v>0</v>
      </c>
      <c r="F5916" s="567">
        <v>0</v>
      </c>
    </row>
    <row r="5917" spans="1:6">
      <c r="A5917" s="895" t="s">
        <v>303</v>
      </c>
      <c r="B5917" s="567">
        <v>1340118</v>
      </c>
      <c r="C5917" s="567">
        <v>1</v>
      </c>
      <c r="D5917" s="567">
        <v>1340118</v>
      </c>
      <c r="E5917" s="567">
        <v>0</v>
      </c>
      <c r="F5917" s="567">
        <v>0</v>
      </c>
    </row>
    <row r="5918" spans="1:6">
      <c r="A5918" s="897" t="s">
        <v>510</v>
      </c>
      <c r="B5918" s="567">
        <v>1340118</v>
      </c>
      <c r="C5918" s="567">
        <v>1</v>
      </c>
      <c r="D5918" s="567">
        <v>1340118</v>
      </c>
      <c r="E5918" s="567">
        <v>0</v>
      </c>
      <c r="F5918" s="567">
        <v>0</v>
      </c>
    </row>
    <row r="5919" spans="1:6">
      <c r="A5919" s="892" t="s">
        <v>3251</v>
      </c>
      <c r="B5919" s="567">
        <v>1251000</v>
      </c>
      <c r="C5919" s="567">
        <v>1</v>
      </c>
      <c r="D5919" s="567">
        <v>1251000</v>
      </c>
      <c r="E5919" s="567">
        <v>0</v>
      </c>
      <c r="F5919" s="567">
        <v>0</v>
      </c>
    </row>
    <row r="5920" spans="1:6">
      <c r="A5920" s="893" t="s">
        <v>396</v>
      </c>
      <c r="B5920" s="567">
        <v>1251000</v>
      </c>
      <c r="C5920" s="567">
        <v>1</v>
      </c>
      <c r="D5920" s="567">
        <v>1251000</v>
      </c>
      <c r="E5920" s="567">
        <v>0</v>
      </c>
      <c r="F5920" s="567">
        <v>0</v>
      </c>
    </row>
    <row r="5921" spans="1:6">
      <c r="A5921" s="894" t="s">
        <v>3251</v>
      </c>
      <c r="B5921" s="567">
        <v>1251000</v>
      </c>
      <c r="C5921" s="567">
        <v>1</v>
      </c>
      <c r="D5921" s="567">
        <v>1251000</v>
      </c>
      <c r="E5921" s="567">
        <v>0</v>
      </c>
      <c r="F5921" s="567">
        <v>0</v>
      </c>
    </row>
    <row r="5922" spans="1:6">
      <c r="A5922" s="896" t="s">
        <v>318</v>
      </c>
      <c r="B5922" s="567">
        <v>1251000</v>
      </c>
      <c r="C5922" s="567">
        <v>1</v>
      </c>
      <c r="D5922" s="567">
        <v>1251000</v>
      </c>
      <c r="E5922" s="567">
        <v>0</v>
      </c>
      <c r="F5922" s="567">
        <v>0</v>
      </c>
    </row>
    <row r="5923" spans="1:6">
      <c r="A5923" s="895" t="s">
        <v>291</v>
      </c>
      <c r="B5923" s="567">
        <v>1251000</v>
      </c>
      <c r="C5923" s="567">
        <v>1</v>
      </c>
      <c r="D5923" s="567">
        <v>1251000</v>
      </c>
      <c r="E5923" s="567">
        <v>0</v>
      </c>
      <c r="F5923" s="567">
        <v>0</v>
      </c>
    </row>
    <row r="5924" spans="1:6">
      <c r="A5924" s="897" t="s">
        <v>391</v>
      </c>
      <c r="B5924" s="567">
        <v>1251000</v>
      </c>
      <c r="C5924" s="567">
        <v>1</v>
      </c>
      <c r="D5924" s="567">
        <v>1251000</v>
      </c>
      <c r="E5924" s="567">
        <v>0</v>
      </c>
      <c r="F5924" s="567">
        <v>0</v>
      </c>
    </row>
    <row r="5925" spans="1:6">
      <c r="A5925" s="889">
        <v>0.05</v>
      </c>
      <c r="B5925" s="567">
        <v>3000000</v>
      </c>
      <c r="C5925" s="567">
        <v>2</v>
      </c>
      <c r="D5925" s="567">
        <v>5250000</v>
      </c>
      <c r="E5925" s="567">
        <v>1364878</v>
      </c>
      <c r="F5925" s="567">
        <v>961960.33545000001</v>
      </c>
    </row>
    <row r="5926" spans="1:6">
      <c r="A5926" s="890" t="s">
        <v>3251</v>
      </c>
      <c r="B5926" s="567">
        <v>3000000</v>
      </c>
      <c r="C5926" s="567">
        <v>2</v>
      </c>
      <c r="D5926" s="567">
        <v>5250000</v>
      </c>
      <c r="E5926" s="567">
        <v>1364878</v>
      </c>
      <c r="F5926" s="567">
        <v>961960.33545000001</v>
      </c>
    </row>
    <row r="5927" spans="1:6">
      <c r="A5927" s="891" t="s">
        <v>3251</v>
      </c>
      <c r="B5927" s="567">
        <v>3000000</v>
      </c>
      <c r="C5927" s="567">
        <v>2</v>
      </c>
      <c r="D5927" s="567">
        <v>5250000</v>
      </c>
      <c r="E5927" s="567">
        <v>1364878</v>
      </c>
      <c r="F5927" s="567">
        <v>961960.33545000001</v>
      </c>
    </row>
    <row r="5928" spans="1:6">
      <c r="A5928" s="892" t="s">
        <v>1216</v>
      </c>
      <c r="B5928" s="567"/>
      <c r="C5928" s="567">
        <v>1</v>
      </c>
      <c r="D5928" s="567">
        <v>2250000</v>
      </c>
      <c r="E5928" s="567"/>
      <c r="F5928" s="567">
        <v>961960.33545000001</v>
      </c>
    </row>
    <row r="5929" spans="1:6">
      <c r="A5929" s="893" t="s">
        <v>3251</v>
      </c>
      <c r="B5929" s="567"/>
      <c r="C5929" s="567">
        <v>1</v>
      </c>
      <c r="D5929" s="567">
        <v>2250000</v>
      </c>
      <c r="E5929" s="567"/>
      <c r="F5929" s="567">
        <v>961960.33545000001</v>
      </c>
    </row>
    <row r="5930" spans="1:6">
      <c r="A5930" s="894" t="s">
        <v>3251</v>
      </c>
      <c r="B5930" s="567"/>
      <c r="C5930" s="567">
        <v>1</v>
      </c>
      <c r="D5930" s="567">
        <v>2250000</v>
      </c>
      <c r="E5930" s="567"/>
      <c r="F5930" s="567">
        <v>961960.33545000001</v>
      </c>
    </row>
    <row r="5931" spans="1:6">
      <c r="A5931" s="896" t="s">
        <v>529</v>
      </c>
      <c r="B5931" s="567"/>
      <c r="C5931" s="567">
        <v>1</v>
      </c>
      <c r="D5931" s="567">
        <v>2250000</v>
      </c>
      <c r="E5931" s="567"/>
      <c r="F5931" s="567">
        <v>961960.33545000001</v>
      </c>
    </row>
    <row r="5932" spans="1:6">
      <c r="A5932" s="895" t="s">
        <v>282</v>
      </c>
      <c r="B5932" s="567"/>
      <c r="C5932" s="567">
        <v>1</v>
      </c>
      <c r="D5932" s="567">
        <v>2250000</v>
      </c>
      <c r="E5932" s="567"/>
      <c r="F5932" s="567">
        <v>961960.33545000001</v>
      </c>
    </row>
    <row r="5933" spans="1:6">
      <c r="A5933" s="897" t="s">
        <v>319</v>
      </c>
      <c r="B5933" s="567"/>
      <c r="C5933" s="567">
        <v>1</v>
      </c>
      <c r="D5933" s="567">
        <v>2250000</v>
      </c>
      <c r="E5933" s="567"/>
      <c r="F5933" s="567">
        <v>961960.33545000001</v>
      </c>
    </row>
    <row r="5934" spans="1:6">
      <c r="A5934" s="892" t="s">
        <v>3251</v>
      </c>
      <c r="B5934" s="567">
        <v>3000000</v>
      </c>
      <c r="C5934" s="567">
        <v>1</v>
      </c>
      <c r="D5934" s="567">
        <v>3000000</v>
      </c>
      <c r="E5934" s="567">
        <v>1364878</v>
      </c>
      <c r="F5934" s="567">
        <v>0</v>
      </c>
    </row>
    <row r="5935" spans="1:6">
      <c r="A5935" s="893" t="s">
        <v>395</v>
      </c>
      <c r="B5935" s="567">
        <v>3000000</v>
      </c>
      <c r="C5935" s="567">
        <v>1</v>
      </c>
      <c r="D5935" s="567">
        <v>3000000</v>
      </c>
      <c r="E5935" s="567">
        <v>1364878</v>
      </c>
      <c r="F5935" s="567">
        <v>0</v>
      </c>
    </row>
    <row r="5936" spans="1:6">
      <c r="A5936" s="894" t="s">
        <v>3251</v>
      </c>
      <c r="B5936" s="567">
        <v>3000000</v>
      </c>
      <c r="C5936" s="567">
        <v>1</v>
      </c>
      <c r="D5936" s="567">
        <v>3000000</v>
      </c>
      <c r="E5936" s="567">
        <v>1364878</v>
      </c>
      <c r="F5936" s="567">
        <v>0</v>
      </c>
    </row>
    <row r="5937" spans="1:6">
      <c r="A5937" s="896" t="s">
        <v>318</v>
      </c>
      <c r="B5937" s="567">
        <v>3000000</v>
      </c>
      <c r="C5937" s="567">
        <v>1</v>
      </c>
      <c r="D5937" s="567">
        <v>3000000</v>
      </c>
      <c r="E5937" s="567">
        <v>1364878</v>
      </c>
      <c r="F5937" s="567">
        <v>0</v>
      </c>
    </row>
    <row r="5938" spans="1:6">
      <c r="A5938" s="895" t="s">
        <v>291</v>
      </c>
      <c r="B5938" s="567">
        <v>3000000</v>
      </c>
      <c r="C5938" s="567">
        <v>1</v>
      </c>
      <c r="D5938" s="567">
        <v>3000000</v>
      </c>
      <c r="E5938" s="567">
        <v>1364878</v>
      </c>
      <c r="F5938" s="567">
        <v>0</v>
      </c>
    </row>
    <row r="5939" spans="1:6">
      <c r="A5939" s="897" t="s">
        <v>391</v>
      </c>
      <c r="B5939" s="567">
        <v>3000000</v>
      </c>
      <c r="C5939" s="567">
        <v>1</v>
      </c>
      <c r="D5939" s="567">
        <v>3000000</v>
      </c>
      <c r="E5939" s="567">
        <v>1364878</v>
      </c>
      <c r="F5939" s="567">
        <v>0</v>
      </c>
    </row>
    <row r="5940" spans="1:6">
      <c r="A5940" s="889">
        <v>0.25</v>
      </c>
      <c r="B5940" s="567"/>
      <c r="C5940" s="567">
        <v>1</v>
      </c>
      <c r="D5940" s="567">
        <v>3000000</v>
      </c>
      <c r="E5940" s="567">
        <v>1699931</v>
      </c>
      <c r="F5940" s="567">
        <v>439863</v>
      </c>
    </row>
    <row r="5941" spans="1:6">
      <c r="A5941" s="890" t="s">
        <v>3251</v>
      </c>
      <c r="B5941" s="567"/>
      <c r="C5941" s="567">
        <v>1</v>
      </c>
      <c r="D5941" s="567">
        <v>3000000</v>
      </c>
      <c r="E5941" s="567">
        <v>1699931</v>
      </c>
      <c r="F5941" s="567">
        <v>439863</v>
      </c>
    </row>
    <row r="5942" spans="1:6">
      <c r="A5942" s="891" t="s">
        <v>3251</v>
      </c>
      <c r="B5942" s="567"/>
      <c r="C5942" s="567">
        <v>1</v>
      </c>
      <c r="D5942" s="567">
        <v>3000000</v>
      </c>
      <c r="E5942" s="567">
        <v>1699931</v>
      </c>
      <c r="F5942" s="567">
        <v>439863</v>
      </c>
    </row>
    <row r="5943" spans="1:6">
      <c r="A5943" s="892" t="s">
        <v>179</v>
      </c>
      <c r="B5943" s="567"/>
      <c r="C5943" s="567">
        <v>1</v>
      </c>
      <c r="D5943" s="567">
        <v>3000000</v>
      </c>
      <c r="E5943" s="567">
        <v>1699931</v>
      </c>
      <c r="F5943" s="567">
        <v>439863</v>
      </c>
    </row>
    <row r="5944" spans="1:6">
      <c r="A5944" s="893" t="s">
        <v>3251</v>
      </c>
      <c r="B5944" s="567"/>
      <c r="C5944" s="567">
        <v>1</v>
      </c>
      <c r="D5944" s="567">
        <v>3000000</v>
      </c>
      <c r="E5944" s="567">
        <v>1699931</v>
      </c>
      <c r="F5944" s="567">
        <v>439863</v>
      </c>
    </row>
    <row r="5945" spans="1:6">
      <c r="A5945" s="894" t="s">
        <v>183</v>
      </c>
      <c r="B5945" s="567"/>
      <c r="C5945" s="567">
        <v>1</v>
      </c>
      <c r="D5945" s="567">
        <v>3000000</v>
      </c>
      <c r="E5945" s="567">
        <v>1699931</v>
      </c>
      <c r="F5945" s="567">
        <v>439863</v>
      </c>
    </row>
    <row r="5946" spans="1:6">
      <c r="A5946" s="896" t="s">
        <v>317</v>
      </c>
      <c r="B5946" s="729"/>
      <c r="C5946" s="729">
        <v>1</v>
      </c>
      <c r="D5946" s="729">
        <v>3000000</v>
      </c>
      <c r="E5946" s="729">
        <v>1699931</v>
      </c>
      <c r="F5946" s="729">
        <v>439863</v>
      </c>
    </row>
    <row r="5947" spans="1:6">
      <c r="A5947" s="895" t="s">
        <v>166</v>
      </c>
      <c r="B5947" s="567"/>
      <c r="C5947" s="567">
        <v>1</v>
      </c>
      <c r="D5947" s="567">
        <v>3000000</v>
      </c>
      <c r="E5947" s="567">
        <v>1699931</v>
      </c>
      <c r="F5947" s="567">
        <v>439863</v>
      </c>
    </row>
    <row r="5948" spans="1:6">
      <c r="A5948" s="897" t="s">
        <v>3251</v>
      </c>
      <c r="B5948" s="567"/>
      <c r="C5948" s="567">
        <v>1</v>
      </c>
      <c r="D5948" s="567">
        <v>3000000</v>
      </c>
      <c r="E5948" s="567">
        <v>1699931</v>
      </c>
      <c r="F5948" s="567">
        <v>439863</v>
      </c>
    </row>
    <row r="5949" spans="1:6">
      <c r="A5949" s="889">
        <v>0.4</v>
      </c>
      <c r="B5949" s="567"/>
      <c r="C5949" s="567"/>
      <c r="D5949" s="567"/>
      <c r="E5949" s="567"/>
      <c r="F5949" s="567">
        <v>3046552.4775799997</v>
      </c>
    </row>
    <row r="5950" spans="1:6">
      <c r="A5950" s="890">
        <v>0.54</v>
      </c>
      <c r="B5950" s="567"/>
      <c r="C5950" s="567"/>
      <c r="D5950" s="567"/>
      <c r="E5950" s="567"/>
      <c r="F5950" s="567">
        <v>3046552.4775799997</v>
      </c>
    </row>
    <row r="5951" spans="1:6">
      <c r="A5951" s="891" t="s">
        <v>3251</v>
      </c>
      <c r="B5951" s="567"/>
      <c r="C5951" s="567"/>
      <c r="D5951" s="567"/>
      <c r="E5951" s="567"/>
      <c r="F5951" s="567">
        <v>3046552.4775799997</v>
      </c>
    </row>
    <row r="5952" spans="1:6">
      <c r="A5952" s="892" t="s">
        <v>3251</v>
      </c>
      <c r="B5952" s="567"/>
      <c r="C5952" s="567"/>
      <c r="D5952" s="567"/>
      <c r="E5952" s="567"/>
      <c r="F5952" s="567">
        <v>3046552.4775799997</v>
      </c>
    </row>
    <row r="5953" spans="1:6">
      <c r="A5953" s="893" t="s">
        <v>3251</v>
      </c>
      <c r="B5953" s="567"/>
      <c r="C5953" s="567"/>
      <c r="D5953" s="567"/>
      <c r="E5953" s="567"/>
      <c r="F5953" s="567">
        <v>3046552.4775799997</v>
      </c>
    </row>
    <row r="5954" spans="1:6">
      <c r="A5954" s="894" t="s">
        <v>3251</v>
      </c>
      <c r="B5954" s="567"/>
      <c r="C5954" s="567"/>
      <c r="D5954" s="567"/>
      <c r="E5954" s="567"/>
      <c r="F5954" s="567">
        <v>3046552.4775799997</v>
      </c>
    </row>
    <row r="5955" spans="1:6">
      <c r="A5955" s="896" t="s">
        <v>529</v>
      </c>
      <c r="B5955" s="567"/>
      <c r="C5955" s="567"/>
      <c r="D5955" s="567"/>
      <c r="E5955" s="567"/>
      <c r="F5955" s="567">
        <v>3046552.4775799997</v>
      </c>
    </row>
    <row r="5956" spans="1:6">
      <c r="A5956" s="895" t="s">
        <v>282</v>
      </c>
      <c r="B5956" s="567"/>
      <c r="C5956" s="567"/>
      <c r="D5956" s="567"/>
      <c r="E5956" s="567"/>
      <c r="F5956" s="567">
        <v>3046552.4775799997</v>
      </c>
    </row>
    <row r="5957" spans="1:6">
      <c r="A5957" s="897" t="s">
        <v>319</v>
      </c>
      <c r="B5957" s="567"/>
      <c r="C5957" s="567"/>
      <c r="D5957" s="567"/>
      <c r="E5957" s="567"/>
      <c r="F5957" s="567">
        <v>3046552.4775799997</v>
      </c>
    </row>
    <row r="5958" spans="1:6">
      <c r="A5958" s="889">
        <v>0.5</v>
      </c>
      <c r="B5958" s="567">
        <v>1400000</v>
      </c>
      <c r="C5958" s="567">
        <v>1</v>
      </c>
      <c r="D5958" s="567">
        <v>2750000</v>
      </c>
      <c r="E5958" s="567"/>
      <c r="F5958" s="567">
        <v>1092327.44881</v>
      </c>
    </row>
    <row r="5959" spans="1:6">
      <c r="A5959" s="890" t="s">
        <v>3251</v>
      </c>
      <c r="B5959" s="567">
        <v>1400000</v>
      </c>
      <c r="C5959" s="567">
        <v>1</v>
      </c>
      <c r="D5959" s="567">
        <v>2750000</v>
      </c>
      <c r="E5959" s="567"/>
      <c r="F5959" s="567">
        <v>1092327.44881</v>
      </c>
    </row>
    <row r="5960" spans="1:6">
      <c r="A5960" s="891" t="s">
        <v>3251</v>
      </c>
      <c r="B5960" s="567">
        <v>1400000</v>
      </c>
      <c r="C5960" s="567">
        <v>1</v>
      </c>
      <c r="D5960" s="567">
        <v>2750000</v>
      </c>
      <c r="E5960" s="567"/>
      <c r="F5960" s="567">
        <v>1092327.44881</v>
      </c>
    </row>
    <row r="5961" spans="1:6">
      <c r="A5961" s="892" t="s">
        <v>3251</v>
      </c>
      <c r="B5961" s="567">
        <v>1400000</v>
      </c>
      <c r="C5961" s="567">
        <v>1</v>
      </c>
      <c r="D5961" s="567">
        <v>2750000</v>
      </c>
      <c r="E5961" s="567"/>
      <c r="F5961" s="567">
        <v>1092327.44881</v>
      </c>
    </row>
    <row r="5962" spans="1:6">
      <c r="A5962" s="893" t="s">
        <v>2496</v>
      </c>
      <c r="B5962" s="567">
        <v>1400000</v>
      </c>
      <c r="C5962" s="567">
        <v>1</v>
      </c>
      <c r="D5962" s="567">
        <v>2750000</v>
      </c>
      <c r="E5962" s="567"/>
      <c r="F5962" s="567">
        <v>1092327.44881</v>
      </c>
    </row>
    <row r="5963" spans="1:6">
      <c r="A5963" s="894" t="s">
        <v>3251</v>
      </c>
      <c r="B5963" s="567">
        <v>1400000</v>
      </c>
      <c r="C5963" s="567">
        <v>1</v>
      </c>
      <c r="D5963" s="567">
        <v>2750000</v>
      </c>
      <c r="E5963" s="567"/>
      <c r="F5963" s="567">
        <v>1092327.44881</v>
      </c>
    </row>
    <row r="5964" spans="1:6">
      <c r="A5964" s="896" t="s">
        <v>2286</v>
      </c>
      <c r="B5964" s="567">
        <v>1400000</v>
      </c>
      <c r="C5964" s="567">
        <v>1</v>
      </c>
      <c r="D5964" s="567">
        <v>2750000</v>
      </c>
      <c r="E5964" s="567"/>
      <c r="F5964" s="567">
        <v>1092327.44881</v>
      </c>
    </row>
    <row r="5965" spans="1:6">
      <c r="A5965" s="895" t="s">
        <v>296</v>
      </c>
      <c r="B5965" s="567">
        <v>1400000</v>
      </c>
      <c r="C5965" s="567">
        <v>1</v>
      </c>
      <c r="D5965" s="567">
        <v>2750000</v>
      </c>
      <c r="E5965" s="567"/>
      <c r="F5965" s="567">
        <v>1092327.44881</v>
      </c>
    </row>
    <row r="5966" spans="1:6">
      <c r="A5966" s="897" t="s">
        <v>2285</v>
      </c>
      <c r="B5966" s="567">
        <v>1400000</v>
      </c>
      <c r="C5966" s="567">
        <v>1</v>
      </c>
      <c r="D5966" s="567">
        <v>2750000</v>
      </c>
      <c r="E5966" s="567"/>
      <c r="F5966" s="567">
        <v>1092327.44881</v>
      </c>
    </row>
    <row r="5967" spans="1:6">
      <c r="A5967" s="889">
        <v>0.75</v>
      </c>
      <c r="B5967" s="567">
        <v>600000</v>
      </c>
      <c r="C5967" s="567">
        <v>1</v>
      </c>
      <c r="D5967" s="567">
        <v>1520000</v>
      </c>
      <c r="E5967" s="567">
        <v>1414111.1751600001</v>
      </c>
      <c r="F5967" s="567">
        <v>649614.33151000005</v>
      </c>
    </row>
    <row r="5968" spans="1:6">
      <c r="A5968" s="890" t="s">
        <v>3251</v>
      </c>
      <c r="B5968" s="567">
        <v>600000</v>
      </c>
      <c r="C5968" s="567">
        <v>1</v>
      </c>
      <c r="D5968" s="567">
        <v>1520000</v>
      </c>
      <c r="E5968" s="567">
        <v>1414111.1751600001</v>
      </c>
      <c r="F5968" s="567">
        <v>649614.33151000005</v>
      </c>
    </row>
    <row r="5969" spans="1:6">
      <c r="A5969" s="891" t="s">
        <v>3251</v>
      </c>
      <c r="B5969" s="567">
        <v>600000</v>
      </c>
      <c r="C5969" s="567">
        <v>1</v>
      </c>
      <c r="D5969" s="567">
        <v>1520000</v>
      </c>
      <c r="E5969" s="567">
        <v>1414111.1751600001</v>
      </c>
      <c r="F5969" s="567">
        <v>649614.33151000005</v>
      </c>
    </row>
    <row r="5970" spans="1:6">
      <c r="A5970" s="892" t="s">
        <v>2473</v>
      </c>
      <c r="B5970" s="567">
        <v>600000</v>
      </c>
      <c r="C5970" s="567">
        <v>1</v>
      </c>
      <c r="D5970" s="567">
        <v>1520000</v>
      </c>
      <c r="E5970" s="567">
        <v>1414111.1751600001</v>
      </c>
      <c r="F5970" s="567">
        <v>649614.33151000005</v>
      </c>
    </row>
    <row r="5971" spans="1:6">
      <c r="A5971" s="893" t="s">
        <v>2474</v>
      </c>
      <c r="B5971" s="567">
        <v>600000</v>
      </c>
      <c r="C5971" s="567">
        <v>1</v>
      </c>
      <c r="D5971" s="567">
        <v>1520000</v>
      </c>
      <c r="E5971" s="567">
        <v>1414111.1751600001</v>
      </c>
      <c r="F5971" s="567">
        <v>649614.33151000005</v>
      </c>
    </row>
    <row r="5972" spans="1:6">
      <c r="A5972" s="894" t="s">
        <v>3251</v>
      </c>
      <c r="B5972" s="567">
        <v>600000</v>
      </c>
      <c r="C5972" s="567">
        <v>1</v>
      </c>
      <c r="D5972" s="567">
        <v>1520000</v>
      </c>
      <c r="E5972" s="567">
        <v>1414111.1751600001</v>
      </c>
      <c r="F5972" s="567">
        <v>649614.33151000005</v>
      </c>
    </row>
    <row r="5973" spans="1:6">
      <c r="A5973" s="896" t="s">
        <v>2286</v>
      </c>
      <c r="B5973" s="567">
        <v>600000</v>
      </c>
      <c r="C5973" s="567">
        <v>1</v>
      </c>
      <c r="D5973" s="567">
        <v>1520000</v>
      </c>
      <c r="E5973" s="567">
        <v>1414111.1751600001</v>
      </c>
      <c r="F5973" s="567">
        <v>649614.33151000005</v>
      </c>
    </row>
    <row r="5974" spans="1:6">
      <c r="A5974" s="895" t="s">
        <v>300</v>
      </c>
      <c r="B5974" s="567">
        <v>600000</v>
      </c>
      <c r="C5974" s="567">
        <v>1</v>
      </c>
      <c r="D5974" s="567">
        <v>1520000</v>
      </c>
      <c r="E5974" s="567">
        <v>1414111.1751600001</v>
      </c>
      <c r="F5974" s="567">
        <v>649614.33151000005</v>
      </c>
    </row>
    <row r="5975" spans="1:6">
      <c r="A5975" s="897" t="s">
        <v>319</v>
      </c>
      <c r="B5975" s="567">
        <v>600000</v>
      </c>
      <c r="C5975" s="567">
        <v>1</v>
      </c>
      <c r="D5975" s="567">
        <v>1520000</v>
      </c>
      <c r="E5975" s="567">
        <v>1414111.1751600001</v>
      </c>
      <c r="F5975" s="567">
        <v>649614.33151000005</v>
      </c>
    </row>
    <row r="5976" spans="1:6">
      <c r="A5976" s="889">
        <v>0.9</v>
      </c>
      <c r="B5976" s="567">
        <v>400000</v>
      </c>
      <c r="C5976" s="567">
        <v>2</v>
      </c>
      <c r="D5976" s="567">
        <v>3300000</v>
      </c>
      <c r="E5976" s="567">
        <v>1517700</v>
      </c>
      <c r="F5976" s="567">
        <v>2611980.3957500001</v>
      </c>
    </row>
    <row r="5977" spans="1:6">
      <c r="A5977" s="890" t="s">
        <v>3251</v>
      </c>
      <c r="B5977" s="567">
        <v>400000</v>
      </c>
      <c r="C5977" s="567">
        <v>2</v>
      </c>
      <c r="D5977" s="567">
        <v>3300000</v>
      </c>
      <c r="E5977" s="567">
        <v>1517700</v>
      </c>
      <c r="F5977" s="567">
        <v>2611980.3957500001</v>
      </c>
    </row>
    <row r="5978" spans="1:6">
      <c r="A5978" s="891" t="s">
        <v>3251</v>
      </c>
      <c r="B5978" s="567">
        <v>400000</v>
      </c>
      <c r="C5978" s="567">
        <v>2</v>
      </c>
      <c r="D5978" s="567">
        <v>3300000</v>
      </c>
      <c r="E5978" s="567">
        <v>1517700</v>
      </c>
      <c r="F5978" s="567">
        <v>2611980.3957500001</v>
      </c>
    </row>
    <row r="5979" spans="1:6">
      <c r="A5979" s="892" t="s">
        <v>1261</v>
      </c>
      <c r="B5979" s="567"/>
      <c r="C5979" s="567">
        <v>1</v>
      </c>
      <c r="D5979" s="567">
        <v>2000000</v>
      </c>
      <c r="E5979" s="567">
        <v>1517700</v>
      </c>
      <c r="F5979" s="567">
        <v>1428287</v>
      </c>
    </row>
    <row r="5980" spans="1:6">
      <c r="A5980" s="893" t="s">
        <v>3251</v>
      </c>
      <c r="B5980" s="567"/>
      <c r="C5980" s="567">
        <v>1</v>
      </c>
      <c r="D5980" s="567">
        <v>2000000</v>
      </c>
      <c r="E5980" s="567">
        <v>1517700</v>
      </c>
      <c r="F5980" s="567">
        <v>1428287</v>
      </c>
    </row>
    <row r="5981" spans="1:6">
      <c r="A5981" s="894" t="s">
        <v>3251</v>
      </c>
      <c r="B5981" s="567"/>
      <c r="C5981" s="567">
        <v>1</v>
      </c>
      <c r="D5981" s="567">
        <v>2000000</v>
      </c>
      <c r="E5981" s="567">
        <v>1517700</v>
      </c>
      <c r="F5981" s="567">
        <v>1428287</v>
      </c>
    </row>
    <row r="5982" spans="1:6">
      <c r="A5982" s="896" t="s">
        <v>529</v>
      </c>
      <c r="B5982" s="567"/>
      <c r="C5982" s="567">
        <v>1</v>
      </c>
      <c r="D5982" s="567">
        <v>2000000</v>
      </c>
      <c r="E5982" s="567">
        <v>1517700</v>
      </c>
      <c r="F5982" s="567">
        <v>1428287</v>
      </c>
    </row>
    <row r="5983" spans="1:6">
      <c r="A5983" s="895" t="s">
        <v>298</v>
      </c>
      <c r="B5983" s="567"/>
      <c r="C5983" s="567">
        <v>1</v>
      </c>
      <c r="D5983" s="567">
        <v>2000000</v>
      </c>
      <c r="E5983" s="567">
        <v>1517700</v>
      </c>
      <c r="F5983" s="567">
        <v>1428287</v>
      </c>
    </row>
    <row r="5984" spans="1:6">
      <c r="A5984" s="897" t="s">
        <v>319</v>
      </c>
      <c r="B5984" s="567"/>
      <c r="C5984" s="567">
        <v>1</v>
      </c>
      <c r="D5984" s="567">
        <v>2000000</v>
      </c>
      <c r="E5984" s="567">
        <v>1517700</v>
      </c>
      <c r="F5984" s="567">
        <v>1428287</v>
      </c>
    </row>
    <row r="5985" spans="1:6">
      <c r="A5985" s="892" t="s">
        <v>3251</v>
      </c>
      <c r="B5985" s="567">
        <v>400000</v>
      </c>
      <c r="C5985" s="567">
        <v>1</v>
      </c>
      <c r="D5985" s="567">
        <v>1300000</v>
      </c>
      <c r="E5985" s="567"/>
      <c r="F5985" s="567">
        <v>1183693.3957499999</v>
      </c>
    </row>
    <row r="5986" spans="1:6">
      <c r="A5986" s="893" t="s">
        <v>2492</v>
      </c>
      <c r="B5986" s="567">
        <v>400000</v>
      </c>
      <c r="C5986" s="567">
        <v>1</v>
      </c>
      <c r="D5986" s="567">
        <v>1300000</v>
      </c>
      <c r="E5986" s="567"/>
      <c r="F5986" s="567">
        <v>1183693.3957499999</v>
      </c>
    </row>
    <row r="5987" spans="1:6">
      <c r="A5987" s="894" t="s">
        <v>3251</v>
      </c>
      <c r="B5987" s="567">
        <v>400000</v>
      </c>
      <c r="C5987" s="567">
        <v>1</v>
      </c>
      <c r="D5987" s="567">
        <v>1300000</v>
      </c>
      <c r="E5987" s="567"/>
      <c r="F5987" s="567">
        <v>1183693.3957499999</v>
      </c>
    </row>
    <row r="5988" spans="1:6">
      <c r="A5988" s="896" t="s">
        <v>2286</v>
      </c>
      <c r="B5988" s="567">
        <v>400000</v>
      </c>
      <c r="C5988" s="567">
        <v>1</v>
      </c>
      <c r="D5988" s="567">
        <v>1300000</v>
      </c>
      <c r="E5988" s="567"/>
      <c r="F5988" s="567">
        <v>1183693.3957499999</v>
      </c>
    </row>
    <row r="5989" spans="1:6">
      <c r="A5989" s="895" t="s">
        <v>296</v>
      </c>
      <c r="B5989" s="567">
        <v>400000</v>
      </c>
      <c r="C5989" s="567">
        <v>1</v>
      </c>
      <c r="D5989" s="567">
        <v>1300000</v>
      </c>
      <c r="E5989" s="567"/>
      <c r="F5989" s="567">
        <v>1183693.3957499999</v>
      </c>
    </row>
    <row r="5990" spans="1:6">
      <c r="A5990" s="897" t="s">
        <v>2285</v>
      </c>
      <c r="B5990" s="567">
        <v>400000</v>
      </c>
      <c r="C5990" s="567">
        <v>1</v>
      </c>
      <c r="D5990" s="567">
        <v>1300000</v>
      </c>
      <c r="E5990" s="567"/>
      <c r="F5990" s="567">
        <v>1183693.3957499999</v>
      </c>
    </row>
    <row r="5991" spans="1:6">
      <c r="A5991" s="889">
        <v>0.95</v>
      </c>
      <c r="B5991" s="567">
        <v>4040000</v>
      </c>
      <c r="C5991" s="567">
        <v>3</v>
      </c>
      <c r="D5991" s="567">
        <v>7590000</v>
      </c>
      <c r="E5991" s="567">
        <v>6147103</v>
      </c>
      <c r="F5991" s="567">
        <v>4397175</v>
      </c>
    </row>
    <row r="5992" spans="1:6">
      <c r="A5992" s="890" t="s">
        <v>3251</v>
      </c>
      <c r="B5992" s="567">
        <v>4040000</v>
      </c>
      <c r="C5992" s="567">
        <v>3</v>
      </c>
      <c r="D5992" s="567">
        <v>7590000</v>
      </c>
      <c r="E5992" s="567">
        <v>6147103</v>
      </c>
      <c r="F5992" s="567">
        <v>4397175</v>
      </c>
    </row>
    <row r="5993" spans="1:6">
      <c r="A5993" s="891" t="s">
        <v>3251</v>
      </c>
      <c r="B5993" s="567">
        <v>4040000</v>
      </c>
      <c r="C5993" s="567">
        <v>3</v>
      </c>
      <c r="D5993" s="567">
        <v>7590000</v>
      </c>
      <c r="E5993" s="567">
        <v>6147103</v>
      </c>
      <c r="F5993" s="567">
        <v>4397175</v>
      </c>
    </row>
    <row r="5994" spans="1:6">
      <c r="A5994" s="892" t="s">
        <v>180</v>
      </c>
      <c r="B5994" s="567"/>
      <c r="C5994" s="567">
        <v>1</v>
      </c>
      <c r="D5994" s="567">
        <v>3000000</v>
      </c>
      <c r="E5994" s="567">
        <v>2160908</v>
      </c>
      <c r="F5994" s="567">
        <v>749639</v>
      </c>
    </row>
    <row r="5995" spans="1:6">
      <c r="A5995" s="893" t="s">
        <v>3251</v>
      </c>
      <c r="B5995" s="567"/>
      <c r="C5995" s="567">
        <v>1</v>
      </c>
      <c r="D5995" s="567">
        <v>3000000</v>
      </c>
      <c r="E5995" s="567">
        <v>2160908</v>
      </c>
      <c r="F5995" s="567">
        <v>749639</v>
      </c>
    </row>
    <row r="5996" spans="1:6">
      <c r="A5996" s="894" t="s">
        <v>184</v>
      </c>
      <c r="B5996" s="567"/>
      <c r="C5996" s="567">
        <v>1</v>
      </c>
      <c r="D5996" s="567">
        <v>3000000</v>
      </c>
      <c r="E5996" s="567">
        <v>2160908</v>
      </c>
      <c r="F5996" s="567">
        <v>749639</v>
      </c>
    </row>
    <row r="5997" spans="1:6">
      <c r="A5997" s="896" t="s">
        <v>317</v>
      </c>
      <c r="B5997" s="729"/>
      <c r="C5997" s="729">
        <v>1</v>
      </c>
      <c r="D5997" s="729">
        <v>3000000</v>
      </c>
      <c r="E5997" s="729">
        <v>2160908</v>
      </c>
      <c r="F5997" s="729">
        <v>749639</v>
      </c>
    </row>
    <row r="5998" spans="1:6">
      <c r="A5998" s="895" t="s">
        <v>166</v>
      </c>
      <c r="B5998" s="567"/>
      <c r="C5998" s="567">
        <v>1</v>
      </c>
      <c r="D5998" s="567">
        <v>3000000</v>
      </c>
      <c r="E5998" s="567">
        <v>2160908</v>
      </c>
      <c r="F5998" s="567">
        <v>749639</v>
      </c>
    </row>
    <row r="5999" spans="1:6">
      <c r="A5999" s="897" t="s">
        <v>3251</v>
      </c>
      <c r="B5999" s="567"/>
      <c r="C5999" s="567">
        <v>1</v>
      </c>
      <c r="D5999" s="567">
        <v>3000000</v>
      </c>
      <c r="E5999" s="567">
        <v>2160908</v>
      </c>
      <c r="F5999" s="567">
        <v>749639</v>
      </c>
    </row>
    <row r="6000" spans="1:6">
      <c r="A6000" s="892" t="s">
        <v>3251</v>
      </c>
      <c r="B6000" s="567">
        <v>4040000</v>
      </c>
      <c r="C6000" s="567">
        <v>2</v>
      </c>
      <c r="D6000" s="567">
        <v>4590000</v>
      </c>
      <c r="E6000" s="567">
        <v>3986195</v>
      </c>
      <c r="F6000" s="567">
        <v>3647536</v>
      </c>
    </row>
    <row r="6001" spans="1:6">
      <c r="A6001" s="893" t="s">
        <v>394</v>
      </c>
      <c r="B6001" s="567">
        <v>3000000</v>
      </c>
      <c r="C6001" s="567">
        <v>1</v>
      </c>
      <c r="D6001" s="567">
        <v>3000000</v>
      </c>
      <c r="E6001" s="567">
        <v>2586220</v>
      </c>
      <c r="F6001" s="567">
        <v>2301854</v>
      </c>
    </row>
    <row r="6002" spans="1:6">
      <c r="A6002" s="894" t="s">
        <v>3251</v>
      </c>
      <c r="B6002" s="567">
        <v>3000000</v>
      </c>
      <c r="C6002" s="567">
        <v>1</v>
      </c>
      <c r="D6002" s="567">
        <v>3000000</v>
      </c>
      <c r="E6002" s="567">
        <v>2586220</v>
      </c>
      <c r="F6002" s="567">
        <v>2301854</v>
      </c>
    </row>
    <row r="6003" spans="1:6">
      <c r="A6003" s="896" t="s">
        <v>318</v>
      </c>
      <c r="B6003" s="567">
        <v>3000000</v>
      </c>
      <c r="C6003" s="567">
        <v>1</v>
      </c>
      <c r="D6003" s="567">
        <v>3000000</v>
      </c>
      <c r="E6003" s="567">
        <v>2586220</v>
      </c>
      <c r="F6003" s="567">
        <v>2301854</v>
      </c>
    </row>
    <row r="6004" spans="1:6">
      <c r="A6004" s="895" t="s">
        <v>291</v>
      </c>
      <c r="B6004" s="567">
        <v>3000000</v>
      </c>
      <c r="C6004" s="567">
        <v>1</v>
      </c>
      <c r="D6004" s="567">
        <v>3000000</v>
      </c>
      <c r="E6004" s="567">
        <v>2586220</v>
      </c>
      <c r="F6004" s="567">
        <v>2301854</v>
      </c>
    </row>
    <row r="6005" spans="1:6">
      <c r="A6005" s="897" t="s">
        <v>391</v>
      </c>
      <c r="B6005" s="567">
        <v>3000000</v>
      </c>
      <c r="C6005" s="567">
        <v>1</v>
      </c>
      <c r="D6005" s="567">
        <v>3000000</v>
      </c>
      <c r="E6005" s="567">
        <v>2586220</v>
      </c>
      <c r="F6005" s="567">
        <v>2301854</v>
      </c>
    </row>
    <row r="6006" spans="1:6">
      <c r="A6006" s="893" t="s">
        <v>393</v>
      </c>
      <c r="B6006" s="567">
        <v>1040000</v>
      </c>
      <c r="C6006" s="567">
        <v>1</v>
      </c>
      <c r="D6006" s="567">
        <v>1590000</v>
      </c>
      <c r="E6006" s="567">
        <v>1399975</v>
      </c>
      <c r="F6006" s="567">
        <v>1345682</v>
      </c>
    </row>
    <row r="6007" spans="1:6">
      <c r="A6007" s="894" t="s">
        <v>3251</v>
      </c>
      <c r="B6007" s="567">
        <v>1040000</v>
      </c>
      <c r="C6007" s="567">
        <v>1</v>
      </c>
      <c r="D6007" s="567">
        <v>1590000</v>
      </c>
      <c r="E6007" s="567">
        <v>1399975</v>
      </c>
      <c r="F6007" s="567">
        <v>1345682</v>
      </c>
    </row>
    <row r="6008" spans="1:6">
      <c r="A6008" s="896" t="s">
        <v>318</v>
      </c>
      <c r="B6008" s="567">
        <v>1040000</v>
      </c>
      <c r="C6008" s="567">
        <v>1</v>
      </c>
      <c r="D6008" s="567">
        <v>1590000</v>
      </c>
      <c r="E6008" s="567">
        <v>1399975</v>
      </c>
      <c r="F6008" s="567">
        <v>1345682</v>
      </c>
    </row>
    <row r="6009" spans="1:6">
      <c r="A6009" s="895" t="s">
        <v>291</v>
      </c>
      <c r="B6009" s="567">
        <v>1040000</v>
      </c>
      <c r="C6009" s="567">
        <v>1</v>
      </c>
      <c r="D6009" s="567">
        <v>1590000</v>
      </c>
      <c r="E6009" s="567">
        <v>1399975</v>
      </c>
      <c r="F6009" s="567">
        <v>1345682</v>
      </c>
    </row>
    <row r="6010" spans="1:6">
      <c r="A6010" s="897" t="s">
        <v>391</v>
      </c>
      <c r="B6010" s="567">
        <v>1040000</v>
      </c>
      <c r="C6010" s="567">
        <v>1</v>
      </c>
      <c r="D6010" s="567">
        <v>1590000</v>
      </c>
      <c r="E6010" s="567">
        <v>1399975</v>
      </c>
      <c r="F6010" s="567">
        <v>1345682</v>
      </c>
    </row>
    <row r="6011" spans="1:6">
      <c r="A6011" s="889">
        <v>0.96</v>
      </c>
      <c r="B6011" s="567">
        <v>1236371</v>
      </c>
      <c r="C6011" s="567">
        <v>2</v>
      </c>
      <c r="D6011" s="567">
        <v>2371371</v>
      </c>
      <c r="E6011" s="567">
        <v>1028094</v>
      </c>
      <c r="F6011" s="567">
        <v>2240079.3443999998</v>
      </c>
    </row>
    <row r="6012" spans="1:6">
      <c r="A6012" s="890" t="s">
        <v>3251</v>
      </c>
      <c r="B6012" s="567">
        <v>1236371</v>
      </c>
      <c r="C6012" s="567">
        <v>2</v>
      </c>
      <c r="D6012" s="567">
        <v>2371371</v>
      </c>
      <c r="E6012" s="567">
        <v>1028094</v>
      </c>
      <c r="F6012" s="567">
        <v>2240079.3443999998</v>
      </c>
    </row>
    <row r="6013" spans="1:6">
      <c r="A6013" s="891" t="s">
        <v>3251</v>
      </c>
      <c r="B6013" s="567">
        <v>1236371</v>
      </c>
      <c r="C6013" s="567">
        <v>2</v>
      </c>
      <c r="D6013" s="567">
        <v>2371371</v>
      </c>
      <c r="E6013" s="567">
        <v>1028094</v>
      </c>
      <c r="F6013" s="567">
        <v>2240079.3443999998</v>
      </c>
    </row>
    <row r="6014" spans="1:6">
      <c r="A6014" s="892" t="s">
        <v>3251</v>
      </c>
      <c r="B6014" s="567">
        <v>1236371</v>
      </c>
      <c r="C6014" s="567">
        <v>2</v>
      </c>
      <c r="D6014" s="567">
        <v>2371371</v>
      </c>
      <c r="E6014" s="567">
        <v>1028094</v>
      </c>
      <c r="F6014" s="567">
        <v>2240079.3443999998</v>
      </c>
    </row>
    <row r="6015" spans="1:6">
      <c r="A6015" s="893" t="s">
        <v>419</v>
      </c>
      <c r="B6015" s="567">
        <v>1056371</v>
      </c>
      <c r="C6015" s="567">
        <v>1</v>
      </c>
      <c r="D6015" s="567">
        <v>1056371</v>
      </c>
      <c r="E6015" s="567">
        <v>1028094</v>
      </c>
      <c r="F6015" s="567">
        <v>1017397</v>
      </c>
    </row>
    <row r="6016" spans="1:6">
      <c r="A6016" s="894" t="s">
        <v>3251</v>
      </c>
      <c r="B6016" s="567">
        <v>1056371</v>
      </c>
      <c r="C6016" s="567">
        <v>1</v>
      </c>
      <c r="D6016" s="567">
        <v>1056371</v>
      </c>
      <c r="E6016" s="567">
        <v>1028094</v>
      </c>
      <c r="F6016" s="567">
        <v>1017397</v>
      </c>
    </row>
    <row r="6017" spans="1:6">
      <c r="A6017" s="896" t="s">
        <v>318</v>
      </c>
      <c r="B6017" s="567">
        <v>1056371</v>
      </c>
      <c r="C6017" s="567">
        <v>1</v>
      </c>
      <c r="D6017" s="567">
        <v>1056371</v>
      </c>
      <c r="E6017" s="567">
        <v>1028094</v>
      </c>
      <c r="F6017" s="567">
        <v>1017397</v>
      </c>
    </row>
    <row r="6018" spans="1:6">
      <c r="A6018" s="895" t="s">
        <v>291</v>
      </c>
      <c r="B6018" s="567">
        <v>1056371</v>
      </c>
      <c r="C6018" s="567">
        <v>1</v>
      </c>
      <c r="D6018" s="567">
        <v>1056371</v>
      </c>
      <c r="E6018" s="567">
        <v>1028094</v>
      </c>
      <c r="F6018" s="567">
        <v>1017397</v>
      </c>
    </row>
    <row r="6019" spans="1:6">
      <c r="A6019" s="897" t="s">
        <v>418</v>
      </c>
      <c r="B6019" s="567">
        <v>1056371</v>
      </c>
      <c r="C6019" s="567">
        <v>1</v>
      </c>
      <c r="D6019" s="567">
        <v>1056371</v>
      </c>
      <c r="E6019" s="567">
        <v>1028094</v>
      </c>
      <c r="F6019" s="567">
        <v>1017397</v>
      </c>
    </row>
    <row r="6020" spans="1:6">
      <c r="A6020" s="893" t="s">
        <v>2490</v>
      </c>
      <c r="B6020" s="567">
        <v>180000</v>
      </c>
      <c r="C6020" s="567">
        <v>1</v>
      </c>
      <c r="D6020" s="567">
        <v>1315000</v>
      </c>
      <c r="E6020" s="567"/>
      <c r="F6020" s="567">
        <v>1222682.3444000001</v>
      </c>
    </row>
    <row r="6021" spans="1:6">
      <c r="A6021" s="894" t="s">
        <v>3251</v>
      </c>
      <c r="B6021" s="567">
        <v>180000</v>
      </c>
      <c r="C6021" s="567">
        <v>1</v>
      </c>
      <c r="D6021" s="567">
        <v>1315000</v>
      </c>
      <c r="E6021" s="567"/>
      <c r="F6021" s="567">
        <v>1222682.3444000001</v>
      </c>
    </row>
    <row r="6022" spans="1:6">
      <c r="A6022" s="896" t="s">
        <v>2286</v>
      </c>
      <c r="B6022" s="567">
        <v>180000</v>
      </c>
      <c r="C6022" s="567">
        <v>1</v>
      </c>
      <c r="D6022" s="567">
        <v>1315000</v>
      </c>
      <c r="E6022" s="567"/>
      <c r="F6022" s="567">
        <v>1222682.3444000001</v>
      </c>
    </row>
    <row r="6023" spans="1:6">
      <c r="A6023" s="895" t="s">
        <v>296</v>
      </c>
      <c r="B6023" s="567">
        <v>180000</v>
      </c>
      <c r="C6023" s="567">
        <v>1</v>
      </c>
      <c r="D6023" s="567">
        <v>1315000</v>
      </c>
      <c r="E6023" s="567"/>
      <c r="F6023" s="567">
        <v>1222682.3444000001</v>
      </c>
    </row>
    <row r="6024" spans="1:6">
      <c r="A6024" s="897" t="s">
        <v>2285</v>
      </c>
      <c r="B6024" s="567">
        <v>180000</v>
      </c>
      <c r="C6024" s="567">
        <v>1</v>
      </c>
      <c r="D6024" s="567">
        <v>1315000</v>
      </c>
      <c r="E6024" s="567"/>
      <c r="F6024" s="567">
        <v>1222682.3444000001</v>
      </c>
    </row>
    <row r="6025" spans="1:6">
      <c r="A6025" s="889">
        <v>0.97</v>
      </c>
      <c r="B6025" s="567">
        <v>1088088</v>
      </c>
      <c r="C6025" s="567">
        <v>1</v>
      </c>
      <c r="D6025" s="567">
        <v>1088088</v>
      </c>
      <c r="E6025" s="567">
        <v>1086807</v>
      </c>
      <c r="F6025" s="567">
        <v>1055880</v>
      </c>
    </row>
    <row r="6026" spans="1:6">
      <c r="A6026" s="890" t="s">
        <v>3251</v>
      </c>
      <c r="B6026" s="567">
        <v>1088088</v>
      </c>
      <c r="C6026" s="567">
        <v>1</v>
      </c>
      <c r="D6026" s="567">
        <v>1088088</v>
      </c>
      <c r="E6026" s="567">
        <v>1086807</v>
      </c>
      <c r="F6026" s="567">
        <v>1055880</v>
      </c>
    </row>
    <row r="6027" spans="1:6">
      <c r="A6027" s="891" t="s">
        <v>3251</v>
      </c>
      <c r="B6027" s="567">
        <v>1088088</v>
      </c>
      <c r="C6027" s="567">
        <v>1</v>
      </c>
      <c r="D6027" s="567">
        <v>1088088</v>
      </c>
      <c r="E6027" s="567">
        <v>1086807</v>
      </c>
      <c r="F6027" s="567">
        <v>1055880</v>
      </c>
    </row>
    <row r="6028" spans="1:6">
      <c r="A6028" s="892" t="s">
        <v>3251</v>
      </c>
      <c r="B6028" s="567">
        <v>1088088</v>
      </c>
      <c r="C6028" s="567">
        <v>1</v>
      </c>
      <c r="D6028" s="567">
        <v>1088088</v>
      </c>
      <c r="E6028" s="567">
        <v>1086807</v>
      </c>
      <c r="F6028" s="567">
        <v>1055880</v>
      </c>
    </row>
    <row r="6029" spans="1:6">
      <c r="A6029" s="893" t="s">
        <v>420</v>
      </c>
      <c r="B6029" s="567">
        <v>1088088</v>
      </c>
      <c r="C6029" s="567">
        <v>1</v>
      </c>
      <c r="D6029" s="567">
        <v>1088088</v>
      </c>
      <c r="E6029" s="567">
        <v>1086807</v>
      </c>
      <c r="F6029" s="567">
        <v>1055880</v>
      </c>
    </row>
    <row r="6030" spans="1:6">
      <c r="A6030" s="894" t="s">
        <v>3251</v>
      </c>
      <c r="B6030" s="567">
        <v>1088088</v>
      </c>
      <c r="C6030" s="567">
        <v>1</v>
      </c>
      <c r="D6030" s="567">
        <v>1088088</v>
      </c>
      <c r="E6030" s="567">
        <v>1086807</v>
      </c>
      <c r="F6030" s="567">
        <v>1055880</v>
      </c>
    </row>
    <row r="6031" spans="1:6">
      <c r="A6031" s="896" t="s">
        <v>318</v>
      </c>
      <c r="B6031" s="567">
        <v>1088088</v>
      </c>
      <c r="C6031" s="567">
        <v>1</v>
      </c>
      <c r="D6031" s="567">
        <v>1088088</v>
      </c>
      <c r="E6031" s="567">
        <v>1086807</v>
      </c>
      <c r="F6031" s="567">
        <v>1055880</v>
      </c>
    </row>
    <row r="6032" spans="1:6">
      <c r="A6032" s="895" t="s">
        <v>291</v>
      </c>
      <c r="B6032" s="567">
        <v>1088088</v>
      </c>
      <c r="C6032" s="567">
        <v>1</v>
      </c>
      <c r="D6032" s="567">
        <v>1088088</v>
      </c>
      <c r="E6032" s="567">
        <v>1086807</v>
      </c>
      <c r="F6032" s="567">
        <v>1055880</v>
      </c>
    </row>
    <row r="6033" spans="1:6">
      <c r="A6033" s="897" t="s">
        <v>418</v>
      </c>
      <c r="B6033" s="567">
        <v>1088088</v>
      </c>
      <c r="C6033" s="567">
        <v>1</v>
      </c>
      <c r="D6033" s="567">
        <v>1088088</v>
      </c>
      <c r="E6033" s="567">
        <v>1086807</v>
      </c>
      <c r="F6033" s="567">
        <v>1055880</v>
      </c>
    </row>
    <row r="6034" spans="1:6">
      <c r="A6034" s="889">
        <v>0.98</v>
      </c>
      <c r="B6034" s="567">
        <v>800000</v>
      </c>
      <c r="C6034" s="567">
        <v>1</v>
      </c>
      <c r="D6034" s="567">
        <v>1200000</v>
      </c>
      <c r="E6034" s="567">
        <v>1162649.3286299999</v>
      </c>
      <c r="F6034" s="567">
        <v>1057618.42903</v>
      </c>
    </row>
    <row r="6035" spans="1:6">
      <c r="A6035" s="890" t="s">
        <v>3251</v>
      </c>
      <c r="B6035" s="567">
        <v>800000</v>
      </c>
      <c r="C6035" s="567">
        <v>1</v>
      </c>
      <c r="D6035" s="567">
        <v>1200000</v>
      </c>
      <c r="E6035" s="567">
        <v>1162649.3286299999</v>
      </c>
      <c r="F6035" s="567">
        <v>1057618.42903</v>
      </c>
    </row>
    <row r="6036" spans="1:6">
      <c r="A6036" s="891" t="s">
        <v>3251</v>
      </c>
      <c r="B6036" s="567">
        <v>800000</v>
      </c>
      <c r="C6036" s="567">
        <v>1</v>
      </c>
      <c r="D6036" s="567">
        <v>1200000</v>
      </c>
      <c r="E6036" s="567">
        <v>1162649.3286299999</v>
      </c>
      <c r="F6036" s="567">
        <v>1057618.42903</v>
      </c>
    </row>
    <row r="6037" spans="1:6">
      <c r="A6037" s="892" t="s">
        <v>2476</v>
      </c>
      <c r="B6037" s="567">
        <v>800000</v>
      </c>
      <c r="C6037" s="567">
        <v>1</v>
      </c>
      <c r="D6037" s="567">
        <v>1200000</v>
      </c>
      <c r="E6037" s="567">
        <v>1162649.3286299999</v>
      </c>
      <c r="F6037" s="567">
        <v>1057618.42903</v>
      </c>
    </row>
    <row r="6038" spans="1:6">
      <c r="A6038" s="893" t="s">
        <v>2475</v>
      </c>
      <c r="B6038" s="567">
        <v>800000</v>
      </c>
      <c r="C6038" s="567">
        <v>1</v>
      </c>
      <c r="D6038" s="567">
        <v>1200000</v>
      </c>
      <c r="E6038" s="567">
        <v>1162649.3286299999</v>
      </c>
      <c r="F6038" s="567">
        <v>1057618.42903</v>
      </c>
    </row>
    <row r="6039" spans="1:6">
      <c r="A6039" s="894" t="s">
        <v>3251</v>
      </c>
      <c r="B6039" s="567">
        <v>800000</v>
      </c>
      <c r="C6039" s="567">
        <v>1</v>
      </c>
      <c r="D6039" s="567">
        <v>1200000</v>
      </c>
      <c r="E6039" s="567">
        <v>1162649.3286299999</v>
      </c>
      <c r="F6039" s="567">
        <v>1057618.42903</v>
      </c>
    </row>
    <row r="6040" spans="1:6">
      <c r="A6040" s="896" t="s">
        <v>2286</v>
      </c>
      <c r="B6040" s="567">
        <v>800000</v>
      </c>
      <c r="C6040" s="567">
        <v>1</v>
      </c>
      <c r="D6040" s="567">
        <v>1200000</v>
      </c>
      <c r="E6040" s="567">
        <v>1162649.3286299999</v>
      </c>
      <c r="F6040" s="567">
        <v>1057618.42903</v>
      </c>
    </row>
    <row r="6041" spans="1:6">
      <c r="A6041" s="895" t="s">
        <v>300</v>
      </c>
      <c r="B6041" s="567">
        <v>800000</v>
      </c>
      <c r="C6041" s="567">
        <v>1</v>
      </c>
      <c r="D6041" s="567">
        <v>1200000</v>
      </c>
      <c r="E6041" s="567">
        <v>1162649.3286299999</v>
      </c>
      <c r="F6041" s="567">
        <v>1057618.42903</v>
      </c>
    </row>
    <row r="6042" spans="1:6">
      <c r="A6042" s="897" t="s">
        <v>319</v>
      </c>
      <c r="B6042" s="567">
        <v>800000</v>
      </c>
      <c r="C6042" s="567">
        <v>1</v>
      </c>
      <c r="D6042" s="567">
        <v>1200000</v>
      </c>
      <c r="E6042" s="567">
        <v>1162649.3286299999</v>
      </c>
      <c r="F6042" s="567">
        <v>1057618.42903</v>
      </c>
    </row>
    <row r="6043" spans="1:6">
      <c r="A6043" s="889">
        <v>0.99</v>
      </c>
      <c r="B6043" s="567"/>
      <c r="C6043" s="567">
        <v>1</v>
      </c>
      <c r="D6043" s="567">
        <v>5900000</v>
      </c>
      <c r="E6043" s="567">
        <v>5771602</v>
      </c>
      <c r="F6043" s="567">
        <v>5428259</v>
      </c>
    </row>
    <row r="6044" spans="1:6">
      <c r="A6044" s="890" t="s">
        <v>3251</v>
      </c>
      <c r="B6044" s="567"/>
      <c r="C6044" s="567">
        <v>1</v>
      </c>
      <c r="D6044" s="567">
        <v>5900000</v>
      </c>
      <c r="E6044" s="567">
        <v>5771602</v>
      </c>
      <c r="F6044" s="567">
        <v>5428259</v>
      </c>
    </row>
    <row r="6045" spans="1:6">
      <c r="A6045" s="891" t="s">
        <v>3251</v>
      </c>
      <c r="B6045" s="567"/>
      <c r="C6045" s="567">
        <v>1</v>
      </c>
      <c r="D6045" s="567">
        <v>5900000</v>
      </c>
      <c r="E6045" s="567">
        <v>5771602</v>
      </c>
      <c r="F6045" s="567">
        <v>5428259</v>
      </c>
    </row>
    <row r="6046" spans="1:6">
      <c r="A6046" s="892" t="s">
        <v>178</v>
      </c>
      <c r="B6046" s="567"/>
      <c r="C6046" s="567">
        <v>1</v>
      </c>
      <c r="D6046" s="567">
        <v>5900000</v>
      </c>
      <c r="E6046" s="567">
        <v>5771602</v>
      </c>
      <c r="F6046" s="567">
        <v>5428259</v>
      </c>
    </row>
    <row r="6047" spans="1:6">
      <c r="A6047" s="893" t="s">
        <v>3251</v>
      </c>
      <c r="B6047" s="567"/>
      <c r="C6047" s="567">
        <v>1</v>
      </c>
      <c r="D6047" s="567">
        <v>5900000</v>
      </c>
      <c r="E6047" s="567">
        <v>5771602</v>
      </c>
      <c r="F6047" s="567">
        <v>5428259</v>
      </c>
    </row>
    <row r="6048" spans="1:6">
      <c r="A6048" s="894" t="s">
        <v>177</v>
      </c>
      <c r="B6048" s="567"/>
      <c r="C6048" s="567">
        <v>1</v>
      </c>
      <c r="D6048" s="567">
        <v>5900000</v>
      </c>
      <c r="E6048" s="567">
        <v>5771602</v>
      </c>
      <c r="F6048" s="567">
        <v>5428259</v>
      </c>
    </row>
    <row r="6049" spans="1:6">
      <c r="A6049" s="896" t="s">
        <v>317</v>
      </c>
      <c r="B6049" s="729"/>
      <c r="C6049" s="729">
        <v>1</v>
      </c>
      <c r="D6049" s="729">
        <v>5900000</v>
      </c>
      <c r="E6049" s="729">
        <v>5771602</v>
      </c>
      <c r="F6049" s="729">
        <v>5428259</v>
      </c>
    </row>
    <row r="6050" spans="1:6">
      <c r="A6050" s="895" t="s">
        <v>166</v>
      </c>
      <c r="B6050" s="567"/>
      <c r="C6050" s="567">
        <v>1</v>
      </c>
      <c r="D6050" s="567">
        <v>5900000</v>
      </c>
      <c r="E6050" s="567">
        <v>5771602</v>
      </c>
      <c r="F6050" s="567">
        <v>5428259</v>
      </c>
    </row>
    <row r="6051" spans="1:6">
      <c r="A6051" s="897" t="s">
        <v>3251</v>
      </c>
      <c r="B6051" s="567"/>
      <c r="C6051" s="567">
        <v>1</v>
      </c>
      <c r="D6051" s="567">
        <v>5900000</v>
      </c>
      <c r="E6051" s="567">
        <v>5771602</v>
      </c>
      <c r="F6051" s="567">
        <v>5428259</v>
      </c>
    </row>
    <row r="6052" spans="1:6">
      <c r="A6052" s="889">
        <v>1</v>
      </c>
      <c r="B6052" s="567">
        <v>1950000</v>
      </c>
      <c r="C6052" s="567">
        <v>2</v>
      </c>
      <c r="D6052" s="567">
        <v>4308068</v>
      </c>
      <c r="E6052" s="567"/>
      <c r="F6052" s="567">
        <v>4116361.0527500003</v>
      </c>
    </row>
    <row r="6053" spans="1:6">
      <c r="A6053" s="890" t="s">
        <v>3251</v>
      </c>
      <c r="B6053" s="567">
        <v>1950000</v>
      </c>
      <c r="C6053" s="567">
        <v>2</v>
      </c>
      <c r="D6053" s="567">
        <v>4308068</v>
      </c>
      <c r="E6053" s="567"/>
      <c r="F6053" s="567">
        <v>4116361.0527500003</v>
      </c>
    </row>
    <row r="6054" spans="1:6">
      <c r="A6054" s="891" t="s">
        <v>3251</v>
      </c>
      <c r="B6054" s="567">
        <v>1950000</v>
      </c>
      <c r="C6054" s="567">
        <v>2</v>
      </c>
      <c r="D6054" s="567">
        <v>4308068</v>
      </c>
      <c r="E6054" s="567"/>
      <c r="F6054" s="567">
        <v>4116361.0527500003</v>
      </c>
    </row>
    <row r="6055" spans="1:6">
      <c r="A6055" s="892" t="s">
        <v>3251</v>
      </c>
      <c r="B6055" s="567">
        <v>1950000</v>
      </c>
      <c r="C6055" s="567">
        <v>2</v>
      </c>
      <c r="D6055" s="567">
        <v>4308068</v>
      </c>
      <c r="E6055" s="567"/>
      <c r="F6055" s="567">
        <v>4116361.0527500003</v>
      </c>
    </row>
    <row r="6056" spans="1:6">
      <c r="A6056" s="893" t="s">
        <v>2494</v>
      </c>
      <c r="B6056" s="567">
        <v>1500000</v>
      </c>
      <c r="C6056" s="567">
        <v>1</v>
      </c>
      <c r="D6056" s="567">
        <v>1900000</v>
      </c>
      <c r="E6056" s="567"/>
      <c r="F6056" s="567">
        <v>1728020.83372</v>
      </c>
    </row>
    <row r="6057" spans="1:6">
      <c r="A6057" s="894" t="s">
        <v>3251</v>
      </c>
      <c r="B6057" s="567">
        <v>1500000</v>
      </c>
      <c r="C6057" s="567">
        <v>1</v>
      </c>
      <c r="D6057" s="567">
        <v>1900000</v>
      </c>
      <c r="E6057" s="567"/>
      <c r="F6057" s="567">
        <v>1728020.83372</v>
      </c>
    </row>
    <row r="6058" spans="1:6">
      <c r="A6058" s="896" t="s">
        <v>2286</v>
      </c>
      <c r="B6058" s="567">
        <v>1500000</v>
      </c>
      <c r="C6058" s="567">
        <v>1</v>
      </c>
      <c r="D6058" s="567">
        <v>1900000</v>
      </c>
      <c r="E6058" s="567"/>
      <c r="F6058" s="567">
        <v>1728020.83372</v>
      </c>
    </row>
    <row r="6059" spans="1:6">
      <c r="A6059" s="895" t="s">
        <v>296</v>
      </c>
      <c r="B6059" s="567">
        <v>1500000</v>
      </c>
      <c r="C6059" s="567">
        <v>1</v>
      </c>
      <c r="D6059" s="567">
        <v>1900000</v>
      </c>
      <c r="E6059" s="567"/>
      <c r="F6059" s="567">
        <v>1728020.83372</v>
      </c>
    </row>
    <row r="6060" spans="1:6">
      <c r="A6060" s="897" t="s">
        <v>2285</v>
      </c>
      <c r="B6060" s="567">
        <v>1500000</v>
      </c>
      <c r="C6060" s="567">
        <v>1</v>
      </c>
      <c r="D6060" s="567">
        <v>1900000</v>
      </c>
      <c r="E6060" s="567"/>
      <c r="F6060" s="567">
        <v>1728020.83372</v>
      </c>
    </row>
    <row r="6061" spans="1:6">
      <c r="A6061" s="893" t="s">
        <v>2488</v>
      </c>
      <c r="B6061" s="567">
        <v>450000</v>
      </c>
      <c r="C6061" s="567">
        <v>1</v>
      </c>
      <c r="D6061" s="567">
        <v>2408068</v>
      </c>
      <c r="E6061" s="567"/>
      <c r="F6061" s="567">
        <v>2388340.2190300003</v>
      </c>
    </row>
    <row r="6062" spans="1:6">
      <c r="A6062" s="894" t="s">
        <v>3251</v>
      </c>
      <c r="B6062" s="567">
        <v>450000</v>
      </c>
      <c r="C6062" s="567">
        <v>1</v>
      </c>
      <c r="D6062" s="567">
        <v>2408068</v>
      </c>
      <c r="E6062" s="567"/>
      <c r="F6062" s="567">
        <v>2388340.2190300003</v>
      </c>
    </row>
    <row r="6063" spans="1:6">
      <c r="A6063" s="896" t="s">
        <v>2286</v>
      </c>
      <c r="B6063" s="567">
        <v>450000</v>
      </c>
      <c r="C6063" s="567">
        <v>1</v>
      </c>
      <c r="D6063" s="567">
        <v>2408068</v>
      </c>
      <c r="E6063" s="567"/>
      <c r="F6063" s="567">
        <v>2388340.2190300003</v>
      </c>
    </row>
    <row r="6064" spans="1:6">
      <c r="A6064" s="895" t="s">
        <v>296</v>
      </c>
      <c r="B6064" s="567">
        <v>450000</v>
      </c>
      <c r="C6064" s="567">
        <v>1</v>
      </c>
      <c r="D6064" s="567">
        <v>2408068</v>
      </c>
      <c r="E6064" s="567"/>
      <c r="F6064" s="567">
        <v>2388340.2190300003</v>
      </c>
    </row>
    <row r="6065" spans="1:6">
      <c r="A6065" s="897" t="s">
        <v>2285</v>
      </c>
      <c r="B6065" s="567">
        <v>450000</v>
      </c>
      <c r="C6065" s="567">
        <v>1</v>
      </c>
      <c r="D6065" s="567">
        <v>2408068</v>
      </c>
      <c r="E6065" s="567"/>
      <c r="F6065" s="567">
        <v>2388340.2190300003</v>
      </c>
    </row>
    <row r="6066" spans="1:6">
      <c r="A6066" s="889">
        <v>85</v>
      </c>
      <c r="B6066" s="567">
        <v>2019689</v>
      </c>
      <c r="C6066" s="567">
        <v>2</v>
      </c>
      <c r="D6066" s="567">
        <v>5834295</v>
      </c>
      <c r="E6066" s="567">
        <v>5780298.5164100006</v>
      </c>
      <c r="F6066" s="567">
        <v>1845149.3861500002</v>
      </c>
    </row>
    <row r="6067" spans="1:6">
      <c r="A6067" s="890" t="s">
        <v>3251</v>
      </c>
      <c r="B6067" s="567">
        <v>2019689</v>
      </c>
      <c r="C6067" s="567">
        <v>2</v>
      </c>
      <c r="D6067" s="567">
        <v>5834295</v>
      </c>
      <c r="E6067" s="567">
        <v>5780298.5164100006</v>
      </c>
      <c r="F6067" s="567">
        <v>1845149.3861500002</v>
      </c>
    </row>
    <row r="6068" spans="1:6">
      <c r="A6068" s="891" t="s">
        <v>3251</v>
      </c>
      <c r="B6068" s="567">
        <v>2019689</v>
      </c>
      <c r="C6068" s="567">
        <v>2</v>
      </c>
      <c r="D6068" s="567">
        <v>5834295</v>
      </c>
      <c r="E6068" s="567">
        <v>5780298.5164100006</v>
      </c>
      <c r="F6068" s="567">
        <v>1845149.3861500002</v>
      </c>
    </row>
    <row r="6069" spans="1:6">
      <c r="A6069" s="892" t="s">
        <v>3251</v>
      </c>
      <c r="B6069" s="567">
        <v>2019689</v>
      </c>
      <c r="C6069" s="567">
        <v>2</v>
      </c>
      <c r="D6069" s="567">
        <v>5834295</v>
      </c>
      <c r="E6069" s="567">
        <v>5780298.5164100006</v>
      </c>
      <c r="F6069" s="567">
        <v>1845149.3861500002</v>
      </c>
    </row>
    <row r="6070" spans="1:6">
      <c r="A6070" s="893" t="s">
        <v>505</v>
      </c>
      <c r="B6070" s="567">
        <v>2000000</v>
      </c>
      <c r="C6070" s="567">
        <v>1</v>
      </c>
      <c r="D6070" s="567">
        <v>2000000</v>
      </c>
      <c r="E6070" s="567">
        <v>1966975.5164100002</v>
      </c>
      <c r="F6070" s="567">
        <v>1840522.3861500002</v>
      </c>
    </row>
    <row r="6071" spans="1:6">
      <c r="A6071" s="894" t="s">
        <v>3251</v>
      </c>
      <c r="B6071" s="567">
        <v>2000000</v>
      </c>
      <c r="C6071" s="567">
        <v>1</v>
      </c>
      <c r="D6071" s="567">
        <v>2000000</v>
      </c>
      <c r="E6071" s="567">
        <v>1966975.5164100002</v>
      </c>
      <c r="F6071" s="567">
        <v>1840522.3861500002</v>
      </c>
    </row>
    <row r="6072" spans="1:6">
      <c r="A6072" s="896" t="s">
        <v>318</v>
      </c>
      <c r="B6072" s="567">
        <v>2000000</v>
      </c>
      <c r="C6072" s="567">
        <v>1</v>
      </c>
      <c r="D6072" s="567">
        <v>2000000</v>
      </c>
      <c r="E6072" s="567">
        <v>1966975.5164100002</v>
      </c>
      <c r="F6072" s="567">
        <v>1840522.3861500002</v>
      </c>
    </row>
    <row r="6073" spans="1:6">
      <c r="A6073" s="895" t="s">
        <v>303</v>
      </c>
      <c r="B6073" s="567">
        <v>2000000</v>
      </c>
      <c r="C6073" s="567">
        <v>1</v>
      </c>
      <c r="D6073" s="567">
        <v>2000000</v>
      </c>
      <c r="E6073" s="567">
        <v>1966975.5164100002</v>
      </c>
      <c r="F6073" s="567">
        <v>1840522.3861500002</v>
      </c>
    </row>
    <row r="6074" spans="1:6">
      <c r="A6074" s="897" t="s">
        <v>319</v>
      </c>
      <c r="B6074" s="567">
        <v>2000000</v>
      </c>
      <c r="C6074" s="567">
        <v>1</v>
      </c>
      <c r="D6074" s="567">
        <v>2000000</v>
      </c>
      <c r="E6074" s="567">
        <v>1966975.5164100002</v>
      </c>
      <c r="F6074" s="567">
        <v>1840522.3861500002</v>
      </c>
    </row>
    <row r="6075" spans="1:6">
      <c r="A6075" s="893" t="s">
        <v>509</v>
      </c>
      <c r="B6075" s="567">
        <v>19689</v>
      </c>
      <c r="C6075" s="567">
        <v>1</v>
      </c>
      <c r="D6075" s="567">
        <v>3834295</v>
      </c>
      <c r="E6075" s="567">
        <v>3813323</v>
      </c>
      <c r="F6075" s="567">
        <v>4627</v>
      </c>
    </row>
    <row r="6076" spans="1:6">
      <c r="A6076" s="894" t="s">
        <v>3251</v>
      </c>
      <c r="B6076" s="567">
        <v>19689</v>
      </c>
      <c r="C6076" s="567">
        <v>1</v>
      </c>
      <c r="D6076" s="567">
        <v>3834295</v>
      </c>
      <c r="E6076" s="567">
        <v>3813323</v>
      </c>
      <c r="F6076" s="567">
        <v>4627</v>
      </c>
    </row>
    <row r="6077" spans="1:6">
      <c r="A6077" s="896" t="s">
        <v>318</v>
      </c>
      <c r="B6077" s="567">
        <v>19689</v>
      </c>
      <c r="C6077" s="567">
        <v>1</v>
      </c>
      <c r="D6077" s="567">
        <v>3834295</v>
      </c>
      <c r="E6077" s="567">
        <v>3813323</v>
      </c>
      <c r="F6077" s="567">
        <v>4627</v>
      </c>
    </row>
    <row r="6078" spans="1:6">
      <c r="A6078" s="895" t="s">
        <v>303</v>
      </c>
      <c r="B6078" s="567">
        <v>19689</v>
      </c>
      <c r="C6078" s="567">
        <v>1</v>
      </c>
      <c r="D6078" s="567">
        <v>3834295</v>
      </c>
      <c r="E6078" s="567">
        <v>3813323</v>
      </c>
      <c r="F6078" s="567">
        <v>4627</v>
      </c>
    </row>
    <row r="6079" spans="1:6">
      <c r="A6079" s="897" t="s">
        <v>480</v>
      </c>
      <c r="B6079" s="567">
        <v>19689</v>
      </c>
      <c r="C6079" s="567">
        <v>1</v>
      </c>
      <c r="D6079" s="567">
        <v>3834295</v>
      </c>
      <c r="E6079" s="567">
        <v>3813323</v>
      </c>
      <c r="F6079" s="567">
        <v>4627</v>
      </c>
    </row>
    <row r="6080" spans="1:6">
      <c r="A6080" s="889">
        <v>99</v>
      </c>
      <c r="B6080" s="567">
        <v>7000000</v>
      </c>
      <c r="C6080" s="567">
        <v>1</v>
      </c>
      <c r="D6080" s="567">
        <v>9000000</v>
      </c>
      <c r="E6080" s="567">
        <v>8979498.2900200002</v>
      </c>
      <c r="F6080" s="567">
        <v>8969950.6052699983</v>
      </c>
    </row>
    <row r="6081" spans="1:6">
      <c r="A6081" s="890" t="s">
        <v>3251</v>
      </c>
      <c r="B6081" s="567">
        <v>7000000</v>
      </c>
      <c r="C6081" s="567">
        <v>1</v>
      </c>
      <c r="D6081" s="567">
        <v>9000000</v>
      </c>
      <c r="E6081" s="567">
        <v>8979498.2900200002</v>
      </c>
      <c r="F6081" s="567">
        <v>8969950.6052699983</v>
      </c>
    </row>
    <row r="6082" spans="1:6">
      <c r="A6082" s="891" t="s">
        <v>3251</v>
      </c>
      <c r="B6082" s="567">
        <v>7000000</v>
      </c>
      <c r="C6082" s="567">
        <v>1</v>
      </c>
      <c r="D6082" s="567">
        <v>9000000</v>
      </c>
      <c r="E6082" s="567">
        <v>8979498.2900200002</v>
      </c>
      <c r="F6082" s="567">
        <v>8969950.6052699983</v>
      </c>
    </row>
    <row r="6083" spans="1:6">
      <c r="A6083" s="892" t="s">
        <v>3251</v>
      </c>
      <c r="B6083" s="567">
        <v>7000000</v>
      </c>
      <c r="C6083" s="567">
        <v>1</v>
      </c>
      <c r="D6083" s="567">
        <v>9000000</v>
      </c>
      <c r="E6083" s="567">
        <v>8979498.2900200002</v>
      </c>
      <c r="F6083" s="567">
        <v>8969950.6052699983</v>
      </c>
    </row>
    <row r="6084" spans="1:6">
      <c r="A6084" s="893" t="s">
        <v>503</v>
      </c>
      <c r="B6084" s="567">
        <v>7000000</v>
      </c>
      <c r="C6084" s="567">
        <v>1</v>
      </c>
      <c r="D6084" s="567">
        <v>9000000</v>
      </c>
      <c r="E6084" s="567">
        <v>8979498.2900200002</v>
      </c>
      <c r="F6084" s="567">
        <v>8969950.6052699983</v>
      </c>
    </row>
    <row r="6085" spans="1:6">
      <c r="A6085" s="894" t="s">
        <v>3251</v>
      </c>
      <c r="B6085" s="567">
        <v>7000000</v>
      </c>
      <c r="C6085" s="567">
        <v>1</v>
      </c>
      <c r="D6085" s="567">
        <v>9000000</v>
      </c>
      <c r="E6085" s="567">
        <v>8979498.2900200002</v>
      </c>
      <c r="F6085" s="567">
        <v>8969950.6052699983</v>
      </c>
    </row>
    <row r="6086" spans="1:6">
      <c r="A6086" s="896" t="s">
        <v>318</v>
      </c>
      <c r="B6086" s="567">
        <v>7000000</v>
      </c>
      <c r="C6086" s="567">
        <v>1</v>
      </c>
      <c r="D6086" s="567">
        <v>9000000</v>
      </c>
      <c r="E6086" s="567">
        <v>8979498.2900200002</v>
      </c>
      <c r="F6086" s="567">
        <v>8969950.6052699983</v>
      </c>
    </row>
    <row r="6087" spans="1:6">
      <c r="A6087" s="895" t="s">
        <v>303</v>
      </c>
      <c r="B6087" s="567">
        <v>7000000</v>
      </c>
      <c r="C6087" s="567">
        <v>1</v>
      </c>
      <c r="D6087" s="567">
        <v>9000000</v>
      </c>
      <c r="E6087" s="567">
        <v>8979498.2900200002</v>
      </c>
      <c r="F6087" s="567">
        <v>8969950.6052699983</v>
      </c>
    </row>
    <row r="6088" spans="1:6">
      <c r="A6088" s="897" t="s">
        <v>319</v>
      </c>
      <c r="B6088" s="567">
        <v>7000000</v>
      </c>
      <c r="C6088" s="567">
        <v>1</v>
      </c>
      <c r="D6088" s="567">
        <v>9000000</v>
      </c>
      <c r="E6088" s="567">
        <v>8979498.2900200002</v>
      </c>
      <c r="F6088" s="567">
        <v>8969950.6052699983</v>
      </c>
    </row>
    <row r="6089" spans="1:6">
      <c r="A6089" s="889">
        <v>100</v>
      </c>
      <c r="B6089" s="567">
        <v>4766000</v>
      </c>
      <c r="C6089" s="567">
        <v>1</v>
      </c>
      <c r="D6089" s="567">
        <v>4916000</v>
      </c>
      <c r="E6089" s="567">
        <v>4856582.5360000003</v>
      </c>
      <c r="F6089" s="567">
        <v>4542655.4452300007</v>
      </c>
    </row>
    <row r="6090" spans="1:6">
      <c r="A6090" s="890" t="s">
        <v>3251</v>
      </c>
      <c r="B6090" s="567">
        <v>4766000</v>
      </c>
      <c r="C6090" s="567">
        <v>1</v>
      </c>
      <c r="D6090" s="567">
        <v>4916000</v>
      </c>
      <c r="E6090" s="567">
        <v>4856582.5360000003</v>
      </c>
      <c r="F6090" s="567">
        <v>4542655.4452300007</v>
      </c>
    </row>
    <row r="6091" spans="1:6">
      <c r="A6091" s="891" t="s">
        <v>3251</v>
      </c>
      <c r="B6091" s="567">
        <v>4766000</v>
      </c>
      <c r="C6091" s="567">
        <v>1</v>
      </c>
      <c r="D6091" s="567">
        <v>4916000</v>
      </c>
      <c r="E6091" s="567">
        <v>4856582.5360000003</v>
      </c>
      <c r="F6091" s="567">
        <v>4542655.4452300007</v>
      </c>
    </row>
    <row r="6092" spans="1:6">
      <c r="A6092" s="892" t="s">
        <v>3251</v>
      </c>
      <c r="B6092" s="567">
        <v>4766000</v>
      </c>
      <c r="C6092" s="567">
        <v>1</v>
      </c>
      <c r="D6092" s="567">
        <v>4916000</v>
      </c>
      <c r="E6092" s="567">
        <v>4856582.5360000003</v>
      </c>
      <c r="F6092" s="567">
        <v>4542655.4452300007</v>
      </c>
    </row>
    <row r="6093" spans="1:6">
      <c r="A6093" s="893" t="s">
        <v>504</v>
      </c>
      <c r="B6093" s="567">
        <v>4766000</v>
      </c>
      <c r="C6093" s="567">
        <v>1</v>
      </c>
      <c r="D6093" s="567">
        <v>4916000</v>
      </c>
      <c r="E6093" s="567">
        <v>4856582.5360000003</v>
      </c>
      <c r="F6093" s="567">
        <v>4542655.4452300007</v>
      </c>
    </row>
    <row r="6094" spans="1:6">
      <c r="A6094" s="894" t="s">
        <v>3251</v>
      </c>
      <c r="B6094" s="567">
        <v>4766000</v>
      </c>
      <c r="C6094" s="567">
        <v>1</v>
      </c>
      <c r="D6094" s="567">
        <v>4916000</v>
      </c>
      <c r="E6094" s="567">
        <v>4856582.5360000003</v>
      </c>
      <c r="F6094" s="567">
        <v>4542655.4452300007</v>
      </c>
    </row>
    <row r="6095" spans="1:6">
      <c r="A6095" s="896" t="s">
        <v>318</v>
      </c>
      <c r="B6095" s="567">
        <v>4766000</v>
      </c>
      <c r="C6095" s="567">
        <v>1</v>
      </c>
      <c r="D6095" s="567">
        <v>4916000</v>
      </c>
      <c r="E6095" s="567">
        <v>4856582.5360000003</v>
      </c>
      <c r="F6095" s="567">
        <v>4542655.4452300007</v>
      </c>
    </row>
    <row r="6096" spans="1:6">
      <c r="A6096" s="895" t="s">
        <v>303</v>
      </c>
      <c r="B6096" s="567">
        <v>4766000</v>
      </c>
      <c r="C6096" s="567">
        <v>1</v>
      </c>
      <c r="D6096" s="567">
        <v>4916000</v>
      </c>
      <c r="E6096" s="567">
        <v>4856582.5360000003</v>
      </c>
      <c r="F6096" s="567">
        <v>4542655.4452300007</v>
      </c>
    </row>
    <row r="6097" spans="1:6">
      <c r="A6097" s="897" t="s">
        <v>319</v>
      </c>
      <c r="B6097" s="567">
        <v>4766000</v>
      </c>
      <c r="C6097" s="567">
        <v>1</v>
      </c>
      <c r="D6097" s="567">
        <v>4916000</v>
      </c>
      <c r="E6097" s="567">
        <v>4856582.5360000003</v>
      </c>
      <c r="F6097" s="567">
        <v>4542655.4452300007</v>
      </c>
    </row>
    <row r="6098" spans="1:6">
      <c r="A6098" s="889" t="s">
        <v>3251</v>
      </c>
      <c r="B6098" s="567">
        <v>18425459</v>
      </c>
      <c r="C6098" s="567">
        <v>8</v>
      </c>
      <c r="D6098" s="567">
        <v>107552114.024579</v>
      </c>
      <c r="E6098" s="567">
        <v>33484086.32</v>
      </c>
      <c r="F6098" s="567">
        <v>36099960.05314</v>
      </c>
    </row>
    <row r="6099" spans="1:6">
      <c r="A6099" s="890">
        <v>0</v>
      </c>
      <c r="B6099" s="567"/>
      <c r="C6099" s="567"/>
      <c r="D6099" s="567"/>
      <c r="E6099" s="567"/>
      <c r="F6099" s="567">
        <v>961960.33545000001</v>
      </c>
    </row>
    <row r="6100" spans="1:6">
      <c r="A6100" s="891" t="s">
        <v>3251</v>
      </c>
      <c r="B6100" s="567"/>
      <c r="C6100" s="567"/>
      <c r="D6100" s="567"/>
      <c r="E6100" s="567"/>
      <c r="F6100" s="567">
        <v>961960.33545000001</v>
      </c>
    </row>
    <row r="6101" spans="1:6">
      <c r="A6101" s="892" t="s">
        <v>3251</v>
      </c>
      <c r="B6101" s="567"/>
      <c r="C6101" s="567"/>
      <c r="D6101" s="567"/>
      <c r="E6101" s="567"/>
      <c r="F6101" s="567">
        <v>961960.33545000001</v>
      </c>
    </row>
    <row r="6102" spans="1:6">
      <c r="A6102" s="893" t="s">
        <v>3251</v>
      </c>
      <c r="B6102" s="567"/>
      <c r="C6102" s="567"/>
      <c r="D6102" s="567"/>
      <c r="E6102" s="567"/>
      <c r="F6102" s="567">
        <v>961960.33545000001</v>
      </c>
    </row>
    <row r="6103" spans="1:6">
      <c r="A6103" s="894" t="s">
        <v>3251</v>
      </c>
      <c r="B6103" s="567"/>
      <c r="C6103" s="567"/>
      <c r="D6103" s="567"/>
      <c r="E6103" s="567"/>
      <c r="F6103" s="567">
        <v>961960.33545000001</v>
      </c>
    </row>
    <row r="6104" spans="1:6">
      <c r="A6104" s="896" t="s">
        <v>529</v>
      </c>
      <c r="B6104" s="567"/>
      <c r="C6104" s="567"/>
      <c r="D6104" s="567"/>
      <c r="E6104" s="567"/>
      <c r="F6104" s="567">
        <v>961960.33545000001</v>
      </c>
    </row>
    <row r="6105" spans="1:6">
      <c r="A6105" s="895" t="s">
        <v>282</v>
      </c>
      <c r="B6105" s="567"/>
      <c r="C6105" s="567"/>
      <c r="D6105" s="567"/>
      <c r="E6105" s="567"/>
      <c r="F6105" s="567">
        <v>961960.33545000001</v>
      </c>
    </row>
    <row r="6106" spans="1:6">
      <c r="A6106" s="897" t="s">
        <v>319</v>
      </c>
      <c r="B6106" s="567"/>
      <c r="C6106" s="567"/>
      <c r="D6106" s="567"/>
      <c r="E6106" s="567"/>
      <c r="F6106" s="567">
        <v>961960.33545000001</v>
      </c>
    </row>
    <row r="6107" spans="1:6">
      <c r="A6107" s="890">
        <v>0.66282614196932399</v>
      </c>
      <c r="B6107" s="567"/>
      <c r="C6107" s="567"/>
      <c r="D6107" s="567"/>
      <c r="E6107" s="567"/>
      <c r="F6107" s="567"/>
    </row>
    <row r="6108" spans="1:6">
      <c r="A6108" s="891" t="s">
        <v>3251</v>
      </c>
      <c r="B6108" s="567"/>
      <c r="C6108" s="567"/>
      <c r="D6108" s="567"/>
      <c r="E6108" s="567"/>
      <c r="F6108" s="567"/>
    </row>
    <row r="6109" spans="1:6">
      <c r="A6109" s="892" t="s">
        <v>3251</v>
      </c>
      <c r="B6109" s="567"/>
      <c r="C6109" s="567"/>
      <c r="D6109" s="567"/>
      <c r="E6109" s="567"/>
      <c r="F6109" s="567"/>
    </row>
    <row r="6110" spans="1:6">
      <c r="A6110" s="893" t="s">
        <v>3251</v>
      </c>
      <c r="B6110" s="567"/>
      <c r="C6110" s="567"/>
      <c r="D6110" s="567"/>
      <c r="E6110" s="567"/>
      <c r="F6110" s="567"/>
    </row>
    <row r="6111" spans="1:6">
      <c r="A6111" s="894" t="s">
        <v>3251</v>
      </c>
      <c r="B6111" s="567"/>
      <c r="C6111" s="567"/>
      <c r="D6111" s="567"/>
      <c r="E6111" s="567"/>
      <c r="F6111" s="567"/>
    </row>
    <row r="6112" spans="1:6">
      <c r="A6112" s="896" t="s">
        <v>529</v>
      </c>
      <c r="B6112" s="567"/>
      <c r="C6112" s="567"/>
      <c r="D6112" s="567"/>
      <c r="E6112" s="567"/>
      <c r="F6112" s="567"/>
    </row>
    <row r="6113" spans="1:6">
      <c r="A6113" s="895" t="s">
        <v>268</v>
      </c>
      <c r="B6113" s="567"/>
      <c r="C6113" s="567"/>
      <c r="D6113" s="567"/>
      <c r="E6113" s="567"/>
      <c r="F6113" s="567"/>
    </row>
    <row r="6114" spans="1:6">
      <c r="A6114" s="897" t="s">
        <v>319</v>
      </c>
      <c r="B6114" s="567"/>
      <c r="C6114" s="567"/>
      <c r="D6114" s="567"/>
      <c r="E6114" s="567"/>
      <c r="F6114" s="567"/>
    </row>
    <row r="6115" spans="1:6">
      <c r="A6115" s="890" t="s">
        <v>3251</v>
      </c>
      <c r="B6115" s="567">
        <v>18425459</v>
      </c>
      <c r="C6115" s="567">
        <v>8</v>
      </c>
      <c r="D6115" s="567">
        <v>107552114.024579</v>
      </c>
      <c r="E6115" s="567">
        <v>33484086.32</v>
      </c>
      <c r="F6115" s="567">
        <v>35137999.717689998</v>
      </c>
    </row>
    <row r="6116" spans="1:6">
      <c r="A6116" s="891" t="s">
        <v>3251</v>
      </c>
      <c r="B6116" s="567">
        <v>18425459</v>
      </c>
      <c r="C6116" s="567">
        <v>8</v>
      </c>
      <c r="D6116" s="567">
        <v>107552114.024579</v>
      </c>
      <c r="E6116" s="567">
        <v>33484086.32</v>
      </c>
      <c r="F6116" s="567">
        <v>35137999.717689998</v>
      </c>
    </row>
    <row r="6117" spans="1:6">
      <c r="A6117" s="892" t="s">
        <v>2261</v>
      </c>
      <c r="B6117" s="567"/>
      <c r="C6117" s="567"/>
      <c r="D6117" s="567"/>
      <c r="E6117" s="567"/>
      <c r="F6117" s="567"/>
    </row>
    <row r="6118" spans="1:6">
      <c r="A6118" s="893" t="s">
        <v>3251</v>
      </c>
      <c r="B6118" s="567"/>
      <c r="C6118" s="567"/>
      <c r="D6118" s="567"/>
      <c r="E6118" s="567"/>
      <c r="F6118" s="567"/>
    </row>
    <row r="6119" spans="1:6">
      <c r="A6119" s="894" t="s">
        <v>3251</v>
      </c>
      <c r="B6119" s="567"/>
      <c r="C6119" s="567"/>
      <c r="D6119" s="567"/>
      <c r="E6119" s="567"/>
      <c r="F6119" s="567"/>
    </row>
    <row r="6120" spans="1:6">
      <c r="A6120" s="896" t="s">
        <v>528</v>
      </c>
      <c r="B6120" s="567"/>
      <c r="C6120" s="567"/>
      <c r="D6120" s="567"/>
      <c r="E6120" s="567"/>
      <c r="F6120" s="567"/>
    </row>
    <row r="6121" spans="1:6">
      <c r="A6121" s="895" t="s">
        <v>281</v>
      </c>
      <c r="B6121" s="567"/>
      <c r="C6121" s="567"/>
      <c r="D6121" s="567"/>
      <c r="E6121" s="567"/>
      <c r="F6121" s="567"/>
    </row>
    <row r="6122" spans="1:6">
      <c r="A6122" s="897" t="s">
        <v>3251</v>
      </c>
      <c r="B6122" s="567"/>
      <c r="C6122" s="567"/>
      <c r="D6122" s="567"/>
      <c r="E6122" s="567"/>
      <c r="F6122" s="567"/>
    </row>
    <row r="6123" spans="1:6">
      <c r="A6123" s="892" t="s">
        <v>2224</v>
      </c>
      <c r="B6123" s="567"/>
      <c r="C6123" s="567">
        <v>1</v>
      </c>
      <c r="D6123" s="567">
        <v>1500000</v>
      </c>
      <c r="E6123" s="567"/>
      <c r="F6123" s="567"/>
    </row>
    <row r="6124" spans="1:6">
      <c r="A6124" s="893" t="s">
        <v>3251</v>
      </c>
      <c r="B6124" s="567"/>
      <c r="C6124" s="567">
        <v>1</v>
      </c>
      <c r="D6124" s="567">
        <v>1500000</v>
      </c>
      <c r="E6124" s="567"/>
      <c r="F6124" s="567"/>
    </row>
    <row r="6125" spans="1:6">
      <c r="A6125" s="894" t="s">
        <v>3251</v>
      </c>
      <c r="B6125" s="567"/>
      <c r="C6125" s="567">
        <v>1</v>
      </c>
      <c r="D6125" s="567">
        <v>1500000</v>
      </c>
      <c r="E6125" s="567"/>
      <c r="F6125" s="567"/>
    </row>
    <row r="6126" spans="1:6">
      <c r="A6126" s="896" t="s">
        <v>528</v>
      </c>
      <c r="B6126" s="567"/>
      <c r="C6126" s="567">
        <v>1</v>
      </c>
      <c r="D6126" s="567">
        <v>1500000</v>
      </c>
      <c r="E6126" s="567"/>
      <c r="F6126" s="567"/>
    </row>
    <row r="6127" spans="1:6">
      <c r="A6127" s="895" t="s">
        <v>288</v>
      </c>
      <c r="B6127" s="567"/>
      <c r="C6127" s="567">
        <v>1</v>
      </c>
      <c r="D6127" s="567">
        <v>1500000</v>
      </c>
      <c r="E6127" s="567"/>
      <c r="F6127" s="567"/>
    </row>
    <row r="6128" spans="1:6">
      <c r="A6128" s="897" t="s">
        <v>319</v>
      </c>
      <c r="B6128" s="567"/>
      <c r="C6128" s="567">
        <v>1</v>
      </c>
      <c r="D6128" s="567">
        <v>1500000</v>
      </c>
      <c r="E6128" s="567"/>
      <c r="F6128" s="567"/>
    </row>
    <row r="6129" spans="1:6">
      <c r="A6129" s="892" t="s">
        <v>3093</v>
      </c>
      <c r="B6129" s="567"/>
      <c r="C6129" s="567"/>
      <c r="D6129" s="567"/>
      <c r="E6129" s="567"/>
      <c r="F6129" s="567">
        <v>4438680.7176900003</v>
      </c>
    </row>
    <row r="6130" spans="1:6">
      <c r="A6130" s="893" t="s">
        <v>3251</v>
      </c>
      <c r="B6130" s="567"/>
      <c r="C6130" s="567"/>
      <c r="D6130" s="567"/>
      <c r="E6130" s="567"/>
      <c r="F6130" s="567">
        <v>4438680.7176900003</v>
      </c>
    </row>
    <row r="6131" spans="1:6">
      <c r="A6131" s="894" t="s">
        <v>3251</v>
      </c>
      <c r="B6131" s="567"/>
      <c r="C6131" s="567"/>
      <c r="D6131" s="567"/>
      <c r="E6131" s="567"/>
      <c r="F6131" s="567">
        <v>4438680.7176900003</v>
      </c>
    </row>
    <row r="6132" spans="1:6">
      <c r="A6132" s="896" t="s">
        <v>529</v>
      </c>
      <c r="B6132" s="567"/>
      <c r="C6132" s="567"/>
      <c r="D6132" s="567"/>
      <c r="E6132" s="567"/>
      <c r="F6132" s="567">
        <v>4438680.7176900003</v>
      </c>
    </row>
    <row r="6133" spans="1:6">
      <c r="A6133" s="895" t="s">
        <v>282</v>
      </c>
      <c r="B6133" s="567"/>
      <c r="C6133" s="567"/>
      <c r="D6133" s="567"/>
      <c r="E6133" s="567"/>
      <c r="F6133" s="567">
        <v>4438680.7176900003</v>
      </c>
    </row>
    <row r="6134" spans="1:6">
      <c r="A6134" s="897" t="s">
        <v>319</v>
      </c>
      <c r="B6134" s="567"/>
      <c r="C6134" s="567"/>
      <c r="D6134" s="567"/>
      <c r="E6134" s="567"/>
      <c r="F6134" s="567">
        <v>4438680.7176900003</v>
      </c>
    </row>
    <row r="6135" spans="1:6">
      <c r="A6135" s="892" t="s">
        <v>2252</v>
      </c>
      <c r="B6135" s="567"/>
      <c r="C6135" s="567">
        <v>1</v>
      </c>
      <c r="D6135" s="567">
        <v>12370909</v>
      </c>
      <c r="E6135" s="567">
        <v>12230047.15</v>
      </c>
      <c r="F6135" s="567">
        <v>12219052</v>
      </c>
    </row>
    <row r="6136" spans="1:6">
      <c r="A6136" s="893" t="s">
        <v>3251</v>
      </c>
      <c r="B6136" s="567"/>
      <c r="C6136" s="567">
        <v>1</v>
      </c>
      <c r="D6136" s="567">
        <v>12370909</v>
      </c>
      <c r="E6136" s="567">
        <v>12230047.15</v>
      </c>
      <c r="F6136" s="567">
        <v>12219052</v>
      </c>
    </row>
    <row r="6137" spans="1:6">
      <c r="A6137" s="894" t="s">
        <v>3251</v>
      </c>
      <c r="B6137" s="567"/>
      <c r="C6137" s="567">
        <v>1</v>
      </c>
      <c r="D6137" s="567">
        <v>12370909</v>
      </c>
      <c r="E6137" s="567">
        <v>12230047.15</v>
      </c>
      <c r="F6137" s="567">
        <v>12219052</v>
      </c>
    </row>
    <row r="6138" spans="1:6">
      <c r="A6138" s="896" t="s">
        <v>528</v>
      </c>
      <c r="B6138" s="567"/>
      <c r="C6138" s="567">
        <v>1</v>
      </c>
      <c r="D6138" s="567">
        <v>12370909</v>
      </c>
      <c r="E6138" s="567">
        <v>12230047.15</v>
      </c>
      <c r="F6138" s="567">
        <v>12219052</v>
      </c>
    </row>
    <row r="6139" spans="1:6">
      <c r="A6139" s="895" t="s">
        <v>290</v>
      </c>
      <c r="B6139" s="567"/>
      <c r="C6139" s="567">
        <v>1</v>
      </c>
      <c r="D6139" s="567">
        <v>12370909</v>
      </c>
      <c r="E6139" s="567">
        <v>12230047.15</v>
      </c>
      <c r="F6139" s="567">
        <v>12219052</v>
      </c>
    </row>
    <row r="6140" spans="1:6">
      <c r="A6140" s="897" t="s">
        <v>3251</v>
      </c>
      <c r="B6140" s="567"/>
      <c r="C6140" s="567">
        <v>1</v>
      </c>
      <c r="D6140" s="567">
        <v>12370909</v>
      </c>
      <c r="E6140" s="567">
        <v>12230047.15</v>
      </c>
      <c r="F6140" s="567">
        <v>12219052</v>
      </c>
    </row>
    <row r="6141" spans="1:6">
      <c r="A6141" s="892" t="s">
        <v>2222</v>
      </c>
      <c r="B6141" s="567"/>
      <c r="C6141" s="567">
        <v>1</v>
      </c>
      <c r="D6141" s="567">
        <v>59000000</v>
      </c>
      <c r="E6141" s="567"/>
      <c r="F6141" s="567"/>
    </row>
    <row r="6142" spans="1:6">
      <c r="A6142" s="893" t="s">
        <v>3251</v>
      </c>
      <c r="B6142" s="567"/>
      <c r="C6142" s="567">
        <v>1</v>
      </c>
      <c r="D6142" s="567">
        <v>59000000</v>
      </c>
      <c r="E6142" s="567"/>
      <c r="F6142" s="567"/>
    </row>
    <row r="6143" spans="1:6">
      <c r="A6143" s="894" t="s">
        <v>3251</v>
      </c>
      <c r="B6143" s="567"/>
      <c r="C6143" s="567">
        <v>1</v>
      </c>
      <c r="D6143" s="567">
        <v>59000000</v>
      </c>
      <c r="E6143" s="567"/>
      <c r="F6143" s="567"/>
    </row>
    <row r="6144" spans="1:6">
      <c r="A6144" s="896" t="s">
        <v>528</v>
      </c>
      <c r="B6144" s="567"/>
      <c r="C6144" s="567">
        <v>1</v>
      </c>
      <c r="D6144" s="567">
        <v>59000000</v>
      </c>
      <c r="E6144" s="567"/>
      <c r="F6144" s="567"/>
    </row>
    <row r="6145" spans="1:6">
      <c r="A6145" s="895" t="s">
        <v>288</v>
      </c>
      <c r="B6145" s="567"/>
      <c r="C6145" s="567">
        <v>1</v>
      </c>
      <c r="D6145" s="567">
        <v>59000000</v>
      </c>
      <c r="E6145" s="567"/>
      <c r="F6145" s="567"/>
    </row>
    <row r="6146" spans="1:6">
      <c r="A6146" s="897" t="s">
        <v>319</v>
      </c>
      <c r="B6146" s="567"/>
      <c r="C6146" s="567">
        <v>1</v>
      </c>
      <c r="D6146" s="567">
        <v>59000000</v>
      </c>
      <c r="E6146" s="567"/>
      <c r="F6146" s="567"/>
    </row>
    <row r="6147" spans="1:6">
      <c r="A6147" s="892" t="s">
        <v>3116</v>
      </c>
      <c r="B6147" s="567"/>
      <c r="C6147" s="567"/>
      <c r="D6147" s="567"/>
      <c r="E6147" s="567"/>
      <c r="F6147" s="567"/>
    </row>
    <row r="6148" spans="1:6">
      <c r="A6148" s="893" t="s">
        <v>3251</v>
      </c>
      <c r="B6148" s="567"/>
      <c r="C6148" s="567"/>
      <c r="D6148" s="567"/>
      <c r="E6148" s="567"/>
      <c r="F6148" s="567"/>
    </row>
    <row r="6149" spans="1:6">
      <c r="A6149" s="894" t="s">
        <v>3251</v>
      </c>
      <c r="B6149" s="567"/>
      <c r="C6149" s="567"/>
      <c r="D6149" s="567"/>
      <c r="E6149" s="567"/>
      <c r="F6149" s="567"/>
    </row>
    <row r="6150" spans="1:6">
      <c r="A6150" s="896" t="s">
        <v>526</v>
      </c>
      <c r="B6150" s="567"/>
      <c r="C6150" s="567"/>
      <c r="D6150" s="567"/>
      <c r="E6150" s="567"/>
      <c r="F6150" s="567"/>
    </row>
    <row r="6151" spans="1:6">
      <c r="A6151" s="895" t="s">
        <v>269</v>
      </c>
      <c r="B6151" s="567"/>
      <c r="C6151" s="567"/>
      <c r="D6151" s="567"/>
      <c r="E6151" s="567"/>
      <c r="F6151" s="567"/>
    </row>
    <row r="6152" spans="1:6">
      <c r="A6152" s="897" t="s">
        <v>480</v>
      </c>
      <c r="B6152" s="567"/>
      <c r="C6152" s="567"/>
      <c r="D6152" s="567"/>
      <c r="E6152" s="567"/>
      <c r="F6152" s="567"/>
    </row>
    <row r="6153" spans="1:6">
      <c r="A6153" s="892" t="s">
        <v>2251</v>
      </c>
      <c r="B6153" s="567"/>
      <c r="C6153" s="567">
        <v>1</v>
      </c>
      <c r="D6153" s="567">
        <v>12839500</v>
      </c>
      <c r="E6153" s="567">
        <v>12817395.17</v>
      </c>
      <c r="F6153" s="567">
        <v>12759454</v>
      </c>
    </row>
    <row r="6154" spans="1:6">
      <c r="A6154" s="893" t="s">
        <v>3251</v>
      </c>
      <c r="B6154" s="567"/>
      <c r="C6154" s="567">
        <v>1</v>
      </c>
      <c r="D6154" s="567">
        <v>12839500</v>
      </c>
      <c r="E6154" s="567">
        <v>12817395.17</v>
      </c>
      <c r="F6154" s="567">
        <v>12759454</v>
      </c>
    </row>
    <row r="6155" spans="1:6">
      <c r="A6155" s="894" t="s">
        <v>3251</v>
      </c>
      <c r="B6155" s="567"/>
      <c r="C6155" s="567">
        <v>1</v>
      </c>
      <c r="D6155" s="567">
        <v>12839500</v>
      </c>
      <c r="E6155" s="567">
        <v>12817395.17</v>
      </c>
      <c r="F6155" s="567">
        <v>12759454</v>
      </c>
    </row>
    <row r="6156" spans="1:6">
      <c r="A6156" s="896" t="s">
        <v>528</v>
      </c>
      <c r="B6156" s="567"/>
      <c r="C6156" s="567">
        <v>1</v>
      </c>
      <c r="D6156" s="567">
        <v>12839500</v>
      </c>
      <c r="E6156" s="567">
        <v>12817395.17</v>
      </c>
      <c r="F6156" s="567">
        <v>12759454</v>
      </c>
    </row>
    <row r="6157" spans="1:6">
      <c r="A6157" s="895" t="s">
        <v>290</v>
      </c>
      <c r="B6157" s="567"/>
      <c r="C6157" s="567">
        <v>1</v>
      </c>
      <c r="D6157" s="567">
        <v>12839500</v>
      </c>
      <c r="E6157" s="567">
        <v>12817395.17</v>
      </c>
      <c r="F6157" s="567">
        <v>12759454</v>
      </c>
    </row>
    <row r="6158" spans="1:6">
      <c r="A6158" s="897" t="s">
        <v>3251</v>
      </c>
      <c r="B6158" s="567"/>
      <c r="C6158" s="567">
        <v>1</v>
      </c>
      <c r="D6158" s="567">
        <v>12839500</v>
      </c>
      <c r="E6158" s="567">
        <v>12817395.17</v>
      </c>
      <c r="F6158" s="567">
        <v>12759454</v>
      </c>
    </row>
    <row r="6159" spans="1:6">
      <c r="A6159" s="892" t="s">
        <v>2211</v>
      </c>
      <c r="B6159" s="567"/>
      <c r="C6159" s="567">
        <v>1</v>
      </c>
      <c r="D6159" s="567">
        <v>2866246.0245790002</v>
      </c>
      <c r="E6159" s="567"/>
      <c r="F6159" s="567"/>
    </row>
    <row r="6160" spans="1:6">
      <c r="A6160" s="893" t="s">
        <v>2210</v>
      </c>
      <c r="B6160" s="567"/>
      <c r="C6160" s="567">
        <v>1</v>
      </c>
      <c r="D6160" s="567">
        <v>2866246.0245790002</v>
      </c>
      <c r="E6160" s="567"/>
      <c r="F6160" s="567"/>
    </row>
    <row r="6161" spans="1:6">
      <c r="A6161" s="894" t="s">
        <v>3251</v>
      </c>
      <c r="B6161" s="567"/>
      <c r="C6161" s="567">
        <v>1</v>
      </c>
      <c r="D6161" s="567">
        <v>2866246.0245790002</v>
      </c>
      <c r="E6161" s="567"/>
      <c r="F6161" s="567"/>
    </row>
    <row r="6162" spans="1:6">
      <c r="A6162" s="896" t="s">
        <v>528</v>
      </c>
      <c r="B6162" s="567"/>
      <c r="C6162" s="567">
        <v>1</v>
      </c>
      <c r="D6162" s="567">
        <v>2866246.0245790002</v>
      </c>
      <c r="E6162" s="567"/>
      <c r="F6162" s="567"/>
    </row>
    <row r="6163" spans="1:6">
      <c r="A6163" s="895" t="s">
        <v>286</v>
      </c>
      <c r="B6163" s="567"/>
      <c r="C6163" s="567">
        <v>1</v>
      </c>
      <c r="D6163" s="567">
        <v>2866246.0245790002</v>
      </c>
      <c r="E6163" s="567"/>
      <c r="F6163" s="567"/>
    </row>
    <row r="6164" spans="1:6">
      <c r="A6164" s="897" t="s">
        <v>319</v>
      </c>
      <c r="B6164" s="567"/>
      <c r="C6164" s="567">
        <v>1</v>
      </c>
      <c r="D6164" s="567">
        <v>2866246.0245790002</v>
      </c>
      <c r="E6164" s="567"/>
      <c r="F6164" s="567"/>
    </row>
    <row r="6165" spans="1:6">
      <c r="A6165" s="892" t="s">
        <v>2270</v>
      </c>
      <c r="B6165" s="567"/>
      <c r="C6165" s="567"/>
      <c r="D6165" s="567"/>
      <c r="E6165" s="567"/>
      <c r="F6165" s="567"/>
    </row>
    <row r="6166" spans="1:6">
      <c r="A6166" s="893" t="s">
        <v>3251</v>
      </c>
      <c r="B6166" s="567"/>
      <c r="C6166" s="567"/>
      <c r="D6166" s="567"/>
      <c r="E6166" s="567"/>
      <c r="F6166" s="567"/>
    </row>
    <row r="6167" spans="1:6">
      <c r="A6167" s="894" t="s">
        <v>3251</v>
      </c>
      <c r="B6167" s="567"/>
      <c r="C6167" s="567"/>
      <c r="D6167" s="567"/>
      <c r="E6167" s="567"/>
      <c r="F6167" s="567"/>
    </row>
    <row r="6168" spans="1:6">
      <c r="A6168" s="896" t="s">
        <v>528</v>
      </c>
      <c r="B6168" s="567"/>
      <c r="C6168" s="567"/>
      <c r="D6168" s="567"/>
      <c r="E6168" s="567"/>
      <c r="F6168" s="567"/>
    </row>
    <row r="6169" spans="1:6">
      <c r="A6169" s="895" t="s">
        <v>275</v>
      </c>
      <c r="B6169" s="567"/>
      <c r="C6169" s="567"/>
      <c r="D6169" s="567"/>
      <c r="E6169" s="567"/>
      <c r="F6169" s="567"/>
    </row>
    <row r="6170" spans="1:6">
      <c r="A6170" s="897" t="s">
        <v>3251</v>
      </c>
      <c r="B6170" s="567"/>
      <c r="C6170" s="567"/>
      <c r="D6170" s="567"/>
      <c r="E6170" s="567"/>
      <c r="F6170" s="567"/>
    </row>
    <row r="6171" spans="1:6">
      <c r="A6171" s="892" t="s">
        <v>3251</v>
      </c>
      <c r="B6171" s="567">
        <v>18425459</v>
      </c>
      <c r="C6171" s="567">
        <v>3</v>
      </c>
      <c r="D6171" s="567">
        <v>18975459</v>
      </c>
      <c r="E6171" s="567">
        <v>8436644</v>
      </c>
      <c r="F6171" s="567">
        <v>5720813</v>
      </c>
    </row>
    <row r="6172" spans="1:6">
      <c r="A6172" s="893">
        <v>2</v>
      </c>
      <c r="B6172" s="567">
        <v>2144459</v>
      </c>
      <c r="C6172" s="567">
        <v>1</v>
      </c>
      <c r="D6172" s="567">
        <v>2144459</v>
      </c>
      <c r="E6172" s="567">
        <v>2114901</v>
      </c>
      <c r="F6172" s="567">
        <v>2073277</v>
      </c>
    </row>
    <row r="6173" spans="1:6">
      <c r="A6173" s="894" t="s">
        <v>3251</v>
      </c>
      <c r="B6173" s="567">
        <v>2144459</v>
      </c>
      <c r="C6173" s="567">
        <v>1</v>
      </c>
      <c r="D6173" s="567">
        <v>2144459</v>
      </c>
      <c r="E6173" s="567">
        <v>2114901</v>
      </c>
      <c r="F6173" s="567">
        <v>2073277</v>
      </c>
    </row>
    <row r="6174" spans="1:6">
      <c r="A6174" s="896" t="s">
        <v>318</v>
      </c>
      <c r="B6174" s="567">
        <v>2144459</v>
      </c>
      <c r="C6174" s="567">
        <v>1</v>
      </c>
      <c r="D6174" s="567">
        <v>2144459</v>
      </c>
      <c r="E6174" s="567">
        <v>2114901</v>
      </c>
      <c r="F6174" s="567">
        <v>2073277</v>
      </c>
    </row>
    <row r="6175" spans="1:6">
      <c r="A6175" s="895" t="s">
        <v>291</v>
      </c>
      <c r="B6175" s="567">
        <v>2144459</v>
      </c>
      <c r="C6175" s="567">
        <v>1</v>
      </c>
      <c r="D6175" s="567">
        <v>2144459</v>
      </c>
      <c r="E6175" s="567">
        <v>2114901</v>
      </c>
      <c r="F6175" s="567">
        <v>2073277</v>
      </c>
    </row>
    <row r="6176" spans="1:6">
      <c r="A6176" s="897" t="s">
        <v>418</v>
      </c>
      <c r="B6176" s="567">
        <v>2144459</v>
      </c>
      <c r="C6176" s="567">
        <v>1</v>
      </c>
      <c r="D6176" s="567">
        <v>2144459</v>
      </c>
      <c r="E6176" s="567">
        <v>2114901</v>
      </c>
      <c r="F6176" s="567">
        <v>2073277</v>
      </c>
    </row>
    <row r="6177" spans="1:6">
      <c r="A6177" s="893">
        <v>4</v>
      </c>
      <c r="B6177" s="567">
        <v>8291000</v>
      </c>
      <c r="C6177" s="567">
        <v>1</v>
      </c>
      <c r="D6177" s="567">
        <v>8841000</v>
      </c>
      <c r="E6177" s="567">
        <v>5351073</v>
      </c>
      <c r="F6177" s="567">
        <v>3647536</v>
      </c>
    </row>
    <row r="6178" spans="1:6">
      <c r="A6178" s="894" t="s">
        <v>3251</v>
      </c>
      <c r="B6178" s="567">
        <v>8291000</v>
      </c>
      <c r="C6178" s="567">
        <v>1</v>
      </c>
      <c r="D6178" s="567">
        <v>8841000</v>
      </c>
      <c r="E6178" s="567">
        <v>5351073</v>
      </c>
      <c r="F6178" s="567">
        <v>3647536</v>
      </c>
    </row>
    <row r="6179" spans="1:6">
      <c r="A6179" s="896" t="s">
        <v>318</v>
      </c>
      <c r="B6179" s="567">
        <v>8291000</v>
      </c>
      <c r="C6179" s="567">
        <v>1</v>
      </c>
      <c r="D6179" s="567">
        <v>8841000</v>
      </c>
      <c r="E6179" s="567">
        <v>5351073</v>
      </c>
      <c r="F6179" s="567">
        <v>3647536</v>
      </c>
    </row>
    <row r="6180" spans="1:6">
      <c r="A6180" s="895" t="s">
        <v>291</v>
      </c>
      <c r="B6180" s="567">
        <v>8291000</v>
      </c>
      <c r="C6180" s="567">
        <v>1</v>
      </c>
      <c r="D6180" s="567">
        <v>8841000</v>
      </c>
      <c r="E6180" s="567">
        <v>5351073</v>
      </c>
      <c r="F6180" s="567">
        <v>3647536</v>
      </c>
    </row>
    <row r="6181" spans="1:6">
      <c r="A6181" s="897" t="s">
        <v>391</v>
      </c>
      <c r="B6181" s="567">
        <v>8291000</v>
      </c>
      <c r="C6181" s="567">
        <v>1</v>
      </c>
      <c r="D6181" s="567">
        <v>8841000</v>
      </c>
      <c r="E6181" s="567">
        <v>5351073</v>
      </c>
      <c r="F6181" s="567">
        <v>3647536</v>
      </c>
    </row>
    <row r="6182" spans="1:6">
      <c r="A6182" s="893" t="s">
        <v>3251</v>
      </c>
      <c r="B6182" s="567">
        <v>7990000</v>
      </c>
      <c r="C6182" s="567">
        <v>1</v>
      </c>
      <c r="D6182" s="567">
        <v>7990000</v>
      </c>
      <c r="E6182" s="567">
        <v>970670</v>
      </c>
      <c r="F6182" s="567">
        <v>0</v>
      </c>
    </row>
    <row r="6183" spans="1:6">
      <c r="A6183" s="894" t="s">
        <v>3251</v>
      </c>
      <c r="B6183" s="567">
        <v>7990000</v>
      </c>
      <c r="C6183" s="567">
        <v>1</v>
      </c>
      <c r="D6183" s="567">
        <v>7990000</v>
      </c>
      <c r="E6183" s="567">
        <v>970670</v>
      </c>
      <c r="F6183" s="567">
        <v>0</v>
      </c>
    </row>
    <row r="6184" spans="1:6">
      <c r="A6184" s="896" t="s">
        <v>318</v>
      </c>
      <c r="B6184" s="567">
        <v>7990000</v>
      </c>
      <c r="C6184" s="567">
        <v>1</v>
      </c>
      <c r="D6184" s="567">
        <v>7990000</v>
      </c>
      <c r="E6184" s="567">
        <v>970670</v>
      </c>
      <c r="F6184" s="567">
        <v>0</v>
      </c>
    </row>
    <row r="6185" spans="1:6">
      <c r="A6185" s="895" t="s">
        <v>272</v>
      </c>
      <c r="B6185" s="567">
        <v>7990000</v>
      </c>
      <c r="C6185" s="567">
        <v>1</v>
      </c>
      <c r="D6185" s="567">
        <v>7990000</v>
      </c>
      <c r="E6185" s="567">
        <v>970670</v>
      </c>
      <c r="F6185" s="567">
        <v>0</v>
      </c>
    </row>
    <row r="6186" spans="1:6">
      <c r="A6186" s="897" t="s">
        <v>472</v>
      </c>
      <c r="B6186" s="567">
        <v>7990000</v>
      </c>
      <c r="C6186" s="567">
        <v>1</v>
      </c>
      <c r="D6186" s="567">
        <v>7990000</v>
      </c>
      <c r="E6186" s="567">
        <v>970670</v>
      </c>
      <c r="F6186" s="567">
        <v>0</v>
      </c>
    </row>
    <row r="6187" spans="1:6">
      <c r="A6187" s="726" t="s">
        <v>2709</v>
      </c>
      <c r="B6187" s="567">
        <v>50000000</v>
      </c>
      <c r="C6187" s="567">
        <v>3</v>
      </c>
      <c r="D6187" s="567">
        <v>157555000</v>
      </c>
      <c r="E6187" s="567"/>
      <c r="F6187" s="567">
        <v>38500000</v>
      </c>
    </row>
    <row r="6188" spans="1:6">
      <c r="A6188" s="887" t="s">
        <v>3154</v>
      </c>
      <c r="B6188" s="567"/>
      <c r="C6188" s="567">
        <v>1</v>
      </c>
      <c r="D6188" s="567">
        <v>1555000</v>
      </c>
      <c r="E6188" s="567"/>
      <c r="F6188" s="567"/>
    </row>
    <row r="6189" spans="1:6">
      <c r="A6189" s="888" t="s">
        <v>3251</v>
      </c>
      <c r="B6189" s="567"/>
      <c r="C6189" s="567">
        <v>1</v>
      </c>
      <c r="D6189" s="567">
        <v>1555000</v>
      </c>
      <c r="E6189" s="567"/>
      <c r="F6189" s="567"/>
    </row>
    <row r="6190" spans="1:6">
      <c r="A6190" s="889">
        <v>0</v>
      </c>
      <c r="B6190" s="567"/>
      <c r="C6190" s="567">
        <v>1</v>
      </c>
      <c r="D6190" s="567">
        <v>1555000</v>
      </c>
      <c r="E6190" s="567"/>
      <c r="F6190" s="567"/>
    </row>
    <row r="6191" spans="1:6">
      <c r="A6191" s="890">
        <v>0</v>
      </c>
      <c r="B6191" s="567"/>
      <c r="C6191" s="567">
        <v>1</v>
      </c>
      <c r="D6191" s="567">
        <v>1555000</v>
      </c>
      <c r="E6191" s="567"/>
      <c r="F6191" s="567"/>
    </row>
    <row r="6192" spans="1:6">
      <c r="A6192" s="891" t="s">
        <v>3251</v>
      </c>
      <c r="B6192" s="567"/>
      <c r="C6192" s="567">
        <v>1</v>
      </c>
      <c r="D6192" s="567">
        <v>1555000</v>
      </c>
      <c r="E6192" s="567"/>
      <c r="F6192" s="567"/>
    </row>
    <row r="6193" spans="1:6">
      <c r="A6193" s="892" t="s">
        <v>3153</v>
      </c>
      <c r="B6193" s="567"/>
      <c r="C6193" s="567">
        <v>1</v>
      </c>
      <c r="D6193" s="567">
        <v>1555000</v>
      </c>
      <c r="E6193" s="567"/>
      <c r="F6193" s="567"/>
    </row>
    <row r="6194" spans="1:6">
      <c r="A6194" s="893" t="s">
        <v>3251</v>
      </c>
      <c r="B6194" s="567"/>
      <c r="C6194" s="567">
        <v>1</v>
      </c>
      <c r="D6194" s="567">
        <v>1555000</v>
      </c>
      <c r="E6194" s="567"/>
      <c r="F6194" s="567"/>
    </row>
    <row r="6195" spans="1:6">
      <c r="A6195" s="894" t="s">
        <v>3251</v>
      </c>
      <c r="B6195" s="567"/>
      <c r="C6195" s="567">
        <v>1</v>
      </c>
      <c r="D6195" s="567">
        <v>1555000</v>
      </c>
      <c r="E6195" s="567"/>
      <c r="F6195" s="567"/>
    </row>
    <row r="6196" spans="1:6">
      <c r="A6196" s="896" t="s">
        <v>526</v>
      </c>
      <c r="B6196" s="567"/>
      <c r="C6196" s="567">
        <v>1</v>
      </c>
      <c r="D6196" s="567">
        <v>1555000</v>
      </c>
      <c r="E6196" s="567"/>
      <c r="F6196" s="567"/>
    </row>
    <row r="6197" spans="1:6">
      <c r="A6197" s="895" t="s">
        <v>270</v>
      </c>
      <c r="B6197" s="567"/>
      <c r="C6197" s="567">
        <v>1</v>
      </c>
      <c r="D6197" s="567">
        <v>1555000</v>
      </c>
      <c r="E6197" s="567"/>
      <c r="F6197" s="567"/>
    </row>
    <row r="6198" spans="1:6">
      <c r="A6198" s="897" t="s">
        <v>3251</v>
      </c>
      <c r="B6198" s="567"/>
      <c r="C6198" s="567">
        <v>1</v>
      </c>
      <c r="D6198" s="567">
        <v>1555000</v>
      </c>
      <c r="E6198" s="567"/>
      <c r="F6198" s="567"/>
    </row>
    <row r="6199" spans="1:6">
      <c r="A6199" s="887" t="s">
        <v>3156</v>
      </c>
      <c r="B6199" s="567"/>
      <c r="C6199" s="567">
        <v>1</v>
      </c>
      <c r="D6199" s="567">
        <v>106000000</v>
      </c>
      <c r="E6199" s="567"/>
      <c r="F6199" s="567"/>
    </row>
    <row r="6200" spans="1:6">
      <c r="A6200" s="888" t="s">
        <v>3251</v>
      </c>
      <c r="B6200" s="567"/>
      <c r="C6200" s="567">
        <v>1</v>
      </c>
      <c r="D6200" s="567">
        <v>106000000</v>
      </c>
      <c r="E6200" s="567"/>
      <c r="F6200" s="567"/>
    </row>
    <row r="6201" spans="1:6">
      <c r="A6201" s="889">
        <v>0.25</v>
      </c>
      <c r="B6201" s="567"/>
      <c r="C6201" s="567">
        <v>1</v>
      </c>
      <c r="D6201" s="567">
        <v>106000000</v>
      </c>
      <c r="E6201" s="567"/>
      <c r="F6201" s="567"/>
    </row>
    <row r="6202" spans="1:6">
      <c r="A6202" s="890" t="s">
        <v>3251</v>
      </c>
      <c r="B6202" s="567"/>
      <c r="C6202" s="567">
        <v>1</v>
      </c>
      <c r="D6202" s="567">
        <v>106000000</v>
      </c>
      <c r="E6202" s="567"/>
      <c r="F6202" s="567"/>
    </row>
    <row r="6203" spans="1:6">
      <c r="A6203" s="891">
        <v>2012</v>
      </c>
      <c r="B6203" s="567"/>
      <c r="C6203" s="567">
        <v>1</v>
      </c>
      <c r="D6203" s="567">
        <v>106000000</v>
      </c>
      <c r="E6203" s="567"/>
      <c r="F6203" s="567"/>
    </row>
    <row r="6204" spans="1:6">
      <c r="A6204" s="892" t="s">
        <v>3155</v>
      </c>
      <c r="B6204" s="567"/>
      <c r="C6204" s="567">
        <v>1</v>
      </c>
      <c r="D6204" s="567">
        <v>106000000</v>
      </c>
      <c r="E6204" s="567"/>
      <c r="F6204" s="567"/>
    </row>
    <row r="6205" spans="1:6">
      <c r="A6205" s="893" t="s">
        <v>3251</v>
      </c>
      <c r="B6205" s="567"/>
      <c r="C6205" s="567">
        <v>1</v>
      </c>
      <c r="D6205" s="567">
        <v>106000000</v>
      </c>
      <c r="E6205" s="567"/>
      <c r="F6205" s="567"/>
    </row>
    <row r="6206" spans="1:6">
      <c r="A6206" s="894" t="s">
        <v>3251</v>
      </c>
      <c r="B6206" s="567"/>
      <c r="C6206" s="567">
        <v>1</v>
      </c>
      <c r="D6206" s="567">
        <v>106000000</v>
      </c>
      <c r="E6206" s="567"/>
      <c r="F6206" s="567"/>
    </row>
    <row r="6207" spans="1:6">
      <c r="A6207" s="896" t="s">
        <v>526</v>
      </c>
      <c r="B6207" s="567"/>
      <c r="C6207" s="567">
        <v>1</v>
      </c>
      <c r="D6207" s="567">
        <v>106000000</v>
      </c>
      <c r="E6207" s="567"/>
      <c r="F6207" s="567"/>
    </row>
    <row r="6208" spans="1:6">
      <c r="A6208" s="895" t="s">
        <v>270</v>
      </c>
      <c r="B6208" s="567"/>
      <c r="C6208" s="567">
        <v>1</v>
      </c>
      <c r="D6208" s="567">
        <v>106000000</v>
      </c>
      <c r="E6208" s="567"/>
      <c r="F6208" s="567"/>
    </row>
    <row r="6209" spans="1:6">
      <c r="A6209" s="897" t="s">
        <v>3251</v>
      </c>
      <c r="B6209" s="567"/>
      <c r="C6209" s="567">
        <v>1</v>
      </c>
      <c r="D6209" s="567">
        <v>106000000</v>
      </c>
      <c r="E6209" s="567"/>
      <c r="F6209" s="567"/>
    </row>
    <row r="6210" spans="1:6">
      <c r="A6210" s="887" t="s">
        <v>3251</v>
      </c>
      <c r="B6210" s="567">
        <v>50000000</v>
      </c>
      <c r="C6210" s="567">
        <v>1</v>
      </c>
      <c r="D6210" s="567">
        <v>50000000</v>
      </c>
      <c r="E6210" s="567"/>
      <c r="F6210" s="567">
        <v>38500000</v>
      </c>
    </row>
    <row r="6211" spans="1:6">
      <c r="A6211" s="888" t="s">
        <v>3251</v>
      </c>
      <c r="B6211" s="567">
        <v>50000000</v>
      </c>
      <c r="C6211" s="567">
        <v>1</v>
      </c>
      <c r="D6211" s="567">
        <v>50000000</v>
      </c>
      <c r="E6211" s="567"/>
      <c r="F6211" s="567">
        <v>38500000</v>
      </c>
    </row>
    <row r="6212" spans="1:6">
      <c r="A6212" s="889">
        <v>0.77</v>
      </c>
      <c r="B6212" s="567">
        <v>50000000</v>
      </c>
      <c r="C6212" s="567">
        <v>1</v>
      </c>
      <c r="D6212" s="567">
        <v>50000000</v>
      </c>
      <c r="E6212" s="567"/>
      <c r="F6212" s="567">
        <v>38500000</v>
      </c>
    </row>
    <row r="6213" spans="1:6">
      <c r="A6213" s="890">
        <v>0.77</v>
      </c>
      <c r="B6213" s="567">
        <v>50000000</v>
      </c>
      <c r="C6213" s="567">
        <v>1</v>
      </c>
      <c r="D6213" s="567">
        <v>50000000</v>
      </c>
      <c r="E6213" s="567"/>
      <c r="F6213" s="567">
        <v>38500000</v>
      </c>
    </row>
    <row r="6214" spans="1:6">
      <c r="A6214" s="891" t="s">
        <v>3251</v>
      </c>
      <c r="B6214" s="567">
        <v>50000000</v>
      </c>
      <c r="C6214" s="567">
        <v>1</v>
      </c>
      <c r="D6214" s="567">
        <v>50000000</v>
      </c>
      <c r="E6214" s="567"/>
      <c r="F6214" s="567">
        <v>38500000</v>
      </c>
    </row>
    <row r="6215" spans="1:6">
      <c r="A6215" s="892" t="s">
        <v>3251</v>
      </c>
      <c r="B6215" s="567">
        <v>50000000</v>
      </c>
      <c r="C6215" s="567">
        <v>1</v>
      </c>
      <c r="D6215" s="567">
        <v>50000000</v>
      </c>
      <c r="E6215" s="567"/>
      <c r="F6215" s="567">
        <v>38500000</v>
      </c>
    </row>
    <row r="6216" spans="1:6">
      <c r="A6216" s="893">
        <v>1</v>
      </c>
      <c r="B6216" s="567">
        <v>50000000</v>
      </c>
      <c r="C6216" s="567">
        <v>1</v>
      </c>
      <c r="D6216" s="567">
        <v>50000000</v>
      </c>
      <c r="E6216" s="567"/>
      <c r="F6216" s="567">
        <v>38500000</v>
      </c>
    </row>
    <row r="6217" spans="1:6">
      <c r="A6217" s="894" t="s">
        <v>3251</v>
      </c>
      <c r="B6217" s="567">
        <v>50000000</v>
      </c>
      <c r="C6217" s="567">
        <v>1</v>
      </c>
      <c r="D6217" s="567">
        <v>50000000</v>
      </c>
      <c r="E6217" s="567"/>
      <c r="F6217" s="567">
        <v>38500000</v>
      </c>
    </row>
    <row r="6218" spans="1:6">
      <c r="A6218" s="896" t="s">
        <v>318</v>
      </c>
      <c r="B6218" s="567">
        <v>50000000</v>
      </c>
      <c r="C6218" s="567">
        <v>1</v>
      </c>
      <c r="D6218" s="567">
        <v>50000000</v>
      </c>
      <c r="E6218" s="567"/>
      <c r="F6218" s="567">
        <v>38500000</v>
      </c>
    </row>
    <row r="6219" spans="1:6">
      <c r="A6219" s="895" t="s">
        <v>291</v>
      </c>
      <c r="B6219" s="567">
        <v>50000000</v>
      </c>
      <c r="C6219" s="567">
        <v>1</v>
      </c>
      <c r="D6219" s="567">
        <v>50000000</v>
      </c>
      <c r="E6219" s="567"/>
      <c r="F6219" s="567">
        <v>38500000</v>
      </c>
    </row>
    <row r="6220" spans="1:6">
      <c r="A6220" s="897" t="s">
        <v>418</v>
      </c>
      <c r="B6220" s="567">
        <v>50000000</v>
      </c>
      <c r="C6220" s="567">
        <v>1</v>
      </c>
      <c r="D6220" s="567">
        <v>50000000</v>
      </c>
      <c r="E6220" s="567"/>
      <c r="F6220" s="567">
        <v>38500000</v>
      </c>
    </row>
    <row r="6221" spans="1:6">
      <c r="A6221" s="726" t="s">
        <v>2711</v>
      </c>
      <c r="B6221" s="567">
        <v>38321961</v>
      </c>
      <c r="C6221" s="567">
        <v>63</v>
      </c>
      <c r="D6221" s="567">
        <v>271373381</v>
      </c>
      <c r="E6221" s="567">
        <v>101126389.60416</v>
      </c>
      <c r="F6221" s="567">
        <v>63921462.535279997</v>
      </c>
    </row>
    <row r="6222" spans="1:6">
      <c r="A6222" s="887" t="s">
        <v>1305</v>
      </c>
      <c r="B6222" s="567"/>
      <c r="C6222" s="567">
        <v>1</v>
      </c>
      <c r="D6222" s="567">
        <v>1400000</v>
      </c>
      <c r="E6222" s="567"/>
      <c r="F6222" s="567">
        <v>974.61</v>
      </c>
    </row>
    <row r="6223" spans="1:6">
      <c r="A6223" s="888" t="s">
        <v>3251</v>
      </c>
      <c r="B6223" s="567"/>
      <c r="C6223" s="567">
        <v>1</v>
      </c>
      <c r="D6223" s="567">
        <v>1400000</v>
      </c>
      <c r="E6223" s="567"/>
      <c r="F6223" s="567">
        <v>974.61</v>
      </c>
    </row>
    <row r="6224" spans="1:6">
      <c r="A6224" s="889">
        <v>0</v>
      </c>
      <c r="B6224" s="567"/>
      <c r="C6224" s="567">
        <v>1</v>
      </c>
      <c r="D6224" s="567">
        <v>1400000</v>
      </c>
      <c r="E6224" s="567"/>
      <c r="F6224" s="567">
        <v>974.61</v>
      </c>
    </row>
    <row r="6225" spans="1:6">
      <c r="A6225" s="890">
        <v>0</v>
      </c>
      <c r="B6225" s="567"/>
      <c r="C6225" s="567">
        <v>1</v>
      </c>
      <c r="D6225" s="567">
        <v>1400000</v>
      </c>
      <c r="E6225" s="567"/>
      <c r="F6225" s="567">
        <v>974.61</v>
      </c>
    </row>
    <row r="6226" spans="1:6">
      <c r="A6226" s="891" t="s">
        <v>3251</v>
      </c>
      <c r="B6226" s="567"/>
      <c r="C6226" s="567">
        <v>1</v>
      </c>
      <c r="D6226" s="567">
        <v>1400000</v>
      </c>
      <c r="E6226" s="567"/>
      <c r="F6226" s="567">
        <v>974.61</v>
      </c>
    </row>
    <row r="6227" spans="1:6">
      <c r="A6227" s="892" t="s">
        <v>1304</v>
      </c>
      <c r="B6227" s="567"/>
      <c r="C6227" s="567">
        <v>1</v>
      </c>
      <c r="D6227" s="567">
        <v>1400000</v>
      </c>
      <c r="E6227" s="567"/>
      <c r="F6227" s="567">
        <v>974.61</v>
      </c>
    </row>
    <row r="6228" spans="1:6">
      <c r="A6228" s="893" t="s">
        <v>3251</v>
      </c>
      <c r="B6228" s="567"/>
      <c r="C6228" s="567">
        <v>1</v>
      </c>
      <c r="D6228" s="567">
        <v>1400000</v>
      </c>
      <c r="E6228" s="567"/>
      <c r="F6228" s="567">
        <v>974.61</v>
      </c>
    </row>
    <row r="6229" spans="1:6">
      <c r="A6229" s="894" t="s">
        <v>3251</v>
      </c>
      <c r="B6229" s="567"/>
      <c r="C6229" s="567">
        <v>1</v>
      </c>
      <c r="D6229" s="567">
        <v>1400000</v>
      </c>
      <c r="E6229" s="567"/>
      <c r="F6229" s="567">
        <v>974.61</v>
      </c>
    </row>
    <row r="6230" spans="1:6">
      <c r="A6230" s="896" t="s">
        <v>529</v>
      </c>
      <c r="B6230" s="567"/>
      <c r="C6230" s="567">
        <v>1</v>
      </c>
      <c r="D6230" s="567">
        <v>1400000</v>
      </c>
      <c r="E6230" s="567"/>
      <c r="F6230" s="567">
        <v>974.61</v>
      </c>
    </row>
    <row r="6231" spans="1:6">
      <c r="A6231" s="895" t="s">
        <v>280</v>
      </c>
      <c r="B6231" s="567"/>
      <c r="C6231" s="567">
        <v>1</v>
      </c>
      <c r="D6231" s="567">
        <v>1400000</v>
      </c>
      <c r="E6231" s="567"/>
      <c r="F6231" s="567">
        <v>974.61</v>
      </c>
    </row>
    <row r="6232" spans="1:6">
      <c r="A6232" s="897" t="s">
        <v>319</v>
      </c>
      <c r="B6232" s="567"/>
      <c r="C6232" s="567">
        <v>1</v>
      </c>
      <c r="D6232" s="567">
        <v>1400000</v>
      </c>
      <c r="E6232" s="567"/>
      <c r="F6232" s="567">
        <v>974.61</v>
      </c>
    </row>
    <row r="6233" spans="1:6">
      <c r="A6233" s="887" t="s">
        <v>127</v>
      </c>
      <c r="B6233" s="567"/>
      <c r="C6233" s="567">
        <v>3</v>
      </c>
      <c r="D6233" s="567">
        <v>6343638</v>
      </c>
      <c r="E6233" s="567">
        <v>117022.17100999999</v>
      </c>
      <c r="F6233" s="567">
        <v>33403.370929999997</v>
      </c>
    </row>
    <row r="6234" spans="1:6">
      <c r="A6234" s="888" t="s">
        <v>129</v>
      </c>
      <c r="B6234" s="567"/>
      <c r="C6234" s="567">
        <v>1</v>
      </c>
      <c r="D6234" s="567">
        <v>2900000</v>
      </c>
      <c r="E6234" s="567">
        <v>8390.2854499999994</v>
      </c>
      <c r="F6234" s="567">
        <v>4445.8162300000004</v>
      </c>
    </row>
    <row r="6235" spans="1:6">
      <c r="A6235" s="889" t="s">
        <v>106</v>
      </c>
      <c r="B6235" s="567"/>
      <c r="C6235" s="567">
        <v>1</v>
      </c>
      <c r="D6235" s="567">
        <v>2900000</v>
      </c>
      <c r="E6235" s="567">
        <v>8390.2854499999994</v>
      </c>
      <c r="F6235" s="567">
        <v>4445.8162300000004</v>
      </c>
    </row>
    <row r="6236" spans="1:6">
      <c r="A6236" s="890" t="s">
        <v>3251</v>
      </c>
      <c r="B6236" s="567"/>
      <c r="C6236" s="567">
        <v>1</v>
      </c>
      <c r="D6236" s="567">
        <v>2900000</v>
      </c>
      <c r="E6236" s="567">
        <v>8390.2854499999994</v>
      </c>
      <c r="F6236" s="567">
        <v>4445.8162300000004</v>
      </c>
    </row>
    <row r="6237" spans="1:6">
      <c r="A6237" s="891" t="s">
        <v>3251</v>
      </c>
      <c r="B6237" s="567"/>
      <c r="C6237" s="567">
        <v>1</v>
      </c>
      <c r="D6237" s="567">
        <v>2900000</v>
      </c>
      <c r="E6237" s="567">
        <v>8390.2854499999994</v>
      </c>
      <c r="F6237" s="567">
        <v>4445.8162300000004</v>
      </c>
    </row>
    <row r="6238" spans="1:6">
      <c r="A6238" s="892" t="s">
        <v>124</v>
      </c>
      <c r="B6238" s="567"/>
      <c r="C6238" s="567">
        <v>1</v>
      </c>
      <c r="D6238" s="567">
        <v>2900000</v>
      </c>
      <c r="E6238" s="567">
        <v>8390.2854499999994</v>
      </c>
      <c r="F6238" s="567">
        <v>4445.8162300000004</v>
      </c>
    </row>
    <row r="6239" spans="1:6">
      <c r="A6239" s="893" t="s">
        <v>3251</v>
      </c>
      <c r="B6239" s="567"/>
      <c r="C6239" s="567">
        <v>1</v>
      </c>
      <c r="D6239" s="567">
        <v>2900000</v>
      </c>
      <c r="E6239" s="567">
        <v>8390.2854499999994</v>
      </c>
      <c r="F6239" s="567">
        <v>4445.8162300000004</v>
      </c>
    </row>
    <row r="6240" spans="1:6">
      <c r="A6240" s="894" t="s">
        <v>119</v>
      </c>
      <c r="B6240" s="567"/>
      <c r="C6240" s="567">
        <v>1</v>
      </c>
      <c r="D6240" s="567">
        <v>2900000</v>
      </c>
      <c r="E6240" s="567">
        <v>8390.2854499999994</v>
      </c>
      <c r="F6240" s="567">
        <v>4445.8162300000004</v>
      </c>
    </row>
    <row r="6241" spans="1:6">
      <c r="A6241" s="896" t="s">
        <v>317</v>
      </c>
      <c r="B6241" s="729"/>
      <c r="C6241" s="729">
        <v>1</v>
      </c>
      <c r="D6241" s="729">
        <v>2900000</v>
      </c>
      <c r="E6241" s="729">
        <v>8390.2854499999994</v>
      </c>
      <c r="F6241" s="729">
        <v>4445.8162300000004</v>
      </c>
    </row>
    <row r="6242" spans="1:6">
      <c r="A6242" s="895" t="s">
        <v>104</v>
      </c>
      <c r="B6242" s="567"/>
      <c r="C6242" s="567">
        <v>1</v>
      </c>
      <c r="D6242" s="567">
        <v>2900000</v>
      </c>
      <c r="E6242" s="567">
        <v>8390.2854499999994</v>
      </c>
      <c r="F6242" s="567">
        <v>4445.8162300000004</v>
      </c>
    </row>
    <row r="6243" spans="1:6">
      <c r="A6243" s="897" t="s">
        <v>3251</v>
      </c>
      <c r="B6243" s="567"/>
      <c r="C6243" s="567">
        <v>1</v>
      </c>
      <c r="D6243" s="567">
        <v>2900000</v>
      </c>
      <c r="E6243" s="567">
        <v>8390.2854499999994</v>
      </c>
      <c r="F6243" s="567">
        <v>4445.8162300000004</v>
      </c>
    </row>
    <row r="6244" spans="1:6">
      <c r="A6244" s="888" t="s">
        <v>126</v>
      </c>
      <c r="B6244" s="567"/>
      <c r="C6244" s="567">
        <v>2</v>
      </c>
      <c r="D6244" s="567">
        <v>3443638</v>
      </c>
      <c r="E6244" s="567">
        <v>108631.88556</v>
      </c>
      <c r="F6244" s="567">
        <v>28957.554700000001</v>
      </c>
    </row>
    <row r="6245" spans="1:6">
      <c r="A6245" s="889">
        <v>0</v>
      </c>
      <c r="B6245" s="567"/>
      <c r="C6245" s="567">
        <v>1</v>
      </c>
      <c r="D6245" s="567">
        <v>1743638</v>
      </c>
      <c r="E6245" s="567">
        <v>105475.68238</v>
      </c>
      <c r="F6245" s="567">
        <v>27361.35152</v>
      </c>
    </row>
    <row r="6246" spans="1:6">
      <c r="A6246" s="890" t="s">
        <v>3251</v>
      </c>
      <c r="B6246" s="567"/>
      <c r="C6246" s="567">
        <v>1</v>
      </c>
      <c r="D6246" s="567">
        <v>1743638</v>
      </c>
      <c r="E6246" s="567">
        <v>105475.68238</v>
      </c>
      <c r="F6246" s="567">
        <v>27361.35152</v>
      </c>
    </row>
    <row r="6247" spans="1:6">
      <c r="A6247" s="891" t="s">
        <v>3251</v>
      </c>
      <c r="B6247" s="567"/>
      <c r="C6247" s="567">
        <v>1</v>
      </c>
      <c r="D6247" s="567">
        <v>1743638</v>
      </c>
      <c r="E6247" s="567">
        <v>105475.68238</v>
      </c>
      <c r="F6247" s="567">
        <v>27361.35152</v>
      </c>
    </row>
    <row r="6248" spans="1:6">
      <c r="A6248" s="892" t="s">
        <v>120</v>
      </c>
      <c r="B6248" s="567"/>
      <c r="C6248" s="567">
        <v>1</v>
      </c>
      <c r="D6248" s="567">
        <v>1743638</v>
      </c>
      <c r="E6248" s="567">
        <v>105475.68238</v>
      </c>
      <c r="F6248" s="567">
        <v>27361.35152</v>
      </c>
    </row>
    <row r="6249" spans="1:6">
      <c r="A6249" s="893" t="s">
        <v>3251</v>
      </c>
      <c r="B6249" s="567"/>
      <c r="C6249" s="567">
        <v>1</v>
      </c>
      <c r="D6249" s="567">
        <v>1743638</v>
      </c>
      <c r="E6249" s="567">
        <v>105475.68238</v>
      </c>
      <c r="F6249" s="567">
        <v>27361.35152</v>
      </c>
    </row>
    <row r="6250" spans="1:6">
      <c r="A6250" s="894" t="s">
        <v>119</v>
      </c>
      <c r="B6250" s="567"/>
      <c r="C6250" s="567">
        <v>1</v>
      </c>
      <c r="D6250" s="567">
        <v>1743638</v>
      </c>
      <c r="E6250" s="567">
        <v>105475.68238</v>
      </c>
      <c r="F6250" s="567">
        <v>27361.35152</v>
      </c>
    </row>
    <row r="6251" spans="1:6">
      <c r="A6251" s="896" t="s">
        <v>317</v>
      </c>
      <c r="B6251" s="729"/>
      <c r="C6251" s="729">
        <v>1</v>
      </c>
      <c r="D6251" s="729">
        <v>1743638</v>
      </c>
      <c r="E6251" s="729">
        <v>105475.68238</v>
      </c>
      <c r="F6251" s="729">
        <v>27361.35152</v>
      </c>
    </row>
    <row r="6252" spans="1:6">
      <c r="A6252" s="895" t="s">
        <v>104</v>
      </c>
      <c r="B6252" s="567"/>
      <c r="C6252" s="567">
        <v>1</v>
      </c>
      <c r="D6252" s="567">
        <v>1743638</v>
      </c>
      <c r="E6252" s="567">
        <v>105475.68238</v>
      </c>
      <c r="F6252" s="567">
        <v>27361.35152</v>
      </c>
    </row>
    <row r="6253" spans="1:6">
      <c r="A6253" s="897" t="s">
        <v>3251</v>
      </c>
      <c r="B6253" s="567"/>
      <c r="C6253" s="567">
        <v>1</v>
      </c>
      <c r="D6253" s="567">
        <v>1743638</v>
      </c>
      <c r="E6253" s="567">
        <v>105475.68238</v>
      </c>
      <c r="F6253" s="567">
        <v>27361.35152</v>
      </c>
    </row>
    <row r="6254" spans="1:6">
      <c r="A6254" s="889" t="s">
        <v>106</v>
      </c>
      <c r="B6254" s="567"/>
      <c r="C6254" s="567">
        <v>1</v>
      </c>
      <c r="D6254" s="567">
        <v>1700000</v>
      </c>
      <c r="E6254" s="567">
        <v>3156.20318</v>
      </c>
      <c r="F6254" s="567">
        <v>1596.20318</v>
      </c>
    </row>
    <row r="6255" spans="1:6">
      <c r="A6255" s="890" t="s">
        <v>3251</v>
      </c>
      <c r="B6255" s="567"/>
      <c r="C6255" s="567">
        <v>1</v>
      </c>
      <c r="D6255" s="567">
        <v>1700000</v>
      </c>
      <c r="E6255" s="567">
        <v>3156.20318</v>
      </c>
      <c r="F6255" s="567">
        <v>1596.20318</v>
      </c>
    </row>
    <row r="6256" spans="1:6">
      <c r="A6256" s="891" t="s">
        <v>3251</v>
      </c>
      <c r="B6256" s="567"/>
      <c r="C6256" s="567">
        <v>1</v>
      </c>
      <c r="D6256" s="567">
        <v>1700000</v>
      </c>
      <c r="E6256" s="567">
        <v>3156.20318</v>
      </c>
      <c r="F6256" s="567">
        <v>1596.20318</v>
      </c>
    </row>
    <row r="6257" spans="1:6">
      <c r="A6257" s="892" t="s">
        <v>125</v>
      </c>
      <c r="B6257" s="567"/>
      <c r="C6257" s="567">
        <v>1</v>
      </c>
      <c r="D6257" s="567">
        <v>1700000</v>
      </c>
      <c r="E6257" s="567">
        <v>3156.20318</v>
      </c>
      <c r="F6257" s="567">
        <v>1596.20318</v>
      </c>
    </row>
    <row r="6258" spans="1:6">
      <c r="A6258" s="893" t="s">
        <v>3251</v>
      </c>
      <c r="B6258" s="567"/>
      <c r="C6258" s="567">
        <v>1</v>
      </c>
      <c r="D6258" s="567">
        <v>1700000</v>
      </c>
      <c r="E6258" s="567">
        <v>3156.20318</v>
      </c>
      <c r="F6258" s="567">
        <v>1596.20318</v>
      </c>
    </row>
    <row r="6259" spans="1:6">
      <c r="A6259" s="894" t="s">
        <v>119</v>
      </c>
      <c r="B6259" s="567"/>
      <c r="C6259" s="567">
        <v>1</v>
      </c>
      <c r="D6259" s="567">
        <v>1700000</v>
      </c>
      <c r="E6259" s="567">
        <v>3156.20318</v>
      </c>
      <c r="F6259" s="567">
        <v>1596.20318</v>
      </c>
    </row>
    <row r="6260" spans="1:6">
      <c r="A6260" s="896" t="s">
        <v>317</v>
      </c>
      <c r="B6260" s="729"/>
      <c r="C6260" s="729">
        <v>1</v>
      </c>
      <c r="D6260" s="729">
        <v>1700000</v>
      </c>
      <c r="E6260" s="729">
        <v>3156.20318</v>
      </c>
      <c r="F6260" s="729">
        <v>1596.20318</v>
      </c>
    </row>
    <row r="6261" spans="1:6">
      <c r="A6261" s="895" t="s">
        <v>104</v>
      </c>
      <c r="B6261" s="567"/>
      <c r="C6261" s="567">
        <v>1</v>
      </c>
      <c r="D6261" s="567">
        <v>1700000</v>
      </c>
      <c r="E6261" s="567">
        <v>3156.20318</v>
      </c>
      <c r="F6261" s="567">
        <v>1596.20318</v>
      </c>
    </row>
    <row r="6262" spans="1:6">
      <c r="A6262" s="897" t="s">
        <v>3251</v>
      </c>
      <c r="B6262" s="567"/>
      <c r="C6262" s="567">
        <v>1</v>
      </c>
      <c r="D6262" s="567">
        <v>1700000</v>
      </c>
      <c r="E6262" s="567">
        <v>3156.20318</v>
      </c>
      <c r="F6262" s="567">
        <v>1596.20318</v>
      </c>
    </row>
    <row r="6263" spans="1:6">
      <c r="A6263" s="887" t="s">
        <v>1325</v>
      </c>
      <c r="B6263" s="567"/>
      <c r="C6263" s="567">
        <v>1</v>
      </c>
      <c r="D6263" s="567">
        <v>1500000</v>
      </c>
      <c r="E6263" s="567"/>
      <c r="F6263" s="567">
        <v>0</v>
      </c>
    </row>
    <row r="6264" spans="1:6">
      <c r="A6264" s="888" t="s">
        <v>3251</v>
      </c>
      <c r="B6264" s="567"/>
      <c r="C6264" s="567">
        <v>1</v>
      </c>
      <c r="D6264" s="567">
        <v>1500000</v>
      </c>
      <c r="E6264" s="567"/>
      <c r="F6264" s="567">
        <v>0</v>
      </c>
    </row>
    <row r="6265" spans="1:6">
      <c r="A6265" s="889">
        <v>0</v>
      </c>
      <c r="B6265" s="567"/>
      <c r="C6265" s="567">
        <v>1</v>
      </c>
      <c r="D6265" s="567">
        <v>1500000</v>
      </c>
      <c r="E6265" s="567"/>
      <c r="F6265" s="567">
        <v>0</v>
      </c>
    </row>
    <row r="6266" spans="1:6">
      <c r="A6266" s="890">
        <v>0.73965333333333338</v>
      </c>
      <c r="B6266" s="567"/>
      <c r="C6266" s="567">
        <v>1</v>
      </c>
      <c r="D6266" s="567">
        <v>1500000</v>
      </c>
      <c r="E6266" s="567"/>
      <c r="F6266" s="567">
        <v>0</v>
      </c>
    </row>
    <row r="6267" spans="1:6">
      <c r="A6267" s="891" t="s">
        <v>3251</v>
      </c>
      <c r="B6267" s="567"/>
      <c r="C6267" s="567">
        <v>1</v>
      </c>
      <c r="D6267" s="567">
        <v>1500000</v>
      </c>
      <c r="E6267" s="567"/>
      <c r="F6267" s="567">
        <v>0</v>
      </c>
    </row>
    <row r="6268" spans="1:6">
      <c r="A6268" s="892" t="s">
        <v>1324</v>
      </c>
      <c r="B6268" s="567"/>
      <c r="C6268" s="567">
        <v>1</v>
      </c>
      <c r="D6268" s="567">
        <v>1500000</v>
      </c>
      <c r="E6268" s="567"/>
      <c r="F6268" s="567">
        <v>0</v>
      </c>
    </row>
    <row r="6269" spans="1:6">
      <c r="A6269" s="893" t="s">
        <v>3251</v>
      </c>
      <c r="B6269" s="567"/>
      <c r="C6269" s="567">
        <v>1</v>
      </c>
      <c r="D6269" s="567">
        <v>1500000</v>
      </c>
      <c r="E6269" s="567"/>
      <c r="F6269" s="567">
        <v>0</v>
      </c>
    </row>
    <row r="6270" spans="1:6">
      <c r="A6270" s="894" t="s">
        <v>3251</v>
      </c>
      <c r="B6270" s="567"/>
      <c r="C6270" s="567">
        <v>1</v>
      </c>
      <c r="D6270" s="567">
        <v>1500000</v>
      </c>
      <c r="E6270" s="567"/>
      <c r="F6270" s="567">
        <v>0</v>
      </c>
    </row>
    <row r="6271" spans="1:6">
      <c r="A6271" s="896" t="s">
        <v>529</v>
      </c>
      <c r="B6271" s="567"/>
      <c r="C6271" s="567">
        <v>1</v>
      </c>
      <c r="D6271" s="567">
        <v>1500000</v>
      </c>
      <c r="E6271" s="567"/>
      <c r="F6271" s="567">
        <v>0</v>
      </c>
    </row>
    <row r="6272" spans="1:6">
      <c r="A6272" s="895" t="s">
        <v>274</v>
      </c>
      <c r="B6272" s="567"/>
      <c r="C6272" s="567">
        <v>1</v>
      </c>
      <c r="D6272" s="567">
        <v>1500000</v>
      </c>
      <c r="E6272" s="567"/>
      <c r="F6272" s="567">
        <v>0</v>
      </c>
    </row>
    <row r="6273" spans="1:6">
      <c r="A6273" s="897" t="s">
        <v>319</v>
      </c>
      <c r="B6273" s="567"/>
      <c r="C6273" s="567">
        <v>1</v>
      </c>
      <c r="D6273" s="567">
        <v>1500000</v>
      </c>
      <c r="E6273" s="567"/>
      <c r="F6273" s="567">
        <v>0</v>
      </c>
    </row>
    <row r="6274" spans="1:6">
      <c r="A6274" s="887" t="s">
        <v>3162</v>
      </c>
      <c r="B6274" s="567"/>
      <c r="C6274" s="567">
        <v>1</v>
      </c>
      <c r="D6274" s="567">
        <v>7282000</v>
      </c>
      <c r="E6274" s="567"/>
      <c r="F6274" s="567"/>
    </row>
    <row r="6275" spans="1:6">
      <c r="A6275" s="888" t="s">
        <v>3251</v>
      </c>
      <c r="B6275" s="567"/>
      <c r="C6275" s="567">
        <v>1</v>
      </c>
      <c r="D6275" s="567">
        <v>7282000</v>
      </c>
      <c r="E6275" s="567"/>
      <c r="F6275" s="567"/>
    </row>
    <row r="6276" spans="1:6">
      <c r="A6276" s="889">
        <v>0.73</v>
      </c>
      <c r="B6276" s="567"/>
      <c r="C6276" s="567">
        <v>1</v>
      </c>
      <c r="D6276" s="567">
        <v>7282000</v>
      </c>
      <c r="E6276" s="567"/>
      <c r="F6276" s="567"/>
    </row>
    <row r="6277" spans="1:6">
      <c r="A6277" s="890">
        <v>0.38</v>
      </c>
      <c r="B6277" s="567"/>
      <c r="C6277" s="567">
        <v>1</v>
      </c>
      <c r="D6277" s="567">
        <v>7282000</v>
      </c>
      <c r="E6277" s="567"/>
      <c r="F6277" s="567"/>
    </row>
    <row r="6278" spans="1:6">
      <c r="A6278" s="891">
        <v>2008</v>
      </c>
      <c r="B6278" s="567"/>
      <c r="C6278" s="567">
        <v>1</v>
      </c>
      <c r="D6278" s="567">
        <v>7282000</v>
      </c>
      <c r="E6278" s="567"/>
      <c r="F6278" s="567"/>
    </row>
    <row r="6279" spans="1:6">
      <c r="A6279" s="892" t="s">
        <v>3161</v>
      </c>
      <c r="B6279" s="567"/>
      <c r="C6279" s="567">
        <v>1</v>
      </c>
      <c r="D6279" s="567">
        <v>7282000</v>
      </c>
      <c r="E6279" s="567"/>
      <c r="F6279" s="567"/>
    </row>
    <row r="6280" spans="1:6">
      <c r="A6280" s="893" t="s">
        <v>3251</v>
      </c>
      <c r="B6280" s="567"/>
      <c r="C6280" s="567">
        <v>1</v>
      </c>
      <c r="D6280" s="567">
        <v>7282000</v>
      </c>
      <c r="E6280" s="567"/>
      <c r="F6280" s="567"/>
    </row>
    <row r="6281" spans="1:6">
      <c r="A6281" s="894" t="s">
        <v>3251</v>
      </c>
      <c r="B6281" s="567"/>
      <c r="C6281" s="567">
        <v>1</v>
      </c>
      <c r="D6281" s="567">
        <v>7282000</v>
      </c>
      <c r="E6281" s="567"/>
      <c r="F6281" s="567"/>
    </row>
    <row r="6282" spans="1:6">
      <c r="A6282" s="896" t="s">
        <v>526</v>
      </c>
      <c r="B6282" s="567"/>
      <c r="C6282" s="567">
        <v>1</v>
      </c>
      <c r="D6282" s="567">
        <v>7282000</v>
      </c>
      <c r="E6282" s="567"/>
      <c r="F6282" s="567"/>
    </row>
    <row r="6283" spans="1:6">
      <c r="A6283" s="895" t="s">
        <v>270</v>
      </c>
      <c r="B6283" s="567"/>
      <c r="C6283" s="567">
        <v>1</v>
      </c>
      <c r="D6283" s="567">
        <v>7282000</v>
      </c>
      <c r="E6283" s="567"/>
      <c r="F6283" s="567"/>
    </row>
    <row r="6284" spans="1:6">
      <c r="A6284" s="897" t="s">
        <v>3251</v>
      </c>
      <c r="B6284" s="567"/>
      <c r="C6284" s="567">
        <v>1</v>
      </c>
      <c r="D6284" s="567">
        <v>7282000</v>
      </c>
      <c r="E6284" s="567"/>
      <c r="F6284" s="567"/>
    </row>
    <row r="6285" spans="1:6">
      <c r="A6285" s="887" t="s">
        <v>402</v>
      </c>
      <c r="B6285" s="567">
        <v>1500000</v>
      </c>
      <c r="C6285" s="567">
        <v>1</v>
      </c>
      <c r="D6285" s="567">
        <v>2608300</v>
      </c>
      <c r="E6285" s="567">
        <v>1401097</v>
      </c>
      <c r="F6285" s="567">
        <v>2238</v>
      </c>
    </row>
    <row r="6286" spans="1:6">
      <c r="A6286" s="888" t="s">
        <v>3251</v>
      </c>
      <c r="B6286" s="567">
        <v>1500000</v>
      </c>
      <c r="C6286" s="567">
        <v>1</v>
      </c>
      <c r="D6286" s="567">
        <v>2608300</v>
      </c>
      <c r="E6286" s="567">
        <v>1401097</v>
      </c>
      <c r="F6286" s="567">
        <v>2238</v>
      </c>
    </row>
    <row r="6287" spans="1:6">
      <c r="A6287" s="889">
        <v>0.05</v>
      </c>
      <c r="B6287" s="567">
        <v>1500000</v>
      </c>
      <c r="C6287" s="567">
        <v>1</v>
      </c>
      <c r="D6287" s="567">
        <v>2608300</v>
      </c>
      <c r="E6287" s="567">
        <v>1401097</v>
      </c>
      <c r="F6287" s="567">
        <v>2238</v>
      </c>
    </row>
    <row r="6288" spans="1:6">
      <c r="A6288" s="890" t="s">
        <v>3251</v>
      </c>
      <c r="B6288" s="567">
        <v>1500000</v>
      </c>
      <c r="C6288" s="567">
        <v>1</v>
      </c>
      <c r="D6288" s="567">
        <v>2608300</v>
      </c>
      <c r="E6288" s="567">
        <v>1401097</v>
      </c>
      <c r="F6288" s="567">
        <v>2238</v>
      </c>
    </row>
    <row r="6289" spans="1:6">
      <c r="A6289" s="891" t="s">
        <v>3251</v>
      </c>
      <c r="B6289" s="567">
        <v>1500000</v>
      </c>
      <c r="C6289" s="567">
        <v>1</v>
      </c>
      <c r="D6289" s="567">
        <v>2608300</v>
      </c>
      <c r="E6289" s="567">
        <v>1401097</v>
      </c>
      <c r="F6289" s="567">
        <v>2238</v>
      </c>
    </row>
    <row r="6290" spans="1:6">
      <c r="A6290" s="892" t="s">
        <v>3251</v>
      </c>
      <c r="B6290" s="567">
        <v>1500000</v>
      </c>
      <c r="C6290" s="567">
        <v>1</v>
      </c>
      <c r="D6290" s="567">
        <v>2608300</v>
      </c>
      <c r="E6290" s="567">
        <v>1401097</v>
      </c>
      <c r="F6290" s="567">
        <v>2238</v>
      </c>
    </row>
    <row r="6291" spans="1:6">
      <c r="A6291" s="893" t="s">
        <v>401</v>
      </c>
      <c r="B6291" s="567">
        <v>1500000</v>
      </c>
      <c r="C6291" s="567">
        <v>1</v>
      </c>
      <c r="D6291" s="567">
        <v>2608300</v>
      </c>
      <c r="E6291" s="567">
        <v>1401097</v>
      </c>
      <c r="F6291" s="567">
        <v>2238</v>
      </c>
    </row>
    <row r="6292" spans="1:6">
      <c r="A6292" s="894" t="s">
        <v>3251</v>
      </c>
      <c r="B6292" s="567">
        <v>1500000</v>
      </c>
      <c r="C6292" s="567">
        <v>1</v>
      </c>
      <c r="D6292" s="567">
        <v>2608300</v>
      </c>
      <c r="E6292" s="567">
        <v>1401097</v>
      </c>
      <c r="F6292" s="567">
        <v>2238</v>
      </c>
    </row>
    <row r="6293" spans="1:6">
      <c r="A6293" s="896" t="s">
        <v>318</v>
      </c>
      <c r="B6293" s="567">
        <v>1500000</v>
      </c>
      <c r="C6293" s="567">
        <v>1</v>
      </c>
      <c r="D6293" s="567">
        <v>2608300</v>
      </c>
      <c r="E6293" s="567">
        <v>1401097</v>
      </c>
      <c r="F6293" s="567">
        <v>2238</v>
      </c>
    </row>
    <row r="6294" spans="1:6">
      <c r="A6294" s="895" t="s">
        <v>291</v>
      </c>
      <c r="B6294" s="567">
        <v>1500000</v>
      </c>
      <c r="C6294" s="567">
        <v>1</v>
      </c>
      <c r="D6294" s="567">
        <v>2608300</v>
      </c>
      <c r="E6294" s="567">
        <v>1401097</v>
      </c>
      <c r="F6294" s="567">
        <v>2238</v>
      </c>
    </row>
    <row r="6295" spans="1:6">
      <c r="A6295" s="897" t="s">
        <v>391</v>
      </c>
      <c r="B6295" s="567">
        <v>1500000</v>
      </c>
      <c r="C6295" s="567">
        <v>1</v>
      </c>
      <c r="D6295" s="567">
        <v>2608300</v>
      </c>
      <c r="E6295" s="567">
        <v>1401097</v>
      </c>
      <c r="F6295" s="567">
        <v>2238</v>
      </c>
    </row>
    <row r="6296" spans="1:6">
      <c r="A6296" s="887" t="s">
        <v>3165</v>
      </c>
      <c r="B6296" s="567"/>
      <c r="C6296" s="567">
        <v>1</v>
      </c>
      <c r="D6296" s="567">
        <v>9000000</v>
      </c>
      <c r="E6296" s="567"/>
      <c r="F6296" s="567"/>
    </row>
    <row r="6297" spans="1:6">
      <c r="A6297" s="888" t="s">
        <v>3251</v>
      </c>
      <c r="B6297" s="567"/>
      <c r="C6297" s="567">
        <v>1</v>
      </c>
      <c r="D6297" s="567">
        <v>9000000</v>
      </c>
      <c r="E6297" s="567"/>
      <c r="F6297" s="567"/>
    </row>
    <row r="6298" spans="1:6">
      <c r="A6298" s="889">
        <v>0</v>
      </c>
      <c r="B6298" s="567"/>
      <c r="C6298" s="567">
        <v>1</v>
      </c>
      <c r="D6298" s="567">
        <v>9000000</v>
      </c>
      <c r="E6298" s="567"/>
      <c r="F6298" s="567"/>
    </row>
    <row r="6299" spans="1:6">
      <c r="A6299" s="890">
        <v>0</v>
      </c>
      <c r="B6299" s="567"/>
      <c r="C6299" s="567">
        <v>1</v>
      </c>
      <c r="D6299" s="567">
        <v>9000000</v>
      </c>
      <c r="E6299" s="567"/>
      <c r="F6299" s="567"/>
    </row>
    <row r="6300" spans="1:6">
      <c r="A6300" s="891">
        <v>2014</v>
      </c>
      <c r="B6300" s="567"/>
      <c r="C6300" s="567">
        <v>1</v>
      </c>
      <c r="D6300" s="567">
        <v>9000000</v>
      </c>
      <c r="E6300" s="567"/>
      <c r="F6300" s="567"/>
    </row>
    <row r="6301" spans="1:6">
      <c r="A6301" s="892" t="s">
        <v>3164</v>
      </c>
      <c r="B6301" s="567"/>
      <c r="C6301" s="567">
        <v>1</v>
      </c>
      <c r="D6301" s="567">
        <v>9000000</v>
      </c>
      <c r="E6301" s="567"/>
      <c r="F6301" s="567"/>
    </row>
    <row r="6302" spans="1:6">
      <c r="A6302" s="893" t="s">
        <v>3251</v>
      </c>
      <c r="B6302" s="567"/>
      <c r="C6302" s="567">
        <v>1</v>
      </c>
      <c r="D6302" s="567">
        <v>9000000</v>
      </c>
      <c r="E6302" s="567"/>
      <c r="F6302" s="567"/>
    </row>
    <row r="6303" spans="1:6">
      <c r="A6303" s="894" t="s">
        <v>3251</v>
      </c>
      <c r="B6303" s="567"/>
      <c r="C6303" s="567">
        <v>1</v>
      </c>
      <c r="D6303" s="567">
        <v>9000000</v>
      </c>
      <c r="E6303" s="567"/>
      <c r="F6303" s="567"/>
    </row>
    <row r="6304" spans="1:6">
      <c r="A6304" s="896" t="s">
        <v>526</v>
      </c>
      <c r="B6304" s="567"/>
      <c r="C6304" s="567">
        <v>1</v>
      </c>
      <c r="D6304" s="567">
        <v>9000000</v>
      </c>
      <c r="E6304" s="567"/>
      <c r="F6304" s="567"/>
    </row>
    <row r="6305" spans="1:6">
      <c r="A6305" s="895" t="s">
        <v>270</v>
      </c>
      <c r="B6305" s="567"/>
      <c r="C6305" s="567">
        <v>1</v>
      </c>
      <c r="D6305" s="567">
        <v>9000000</v>
      </c>
      <c r="E6305" s="567"/>
      <c r="F6305" s="567"/>
    </row>
    <row r="6306" spans="1:6">
      <c r="A6306" s="897" t="s">
        <v>3251</v>
      </c>
      <c r="B6306" s="567"/>
      <c r="C6306" s="567">
        <v>1</v>
      </c>
      <c r="D6306" s="567">
        <v>9000000</v>
      </c>
      <c r="E6306" s="567"/>
      <c r="F6306" s="567"/>
    </row>
    <row r="6307" spans="1:6">
      <c r="A6307" s="887" t="s">
        <v>2562</v>
      </c>
      <c r="B6307" s="567"/>
      <c r="C6307" s="567">
        <v>1</v>
      </c>
      <c r="D6307" s="567">
        <v>2340000</v>
      </c>
      <c r="E6307" s="567">
        <v>2338476.6952600004</v>
      </c>
      <c r="F6307" s="567"/>
    </row>
    <row r="6308" spans="1:6">
      <c r="A6308" s="888" t="s">
        <v>3251</v>
      </c>
      <c r="B6308" s="567"/>
      <c r="C6308" s="567">
        <v>1</v>
      </c>
      <c r="D6308" s="567">
        <v>2340000</v>
      </c>
      <c r="E6308" s="567">
        <v>2338476.6952600004</v>
      </c>
      <c r="F6308" s="567"/>
    </row>
    <row r="6309" spans="1:6">
      <c r="A6309" s="889">
        <v>1</v>
      </c>
      <c r="B6309" s="567"/>
      <c r="C6309" s="567">
        <v>1</v>
      </c>
      <c r="D6309" s="567">
        <v>2340000</v>
      </c>
      <c r="E6309" s="567">
        <v>2338476.6952600004</v>
      </c>
      <c r="F6309" s="567"/>
    </row>
    <row r="6310" spans="1:6">
      <c r="A6310" s="890" t="s">
        <v>3251</v>
      </c>
      <c r="B6310" s="567"/>
      <c r="C6310" s="567">
        <v>1</v>
      </c>
      <c r="D6310" s="567">
        <v>2340000</v>
      </c>
      <c r="E6310" s="567">
        <v>2338476.6952600004</v>
      </c>
      <c r="F6310" s="567"/>
    </row>
    <row r="6311" spans="1:6">
      <c r="A6311" s="891" t="s">
        <v>3251</v>
      </c>
      <c r="B6311" s="567"/>
      <c r="C6311" s="567">
        <v>1</v>
      </c>
      <c r="D6311" s="567">
        <v>2340000</v>
      </c>
      <c r="E6311" s="567">
        <v>2338476.6952600004</v>
      </c>
      <c r="F6311" s="567"/>
    </row>
    <row r="6312" spans="1:6">
      <c r="A6312" s="892" t="s">
        <v>2589</v>
      </c>
      <c r="B6312" s="567"/>
      <c r="C6312" s="567">
        <v>1</v>
      </c>
      <c r="D6312" s="567">
        <v>2340000</v>
      </c>
      <c r="E6312" s="567">
        <v>2338476.6952600004</v>
      </c>
      <c r="F6312" s="567"/>
    </row>
    <row r="6313" spans="1:6">
      <c r="A6313" s="893" t="s">
        <v>2590</v>
      </c>
      <c r="B6313" s="567"/>
      <c r="C6313" s="567">
        <v>1</v>
      </c>
      <c r="D6313" s="567">
        <v>2340000</v>
      </c>
      <c r="E6313" s="567">
        <v>2338476.6952600004</v>
      </c>
      <c r="F6313" s="567"/>
    </row>
    <row r="6314" spans="1:6">
      <c r="A6314" s="894" t="s">
        <v>3251</v>
      </c>
      <c r="B6314" s="567"/>
      <c r="C6314" s="567">
        <v>1</v>
      </c>
      <c r="D6314" s="567">
        <v>2340000</v>
      </c>
      <c r="E6314" s="567">
        <v>2338476.6952600004</v>
      </c>
      <c r="F6314" s="567"/>
    </row>
    <row r="6315" spans="1:6">
      <c r="A6315" s="896" t="s">
        <v>2286</v>
      </c>
      <c r="B6315" s="567"/>
      <c r="C6315" s="567">
        <v>1</v>
      </c>
      <c r="D6315" s="567">
        <v>2340000</v>
      </c>
      <c r="E6315" s="567">
        <v>2338476.6952600004</v>
      </c>
      <c r="F6315" s="567"/>
    </row>
    <row r="6316" spans="1:6">
      <c r="A6316" s="895" t="s">
        <v>276</v>
      </c>
      <c r="B6316" s="567"/>
      <c r="C6316" s="567">
        <v>1</v>
      </c>
      <c r="D6316" s="567">
        <v>2340000</v>
      </c>
      <c r="E6316" s="567">
        <v>2338476.6952600004</v>
      </c>
      <c r="F6316" s="567"/>
    </row>
    <row r="6317" spans="1:6">
      <c r="A6317" s="897" t="s">
        <v>3251</v>
      </c>
      <c r="B6317" s="567"/>
      <c r="C6317" s="567">
        <v>1</v>
      </c>
      <c r="D6317" s="567">
        <v>2340000</v>
      </c>
      <c r="E6317" s="567">
        <v>2338476.6952600004</v>
      </c>
      <c r="F6317" s="567"/>
    </row>
    <row r="6318" spans="1:6">
      <c r="A6318" s="887" t="s">
        <v>2588</v>
      </c>
      <c r="B6318" s="567"/>
      <c r="C6318" s="567">
        <v>1</v>
      </c>
      <c r="D6318" s="567">
        <v>1810000</v>
      </c>
      <c r="E6318" s="567">
        <v>1739813.8306</v>
      </c>
      <c r="F6318" s="567"/>
    </row>
    <row r="6319" spans="1:6">
      <c r="A6319" s="888" t="s">
        <v>3251</v>
      </c>
      <c r="B6319" s="567"/>
      <c r="C6319" s="567">
        <v>1</v>
      </c>
      <c r="D6319" s="567">
        <v>1810000</v>
      </c>
      <c r="E6319" s="567">
        <v>1739813.8306</v>
      </c>
      <c r="F6319" s="567"/>
    </row>
    <row r="6320" spans="1:6">
      <c r="A6320" s="889">
        <v>1</v>
      </c>
      <c r="B6320" s="567"/>
      <c r="C6320" s="567">
        <v>1</v>
      </c>
      <c r="D6320" s="567">
        <v>1810000</v>
      </c>
      <c r="E6320" s="567">
        <v>1739813.8306</v>
      </c>
      <c r="F6320" s="567"/>
    </row>
    <row r="6321" spans="1:6">
      <c r="A6321" s="890" t="s">
        <v>3251</v>
      </c>
      <c r="B6321" s="567"/>
      <c r="C6321" s="567">
        <v>1</v>
      </c>
      <c r="D6321" s="567">
        <v>1810000</v>
      </c>
      <c r="E6321" s="567">
        <v>1739813.8306</v>
      </c>
      <c r="F6321" s="567"/>
    </row>
    <row r="6322" spans="1:6">
      <c r="A6322" s="891" t="s">
        <v>3251</v>
      </c>
      <c r="B6322" s="567"/>
      <c r="C6322" s="567">
        <v>1</v>
      </c>
      <c r="D6322" s="567">
        <v>1810000</v>
      </c>
      <c r="E6322" s="567">
        <v>1739813.8306</v>
      </c>
      <c r="F6322" s="567"/>
    </row>
    <row r="6323" spans="1:6">
      <c r="A6323" s="892" t="s">
        <v>2586</v>
      </c>
      <c r="B6323" s="567"/>
      <c r="C6323" s="567">
        <v>1</v>
      </c>
      <c r="D6323" s="567">
        <v>1810000</v>
      </c>
      <c r="E6323" s="567">
        <v>1739813.8306</v>
      </c>
      <c r="F6323" s="567"/>
    </row>
    <row r="6324" spans="1:6">
      <c r="A6324" s="893" t="s">
        <v>2587</v>
      </c>
      <c r="B6324" s="567"/>
      <c r="C6324" s="567">
        <v>1</v>
      </c>
      <c r="D6324" s="567">
        <v>1810000</v>
      </c>
      <c r="E6324" s="567">
        <v>1739813.8306</v>
      </c>
      <c r="F6324" s="567"/>
    </row>
    <row r="6325" spans="1:6">
      <c r="A6325" s="894" t="s">
        <v>3251</v>
      </c>
      <c r="B6325" s="567"/>
      <c r="C6325" s="567">
        <v>1</v>
      </c>
      <c r="D6325" s="567">
        <v>1810000</v>
      </c>
      <c r="E6325" s="567">
        <v>1739813.8306</v>
      </c>
      <c r="F6325" s="567"/>
    </row>
    <row r="6326" spans="1:6">
      <c r="A6326" s="896" t="s">
        <v>2286</v>
      </c>
      <c r="B6326" s="567"/>
      <c r="C6326" s="567">
        <v>1</v>
      </c>
      <c r="D6326" s="567">
        <v>1810000</v>
      </c>
      <c r="E6326" s="567">
        <v>1739813.8306</v>
      </c>
      <c r="F6326" s="567"/>
    </row>
    <row r="6327" spans="1:6">
      <c r="A6327" s="895" t="s">
        <v>276</v>
      </c>
      <c r="B6327" s="567"/>
      <c r="C6327" s="567">
        <v>1</v>
      </c>
      <c r="D6327" s="567">
        <v>1810000</v>
      </c>
      <c r="E6327" s="567">
        <v>1739813.8306</v>
      </c>
      <c r="F6327" s="567"/>
    </row>
    <row r="6328" spans="1:6">
      <c r="A6328" s="897" t="s">
        <v>3251</v>
      </c>
      <c r="B6328" s="567"/>
      <c r="C6328" s="567">
        <v>1</v>
      </c>
      <c r="D6328" s="567">
        <v>1810000</v>
      </c>
      <c r="E6328" s="567">
        <v>1739813.8306</v>
      </c>
      <c r="F6328" s="567"/>
    </row>
    <row r="6329" spans="1:6">
      <c r="A6329" s="887" t="s">
        <v>70</v>
      </c>
      <c r="B6329" s="567"/>
      <c r="C6329" s="567">
        <v>1</v>
      </c>
      <c r="D6329" s="567">
        <v>8158300</v>
      </c>
      <c r="E6329" s="567"/>
      <c r="F6329" s="567"/>
    </row>
    <row r="6330" spans="1:6">
      <c r="A6330" s="888" t="s">
        <v>70</v>
      </c>
      <c r="B6330" s="567"/>
      <c r="C6330" s="567">
        <v>1</v>
      </c>
      <c r="D6330" s="567">
        <v>8158300</v>
      </c>
      <c r="E6330" s="567"/>
      <c r="F6330" s="567"/>
    </row>
    <row r="6331" spans="1:6">
      <c r="A6331" s="889">
        <v>1</v>
      </c>
      <c r="B6331" s="567"/>
      <c r="C6331" s="567">
        <v>1</v>
      </c>
      <c r="D6331" s="567">
        <v>8158300</v>
      </c>
      <c r="E6331" s="567"/>
      <c r="F6331" s="567"/>
    </row>
    <row r="6332" spans="1:6">
      <c r="A6332" s="890" t="s">
        <v>64</v>
      </c>
      <c r="B6332" s="567"/>
      <c r="C6332" s="567">
        <v>1</v>
      </c>
      <c r="D6332" s="567">
        <v>8158300</v>
      </c>
      <c r="E6332" s="567"/>
      <c r="F6332" s="567"/>
    </row>
    <row r="6333" spans="1:6">
      <c r="A6333" s="891" t="s">
        <v>3251</v>
      </c>
      <c r="B6333" s="567"/>
      <c r="C6333" s="567">
        <v>1</v>
      </c>
      <c r="D6333" s="567">
        <v>8158300</v>
      </c>
      <c r="E6333" s="567"/>
      <c r="F6333" s="567"/>
    </row>
    <row r="6334" spans="1:6">
      <c r="A6334" s="892" t="s">
        <v>53</v>
      </c>
      <c r="B6334" s="567"/>
      <c r="C6334" s="567">
        <v>1</v>
      </c>
      <c r="D6334" s="567">
        <v>8158300</v>
      </c>
      <c r="E6334" s="567"/>
      <c r="F6334" s="567"/>
    </row>
    <row r="6335" spans="1:6">
      <c r="A6335" s="893" t="s">
        <v>3251</v>
      </c>
      <c r="B6335" s="567"/>
      <c r="C6335" s="567">
        <v>1</v>
      </c>
      <c r="D6335" s="567">
        <v>8158300</v>
      </c>
      <c r="E6335" s="567"/>
      <c r="F6335" s="567"/>
    </row>
    <row r="6336" spans="1:6">
      <c r="A6336" s="894" t="s">
        <v>3251</v>
      </c>
      <c r="B6336" s="567"/>
      <c r="C6336" s="567">
        <v>1</v>
      </c>
      <c r="D6336" s="567">
        <v>8158300</v>
      </c>
      <c r="E6336" s="567"/>
      <c r="F6336" s="567"/>
    </row>
    <row r="6337" spans="1:6">
      <c r="A6337" s="896" t="s">
        <v>317</v>
      </c>
      <c r="B6337" s="729"/>
      <c r="C6337" s="729">
        <v>1</v>
      </c>
      <c r="D6337" s="729">
        <v>8158300</v>
      </c>
      <c r="E6337" s="729"/>
      <c r="F6337" s="729"/>
    </row>
    <row r="6338" spans="1:6">
      <c r="A6338" s="895" t="s">
        <v>56</v>
      </c>
      <c r="B6338" s="567"/>
      <c r="C6338" s="567">
        <v>1</v>
      </c>
      <c r="D6338" s="567">
        <v>8158300</v>
      </c>
      <c r="E6338" s="567"/>
      <c r="F6338" s="567"/>
    </row>
    <row r="6339" spans="1:6">
      <c r="A6339" s="897" t="s">
        <v>3251</v>
      </c>
      <c r="B6339" s="567"/>
      <c r="C6339" s="567">
        <v>1</v>
      </c>
      <c r="D6339" s="567">
        <v>8158300</v>
      </c>
      <c r="E6339" s="567"/>
      <c r="F6339" s="567"/>
    </row>
    <row r="6340" spans="1:6">
      <c r="A6340" s="887" t="s">
        <v>462</v>
      </c>
      <c r="B6340" s="567">
        <v>5000000</v>
      </c>
      <c r="C6340" s="567">
        <v>1</v>
      </c>
      <c r="D6340" s="567">
        <v>10000000</v>
      </c>
      <c r="E6340" s="567">
        <v>5018</v>
      </c>
      <c r="F6340" s="567">
        <v>5018</v>
      </c>
    </row>
    <row r="6341" spans="1:6">
      <c r="A6341" s="888" t="s">
        <v>3251</v>
      </c>
      <c r="B6341" s="567">
        <v>5000000</v>
      </c>
      <c r="C6341" s="567">
        <v>1</v>
      </c>
      <c r="D6341" s="567">
        <v>10000000</v>
      </c>
      <c r="E6341" s="567">
        <v>5018</v>
      </c>
      <c r="F6341" s="567">
        <v>5018</v>
      </c>
    </row>
    <row r="6342" spans="1:6">
      <c r="A6342" s="889">
        <v>0</v>
      </c>
      <c r="B6342" s="567">
        <v>5000000</v>
      </c>
      <c r="C6342" s="567">
        <v>1</v>
      </c>
      <c r="D6342" s="567">
        <v>10000000</v>
      </c>
      <c r="E6342" s="567">
        <v>5018</v>
      </c>
      <c r="F6342" s="567">
        <v>5018</v>
      </c>
    </row>
    <row r="6343" spans="1:6">
      <c r="A6343" s="890" t="s">
        <v>3251</v>
      </c>
      <c r="B6343" s="567">
        <v>5000000</v>
      </c>
      <c r="C6343" s="567">
        <v>1</v>
      </c>
      <c r="D6343" s="567">
        <v>10000000</v>
      </c>
      <c r="E6343" s="567">
        <v>5018</v>
      </c>
      <c r="F6343" s="567">
        <v>5018</v>
      </c>
    </row>
    <row r="6344" spans="1:6">
      <c r="A6344" s="891" t="s">
        <v>3251</v>
      </c>
      <c r="B6344" s="567">
        <v>5000000</v>
      </c>
      <c r="C6344" s="567">
        <v>1</v>
      </c>
      <c r="D6344" s="567">
        <v>10000000</v>
      </c>
      <c r="E6344" s="567">
        <v>5018</v>
      </c>
      <c r="F6344" s="567">
        <v>5018</v>
      </c>
    </row>
    <row r="6345" spans="1:6">
      <c r="A6345" s="892" t="s">
        <v>3251</v>
      </c>
      <c r="B6345" s="567">
        <v>5000000</v>
      </c>
      <c r="C6345" s="567">
        <v>1</v>
      </c>
      <c r="D6345" s="567">
        <v>10000000</v>
      </c>
      <c r="E6345" s="567">
        <v>5018</v>
      </c>
      <c r="F6345" s="567">
        <v>5018</v>
      </c>
    </row>
    <row r="6346" spans="1:6">
      <c r="A6346" s="893" t="s">
        <v>461</v>
      </c>
      <c r="B6346" s="567">
        <v>5000000</v>
      </c>
      <c r="C6346" s="567">
        <v>1</v>
      </c>
      <c r="D6346" s="567">
        <v>10000000</v>
      </c>
      <c r="E6346" s="567">
        <v>5018</v>
      </c>
      <c r="F6346" s="567">
        <v>5018</v>
      </c>
    </row>
    <row r="6347" spans="1:6">
      <c r="A6347" s="894" t="s">
        <v>3251</v>
      </c>
      <c r="B6347" s="567">
        <v>5000000</v>
      </c>
      <c r="C6347" s="567">
        <v>1</v>
      </c>
      <c r="D6347" s="567">
        <v>10000000</v>
      </c>
      <c r="E6347" s="567">
        <v>5018</v>
      </c>
      <c r="F6347" s="567">
        <v>5018</v>
      </c>
    </row>
    <row r="6348" spans="1:6">
      <c r="A6348" s="896" t="s">
        <v>318</v>
      </c>
      <c r="B6348" s="567">
        <v>5000000</v>
      </c>
      <c r="C6348" s="567">
        <v>1</v>
      </c>
      <c r="D6348" s="567">
        <v>10000000</v>
      </c>
      <c r="E6348" s="567">
        <v>5018</v>
      </c>
      <c r="F6348" s="567">
        <v>5018</v>
      </c>
    </row>
    <row r="6349" spans="1:6">
      <c r="A6349" s="895" t="s">
        <v>272</v>
      </c>
      <c r="B6349" s="567">
        <v>5000000</v>
      </c>
      <c r="C6349" s="567">
        <v>1</v>
      </c>
      <c r="D6349" s="567">
        <v>10000000</v>
      </c>
      <c r="E6349" s="567">
        <v>5018</v>
      </c>
      <c r="F6349" s="567">
        <v>5018</v>
      </c>
    </row>
    <row r="6350" spans="1:6">
      <c r="A6350" s="897" t="s">
        <v>319</v>
      </c>
      <c r="B6350" s="567">
        <v>5000000</v>
      </c>
      <c r="C6350" s="567">
        <v>1</v>
      </c>
      <c r="D6350" s="567">
        <v>10000000</v>
      </c>
      <c r="E6350" s="567">
        <v>5018</v>
      </c>
      <c r="F6350" s="567">
        <v>5018</v>
      </c>
    </row>
    <row r="6351" spans="1:6">
      <c r="A6351" s="887" t="s">
        <v>3167</v>
      </c>
      <c r="B6351" s="567"/>
      <c r="C6351" s="567">
        <v>1</v>
      </c>
      <c r="D6351" s="567">
        <v>1649846</v>
      </c>
      <c r="E6351" s="567"/>
      <c r="F6351" s="567"/>
    </row>
    <row r="6352" spans="1:6">
      <c r="A6352" s="888" t="s">
        <v>3251</v>
      </c>
      <c r="B6352" s="567"/>
      <c r="C6352" s="567">
        <v>1</v>
      </c>
      <c r="D6352" s="567">
        <v>1649846</v>
      </c>
      <c r="E6352" s="567"/>
      <c r="F6352" s="567"/>
    </row>
    <row r="6353" spans="1:6">
      <c r="A6353" s="889">
        <v>0</v>
      </c>
      <c r="B6353" s="567"/>
      <c r="C6353" s="567">
        <v>1</v>
      </c>
      <c r="D6353" s="567">
        <v>1649846</v>
      </c>
      <c r="E6353" s="567"/>
      <c r="F6353" s="567"/>
    </row>
    <row r="6354" spans="1:6">
      <c r="A6354" s="890">
        <v>0</v>
      </c>
      <c r="B6354" s="567"/>
      <c r="C6354" s="567">
        <v>1</v>
      </c>
      <c r="D6354" s="567">
        <v>1649846</v>
      </c>
      <c r="E6354" s="567"/>
      <c r="F6354" s="567"/>
    </row>
    <row r="6355" spans="1:6">
      <c r="A6355" s="891">
        <v>2014</v>
      </c>
      <c r="B6355" s="567"/>
      <c r="C6355" s="567">
        <v>1</v>
      </c>
      <c r="D6355" s="567">
        <v>1649846</v>
      </c>
      <c r="E6355" s="567"/>
      <c r="F6355" s="567"/>
    </row>
    <row r="6356" spans="1:6">
      <c r="A6356" s="892" t="s">
        <v>3166</v>
      </c>
      <c r="B6356" s="567"/>
      <c r="C6356" s="567">
        <v>1</v>
      </c>
      <c r="D6356" s="567">
        <v>1649846</v>
      </c>
      <c r="E6356" s="567"/>
      <c r="F6356" s="567"/>
    </row>
    <row r="6357" spans="1:6">
      <c r="A6357" s="893" t="s">
        <v>3251</v>
      </c>
      <c r="B6357" s="567"/>
      <c r="C6357" s="567">
        <v>1</v>
      </c>
      <c r="D6357" s="567">
        <v>1649846</v>
      </c>
      <c r="E6357" s="567"/>
      <c r="F6357" s="567"/>
    </row>
    <row r="6358" spans="1:6">
      <c r="A6358" s="894" t="s">
        <v>3251</v>
      </c>
      <c r="B6358" s="567"/>
      <c r="C6358" s="567">
        <v>1</v>
      </c>
      <c r="D6358" s="567">
        <v>1649846</v>
      </c>
      <c r="E6358" s="567"/>
      <c r="F6358" s="567"/>
    </row>
    <row r="6359" spans="1:6">
      <c r="A6359" s="896" t="s">
        <v>526</v>
      </c>
      <c r="B6359" s="567"/>
      <c r="C6359" s="567">
        <v>1</v>
      </c>
      <c r="D6359" s="567">
        <v>1649846</v>
      </c>
      <c r="E6359" s="567"/>
      <c r="F6359" s="567"/>
    </row>
    <row r="6360" spans="1:6">
      <c r="A6360" s="895" t="s">
        <v>270</v>
      </c>
      <c r="B6360" s="567"/>
      <c r="C6360" s="567">
        <v>1</v>
      </c>
      <c r="D6360" s="567">
        <v>1649846</v>
      </c>
      <c r="E6360" s="567"/>
      <c r="F6360" s="567"/>
    </row>
    <row r="6361" spans="1:6">
      <c r="A6361" s="897" t="s">
        <v>3251</v>
      </c>
      <c r="B6361" s="567"/>
      <c r="C6361" s="567">
        <v>1</v>
      </c>
      <c r="D6361" s="567">
        <v>1649846</v>
      </c>
      <c r="E6361" s="567"/>
      <c r="F6361" s="567"/>
    </row>
    <row r="6362" spans="1:6">
      <c r="A6362" s="887" t="s">
        <v>215</v>
      </c>
      <c r="B6362" s="567"/>
      <c r="C6362" s="567">
        <v>1</v>
      </c>
      <c r="D6362" s="567">
        <v>26300000</v>
      </c>
      <c r="E6362" s="567"/>
      <c r="F6362" s="567">
        <v>0</v>
      </c>
    </row>
    <row r="6363" spans="1:6">
      <c r="A6363" s="888" t="s">
        <v>3251</v>
      </c>
      <c r="B6363" s="567"/>
      <c r="C6363" s="567">
        <v>1</v>
      </c>
      <c r="D6363" s="567">
        <v>26300000</v>
      </c>
      <c r="E6363" s="567"/>
      <c r="F6363" s="567">
        <v>0</v>
      </c>
    </row>
    <row r="6364" spans="1:6">
      <c r="A6364" s="889" t="s">
        <v>3251</v>
      </c>
      <c r="B6364" s="567"/>
      <c r="C6364" s="567">
        <v>1</v>
      </c>
      <c r="D6364" s="567">
        <v>26300000</v>
      </c>
      <c r="E6364" s="567"/>
      <c r="F6364" s="567">
        <v>0</v>
      </c>
    </row>
    <row r="6365" spans="1:6">
      <c r="A6365" s="890" t="s">
        <v>3251</v>
      </c>
      <c r="B6365" s="567"/>
      <c r="C6365" s="567">
        <v>1</v>
      </c>
      <c r="D6365" s="567">
        <v>26300000</v>
      </c>
      <c r="E6365" s="567"/>
      <c r="F6365" s="567">
        <v>0</v>
      </c>
    </row>
    <row r="6366" spans="1:6">
      <c r="A6366" s="891" t="s">
        <v>3251</v>
      </c>
      <c r="B6366" s="567"/>
      <c r="C6366" s="567">
        <v>1</v>
      </c>
      <c r="D6366" s="567">
        <v>26300000</v>
      </c>
      <c r="E6366" s="567"/>
      <c r="F6366" s="567">
        <v>0</v>
      </c>
    </row>
    <row r="6367" spans="1:6">
      <c r="A6367" s="892" t="s">
        <v>205</v>
      </c>
      <c r="B6367" s="567"/>
      <c r="C6367" s="567">
        <v>1</v>
      </c>
      <c r="D6367" s="567">
        <v>26300000</v>
      </c>
      <c r="E6367" s="567"/>
      <c r="F6367" s="567">
        <v>0</v>
      </c>
    </row>
    <row r="6368" spans="1:6">
      <c r="A6368" s="893" t="s">
        <v>3251</v>
      </c>
      <c r="B6368" s="567"/>
      <c r="C6368" s="567">
        <v>1</v>
      </c>
      <c r="D6368" s="567">
        <v>26300000</v>
      </c>
      <c r="E6368" s="567"/>
      <c r="F6368" s="567">
        <v>0</v>
      </c>
    </row>
    <row r="6369" spans="1:6">
      <c r="A6369" s="894" t="s">
        <v>3251</v>
      </c>
      <c r="B6369" s="567"/>
      <c r="C6369" s="567">
        <v>1</v>
      </c>
      <c r="D6369" s="567">
        <v>26300000</v>
      </c>
      <c r="E6369" s="567"/>
      <c r="F6369" s="567">
        <v>0</v>
      </c>
    </row>
    <row r="6370" spans="1:6">
      <c r="A6370" s="896" t="s">
        <v>317</v>
      </c>
      <c r="B6370" s="729"/>
      <c r="C6370" s="729">
        <v>1</v>
      </c>
      <c r="D6370" s="729">
        <v>26300000</v>
      </c>
      <c r="E6370" s="729"/>
      <c r="F6370" s="729">
        <v>0</v>
      </c>
    </row>
    <row r="6371" spans="1:6">
      <c r="A6371" s="895" t="s">
        <v>92</v>
      </c>
      <c r="B6371" s="567"/>
      <c r="C6371" s="567">
        <v>1</v>
      </c>
      <c r="D6371" s="567">
        <v>26300000</v>
      </c>
      <c r="E6371" s="567"/>
      <c r="F6371" s="567">
        <v>0</v>
      </c>
    </row>
    <row r="6372" spans="1:6">
      <c r="A6372" s="897" t="s">
        <v>3251</v>
      </c>
      <c r="B6372" s="567"/>
      <c r="C6372" s="567">
        <v>1</v>
      </c>
      <c r="D6372" s="567">
        <v>26300000</v>
      </c>
      <c r="E6372" s="567"/>
      <c r="F6372" s="567">
        <v>0</v>
      </c>
    </row>
    <row r="6373" spans="1:6">
      <c r="A6373" s="887" t="s">
        <v>20</v>
      </c>
      <c r="B6373" s="567">
        <v>5150000</v>
      </c>
      <c r="C6373" s="567">
        <v>8</v>
      </c>
      <c r="D6373" s="567">
        <v>18236150</v>
      </c>
      <c r="E6373" s="567">
        <v>7984151.5554799996</v>
      </c>
      <c r="F6373" s="567">
        <v>5763669.5192299997</v>
      </c>
    </row>
    <row r="6374" spans="1:6">
      <c r="A6374" s="888" t="s">
        <v>3251</v>
      </c>
      <c r="B6374" s="567">
        <v>5150000</v>
      </c>
      <c r="C6374" s="567">
        <v>8</v>
      </c>
      <c r="D6374" s="567">
        <v>18236150</v>
      </c>
      <c r="E6374" s="567">
        <v>7984151.5554799996</v>
      </c>
      <c r="F6374" s="567">
        <v>5763669.5192299997</v>
      </c>
    </row>
    <row r="6375" spans="1:6">
      <c r="A6375" s="889">
        <v>0.01</v>
      </c>
      <c r="B6375" s="567"/>
      <c r="C6375" s="567">
        <v>1</v>
      </c>
      <c r="D6375" s="567">
        <v>1190000</v>
      </c>
      <c r="E6375" s="567">
        <v>1100458.4836500001</v>
      </c>
      <c r="F6375" s="567"/>
    </row>
    <row r="6376" spans="1:6">
      <c r="A6376" s="890" t="s">
        <v>3251</v>
      </c>
      <c r="B6376" s="567"/>
      <c r="C6376" s="567">
        <v>1</v>
      </c>
      <c r="D6376" s="567">
        <v>1190000</v>
      </c>
      <c r="E6376" s="567">
        <v>1100458.4836500001</v>
      </c>
      <c r="F6376" s="567"/>
    </row>
    <row r="6377" spans="1:6">
      <c r="A6377" s="891" t="s">
        <v>3251</v>
      </c>
      <c r="B6377" s="567"/>
      <c r="C6377" s="567">
        <v>1</v>
      </c>
      <c r="D6377" s="567">
        <v>1190000</v>
      </c>
      <c r="E6377" s="567">
        <v>1100458.4836500001</v>
      </c>
      <c r="F6377" s="567"/>
    </row>
    <row r="6378" spans="1:6">
      <c r="A6378" s="892" t="s">
        <v>2591</v>
      </c>
      <c r="B6378" s="567"/>
      <c r="C6378" s="567">
        <v>1</v>
      </c>
      <c r="D6378" s="567">
        <v>1190000</v>
      </c>
      <c r="E6378" s="567">
        <v>1100458.4836500001</v>
      </c>
      <c r="F6378" s="567"/>
    </row>
    <row r="6379" spans="1:6">
      <c r="A6379" s="893" t="s">
        <v>2592</v>
      </c>
      <c r="B6379" s="567"/>
      <c r="C6379" s="567">
        <v>1</v>
      </c>
      <c r="D6379" s="567">
        <v>1190000</v>
      </c>
      <c r="E6379" s="567">
        <v>1100458.4836500001</v>
      </c>
      <c r="F6379" s="567"/>
    </row>
    <row r="6380" spans="1:6">
      <c r="A6380" s="894" t="s">
        <v>3251</v>
      </c>
      <c r="B6380" s="567"/>
      <c r="C6380" s="567">
        <v>1</v>
      </c>
      <c r="D6380" s="567">
        <v>1190000</v>
      </c>
      <c r="E6380" s="567">
        <v>1100458.4836500001</v>
      </c>
      <c r="F6380" s="567"/>
    </row>
    <row r="6381" spans="1:6">
      <c r="A6381" s="896" t="s">
        <v>2286</v>
      </c>
      <c r="B6381" s="567"/>
      <c r="C6381" s="567">
        <v>1</v>
      </c>
      <c r="D6381" s="567">
        <v>1190000</v>
      </c>
      <c r="E6381" s="567">
        <v>1100458.4836500001</v>
      </c>
      <c r="F6381" s="567"/>
    </row>
    <row r="6382" spans="1:6">
      <c r="A6382" s="895" t="s">
        <v>276</v>
      </c>
      <c r="B6382" s="567"/>
      <c r="C6382" s="567">
        <v>1</v>
      </c>
      <c r="D6382" s="567">
        <v>1190000</v>
      </c>
      <c r="E6382" s="567">
        <v>1100458.4836500001</v>
      </c>
      <c r="F6382" s="567"/>
    </row>
    <row r="6383" spans="1:6">
      <c r="A6383" s="897" t="s">
        <v>3251</v>
      </c>
      <c r="B6383" s="567"/>
      <c r="C6383" s="567">
        <v>1</v>
      </c>
      <c r="D6383" s="567">
        <v>1190000</v>
      </c>
      <c r="E6383" s="567">
        <v>1100458.4836500001</v>
      </c>
      <c r="F6383" s="567"/>
    </row>
    <row r="6384" spans="1:6">
      <c r="A6384" s="889">
        <v>0.05</v>
      </c>
      <c r="B6384" s="567"/>
      <c r="C6384" s="567">
        <v>1</v>
      </c>
      <c r="D6384" s="567">
        <v>3815000</v>
      </c>
      <c r="E6384" s="567"/>
      <c r="F6384" s="567">
        <v>1092</v>
      </c>
    </row>
    <row r="6385" spans="1:6">
      <c r="A6385" s="890">
        <v>0.34866666666666668</v>
      </c>
      <c r="B6385" s="567"/>
      <c r="C6385" s="567">
        <v>1</v>
      </c>
      <c r="D6385" s="567">
        <v>3815000</v>
      </c>
      <c r="E6385" s="567"/>
      <c r="F6385" s="567">
        <v>1092</v>
      </c>
    </row>
    <row r="6386" spans="1:6">
      <c r="A6386" s="891" t="s">
        <v>3251</v>
      </c>
      <c r="B6386" s="567"/>
      <c r="C6386" s="567">
        <v>1</v>
      </c>
      <c r="D6386" s="567">
        <v>3815000</v>
      </c>
      <c r="E6386" s="567"/>
      <c r="F6386" s="567">
        <v>1092</v>
      </c>
    </row>
    <row r="6387" spans="1:6">
      <c r="A6387" s="892" t="s">
        <v>1319</v>
      </c>
      <c r="B6387" s="567"/>
      <c r="C6387" s="567">
        <v>1</v>
      </c>
      <c r="D6387" s="567">
        <v>3815000</v>
      </c>
      <c r="E6387" s="567"/>
      <c r="F6387" s="567">
        <v>1092</v>
      </c>
    </row>
    <row r="6388" spans="1:6">
      <c r="A6388" s="893" t="s">
        <v>3251</v>
      </c>
      <c r="B6388" s="567"/>
      <c r="C6388" s="567">
        <v>1</v>
      </c>
      <c r="D6388" s="567">
        <v>3815000</v>
      </c>
      <c r="E6388" s="567"/>
      <c r="F6388" s="567">
        <v>1092</v>
      </c>
    </row>
    <row r="6389" spans="1:6">
      <c r="A6389" s="894" t="s">
        <v>3251</v>
      </c>
      <c r="B6389" s="567"/>
      <c r="C6389" s="567">
        <v>1</v>
      </c>
      <c r="D6389" s="567">
        <v>3815000</v>
      </c>
      <c r="E6389" s="567"/>
      <c r="F6389" s="567">
        <v>1092</v>
      </c>
    </row>
    <row r="6390" spans="1:6">
      <c r="A6390" s="896" t="s">
        <v>529</v>
      </c>
      <c r="B6390" s="567"/>
      <c r="C6390" s="567">
        <v>1</v>
      </c>
      <c r="D6390" s="567">
        <v>3815000</v>
      </c>
      <c r="E6390" s="567"/>
      <c r="F6390" s="567">
        <v>1092</v>
      </c>
    </row>
    <row r="6391" spans="1:6">
      <c r="A6391" s="895" t="s">
        <v>299</v>
      </c>
      <c r="B6391" s="567"/>
      <c r="C6391" s="567">
        <v>1</v>
      </c>
      <c r="D6391" s="567">
        <v>3815000</v>
      </c>
      <c r="E6391" s="567"/>
      <c r="F6391" s="567">
        <v>1092</v>
      </c>
    </row>
    <row r="6392" spans="1:6">
      <c r="A6392" s="897" t="s">
        <v>319</v>
      </c>
      <c r="B6392" s="567"/>
      <c r="C6392" s="567">
        <v>1</v>
      </c>
      <c r="D6392" s="567">
        <v>3815000</v>
      </c>
      <c r="E6392" s="567"/>
      <c r="F6392" s="567">
        <v>1092</v>
      </c>
    </row>
    <row r="6393" spans="1:6">
      <c r="A6393" s="889">
        <v>0.15</v>
      </c>
      <c r="B6393" s="567"/>
      <c r="C6393" s="567">
        <v>1</v>
      </c>
      <c r="D6393" s="567">
        <v>1600000</v>
      </c>
      <c r="E6393" s="567"/>
      <c r="F6393" s="567">
        <v>6830</v>
      </c>
    </row>
    <row r="6394" spans="1:6">
      <c r="A6394" s="890">
        <v>2.8623853211009174E-4</v>
      </c>
      <c r="B6394" s="567"/>
      <c r="C6394" s="567">
        <v>1</v>
      </c>
      <c r="D6394" s="567">
        <v>1600000</v>
      </c>
      <c r="E6394" s="567"/>
      <c r="F6394" s="567">
        <v>6830</v>
      </c>
    </row>
    <row r="6395" spans="1:6">
      <c r="A6395" s="891" t="s">
        <v>3251</v>
      </c>
      <c r="B6395" s="567"/>
      <c r="C6395" s="567">
        <v>1</v>
      </c>
      <c r="D6395" s="567">
        <v>1600000</v>
      </c>
      <c r="E6395" s="567"/>
      <c r="F6395" s="567">
        <v>6830</v>
      </c>
    </row>
    <row r="6396" spans="1:6">
      <c r="A6396" s="892" t="s">
        <v>1318</v>
      </c>
      <c r="B6396" s="567"/>
      <c r="C6396" s="567">
        <v>1</v>
      </c>
      <c r="D6396" s="567">
        <v>1600000</v>
      </c>
      <c r="E6396" s="567"/>
      <c r="F6396" s="567">
        <v>6830</v>
      </c>
    </row>
    <row r="6397" spans="1:6">
      <c r="A6397" s="893" t="s">
        <v>3251</v>
      </c>
      <c r="B6397" s="567"/>
      <c r="C6397" s="567">
        <v>1</v>
      </c>
      <c r="D6397" s="567">
        <v>1600000</v>
      </c>
      <c r="E6397" s="567"/>
      <c r="F6397" s="567">
        <v>6830</v>
      </c>
    </row>
    <row r="6398" spans="1:6">
      <c r="A6398" s="894" t="s">
        <v>3251</v>
      </c>
      <c r="B6398" s="567"/>
      <c r="C6398" s="567">
        <v>1</v>
      </c>
      <c r="D6398" s="567">
        <v>1600000</v>
      </c>
      <c r="E6398" s="567"/>
      <c r="F6398" s="567">
        <v>6830</v>
      </c>
    </row>
    <row r="6399" spans="1:6">
      <c r="A6399" s="896" t="s">
        <v>529</v>
      </c>
      <c r="B6399" s="567"/>
      <c r="C6399" s="567">
        <v>1</v>
      </c>
      <c r="D6399" s="567">
        <v>1600000</v>
      </c>
      <c r="E6399" s="567"/>
      <c r="F6399" s="567">
        <v>6830</v>
      </c>
    </row>
    <row r="6400" spans="1:6">
      <c r="A6400" s="895" t="s">
        <v>299</v>
      </c>
      <c r="B6400" s="567"/>
      <c r="C6400" s="567">
        <v>1</v>
      </c>
      <c r="D6400" s="567">
        <v>1600000</v>
      </c>
      <c r="E6400" s="567"/>
      <c r="F6400" s="567">
        <v>6830</v>
      </c>
    </row>
    <row r="6401" spans="1:6">
      <c r="A6401" s="897" t="s">
        <v>319</v>
      </c>
      <c r="B6401" s="567"/>
      <c r="C6401" s="567">
        <v>1</v>
      </c>
      <c r="D6401" s="567">
        <v>1600000</v>
      </c>
      <c r="E6401" s="567"/>
      <c r="F6401" s="567">
        <v>6830</v>
      </c>
    </row>
    <row r="6402" spans="1:6">
      <c r="A6402" s="889">
        <v>0.55000000000000004</v>
      </c>
      <c r="B6402" s="567">
        <v>1300000</v>
      </c>
      <c r="C6402" s="567">
        <v>1</v>
      </c>
      <c r="D6402" s="567">
        <v>3073000</v>
      </c>
      <c r="E6402" s="567">
        <v>1807922</v>
      </c>
      <c r="F6402" s="567">
        <v>1483077</v>
      </c>
    </row>
    <row r="6403" spans="1:6">
      <c r="A6403" s="890" t="s">
        <v>3251</v>
      </c>
      <c r="B6403" s="567">
        <v>1300000</v>
      </c>
      <c r="C6403" s="567">
        <v>1</v>
      </c>
      <c r="D6403" s="567">
        <v>3073000</v>
      </c>
      <c r="E6403" s="567">
        <v>1807922</v>
      </c>
      <c r="F6403" s="567">
        <v>1483077</v>
      </c>
    </row>
    <row r="6404" spans="1:6">
      <c r="A6404" s="891" t="s">
        <v>3251</v>
      </c>
      <c r="B6404" s="567">
        <v>1300000</v>
      </c>
      <c r="C6404" s="567">
        <v>1</v>
      </c>
      <c r="D6404" s="567">
        <v>3073000</v>
      </c>
      <c r="E6404" s="567">
        <v>1807922</v>
      </c>
      <c r="F6404" s="567">
        <v>1483077</v>
      </c>
    </row>
    <row r="6405" spans="1:6">
      <c r="A6405" s="892" t="s">
        <v>3251</v>
      </c>
      <c r="B6405" s="567">
        <v>1300000</v>
      </c>
      <c r="C6405" s="567">
        <v>1</v>
      </c>
      <c r="D6405" s="567">
        <v>3073000</v>
      </c>
      <c r="E6405" s="567">
        <v>1807922</v>
      </c>
      <c r="F6405" s="567">
        <v>1483077</v>
      </c>
    </row>
    <row r="6406" spans="1:6">
      <c r="A6406" s="893" t="s">
        <v>464</v>
      </c>
      <c r="B6406" s="567">
        <v>1300000</v>
      </c>
      <c r="C6406" s="567">
        <v>1</v>
      </c>
      <c r="D6406" s="567">
        <v>3073000</v>
      </c>
      <c r="E6406" s="567">
        <v>1807922</v>
      </c>
      <c r="F6406" s="567">
        <v>1483077</v>
      </c>
    </row>
    <row r="6407" spans="1:6">
      <c r="A6407" s="894" t="s">
        <v>3251</v>
      </c>
      <c r="B6407" s="567">
        <v>1300000</v>
      </c>
      <c r="C6407" s="567">
        <v>1</v>
      </c>
      <c r="D6407" s="567">
        <v>3073000</v>
      </c>
      <c r="E6407" s="567">
        <v>1807922</v>
      </c>
      <c r="F6407" s="567">
        <v>1483077</v>
      </c>
    </row>
    <row r="6408" spans="1:6">
      <c r="A6408" s="896" t="s">
        <v>318</v>
      </c>
      <c r="B6408" s="567">
        <v>1300000</v>
      </c>
      <c r="C6408" s="567">
        <v>1</v>
      </c>
      <c r="D6408" s="567">
        <v>3073000</v>
      </c>
      <c r="E6408" s="567">
        <v>1807922</v>
      </c>
      <c r="F6408" s="567">
        <v>1483077</v>
      </c>
    </row>
    <row r="6409" spans="1:6">
      <c r="A6409" s="895" t="s">
        <v>272</v>
      </c>
      <c r="B6409" s="567">
        <v>1300000</v>
      </c>
      <c r="C6409" s="567">
        <v>1</v>
      </c>
      <c r="D6409" s="567">
        <v>3073000</v>
      </c>
      <c r="E6409" s="567">
        <v>1807922</v>
      </c>
      <c r="F6409" s="567">
        <v>1483077</v>
      </c>
    </row>
    <row r="6410" spans="1:6">
      <c r="A6410" s="897" t="s">
        <v>319</v>
      </c>
      <c r="B6410" s="567">
        <v>1300000</v>
      </c>
      <c r="C6410" s="567">
        <v>1</v>
      </c>
      <c r="D6410" s="567">
        <v>3073000</v>
      </c>
      <c r="E6410" s="567">
        <v>1807922</v>
      </c>
      <c r="F6410" s="567">
        <v>1483077</v>
      </c>
    </row>
    <row r="6411" spans="1:6">
      <c r="A6411" s="889">
        <v>0.65</v>
      </c>
      <c r="B6411" s="567">
        <v>500000</v>
      </c>
      <c r="C6411" s="567">
        <v>1</v>
      </c>
      <c r="D6411" s="567">
        <v>2906000</v>
      </c>
      <c r="E6411" s="567">
        <v>2706416.0718299998</v>
      </c>
      <c r="F6411" s="567">
        <v>737492.51922999998</v>
      </c>
    </row>
    <row r="6412" spans="1:6">
      <c r="A6412" s="890" t="s">
        <v>3251</v>
      </c>
      <c r="B6412" s="567">
        <v>500000</v>
      </c>
      <c r="C6412" s="567">
        <v>1</v>
      </c>
      <c r="D6412" s="567">
        <v>2906000</v>
      </c>
      <c r="E6412" s="567">
        <v>2706416.0718299998</v>
      </c>
      <c r="F6412" s="567">
        <v>737492.51922999998</v>
      </c>
    </row>
    <row r="6413" spans="1:6">
      <c r="A6413" s="891">
        <v>2013</v>
      </c>
      <c r="B6413" s="567">
        <v>500000</v>
      </c>
      <c r="C6413" s="567">
        <v>1</v>
      </c>
      <c r="D6413" s="567">
        <v>2906000</v>
      </c>
      <c r="E6413" s="567">
        <v>2706416.0718299998</v>
      </c>
      <c r="F6413" s="567">
        <v>737492.51922999998</v>
      </c>
    </row>
    <row r="6414" spans="1:6">
      <c r="A6414" s="892" t="s">
        <v>586</v>
      </c>
      <c r="B6414" s="567">
        <v>500000</v>
      </c>
      <c r="C6414" s="567">
        <v>1</v>
      </c>
      <c r="D6414" s="567">
        <v>2906000</v>
      </c>
      <c r="E6414" s="567">
        <v>2706416.0718299998</v>
      </c>
      <c r="F6414" s="567">
        <v>737492.51922999998</v>
      </c>
    </row>
    <row r="6415" spans="1:6">
      <c r="A6415" s="893" t="s">
        <v>3251</v>
      </c>
      <c r="B6415" s="567">
        <v>500000</v>
      </c>
      <c r="C6415" s="567">
        <v>1</v>
      </c>
      <c r="D6415" s="567">
        <v>2906000</v>
      </c>
      <c r="E6415" s="567">
        <v>2706416.0718299998</v>
      </c>
      <c r="F6415" s="567">
        <v>737492.51922999998</v>
      </c>
    </row>
    <row r="6416" spans="1:6">
      <c r="A6416" s="894" t="s">
        <v>3251</v>
      </c>
      <c r="B6416" s="567">
        <v>500000</v>
      </c>
      <c r="C6416" s="567">
        <v>1</v>
      </c>
      <c r="D6416" s="567">
        <v>2906000</v>
      </c>
      <c r="E6416" s="567">
        <v>2706416.0718299998</v>
      </c>
      <c r="F6416" s="567">
        <v>737492.51922999998</v>
      </c>
    </row>
    <row r="6417" spans="1:6">
      <c r="A6417" s="896" t="s">
        <v>527</v>
      </c>
      <c r="B6417" s="567">
        <v>500000</v>
      </c>
      <c r="C6417" s="567">
        <v>1</v>
      </c>
      <c r="D6417" s="567">
        <v>2906000</v>
      </c>
      <c r="E6417" s="567">
        <v>2706416.0718299998</v>
      </c>
      <c r="F6417" s="567">
        <v>737492.51922999998</v>
      </c>
    </row>
    <row r="6418" spans="1:6">
      <c r="A6418" s="895" t="s">
        <v>289</v>
      </c>
      <c r="B6418" s="567">
        <v>500000</v>
      </c>
      <c r="C6418" s="567">
        <v>1</v>
      </c>
      <c r="D6418" s="567">
        <v>2906000</v>
      </c>
      <c r="E6418" s="567">
        <v>2706416.0718299998</v>
      </c>
      <c r="F6418" s="567">
        <v>737492.51922999998</v>
      </c>
    </row>
    <row r="6419" spans="1:6">
      <c r="A6419" s="897" t="s">
        <v>319</v>
      </c>
      <c r="B6419" s="567">
        <v>500000</v>
      </c>
      <c r="C6419" s="567">
        <v>1</v>
      </c>
      <c r="D6419" s="567">
        <v>2906000</v>
      </c>
      <c r="E6419" s="567">
        <v>2706416.0718299998</v>
      </c>
      <c r="F6419" s="567">
        <v>737492.51922999998</v>
      </c>
    </row>
    <row r="6420" spans="1:6">
      <c r="A6420" s="889">
        <v>0.72</v>
      </c>
      <c r="B6420" s="567"/>
      <c r="C6420" s="567">
        <v>1</v>
      </c>
      <c r="D6420" s="567">
        <v>2715000</v>
      </c>
      <c r="E6420" s="567"/>
      <c r="F6420" s="567">
        <v>632429</v>
      </c>
    </row>
    <row r="6421" spans="1:6">
      <c r="A6421" s="890">
        <v>4.26875E-3</v>
      </c>
      <c r="B6421" s="567"/>
      <c r="C6421" s="567">
        <v>1</v>
      </c>
      <c r="D6421" s="567">
        <v>2715000</v>
      </c>
      <c r="E6421" s="567"/>
      <c r="F6421" s="567">
        <v>632429</v>
      </c>
    </row>
    <row r="6422" spans="1:6">
      <c r="A6422" s="891" t="s">
        <v>3251</v>
      </c>
      <c r="B6422" s="567"/>
      <c r="C6422" s="567">
        <v>1</v>
      </c>
      <c r="D6422" s="567">
        <v>2715000</v>
      </c>
      <c r="E6422" s="567"/>
      <c r="F6422" s="567">
        <v>632429</v>
      </c>
    </row>
    <row r="6423" spans="1:6">
      <c r="A6423" s="892" t="s">
        <v>1317</v>
      </c>
      <c r="B6423" s="567"/>
      <c r="C6423" s="567">
        <v>1</v>
      </c>
      <c r="D6423" s="567">
        <v>2715000</v>
      </c>
      <c r="E6423" s="567"/>
      <c r="F6423" s="567">
        <v>632429</v>
      </c>
    </row>
    <row r="6424" spans="1:6">
      <c r="A6424" s="893" t="s">
        <v>3251</v>
      </c>
      <c r="B6424" s="567"/>
      <c r="C6424" s="567">
        <v>1</v>
      </c>
      <c r="D6424" s="567">
        <v>2715000</v>
      </c>
      <c r="E6424" s="567"/>
      <c r="F6424" s="567">
        <v>632429</v>
      </c>
    </row>
    <row r="6425" spans="1:6">
      <c r="A6425" s="894" t="s">
        <v>3251</v>
      </c>
      <c r="B6425" s="567"/>
      <c r="C6425" s="567">
        <v>1</v>
      </c>
      <c r="D6425" s="567">
        <v>2715000</v>
      </c>
      <c r="E6425" s="567"/>
      <c r="F6425" s="567">
        <v>632429</v>
      </c>
    </row>
    <row r="6426" spans="1:6">
      <c r="A6426" s="896" t="s">
        <v>529</v>
      </c>
      <c r="B6426" s="567"/>
      <c r="C6426" s="567">
        <v>1</v>
      </c>
      <c r="D6426" s="567">
        <v>2715000</v>
      </c>
      <c r="E6426" s="567"/>
      <c r="F6426" s="567">
        <v>632429</v>
      </c>
    </row>
    <row r="6427" spans="1:6">
      <c r="A6427" s="895" t="s">
        <v>299</v>
      </c>
      <c r="B6427" s="567"/>
      <c r="C6427" s="567">
        <v>1</v>
      </c>
      <c r="D6427" s="567">
        <v>2715000</v>
      </c>
      <c r="E6427" s="567"/>
      <c r="F6427" s="567">
        <v>632429</v>
      </c>
    </row>
    <row r="6428" spans="1:6">
      <c r="A6428" s="897" t="s">
        <v>319</v>
      </c>
      <c r="B6428" s="567"/>
      <c r="C6428" s="567">
        <v>1</v>
      </c>
      <c r="D6428" s="567">
        <v>2715000</v>
      </c>
      <c r="E6428" s="567"/>
      <c r="F6428" s="567">
        <v>632429</v>
      </c>
    </row>
    <row r="6429" spans="1:6">
      <c r="A6429" s="889">
        <v>0.85</v>
      </c>
      <c r="B6429" s="567">
        <v>3000000</v>
      </c>
      <c r="C6429" s="567">
        <v>1</v>
      </c>
      <c r="D6429" s="567">
        <v>1819150</v>
      </c>
      <c r="E6429" s="567">
        <v>1413716</v>
      </c>
      <c r="F6429" s="567">
        <v>1990350</v>
      </c>
    </row>
    <row r="6430" spans="1:6">
      <c r="A6430" s="890">
        <v>1.0941098864854466</v>
      </c>
      <c r="B6430" s="567">
        <v>3000000</v>
      </c>
      <c r="C6430" s="567">
        <v>1</v>
      </c>
      <c r="D6430" s="567">
        <v>1819150</v>
      </c>
      <c r="E6430" s="567">
        <v>1413716</v>
      </c>
      <c r="F6430" s="567">
        <v>1990350</v>
      </c>
    </row>
    <row r="6431" spans="1:6">
      <c r="A6431" s="891" t="s">
        <v>3251</v>
      </c>
      <c r="B6431" s="567">
        <v>3000000</v>
      </c>
      <c r="C6431" s="567">
        <v>1</v>
      </c>
      <c r="D6431" s="567">
        <v>1819150</v>
      </c>
      <c r="E6431" s="567">
        <v>1413716</v>
      </c>
      <c r="F6431" s="567">
        <v>1990350</v>
      </c>
    </row>
    <row r="6432" spans="1:6">
      <c r="A6432" s="892" t="s">
        <v>3251</v>
      </c>
      <c r="B6432" s="567">
        <v>3000000</v>
      </c>
      <c r="C6432" s="567">
        <v>1</v>
      </c>
      <c r="D6432" s="567">
        <v>1819150</v>
      </c>
      <c r="E6432" s="567">
        <v>1413716</v>
      </c>
      <c r="F6432" s="567">
        <v>1990350</v>
      </c>
    </row>
    <row r="6433" spans="1:6">
      <c r="A6433" s="893" t="s">
        <v>448</v>
      </c>
      <c r="B6433" s="567">
        <v>3000000</v>
      </c>
      <c r="C6433" s="567">
        <v>1</v>
      </c>
      <c r="D6433" s="567">
        <v>1819150</v>
      </c>
      <c r="E6433" s="567">
        <v>1413716</v>
      </c>
      <c r="F6433" s="567">
        <v>1990350</v>
      </c>
    </row>
    <row r="6434" spans="1:6">
      <c r="A6434" s="894" t="s">
        <v>3251</v>
      </c>
      <c r="B6434" s="567">
        <v>3000000</v>
      </c>
      <c r="C6434" s="567">
        <v>1</v>
      </c>
      <c r="D6434" s="567">
        <v>1819150</v>
      </c>
      <c r="E6434" s="567">
        <v>1413716</v>
      </c>
      <c r="F6434" s="567">
        <v>1990350</v>
      </c>
    </row>
    <row r="6435" spans="1:6">
      <c r="A6435" s="896" t="s">
        <v>318</v>
      </c>
      <c r="B6435" s="567">
        <v>3000000</v>
      </c>
      <c r="C6435" s="567">
        <v>1</v>
      </c>
      <c r="D6435" s="567">
        <v>1819150</v>
      </c>
      <c r="E6435" s="567">
        <v>1413716</v>
      </c>
      <c r="F6435" s="567">
        <v>1990350</v>
      </c>
    </row>
    <row r="6436" spans="1:6">
      <c r="A6436" s="895" t="s">
        <v>266</v>
      </c>
      <c r="B6436" s="567">
        <v>3000000</v>
      </c>
      <c r="C6436" s="567">
        <v>1</v>
      </c>
      <c r="D6436" s="567">
        <v>1819150</v>
      </c>
      <c r="E6436" s="567">
        <v>1413716</v>
      </c>
      <c r="F6436" s="567">
        <v>1990350</v>
      </c>
    </row>
    <row r="6437" spans="1:6">
      <c r="A6437" s="897" t="s">
        <v>3251</v>
      </c>
      <c r="B6437" s="567">
        <v>3000000</v>
      </c>
      <c r="C6437" s="567">
        <v>1</v>
      </c>
      <c r="D6437" s="567">
        <v>1819150</v>
      </c>
      <c r="E6437" s="567">
        <v>1413716</v>
      </c>
      <c r="F6437" s="567">
        <v>1990350</v>
      </c>
    </row>
    <row r="6438" spans="1:6">
      <c r="A6438" s="889">
        <v>0.92</v>
      </c>
      <c r="B6438" s="567">
        <v>350000</v>
      </c>
      <c r="C6438" s="567">
        <v>1</v>
      </c>
      <c r="D6438" s="567">
        <v>1118000</v>
      </c>
      <c r="E6438" s="567">
        <v>955639</v>
      </c>
      <c r="F6438" s="567">
        <v>912399</v>
      </c>
    </row>
    <row r="6439" spans="1:6">
      <c r="A6439" s="890" t="s">
        <v>3251</v>
      </c>
      <c r="B6439" s="567">
        <v>350000</v>
      </c>
      <c r="C6439" s="567">
        <v>1</v>
      </c>
      <c r="D6439" s="567">
        <v>1118000</v>
      </c>
      <c r="E6439" s="567">
        <v>955639</v>
      </c>
      <c r="F6439" s="567">
        <v>912399</v>
      </c>
    </row>
    <row r="6440" spans="1:6">
      <c r="A6440" s="891" t="s">
        <v>3251</v>
      </c>
      <c r="B6440" s="567">
        <v>350000</v>
      </c>
      <c r="C6440" s="567">
        <v>1</v>
      </c>
      <c r="D6440" s="567">
        <v>1118000</v>
      </c>
      <c r="E6440" s="567">
        <v>955639</v>
      </c>
      <c r="F6440" s="567">
        <v>912399</v>
      </c>
    </row>
    <row r="6441" spans="1:6">
      <c r="A6441" s="892" t="s">
        <v>3251</v>
      </c>
      <c r="B6441" s="567">
        <v>350000</v>
      </c>
      <c r="C6441" s="567">
        <v>1</v>
      </c>
      <c r="D6441" s="567">
        <v>1118000</v>
      </c>
      <c r="E6441" s="567">
        <v>955639</v>
      </c>
      <c r="F6441" s="567">
        <v>912399</v>
      </c>
    </row>
    <row r="6442" spans="1:6">
      <c r="A6442" s="893" t="s">
        <v>466</v>
      </c>
      <c r="B6442" s="567">
        <v>350000</v>
      </c>
      <c r="C6442" s="567">
        <v>1</v>
      </c>
      <c r="D6442" s="567">
        <v>1118000</v>
      </c>
      <c r="E6442" s="567">
        <v>955639</v>
      </c>
      <c r="F6442" s="567">
        <v>912399</v>
      </c>
    </row>
    <row r="6443" spans="1:6">
      <c r="A6443" s="894" t="s">
        <v>3251</v>
      </c>
      <c r="B6443" s="567">
        <v>350000</v>
      </c>
      <c r="C6443" s="567">
        <v>1</v>
      </c>
      <c r="D6443" s="567">
        <v>1118000</v>
      </c>
      <c r="E6443" s="567">
        <v>955639</v>
      </c>
      <c r="F6443" s="567">
        <v>912399</v>
      </c>
    </row>
    <row r="6444" spans="1:6">
      <c r="A6444" s="896" t="s">
        <v>318</v>
      </c>
      <c r="B6444" s="567">
        <v>350000</v>
      </c>
      <c r="C6444" s="567">
        <v>1</v>
      </c>
      <c r="D6444" s="567">
        <v>1118000</v>
      </c>
      <c r="E6444" s="567">
        <v>955639</v>
      </c>
      <c r="F6444" s="567">
        <v>912399</v>
      </c>
    </row>
    <row r="6445" spans="1:6">
      <c r="A6445" s="895" t="s">
        <v>272</v>
      </c>
      <c r="B6445" s="567">
        <v>350000</v>
      </c>
      <c r="C6445" s="567">
        <v>1</v>
      </c>
      <c r="D6445" s="567">
        <v>1118000</v>
      </c>
      <c r="E6445" s="567">
        <v>955639</v>
      </c>
      <c r="F6445" s="567">
        <v>912399</v>
      </c>
    </row>
    <row r="6446" spans="1:6">
      <c r="A6446" s="897" t="s">
        <v>319</v>
      </c>
      <c r="B6446" s="567">
        <v>350000</v>
      </c>
      <c r="C6446" s="567">
        <v>1</v>
      </c>
      <c r="D6446" s="567">
        <v>1118000</v>
      </c>
      <c r="E6446" s="567">
        <v>955639</v>
      </c>
      <c r="F6446" s="567">
        <v>912399</v>
      </c>
    </row>
    <row r="6447" spans="1:6">
      <c r="A6447" s="887" t="s">
        <v>588</v>
      </c>
      <c r="B6447" s="567">
        <v>5000000</v>
      </c>
      <c r="C6447" s="567">
        <v>1</v>
      </c>
      <c r="D6447" s="567">
        <v>25000000</v>
      </c>
      <c r="E6447" s="567">
        <v>23977964.659110002</v>
      </c>
      <c r="F6447" s="567">
        <v>3893705.9654099997</v>
      </c>
    </row>
    <row r="6448" spans="1:6">
      <c r="A6448" s="888" t="s">
        <v>3251</v>
      </c>
      <c r="B6448" s="567">
        <v>5000000</v>
      </c>
      <c r="C6448" s="567">
        <v>1</v>
      </c>
      <c r="D6448" s="567">
        <v>25000000</v>
      </c>
      <c r="E6448" s="567">
        <v>23977964.659110002</v>
      </c>
      <c r="F6448" s="567">
        <v>3893705.9654099997</v>
      </c>
    </row>
    <row r="6449" spans="1:6">
      <c r="A6449" s="889">
        <v>0.15</v>
      </c>
      <c r="B6449" s="567">
        <v>5000000</v>
      </c>
      <c r="C6449" s="567">
        <v>1</v>
      </c>
      <c r="D6449" s="567">
        <v>25000000</v>
      </c>
      <c r="E6449" s="567">
        <v>23977964.659110002</v>
      </c>
      <c r="F6449" s="567">
        <v>3893705.9654099997</v>
      </c>
    </row>
    <row r="6450" spans="1:6">
      <c r="A6450" s="890" t="s">
        <v>3251</v>
      </c>
      <c r="B6450" s="567">
        <v>5000000</v>
      </c>
      <c r="C6450" s="567">
        <v>1</v>
      </c>
      <c r="D6450" s="567">
        <v>25000000</v>
      </c>
      <c r="E6450" s="567">
        <v>23977964.659110002</v>
      </c>
      <c r="F6450" s="567">
        <v>3893705.9654099997</v>
      </c>
    </row>
    <row r="6451" spans="1:6">
      <c r="A6451" s="891">
        <v>2018</v>
      </c>
      <c r="B6451" s="567">
        <v>5000000</v>
      </c>
      <c r="C6451" s="567">
        <v>1</v>
      </c>
      <c r="D6451" s="567">
        <v>25000000</v>
      </c>
      <c r="E6451" s="567">
        <v>23977964.659110002</v>
      </c>
      <c r="F6451" s="567">
        <v>3893705.9654099997</v>
      </c>
    </row>
    <row r="6452" spans="1:6">
      <c r="A6452" s="892" t="s">
        <v>587</v>
      </c>
      <c r="B6452" s="567">
        <v>5000000</v>
      </c>
      <c r="C6452" s="567">
        <v>1</v>
      </c>
      <c r="D6452" s="567">
        <v>25000000</v>
      </c>
      <c r="E6452" s="567">
        <v>23977964.659110002</v>
      </c>
      <c r="F6452" s="567">
        <v>3893705.9654099997</v>
      </c>
    </row>
    <row r="6453" spans="1:6">
      <c r="A6453" s="893" t="s">
        <v>3251</v>
      </c>
      <c r="B6453" s="567">
        <v>5000000</v>
      </c>
      <c r="C6453" s="567">
        <v>1</v>
      </c>
      <c r="D6453" s="567">
        <v>25000000</v>
      </c>
      <c r="E6453" s="567">
        <v>23977964.659110002</v>
      </c>
      <c r="F6453" s="567">
        <v>3893705.9654099997</v>
      </c>
    </row>
    <row r="6454" spans="1:6">
      <c r="A6454" s="894" t="s">
        <v>3251</v>
      </c>
      <c r="B6454" s="567">
        <v>5000000</v>
      </c>
      <c r="C6454" s="567">
        <v>1</v>
      </c>
      <c r="D6454" s="567">
        <v>25000000</v>
      </c>
      <c r="E6454" s="567">
        <v>23977964.659110002</v>
      </c>
      <c r="F6454" s="567">
        <v>3893705.9654099997</v>
      </c>
    </row>
    <row r="6455" spans="1:6">
      <c r="A6455" s="896" t="s">
        <v>527</v>
      </c>
      <c r="B6455" s="567">
        <v>5000000</v>
      </c>
      <c r="C6455" s="567">
        <v>1</v>
      </c>
      <c r="D6455" s="567">
        <v>25000000</v>
      </c>
      <c r="E6455" s="567">
        <v>23977964.659110002</v>
      </c>
      <c r="F6455" s="567">
        <v>3893705.9654099997</v>
      </c>
    </row>
    <row r="6456" spans="1:6">
      <c r="A6456" s="895" t="s">
        <v>289</v>
      </c>
      <c r="B6456" s="567">
        <v>5000000</v>
      </c>
      <c r="C6456" s="567">
        <v>1</v>
      </c>
      <c r="D6456" s="567">
        <v>25000000</v>
      </c>
      <c r="E6456" s="567">
        <v>23977964.659110002</v>
      </c>
      <c r="F6456" s="567">
        <v>3893705.9654099997</v>
      </c>
    </row>
    <row r="6457" spans="1:6">
      <c r="A6457" s="897" t="s">
        <v>319</v>
      </c>
      <c r="B6457" s="567">
        <v>5000000</v>
      </c>
      <c r="C6457" s="567">
        <v>1</v>
      </c>
      <c r="D6457" s="567">
        <v>25000000</v>
      </c>
      <c r="E6457" s="567">
        <v>23977964.659110002</v>
      </c>
      <c r="F6457" s="567">
        <v>3893705.9654099997</v>
      </c>
    </row>
    <row r="6458" spans="1:6">
      <c r="A6458" s="887" t="s">
        <v>330</v>
      </c>
      <c r="B6458" s="567">
        <v>1091961</v>
      </c>
      <c r="C6458" s="567">
        <v>1</v>
      </c>
      <c r="D6458" s="567">
        <v>1091961</v>
      </c>
      <c r="E6458" s="567">
        <v>34970.849000000002</v>
      </c>
      <c r="F6458" s="567">
        <v>0</v>
      </c>
    </row>
    <row r="6459" spans="1:6">
      <c r="A6459" s="888" t="s">
        <v>3251</v>
      </c>
      <c r="B6459" s="567">
        <v>1091961</v>
      </c>
      <c r="C6459" s="567">
        <v>1</v>
      </c>
      <c r="D6459" s="567">
        <v>1091961</v>
      </c>
      <c r="E6459" s="567">
        <v>34970.849000000002</v>
      </c>
      <c r="F6459" s="567">
        <v>0</v>
      </c>
    </row>
    <row r="6460" spans="1:6">
      <c r="A6460" s="889">
        <v>0</v>
      </c>
      <c r="B6460" s="567">
        <v>1091961</v>
      </c>
      <c r="C6460" s="567">
        <v>1</v>
      </c>
      <c r="D6460" s="567">
        <v>1091961</v>
      </c>
      <c r="E6460" s="567">
        <v>34970.849000000002</v>
      </c>
      <c r="F6460" s="567">
        <v>0</v>
      </c>
    </row>
    <row r="6461" spans="1:6">
      <c r="A6461" s="890" t="s">
        <v>3251</v>
      </c>
      <c r="B6461" s="567">
        <v>1091961</v>
      </c>
      <c r="C6461" s="567">
        <v>1</v>
      </c>
      <c r="D6461" s="567">
        <v>1091961</v>
      </c>
      <c r="E6461" s="567">
        <v>34970.849000000002</v>
      </c>
      <c r="F6461" s="567">
        <v>0</v>
      </c>
    </row>
    <row r="6462" spans="1:6">
      <c r="A6462" s="891" t="s">
        <v>3251</v>
      </c>
      <c r="B6462" s="567">
        <v>1091961</v>
      </c>
      <c r="C6462" s="567">
        <v>1</v>
      </c>
      <c r="D6462" s="567">
        <v>1091961</v>
      </c>
      <c r="E6462" s="567">
        <v>34970.849000000002</v>
      </c>
      <c r="F6462" s="567">
        <v>0</v>
      </c>
    </row>
    <row r="6463" spans="1:6">
      <c r="A6463" s="892" t="s">
        <v>3251</v>
      </c>
      <c r="B6463" s="567">
        <v>1091961</v>
      </c>
      <c r="C6463" s="567">
        <v>1</v>
      </c>
      <c r="D6463" s="567">
        <v>1091961</v>
      </c>
      <c r="E6463" s="567">
        <v>34970.849000000002</v>
      </c>
      <c r="F6463" s="567">
        <v>0</v>
      </c>
    </row>
    <row r="6464" spans="1:6">
      <c r="A6464" s="893" t="s">
        <v>342</v>
      </c>
      <c r="B6464" s="567">
        <v>1091961</v>
      </c>
      <c r="C6464" s="567">
        <v>1</v>
      </c>
      <c r="D6464" s="567">
        <v>1091961</v>
      </c>
      <c r="E6464" s="567">
        <v>34970.849000000002</v>
      </c>
      <c r="F6464" s="567">
        <v>0</v>
      </c>
    </row>
    <row r="6465" spans="1:6">
      <c r="A6465" s="894" t="s">
        <v>3251</v>
      </c>
      <c r="B6465" s="567">
        <v>1091961</v>
      </c>
      <c r="C6465" s="567">
        <v>1</v>
      </c>
      <c r="D6465" s="567">
        <v>1091961</v>
      </c>
      <c r="E6465" s="567">
        <v>34970.849000000002</v>
      </c>
      <c r="F6465" s="567">
        <v>0</v>
      </c>
    </row>
    <row r="6466" spans="1:6">
      <c r="A6466" s="896" t="s">
        <v>318</v>
      </c>
      <c r="B6466" s="567">
        <v>1091961</v>
      </c>
      <c r="C6466" s="567">
        <v>1</v>
      </c>
      <c r="D6466" s="567">
        <v>1091961</v>
      </c>
      <c r="E6466" s="567">
        <v>34970.849000000002</v>
      </c>
      <c r="F6466" s="567">
        <v>0</v>
      </c>
    </row>
    <row r="6467" spans="1:6">
      <c r="A6467" s="895" t="s">
        <v>295</v>
      </c>
      <c r="B6467" s="567">
        <v>1091961</v>
      </c>
      <c r="C6467" s="567">
        <v>1</v>
      </c>
      <c r="D6467" s="567">
        <v>1091961</v>
      </c>
      <c r="E6467" s="567">
        <v>34970.849000000002</v>
      </c>
      <c r="F6467" s="567">
        <v>0</v>
      </c>
    </row>
    <row r="6468" spans="1:6">
      <c r="A6468" s="897" t="s">
        <v>337</v>
      </c>
      <c r="B6468" s="567">
        <v>1091961</v>
      </c>
      <c r="C6468" s="567">
        <v>1</v>
      </c>
      <c r="D6468" s="567">
        <v>1091961</v>
      </c>
      <c r="E6468" s="567">
        <v>34970.849000000002</v>
      </c>
      <c r="F6468" s="567">
        <v>0</v>
      </c>
    </row>
    <row r="6469" spans="1:6">
      <c r="A6469" s="887" t="s">
        <v>2411</v>
      </c>
      <c r="B6469" s="567">
        <v>2400000</v>
      </c>
      <c r="C6469" s="567">
        <v>1</v>
      </c>
      <c r="D6469" s="567">
        <v>7490000</v>
      </c>
      <c r="E6469" s="567"/>
      <c r="F6469" s="567">
        <v>7118021</v>
      </c>
    </row>
    <row r="6470" spans="1:6">
      <c r="A6470" s="888" t="s">
        <v>3251</v>
      </c>
      <c r="B6470" s="567">
        <v>2400000</v>
      </c>
      <c r="C6470" s="567">
        <v>1</v>
      </c>
      <c r="D6470" s="567">
        <v>7490000</v>
      </c>
      <c r="E6470" s="567"/>
      <c r="F6470" s="567">
        <v>7118021</v>
      </c>
    </row>
    <row r="6471" spans="1:6">
      <c r="A6471" s="889">
        <v>98</v>
      </c>
      <c r="B6471" s="567">
        <v>2400000</v>
      </c>
      <c r="C6471" s="567">
        <v>1</v>
      </c>
      <c r="D6471" s="567">
        <v>7490000</v>
      </c>
      <c r="E6471" s="567"/>
      <c r="F6471" s="567">
        <v>7118021</v>
      </c>
    </row>
    <row r="6472" spans="1:6">
      <c r="A6472" s="890">
        <v>0.95033658210947936</v>
      </c>
      <c r="B6472" s="567">
        <v>2400000</v>
      </c>
      <c r="C6472" s="567">
        <v>1</v>
      </c>
      <c r="D6472" s="567">
        <v>7490000</v>
      </c>
      <c r="E6472" s="567"/>
      <c r="F6472" s="567">
        <v>7118021</v>
      </c>
    </row>
    <row r="6473" spans="1:6">
      <c r="A6473" s="891" t="s">
        <v>3251</v>
      </c>
      <c r="B6473" s="567">
        <v>2400000</v>
      </c>
      <c r="C6473" s="567">
        <v>1</v>
      </c>
      <c r="D6473" s="567">
        <v>7490000</v>
      </c>
      <c r="E6473" s="567"/>
      <c r="F6473" s="567">
        <v>7118021</v>
      </c>
    </row>
    <row r="6474" spans="1:6">
      <c r="A6474" s="892" t="s">
        <v>2410</v>
      </c>
      <c r="B6474" s="567">
        <v>2400000</v>
      </c>
      <c r="C6474" s="567">
        <v>1</v>
      </c>
      <c r="D6474" s="567">
        <v>7490000</v>
      </c>
      <c r="E6474" s="567"/>
      <c r="F6474" s="567">
        <v>7118021</v>
      </c>
    </row>
    <row r="6475" spans="1:6">
      <c r="A6475" s="893" t="s">
        <v>3251</v>
      </c>
      <c r="B6475" s="567">
        <v>2400000</v>
      </c>
      <c r="C6475" s="567">
        <v>1</v>
      </c>
      <c r="D6475" s="567">
        <v>7490000</v>
      </c>
      <c r="E6475" s="567"/>
      <c r="F6475" s="567">
        <v>7118021</v>
      </c>
    </row>
    <row r="6476" spans="1:6">
      <c r="A6476" s="894" t="s">
        <v>3251</v>
      </c>
      <c r="B6476" s="567">
        <v>2400000</v>
      </c>
      <c r="C6476" s="567">
        <v>1</v>
      </c>
      <c r="D6476" s="567">
        <v>7490000</v>
      </c>
      <c r="E6476" s="567"/>
      <c r="F6476" s="567">
        <v>7118021</v>
      </c>
    </row>
    <row r="6477" spans="1:6">
      <c r="A6477" s="896" t="s">
        <v>2286</v>
      </c>
      <c r="B6477" s="567">
        <v>2400000</v>
      </c>
      <c r="C6477" s="567">
        <v>1</v>
      </c>
      <c r="D6477" s="567">
        <v>7490000</v>
      </c>
      <c r="E6477" s="567"/>
      <c r="F6477" s="567">
        <v>7118021</v>
      </c>
    </row>
    <row r="6478" spans="1:6">
      <c r="A6478" s="895" t="s">
        <v>302</v>
      </c>
      <c r="B6478" s="567">
        <v>2400000</v>
      </c>
      <c r="C6478" s="567">
        <v>1</v>
      </c>
      <c r="D6478" s="567">
        <v>7490000</v>
      </c>
      <c r="E6478" s="567"/>
      <c r="F6478" s="567">
        <v>7118021</v>
      </c>
    </row>
    <row r="6479" spans="1:6">
      <c r="A6479" s="897" t="s">
        <v>3251</v>
      </c>
      <c r="B6479" s="567">
        <v>2400000</v>
      </c>
      <c r="C6479" s="567">
        <v>1</v>
      </c>
      <c r="D6479" s="567">
        <v>7490000</v>
      </c>
      <c r="E6479" s="567"/>
      <c r="F6479" s="567">
        <v>7118021</v>
      </c>
    </row>
    <row r="6480" spans="1:6">
      <c r="A6480" s="887" t="s">
        <v>72</v>
      </c>
      <c r="B6480" s="567"/>
      <c r="C6480" s="567">
        <v>1</v>
      </c>
      <c r="D6480" s="567">
        <v>2500000</v>
      </c>
      <c r="E6480" s="567"/>
      <c r="F6480" s="567"/>
    </row>
    <row r="6481" spans="1:6">
      <c r="A6481" s="888" t="s">
        <v>72</v>
      </c>
      <c r="B6481" s="567"/>
      <c r="C6481" s="567">
        <v>1</v>
      </c>
      <c r="D6481" s="567">
        <v>2500000</v>
      </c>
      <c r="E6481" s="567"/>
      <c r="F6481" s="567"/>
    </row>
    <row r="6482" spans="1:6">
      <c r="A6482" s="889">
        <v>0.01</v>
      </c>
      <c r="B6482" s="567"/>
      <c r="C6482" s="567">
        <v>1</v>
      </c>
      <c r="D6482" s="567">
        <v>2500000</v>
      </c>
      <c r="E6482" s="567"/>
      <c r="F6482" s="567"/>
    </row>
    <row r="6483" spans="1:6">
      <c r="A6483" s="890">
        <v>0.02</v>
      </c>
      <c r="B6483" s="567"/>
      <c r="C6483" s="567">
        <v>1</v>
      </c>
      <c r="D6483" s="567">
        <v>2500000</v>
      </c>
      <c r="E6483" s="567"/>
      <c r="F6483" s="567"/>
    </row>
    <row r="6484" spans="1:6">
      <c r="A6484" s="891" t="s">
        <v>3251</v>
      </c>
      <c r="B6484" s="567"/>
      <c r="C6484" s="567">
        <v>1</v>
      </c>
      <c r="D6484" s="567">
        <v>2500000</v>
      </c>
      <c r="E6484" s="567"/>
      <c r="F6484" s="567"/>
    </row>
    <row r="6485" spans="1:6">
      <c r="A6485" s="892" t="s">
        <v>55</v>
      </c>
      <c r="B6485" s="567"/>
      <c r="C6485" s="567">
        <v>1</v>
      </c>
      <c r="D6485" s="567">
        <v>2500000</v>
      </c>
      <c r="E6485" s="567"/>
      <c r="F6485" s="567"/>
    </row>
    <row r="6486" spans="1:6">
      <c r="A6486" s="893" t="s">
        <v>3251</v>
      </c>
      <c r="B6486" s="567"/>
      <c r="C6486" s="567">
        <v>1</v>
      </c>
      <c r="D6486" s="567">
        <v>2500000</v>
      </c>
      <c r="E6486" s="567"/>
      <c r="F6486" s="567"/>
    </row>
    <row r="6487" spans="1:6">
      <c r="A6487" s="894" t="s">
        <v>3251</v>
      </c>
      <c r="B6487" s="567"/>
      <c r="C6487" s="567">
        <v>1</v>
      </c>
      <c r="D6487" s="567">
        <v>2500000</v>
      </c>
      <c r="E6487" s="567"/>
      <c r="F6487" s="567"/>
    </row>
    <row r="6488" spans="1:6">
      <c r="A6488" s="896" t="s">
        <v>317</v>
      </c>
      <c r="B6488" s="729"/>
      <c r="C6488" s="729">
        <v>1</v>
      </c>
      <c r="D6488" s="729">
        <v>2500000</v>
      </c>
      <c r="E6488" s="729"/>
      <c r="F6488" s="729"/>
    </row>
    <row r="6489" spans="1:6">
      <c r="A6489" s="895" t="s">
        <v>56</v>
      </c>
      <c r="B6489" s="567"/>
      <c r="C6489" s="567">
        <v>1</v>
      </c>
      <c r="D6489" s="567">
        <v>2500000</v>
      </c>
      <c r="E6489" s="567"/>
      <c r="F6489" s="567"/>
    </row>
    <row r="6490" spans="1:6">
      <c r="A6490" s="897" t="s">
        <v>3251</v>
      </c>
      <c r="B6490" s="567"/>
      <c r="C6490" s="567">
        <v>1</v>
      </c>
      <c r="D6490" s="567">
        <v>2500000</v>
      </c>
      <c r="E6490" s="567"/>
      <c r="F6490" s="567"/>
    </row>
    <row r="6491" spans="1:6">
      <c r="A6491" s="887" t="s">
        <v>2595</v>
      </c>
      <c r="B6491" s="567"/>
      <c r="C6491" s="567">
        <v>1</v>
      </c>
      <c r="D6491" s="567">
        <v>2360000</v>
      </c>
      <c r="E6491" s="567">
        <v>2281036.4750999999</v>
      </c>
      <c r="F6491" s="567"/>
    </row>
    <row r="6492" spans="1:6">
      <c r="A6492" s="888" t="s">
        <v>3251</v>
      </c>
      <c r="B6492" s="567"/>
      <c r="C6492" s="567">
        <v>1</v>
      </c>
      <c r="D6492" s="567">
        <v>2360000</v>
      </c>
      <c r="E6492" s="567">
        <v>2281036.4750999999</v>
      </c>
      <c r="F6492" s="567"/>
    </row>
    <row r="6493" spans="1:6">
      <c r="A6493" s="889">
        <v>0.55000000000000004</v>
      </c>
      <c r="B6493" s="567"/>
      <c r="C6493" s="567">
        <v>1</v>
      </c>
      <c r="D6493" s="567">
        <v>2360000</v>
      </c>
      <c r="E6493" s="567">
        <v>2281036.4750999999</v>
      </c>
      <c r="F6493" s="567"/>
    </row>
    <row r="6494" spans="1:6">
      <c r="A6494" s="890" t="s">
        <v>3251</v>
      </c>
      <c r="B6494" s="567"/>
      <c r="C6494" s="567">
        <v>1</v>
      </c>
      <c r="D6494" s="567">
        <v>2360000</v>
      </c>
      <c r="E6494" s="567">
        <v>2281036.4750999999</v>
      </c>
      <c r="F6494" s="567"/>
    </row>
    <row r="6495" spans="1:6">
      <c r="A6495" s="891" t="s">
        <v>3251</v>
      </c>
      <c r="B6495" s="567"/>
      <c r="C6495" s="567">
        <v>1</v>
      </c>
      <c r="D6495" s="567">
        <v>2360000</v>
      </c>
      <c r="E6495" s="567">
        <v>2281036.4750999999</v>
      </c>
      <c r="F6495" s="567"/>
    </row>
    <row r="6496" spans="1:6">
      <c r="A6496" s="892" t="s">
        <v>2593</v>
      </c>
      <c r="B6496" s="567"/>
      <c r="C6496" s="567">
        <v>1</v>
      </c>
      <c r="D6496" s="567">
        <v>2360000</v>
      </c>
      <c r="E6496" s="567">
        <v>2281036.4750999999</v>
      </c>
      <c r="F6496" s="567"/>
    </row>
    <row r="6497" spans="1:6">
      <c r="A6497" s="893" t="s">
        <v>2594</v>
      </c>
      <c r="B6497" s="567"/>
      <c r="C6497" s="567">
        <v>1</v>
      </c>
      <c r="D6497" s="567">
        <v>2360000</v>
      </c>
      <c r="E6497" s="567">
        <v>2281036.4750999999</v>
      </c>
      <c r="F6497" s="567"/>
    </row>
    <row r="6498" spans="1:6">
      <c r="A6498" s="894" t="s">
        <v>3251</v>
      </c>
      <c r="B6498" s="567"/>
      <c r="C6498" s="567">
        <v>1</v>
      </c>
      <c r="D6498" s="567">
        <v>2360000</v>
      </c>
      <c r="E6498" s="567">
        <v>2281036.4750999999</v>
      </c>
      <c r="F6498" s="567"/>
    </row>
    <row r="6499" spans="1:6">
      <c r="A6499" s="896" t="s">
        <v>2286</v>
      </c>
      <c r="B6499" s="567"/>
      <c r="C6499" s="567">
        <v>1</v>
      </c>
      <c r="D6499" s="567">
        <v>2360000</v>
      </c>
      <c r="E6499" s="567">
        <v>2281036.4750999999</v>
      </c>
      <c r="F6499" s="567"/>
    </row>
    <row r="6500" spans="1:6">
      <c r="A6500" s="895" t="s">
        <v>276</v>
      </c>
      <c r="B6500" s="567"/>
      <c r="C6500" s="567">
        <v>1</v>
      </c>
      <c r="D6500" s="567">
        <v>2360000</v>
      </c>
      <c r="E6500" s="567">
        <v>2281036.4750999999</v>
      </c>
      <c r="F6500" s="567"/>
    </row>
    <row r="6501" spans="1:6">
      <c r="A6501" s="897" t="s">
        <v>3251</v>
      </c>
      <c r="B6501" s="567"/>
      <c r="C6501" s="567">
        <v>1</v>
      </c>
      <c r="D6501" s="567">
        <v>2360000</v>
      </c>
      <c r="E6501" s="567">
        <v>2281036.4750999999</v>
      </c>
      <c r="F6501" s="567"/>
    </row>
    <row r="6502" spans="1:6">
      <c r="A6502" s="887" t="s">
        <v>334</v>
      </c>
      <c r="B6502" s="567">
        <v>1200000</v>
      </c>
      <c r="C6502" s="567">
        <v>1</v>
      </c>
      <c r="D6502" s="567">
        <v>4906524</v>
      </c>
      <c r="E6502" s="567">
        <v>1347.913</v>
      </c>
      <c r="F6502" s="567">
        <v>1347.913</v>
      </c>
    </row>
    <row r="6503" spans="1:6">
      <c r="A6503" s="888" t="s">
        <v>3251</v>
      </c>
      <c r="B6503" s="567">
        <v>1200000</v>
      </c>
      <c r="C6503" s="567">
        <v>1</v>
      </c>
      <c r="D6503" s="567">
        <v>4906524</v>
      </c>
      <c r="E6503" s="567">
        <v>1347.913</v>
      </c>
      <c r="F6503" s="567">
        <v>1347.913</v>
      </c>
    </row>
    <row r="6504" spans="1:6">
      <c r="A6504" s="889">
        <v>0</v>
      </c>
      <c r="B6504" s="567">
        <v>1200000</v>
      </c>
      <c r="C6504" s="567">
        <v>1</v>
      </c>
      <c r="D6504" s="567">
        <v>4906524</v>
      </c>
      <c r="E6504" s="567">
        <v>1347.913</v>
      </c>
      <c r="F6504" s="567">
        <v>1347.913</v>
      </c>
    </row>
    <row r="6505" spans="1:6">
      <c r="A6505" s="890" t="s">
        <v>3251</v>
      </c>
      <c r="B6505" s="567">
        <v>1200000</v>
      </c>
      <c r="C6505" s="567">
        <v>1</v>
      </c>
      <c r="D6505" s="567">
        <v>4906524</v>
      </c>
      <c r="E6505" s="567">
        <v>1347.913</v>
      </c>
      <c r="F6505" s="567">
        <v>1347.913</v>
      </c>
    </row>
    <row r="6506" spans="1:6">
      <c r="A6506" s="891" t="s">
        <v>3251</v>
      </c>
      <c r="B6506" s="567">
        <v>1200000</v>
      </c>
      <c r="C6506" s="567">
        <v>1</v>
      </c>
      <c r="D6506" s="567">
        <v>4906524</v>
      </c>
      <c r="E6506" s="567">
        <v>1347.913</v>
      </c>
      <c r="F6506" s="567">
        <v>1347.913</v>
      </c>
    </row>
    <row r="6507" spans="1:6">
      <c r="A6507" s="892" t="s">
        <v>3251</v>
      </c>
      <c r="B6507" s="567">
        <v>1200000</v>
      </c>
      <c r="C6507" s="567">
        <v>1</v>
      </c>
      <c r="D6507" s="567">
        <v>4906524</v>
      </c>
      <c r="E6507" s="567">
        <v>1347.913</v>
      </c>
      <c r="F6507" s="567">
        <v>1347.913</v>
      </c>
    </row>
    <row r="6508" spans="1:6">
      <c r="A6508" s="893" t="s">
        <v>333</v>
      </c>
      <c r="B6508" s="567">
        <v>1200000</v>
      </c>
      <c r="C6508" s="567">
        <v>1</v>
      </c>
      <c r="D6508" s="567">
        <v>4906524</v>
      </c>
      <c r="E6508" s="567">
        <v>1347.913</v>
      </c>
      <c r="F6508" s="567">
        <v>1347.913</v>
      </c>
    </row>
    <row r="6509" spans="1:6">
      <c r="A6509" s="894" t="s">
        <v>3251</v>
      </c>
      <c r="B6509" s="567">
        <v>1200000</v>
      </c>
      <c r="C6509" s="567">
        <v>1</v>
      </c>
      <c r="D6509" s="567">
        <v>4906524</v>
      </c>
      <c r="E6509" s="567">
        <v>1347.913</v>
      </c>
      <c r="F6509" s="567">
        <v>1347.913</v>
      </c>
    </row>
    <row r="6510" spans="1:6">
      <c r="A6510" s="896" t="s">
        <v>318</v>
      </c>
      <c r="B6510" s="567">
        <v>1200000</v>
      </c>
      <c r="C6510" s="567">
        <v>1</v>
      </c>
      <c r="D6510" s="567">
        <v>4906524</v>
      </c>
      <c r="E6510" s="567">
        <v>1347.913</v>
      </c>
      <c r="F6510" s="567">
        <v>1347.913</v>
      </c>
    </row>
    <row r="6511" spans="1:6">
      <c r="A6511" s="895" t="s">
        <v>295</v>
      </c>
      <c r="B6511" s="567">
        <v>1200000</v>
      </c>
      <c r="C6511" s="567">
        <v>1</v>
      </c>
      <c r="D6511" s="567">
        <v>4906524</v>
      </c>
      <c r="E6511" s="567">
        <v>1347.913</v>
      </c>
      <c r="F6511" s="567">
        <v>1347.913</v>
      </c>
    </row>
    <row r="6512" spans="1:6">
      <c r="A6512" s="897" t="s">
        <v>319</v>
      </c>
      <c r="B6512" s="567">
        <v>1200000</v>
      </c>
      <c r="C6512" s="567">
        <v>1</v>
      </c>
      <c r="D6512" s="567">
        <v>4906524</v>
      </c>
      <c r="E6512" s="567">
        <v>1347.913</v>
      </c>
      <c r="F6512" s="567">
        <v>1347.913</v>
      </c>
    </row>
    <row r="6513" spans="1:6">
      <c r="A6513" s="887" t="s">
        <v>1303</v>
      </c>
      <c r="B6513" s="567"/>
      <c r="C6513" s="567">
        <v>1</v>
      </c>
      <c r="D6513" s="567">
        <v>3083000</v>
      </c>
      <c r="E6513" s="567"/>
      <c r="F6513" s="567">
        <v>1021151.31956</v>
      </c>
    </row>
    <row r="6514" spans="1:6">
      <c r="A6514" s="888" t="s">
        <v>3251</v>
      </c>
      <c r="B6514" s="567"/>
      <c r="C6514" s="567">
        <v>1</v>
      </c>
      <c r="D6514" s="567">
        <v>3083000</v>
      </c>
      <c r="E6514" s="567"/>
      <c r="F6514" s="567">
        <v>1021151.31956</v>
      </c>
    </row>
    <row r="6515" spans="1:6">
      <c r="A6515" s="889">
        <v>0.5</v>
      </c>
      <c r="B6515" s="567"/>
      <c r="C6515" s="567">
        <v>1</v>
      </c>
      <c r="D6515" s="567">
        <v>3083000</v>
      </c>
      <c r="E6515" s="567"/>
      <c r="F6515" s="567">
        <v>1021151.31956</v>
      </c>
    </row>
    <row r="6516" spans="1:6">
      <c r="A6516" s="890">
        <v>0</v>
      </c>
      <c r="B6516" s="567"/>
      <c r="C6516" s="567">
        <v>1</v>
      </c>
      <c r="D6516" s="567">
        <v>3083000</v>
      </c>
      <c r="E6516" s="567"/>
      <c r="F6516" s="567">
        <v>1021151.31956</v>
      </c>
    </row>
    <row r="6517" spans="1:6">
      <c r="A6517" s="891" t="s">
        <v>3251</v>
      </c>
      <c r="B6517" s="567"/>
      <c r="C6517" s="567">
        <v>1</v>
      </c>
      <c r="D6517" s="567">
        <v>3083000</v>
      </c>
      <c r="E6517" s="567"/>
      <c r="F6517" s="567">
        <v>1021151.31956</v>
      </c>
    </row>
    <row r="6518" spans="1:6">
      <c r="A6518" s="892" t="s">
        <v>1302</v>
      </c>
      <c r="B6518" s="567"/>
      <c r="C6518" s="567">
        <v>1</v>
      </c>
      <c r="D6518" s="567">
        <v>3083000</v>
      </c>
      <c r="E6518" s="567"/>
      <c r="F6518" s="567">
        <v>1021151.31956</v>
      </c>
    </row>
    <row r="6519" spans="1:6">
      <c r="A6519" s="893" t="s">
        <v>3251</v>
      </c>
      <c r="B6519" s="567"/>
      <c r="C6519" s="567">
        <v>1</v>
      </c>
      <c r="D6519" s="567">
        <v>3083000</v>
      </c>
      <c r="E6519" s="567"/>
      <c r="F6519" s="567">
        <v>1021151.31956</v>
      </c>
    </row>
    <row r="6520" spans="1:6">
      <c r="A6520" s="894" t="s">
        <v>3251</v>
      </c>
      <c r="B6520" s="567"/>
      <c r="C6520" s="567">
        <v>1</v>
      </c>
      <c r="D6520" s="567">
        <v>3083000</v>
      </c>
      <c r="E6520" s="567"/>
      <c r="F6520" s="567">
        <v>1021151.31956</v>
      </c>
    </row>
    <row r="6521" spans="1:6">
      <c r="A6521" s="896" t="s">
        <v>529</v>
      </c>
      <c r="B6521" s="567"/>
      <c r="C6521" s="567">
        <v>1</v>
      </c>
      <c r="D6521" s="567">
        <v>3083000</v>
      </c>
      <c r="E6521" s="567"/>
      <c r="F6521" s="567">
        <v>1021151.31956</v>
      </c>
    </row>
    <row r="6522" spans="1:6">
      <c r="A6522" s="895" t="s">
        <v>280</v>
      </c>
      <c r="B6522" s="567"/>
      <c r="C6522" s="567">
        <v>1</v>
      </c>
      <c r="D6522" s="567">
        <v>3083000</v>
      </c>
      <c r="E6522" s="567"/>
      <c r="F6522" s="567">
        <v>1021151.31956</v>
      </c>
    </row>
    <row r="6523" spans="1:6">
      <c r="A6523" s="897" t="s">
        <v>319</v>
      </c>
      <c r="B6523" s="567"/>
      <c r="C6523" s="567">
        <v>1</v>
      </c>
      <c r="D6523" s="567">
        <v>3083000</v>
      </c>
      <c r="E6523" s="567"/>
      <c r="F6523" s="567">
        <v>1021151.31956</v>
      </c>
    </row>
    <row r="6524" spans="1:6">
      <c r="A6524" s="887" t="s">
        <v>69</v>
      </c>
      <c r="B6524" s="567"/>
      <c r="C6524" s="567">
        <v>1</v>
      </c>
      <c r="D6524" s="567">
        <v>2671000</v>
      </c>
      <c r="E6524" s="567"/>
      <c r="F6524" s="567"/>
    </row>
    <row r="6525" spans="1:6">
      <c r="A6525" s="888" t="s">
        <v>69</v>
      </c>
      <c r="B6525" s="567"/>
      <c r="C6525" s="567">
        <v>1</v>
      </c>
      <c r="D6525" s="567">
        <v>2671000</v>
      </c>
      <c r="E6525" s="567"/>
      <c r="F6525" s="567"/>
    </row>
    <row r="6526" spans="1:6">
      <c r="A6526" s="889">
        <v>1</v>
      </c>
      <c r="B6526" s="567"/>
      <c r="C6526" s="567">
        <v>1</v>
      </c>
      <c r="D6526" s="567">
        <v>2671000</v>
      </c>
      <c r="E6526" s="567"/>
      <c r="F6526" s="567"/>
    </row>
    <row r="6527" spans="1:6">
      <c r="A6527" s="890">
        <v>1</v>
      </c>
      <c r="B6527" s="567"/>
      <c r="C6527" s="567">
        <v>1</v>
      </c>
      <c r="D6527" s="567">
        <v>2671000</v>
      </c>
      <c r="E6527" s="567"/>
      <c r="F6527" s="567"/>
    </row>
    <row r="6528" spans="1:6">
      <c r="A6528" s="891" t="s">
        <v>3251</v>
      </c>
      <c r="B6528" s="567"/>
      <c r="C6528" s="567">
        <v>1</v>
      </c>
      <c r="D6528" s="567">
        <v>2671000</v>
      </c>
      <c r="E6528" s="567"/>
      <c r="F6528" s="567"/>
    </row>
    <row r="6529" spans="1:6">
      <c r="A6529" s="892" t="s">
        <v>52</v>
      </c>
      <c r="B6529" s="567"/>
      <c r="C6529" s="567">
        <v>1</v>
      </c>
      <c r="D6529" s="567">
        <v>2671000</v>
      </c>
      <c r="E6529" s="567"/>
      <c r="F6529" s="567"/>
    </row>
    <row r="6530" spans="1:6">
      <c r="A6530" s="893" t="s">
        <v>3251</v>
      </c>
      <c r="B6530" s="567"/>
      <c r="C6530" s="567">
        <v>1</v>
      </c>
      <c r="D6530" s="567">
        <v>2671000</v>
      </c>
      <c r="E6530" s="567"/>
      <c r="F6530" s="567"/>
    </row>
    <row r="6531" spans="1:6">
      <c r="A6531" s="894" t="s">
        <v>3251</v>
      </c>
      <c r="B6531" s="567"/>
      <c r="C6531" s="567">
        <v>1</v>
      </c>
      <c r="D6531" s="567">
        <v>2671000</v>
      </c>
      <c r="E6531" s="567"/>
      <c r="F6531" s="567"/>
    </row>
    <row r="6532" spans="1:6">
      <c r="A6532" s="896" t="s">
        <v>317</v>
      </c>
      <c r="B6532" s="729"/>
      <c r="C6532" s="729">
        <v>1</v>
      </c>
      <c r="D6532" s="729">
        <v>2671000</v>
      </c>
      <c r="E6532" s="729"/>
      <c r="F6532" s="729"/>
    </row>
    <row r="6533" spans="1:6">
      <c r="A6533" s="895" t="s">
        <v>56</v>
      </c>
      <c r="B6533" s="567"/>
      <c r="C6533" s="567">
        <v>1</v>
      </c>
      <c r="D6533" s="567">
        <v>2671000</v>
      </c>
      <c r="E6533" s="567"/>
      <c r="F6533" s="567"/>
    </row>
    <row r="6534" spans="1:6">
      <c r="A6534" s="897" t="s">
        <v>3251</v>
      </c>
      <c r="B6534" s="567"/>
      <c r="C6534" s="567">
        <v>1</v>
      </c>
      <c r="D6534" s="567">
        <v>2671000</v>
      </c>
      <c r="E6534" s="567"/>
      <c r="F6534" s="567"/>
    </row>
    <row r="6535" spans="1:6">
      <c r="A6535" s="887" t="s">
        <v>585</v>
      </c>
      <c r="B6535" s="567">
        <v>600000</v>
      </c>
      <c r="C6535" s="567">
        <v>1</v>
      </c>
      <c r="D6535" s="567">
        <v>1188162</v>
      </c>
      <c r="E6535" s="567">
        <v>31091.867489999997</v>
      </c>
      <c r="F6535" s="567">
        <v>4237.6137900000003</v>
      </c>
    </row>
    <row r="6536" spans="1:6">
      <c r="A6536" s="888" t="s">
        <v>3251</v>
      </c>
      <c r="B6536" s="567">
        <v>600000</v>
      </c>
      <c r="C6536" s="567">
        <v>1</v>
      </c>
      <c r="D6536" s="567">
        <v>1188162</v>
      </c>
      <c r="E6536" s="567">
        <v>31091.867489999997</v>
      </c>
      <c r="F6536" s="567">
        <v>4237.6137900000003</v>
      </c>
    </row>
    <row r="6537" spans="1:6">
      <c r="A6537" s="889">
        <v>0</v>
      </c>
      <c r="B6537" s="567">
        <v>600000</v>
      </c>
      <c r="C6537" s="567">
        <v>1</v>
      </c>
      <c r="D6537" s="567">
        <v>1188162</v>
      </c>
      <c r="E6537" s="567">
        <v>31091.867489999997</v>
      </c>
      <c r="F6537" s="567">
        <v>4237.6137900000003</v>
      </c>
    </row>
    <row r="6538" spans="1:6">
      <c r="A6538" s="890" t="s">
        <v>3251</v>
      </c>
      <c r="B6538" s="567">
        <v>600000</v>
      </c>
      <c r="C6538" s="567">
        <v>1</v>
      </c>
      <c r="D6538" s="567">
        <v>1188162</v>
      </c>
      <c r="E6538" s="567">
        <v>31091.867489999997</v>
      </c>
      <c r="F6538" s="567">
        <v>4237.6137900000003</v>
      </c>
    </row>
    <row r="6539" spans="1:6">
      <c r="A6539" s="891">
        <v>2012</v>
      </c>
      <c r="B6539" s="567">
        <v>600000</v>
      </c>
      <c r="C6539" s="567">
        <v>1</v>
      </c>
      <c r="D6539" s="567">
        <v>1188162</v>
      </c>
      <c r="E6539" s="567">
        <v>31091.867489999997</v>
      </c>
      <c r="F6539" s="567">
        <v>4237.6137900000003</v>
      </c>
    </row>
    <row r="6540" spans="1:6">
      <c r="A6540" s="892" t="s">
        <v>584</v>
      </c>
      <c r="B6540" s="567">
        <v>600000</v>
      </c>
      <c r="C6540" s="567">
        <v>1</v>
      </c>
      <c r="D6540" s="567">
        <v>1188162</v>
      </c>
      <c r="E6540" s="567">
        <v>31091.867489999997</v>
      </c>
      <c r="F6540" s="567">
        <v>4237.6137900000003</v>
      </c>
    </row>
    <row r="6541" spans="1:6">
      <c r="A6541" s="893" t="s">
        <v>3251</v>
      </c>
      <c r="B6541" s="567">
        <v>600000</v>
      </c>
      <c r="C6541" s="567">
        <v>1</v>
      </c>
      <c r="D6541" s="567">
        <v>1188162</v>
      </c>
      <c r="E6541" s="567">
        <v>31091.867489999997</v>
      </c>
      <c r="F6541" s="567">
        <v>4237.6137900000003</v>
      </c>
    </row>
    <row r="6542" spans="1:6">
      <c r="A6542" s="894" t="s">
        <v>3251</v>
      </c>
      <c r="B6542" s="567">
        <v>600000</v>
      </c>
      <c r="C6542" s="567">
        <v>1</v>
      </c>
      <c r="D6542" s="567">
        <v>1188162</v>
      </c>
      <c r="E6542" s="567">
        <v>31091.867489999997</v>
      </c>
      <c r="F6542" s="567">
        <v>4237.6137900000003</v>
      </c>
    </row>
    <row r="6543" spans="1:6">
      <c r="A6543" s="896" t="s">
        <v>527</v>
      </c>
      <c r="B6543" s="567">
        <v>600000</v>
      </c>
      <c r="C6543" s="567">
        <v>1</v>
      </c>
      <c r="D6543" s="567">
        <v>1188162</v>
      </c>
      <c r="E6543" s="567">
        <v>31091.867489999997</v>
      </c>
      <c r="F6543" s="567">
        <v>4237.6137900000003</v>
      </c>
    </row>
    <row r="6544" spans="1:6">
      <c r="A6544" s="895" t="s">
        <v>289</v>
      </c>
      <c r="B6544" s="567">
        <v>600000</v>
      </c>
      <c r="C6544" s="567">
        <v>1</v>
      </c>
      <c r="D6544" s="567">
        <v>1188162</v>
      </c>
      <c r="E6544" s="567">
        <v>31091.867489999997</v>
      </c>
      <c r="F6544" s="567">
        <v>4237.6137900000003</v>
      </c>
    </row>
    <row r="6545" spans="1:6">
      <c r="A6545" s="897" t="s">
        <v>319</v>
      </c>
      <c r="B6545" s="567">
        <v>600000</v>
      </c>
      <c r="C6545" s="567">
        <v>1</v>
      </c>
      <c r="D6545" s="567">
        <v>1188162</v>
      </c>
      <c r="E6545" s="567">
        <v>31091.867489999997</v>
      </c>
      <c r="F6545" s="567">
        <v>4237.6137900000003</v>
      </c>
    </row>
    <row r="6546" spans="1:6">
      <c r="A6546" s="887" t="s">
        <v>3160</v>
      </c>
      <c r="B6546" s="567"/>
      <c r="C6546" s="567">
        <v>1</v>
      </c>
      <c r="D6546" s="567">
        <v>1525000</v>
      </c>
      <c r="E6546" s="567"/>
      <c r="F6546" s="567"/>
    </row>
    <row r="6547" spans="1:6">
      <c r="A6547" s="888" t="s">
        <v>3251</v>
      </c>
      <c r="B6547" s="567"/>
      <c r="C6547" s="567">
        <v>1</v>
      </c>
      <c r="D6547" s="567">
        <v>1525000</v>
      </c>
      <c r="E6547" s="567"/>
      <c r="F6547" s="567"/>
    </row>
    <row r="6548" spans="1:6">
      <c r="A6548" s="889">
        <v>1</v>
      </c>
      <c r="B6548" s="567"/>
      <c r="C6548" s="567">
        <v>1</v>
      </c>
      <c r="D6548" s="567">
        <v>1525000</v>
      </c>
      <c r="E6548" s="567"/>
      <c r="F6548" s="567"/>
    </row>
    <row r="6549" spans="1:6">
      <c r="A6549" s="890">
        <v>0.83</v>
      </c>
      <c r="B6549" s="567"/>
      <c r="C6549" s="567">
        <v>1</v>
      </c>
      <c r="D6549" s="567">
        <v>1525000</v>
      </c>
      <c r="E6549" s="567"/>
      <c r="F6549" s="567"/>
    </row>
    <row r="6550" spans="1:6">
      <c r="A6550" s="891">
        <v>2008</v>
      </c>
      <c r="B6550" s="567"/>
      <c r="C6550" s="567">
        <v>1</v>
      </c>
      <c r="D6550" s="567">
        <v>1525000</v>
      </c>
      <c r="E6550" s="567"/>
      <c r="F6550" s="567"/>
    </row>
    <row r="6551" spans="1:6">
      <c r="A6551" s="892" t="s">
        <v>3159</v>
      </c>
      <c r="B6551" s="567"/>
      <c r="C6551" s="567">
        <v>1</v>
      </c>
      <c r="D6551" s="567">
        <v>1525000</v>
      </c>
      <c r="E6551" s="567"/>
      <c r="F6551" s="567"/>
    </row>
    <row r="6552" spans="1:6">
      <c r="A6552" s="893" t="s">
        <v>3251</v>
      </c>
      <c r="B6552" s="567"/>
      <c r="C6552" s="567">
        <v>1</v>
      </c>
      <c r="D6552" s="567">
        <v>1525000</v>
      </c>
      <c r="E6552" s="567"/>
      <c r="F6552" s="567"/>
    </row>
    <row r="6553" spans="1:6">
      <c r="A6553" s="894" t="s">
        <v>3251</v>
      </c>
      <c r="B6553" s="567"/>
      <c r="C6553" s="567">
        <v>1</v>
      </c>
      <c r="D6553" s="567">
        <v>1525000</v>
      </c>
      <c r="E6553" s="567"/>
      <c r="F6553" s="567"/>
    </row>
    <row r="6554" spans="1:6">
      <c r="A6554" s="896" t="s">
        <v>526</v>
      </c>
      <c r="B6554" s="567"/>
      <c r="C6554" s="567">
        <v>1</v>
      </c>
      <c r="D6554" s="567">
        <v>1525000</v>
      </c>
      <c r="E6554" s="567"/>
      <c r="F6554" s="567"/>
    </row>
    <row r="6555" spans="1:6">
      <c r="A6555" s="895" t="s">
        <v>270</v>
      </c>
      <c r="B6555" s="567"/>
      <c r="C6555" s="567">
        <v>1</v>
      </c>
      <c r="D6555" s="567">
        <v>1525000</v>
      </c>
      <c r="E6555" s="567"/>
      <c r="F6555" s="567"/>
    </row>
    <row r="6556" spans="1:6">
      <c r="A6556" s="897" t="s">
        <v>3251</v>
      </c>
      <c r="B6556" s="567"/>
      <c r="C6556" s="567">
        <v>1</v>
      </c>
      <c r="D6556" s="567">
        <v>1525000</v>
      </c>
      <c r="E6556" s="567"/>
      <c r="F6556" s="567"/>
    </row>
    <row r="6557" spans="1:6">
      <c r="A6557" s="887" t="s">
        <v>2598</v>
      </c>
      <c r="B6557" s="567"/>
      <c r="C6557" s="567">
        <v>1</v>
      </c>
      <c r="D6557" s="567">
        <v>2574994</v>
      </c>
      <c r="E6557" s="567">
        <v>2568456.49119</v>
      </c>
      <c r="F6557" s="567"/>
    </row>
    <row r="6558" spans="1:6">
      <c r="A6558" s="888" t="s">
        <v>3251</v>
      </c>
      <c r="B6558" s="567"/>
      <c r="C6558" s="567">
        <v>1</v>
      </c>
      <c r="D6558" s="567">
        <v>2574994</v>
      </c>
      <c r="E6558" s="567">
        <v>2568456.49119</v>
      </c>
      <c r="F6558" s="567"/>
    </row>
    <row r="6559" spans="1:6">
      <c r="A6559" s="889">
        <v>0.5</v>
      </c>
      <c r="B6559" s="567"/>
      <c r="C6559" s="567">
        <v>1</v>
      </c>
      <c r="D6559" s="567">
        <v>2574994</v>
      </c>
      <c r="E6559" s="567">
        <v>2568456.49119</v>
      </c>
      <c r="F6559" s="567"/>
    </row>
    <row r="6560" spans="1:6">
      <c r="A6560" s="890" t="s">
        <v>3251</v>
      </c>
      <c r="B6560" s="567"/>
      <c r="C6560" s="567">
        <v>1</v>
      </c>
      <c r="D6560" s="567">
        <v>2574994</v>
      </c>
      <c r="E6560" s="567">
        <v>2568456.49119</v>
      </c>
      <c r="F6560" s="567"/>
    </row>
    <row r="6561" spans="1:6">
      <c r="A6561" s="891" t="s">
        <v>3251</v>
      </c>
      <c r="B6561" s="567"/>
      <c r="C6561" s="567">
        <v>1</v>
      </c>
      <c r="D6561" s="567">
        <v>2574994</v>
      </c>
      <c r="E6561" s="567">
        <v>2568456.49119</v>
      </c>
      <c r="F6561" s="567"/>
    </row>
    <row r="6562" spans="1:6">
      <c r="A6562" s="892" t="s">
        <v>2596</v>
      </c>
      <c r="B6562" s="567"/>
      <c r="C6562" s="567">
        <v>1</v>
      </c>
      <c r="D6562" s="567">
        <v>2574994</v>
      </c>
      <c r="E6562" s="567">
        <v>2568456.49119</v>
      </c>
      <c r="F6562" s="567"/>
    </row>
    <row r="6563" spans="1:6">
      <c r="A6563" s="893" t="s">
        <v>2597</v>
      </c>
      <c r="B6563" s="567"/>
      <c r="C6563" s="567">
        <v>1</v>
      </c>
      <c r="D6563" s="567">
        <v>2574994</v>
      </c>
      <c r="E6563" s="567">
        <v>2568456.49119</v>
      </c>
      <c r="F6563" s="567"/>
    </row>
    <row r="6564" spans="1:6">
      <c r="A6564" s="894" t="s">
        <v>3251</v>
      </c>
      <c r="B6564" s="567"/>
      <c r="C6564" s="567">
        <v>1</v>
      </c>
      <c r="D6564" s="567">
        <v>2574994</v>
      </c>
      <c r="E6564" s="567">
        <v>2568456.49119</v>
      </c>
      <c r="F6564" s="567"/>
    </row>
    <row r="6565" spans="1:6">
      <c r="A6565" s="896" t="s">
        <v>2286</v>
      </c>
      <c r="B6565" s="567"/>
      <c r="C6565" s="567">
        <v>1</v>
      </c>
      <c r="D6565" s="567">
        <v>2574994</v>
      </c>
      <c r="E6565" s="567">
        <v>2568456.49119</v>
      </c>
      <c r="F6565" s="567"/>
    </row>
    <row r="6566" spans="1:6">
      <c r="A6566" s="895" t="s">
        <v>276</v>
      </c>
      <c r="B6566" s="567"/>
      <c r="C6566" s="567">
        <v>1</v>
      </c>
      <c r="D6566" s="567">
        <v>2574994</v>
      </c>
      <c r="E6566" s="567">
        <v>2568456.49119</v>
      </c>
      <c r="F6566" s="567"/>
    </row>
    <row r="6567" spans="1:6">
      <c r="A6567" s="897" t="s">
        <v>3251</v>
      </c>
      <c r="B6567" s="567"/>
      <c r="C6567" s="567">
        <v>1</v>
      </c>
      <c r="D6567" s="567">
        <v>2574994</v>
      </c>
      <c r="E6567" s="567">
        <v>2568456.49119</v>
      </c>
      <c r="F6567" s="567"/>
    </row>
    <row r="6568" spans="1:6">
      <c r="A6568" s="887" t="s">
        <v>217</v>
      </c>
      <c r="B6568" s="567"/>
      <c r="C6568" s="567">
        <v>1</v>
      </c>
      <c r="D6568" s="567">
        <v>2110000</v>
      </c>
      <c r="E6568" s="567">
        <v>1516941.0222799999</v>
      </c>
      <c r="F6568" s="567">
        <v>1069818.3300800002</v>
      </c>
    </row>
    <row r="6569" spans="1:6">
      <c r="A6569" s="888" t="s">
        <v>30</v>
      </c>
      <c r="B6569" s="567"/>
      <c r="C6569" s="567">
        <v>1</v>
      </c>
      <c r="D6569" s="567">
        <v>2110000</v>
      </c>
      <c r="E6569" s="567">
        <v>1516941.0222799999</v>
      </c>
      <c r="F6569" s="567">
        <v>1069818.3300800002</v>
      </c>
    </row>
    <row r="6570" spans="1:6">
      <c r="A6570" s="889">
        <v>0.85</v>
      </c>
      <c r="B6570" s="567"/>
      <c r="C6570" s="567">
        <v>1</v>
      </c>
      <c r="D6570" s="567">
        <v>2110000</v>
      </c>
      <c r="E6570" s="567">
        <v>1516941.0222799999</v>
      </c>
      <c r="F6570" s="567">
        <v>1069818.3300800002</v>
      </c>
    </row>
    <row r="6571" spans="1:6">
      <c r="A6571" s="890" t="s">
        <v>3251</v>
      </c>
      <c r="B6571" s="567"/>
      <c r="C6571" s="567">
        <v>1</v>
      </c>
      <c r="D6571" s="567">
        <v>2110000</v>
      </c>
      <c r="E6571" s="567">
        <v>1516941.0222799999</v>
      </c>
      <c r="F6571" s="567">
        <v>1069818.3300800002</v>
      </c>
    </row>
    <row r="6572" spans="1:6">
      <c r="A6572" s="891" t="s">
        <v>3251</v>
      </c>
      <c r="B6572" s="567"/>
      <c r="C6572" s="567">
        <v>1</v>
      </c>
      <c r="D6572" s="567">
        <v>2110000</v>
      </c>
      <c r="E6572" s="567">
        <v>1516941.0222799999</v>
      </c>
      <c r="F6572" s="567">
        <v>1069818.3300800002</v>
      </c>
    </row>
    <row r="6573" spans="1:6">
      <c r="A6573" s="892" t="s">
        <v>122</v>
      </c>
      <c r="B6573" s="567"/>
      <c r="C6573" s="567">
        <v>1</v>
      </c>
      <c r="D6573" s="567">
        <v>2110000</v>
      </c>
      <c r="E6573" s="567">
        <v>1516941.0222799999</v>
      </c>
      <c r="F6573" s="567">
        <v>1069818.3300800002</v>
      </c>
    </row>
    <row r="6574" spans="1:6">
      <c r="A6574" s="893" t="s">
        <v>3251</v>
      </c>
      <c r="B6574" s="567"/>
      <c r="C6574" s="567">
        <v>1</v>
      </c>
      <c r="D6574" s="567">
        <v>2110000</v>
      </c>
      <c r="E6574" s="567">
        <v>1516941.0222799999</v>
      </c>
      <c r="F6574" s="567">
        <v>1069818.3300800002</v>
      </c>
    </row>
    <row r="6575" spans="1:6">
      <c r="A6575" s="894" t="s">
        <v>119</v>
      </c>
      <c r="B6575" s="567"/>
      <c r="C6575" s="567">
        <v>1</v>
      </c>
      <c r="D6575" s="567">
        <v>2110000</v>
      </c>
      <c r="E6575" s="567">
        <v>1516941.0222799999</v>
      </c>
      <c r="F6575" s="567">
        <v>1069818.3300800002</v>
      </c>
    </row>
    <row r="6576" spans="1:6">
      <c r="A6576" s="896" t="s">
        <v>317</v>
      </c>
      <c r="B6576" s="729"/>
      <c r="C6576" s="729">
        <v>1</v>
      </c>
      <c r="D6576" s="729">
        <v>2110000</v>
      </c>
      <c r="E6576" s="729">
        <v>1516941.0222799999</v>
      </c>
      <c r="F6576" s="729">
        <v>1069818.3300800002</v>
      </c>
    </row>
    <row r="6577" spans="1:6">
      <c r="A6577" s="895" t="s">
        <v>104</v>
      </c>
      <c r="B6577" s="567"/>
      <c r="C6577" s="567">
        <v>1</v>
      </c>
      <c r="D6577" s="567">
        <v>2110000</v>
      </c>
      <c r="E6577" s="567">
        <v>1516941.0222799999</v>
      </c>
      <c r="F6577" s="567">
        <v>1069818.3300800002</v>
      </c>
    </row>
    <row r="6578" spans="1:6">
      <c r="A6578" s="897" t="s">
        <v>3251</v>
      </c>
      <c r="B6578" s="567"/>
      <c r="C6578" s="567">
        <v>1</v>
      </c>
      <c r="D6578" s="567">
        <v>2110000</v>
      </c>
      <c r="E6578" s="567">
        <v>1516941.0222799999</v>
      </c>
      <c r="F6578" s="567">
        <v>1069818.3300800002</v>
      </c>
    </row>
    <row r="6579" spans="1:6">
      <c r="A6579" s="887" t="s">
        <v>67</v>
      </c>
      <c r="B6579" s="567"/>
      <c r="C6579" s="567">
        <v>2</v>
      </c>
      <c r="D6579" s="567">
        <v>7120000</v>
      </c>
      <c r="E6579" s="567">
        <v>6960768.8184900004</v>
      </c>
      <c r="F6579" s="567">
        <v>2789980.4971099999</v>
      </c>
    </row>
    <row r="6580" spans="1:6">
      <c r="A6580" s="888" t="s">
        <v>20</v>
      </c>
      <c r="B6580" s="567"/>
      <c r="C6580" s="567">
        <v>2</v>
      </c>
      <c r="D6580" s="567">
        <v>7120000</v>
      </c>
      <c r="E6580" s="567">
        <v>6960768.8184900004</v>
      </c>
      <c r="F6580" s="567">
        <v>2789980.4971099999</v>
      </c>
    </row>
    <row r="6581" spans="1:6">
      <c r="A6581" s="889">
        <v>30</v>
      </c>
      <c r="B6581" s="567"/>
      <c r="C6581" s="567">
        <v>1</v>
      </c>
      <c r="D6581" s="567">
        <v>1600000</v>
      </c>
      <c r="E6581" s="567">
        <v>1442450.3391099998</v>
      </c>
      <c r="F6581" s="567">
        <v>227372.04347999999</v>
      </c>
    </row>
    <row r="6582" spans="1:6">
      <c r="A6582" s="890" t="s">
        <v>3251</v>
      </c>
      <c r="B6582" s="567"/>
      <c r="C6582" s="567">
        <v>1</v>
      </c>
      <c r="D6582" s="567">
        <v>1600000</v>
      </c>
      <c r="E6582" s="567">
        <v>1442450.3391099998</v>
      </c>
      <c r="F6582" s="567">
        <v>227372.04347999999</v>
      </c>
    </row>
    <row r="6583" spans="1:6">
      <c r="A6583" s="891" t="s">
        <v>3251</v>
      </c>
      <c r="B6583" s="567"/>
      <c r="C6583" s="567">
        <v>1</v>
      </c>
      <c r="D6583" s="567">
        <v>1600000</v>
      </c>
      <c r="E6583" s="567">
        <v>1442450.3391099998</v>
      </c>
      <c r="F6583" s="567">
        <v>227372.04347999999</v>
      </c>
    </row>
    <row r="6584" spans="1:6">
      <c r="A6584" s="892" t="s">
        <v>121</v>
      </c>
      <c r="B6584" s="567"/>
      <c r="C6584" s="567">
        <v>1</v>
      </c>
      <c r="D6584" s="567">
        <v>1600000</v>
      </c>
      <c r="E6584" s="567">
        <v>1442450.3391099998</v>
      </c>
      <c r="F6584" s="567">
        <v>227372.04347999999</v>
      </c>
    </row>
    <row r="6585" spans="1:6">
      <c r="A6585" s="893" t="s">
        <v>3251</v>
      </c>
      <c r="B6585" s="567"/>
      <c r="C6585" s="567">
        <v>1</v>
      </c>
      <c r="D6585" s="567">
        <v>1600000</v>
      </c>
      <c r="E6585" s="567">
        <v>1442450.3391099998</v>
      </c>
      <c r="F6585" s="567">
        <v>227372.04347999999</v>
      </c>
    </row>
    <row r="6586" spans="1:6">
      <c r="A6586" s="894" t="s">
        <v>119</v>
      </c>
      <c r="B6586" s="567"/>
      <c r="C6586" s="567">
        <v>1</v>
      </c>
      <c r="D6586" s="567">
        <v>1600000</v>
      </c>
      <c r="E6586" s="567">
        <v>1442450.3391099998</v>
      </c>
      <c r="F6586" s="567">
        <v>227372.04347999999</v>
      </c>
    </row>
    <row r="6587" spans="1:6">
      <c r="A6587" s="896" t="s">
        <v>317</v>
      </c>
      <c r="B6587" s="729"/>
      <c r="C6587" s="729">
        <v>1</v>
      </c>
      <c r="D6587" s="729">
        <v>1600000</v>
      </c>
      <c r="E6587" s="729">
        <v>1442450.3391099998</v>
      </c>
      <c r="F6587" s="729">
        <v>227372.04347999999</v>
      </c>
    </row>
    <row r="6588" spans="1:6">
      <c r="A6588" s="895" t="s">
        <v>104</v>
      </c>
      <c r="B6588" s="567"/>
      <c r="C6588" s="567">
        <v>1</v>
      </c>
      <c r="D6588" s="567">
        <v>1600000</v>
      </c>
      <c r="E6588" s="567">
        <v>1442450.3391099998</v>
      </c>
      <c r="F6588" s="567">
        <v>227372.04347999999</v>
      </c>
    </row>
    <row r="6589" spans="1:6">
      <c r="A6589" s="897" t="s">
        <v>3251</v>
      </c>
      <c r="B6589" s="567"/>
      <c r="C6589" s="567">
        <v>1</v>
      </c>
      <c r="D6589" s="567">
        <v>1600000</v>
      </c>
      <c r="E6589" s="567">
        <v>1442450.3391099998</v>
      </c>
      <c r="F6589" s="567">
        <v>227372.04347999999</v>
      </c>
    </row>
    <row r="6590" spans="1:6">
      <c r="A6590" s="889" t="s">
        <v>128</v>
      </c>
      <c r="B6590" s="567"/>
      <c r="C6590" s="567">
        <v>1</v>
      </c>
      <c r="D6590" s="567">
        <v>5520000</v>
      </c>
      <c r="E6590" s="567">
        <v>5518318.4793800004</v>
      </c>
      <c r="F6590" s="567">
        <v>2562608.4536299999</v>
      </c>
    </row>
    <row r="6591" spans="1:6">
      <c r="A6591" s="890" t="s">
        <v>3251</v>
      </c>
      <c r="B6591" s="567"/>
      <c r="C6591" s="567">
        <v>1</v>
      </c>
      <c r="D6591" s="567">
        <v>5520000</v>
      </c>
      <c r="E6591" s="567">
        <v>5518318.4793800004</v>
      </c>
      <c r="F6591" s="567">
        <v>2562608.4536299999</v>
      </c>
    </row>
    <row r="6592" spans="1:6">
      <c r="A6592" s="891" t="s">
        <v>3251</v>
      </c>
      <c r="B6592" s="567"/>
      <c r="C6592" s="567">
        <v>1</v>
      </c>
      <c r="D6592" s="567">
        <v>5520000</v>
      </c>
      <c r="E6592" s="567">
        <v>5518318.4793800004</v>
      </c>
      <c r="F6592" s="567">
        <v>2562608.4536299999</v>
      </c>
    </row>
    <row r="6593" spans="1:6">
      <c r="A6593" s="892" t="s">
        <v>123</v>
      </c>
      <c r="B6593" s="567"/>
      <c r="C6593" s="567">
        <v>1</v>
      </c>
      <c r="D6593" s="567">
        <v>5520000</v>
      </c>
      <c r="E6593" s="567">
        <v>5518318.4793800004</v>
      </c>
      <c r="F6593" s="567">
        <v>2562608.4536299999</v>
      </c>
    </row>
    <row r="6594" spans="1:6">
      <c r="A6594" s="893" t="s">
        <v>3251</v>
      </c>
      <c r="B6594" s="567"/>
      <c r="C6594" s="567">
        <v>1</v>
      </c>
      <c r="D6594" s="567">
        <v>5520000</v>
      </c>
      <c r="E6594" s="567">
        <v>5518318.4793800004</v>
      </c>
      <c r="F6594" s="567">
        <v>2562608.4536299999</v>
      </c>
    </row>
    <row r="6595" spans="1:6">
      <c r="A6595" s="894" t="s">
        <v>119</v>
      </c>
      <c r="B6595" s="567"/>
      <c r="C6595" s="567">
        <v>1</v>
      </c>
      <c r="D6595" s="567">
        <v>5520000</v>
      </c>
      <c r="E6595" s="567">
        <v>5518318.4793800004</v>
      </c>
      <c r="F6595" s="567">
        <v>2562608.4536299999</v>
      </c>
    </row>
    <row r="6596" spans="1:6">
      <c r="A6596" s="896" t="s">
        <v>317</v>
      </c>
      <c r="B6596" s="729"/>
      <c r="C6596" s="729">
        <v>1</v>
      </c>
      <c r="D6596" s="729">
        <v>5520000</v>
      </c>
      <c r="E6596" s="729">
        <v>5518318.4793800004</v>
      </c>
      <c r="F6596" s="729">
        <v>2562608.4536299999</v>
      </c>
    </row>
    <row r="6597" spans="1:6">
      <c r="A6597" s="895" t="s">
        <v>104</v>
      </c>
      <c r="B6597" s="567"/>
      <c r="C6597" s="567">
        <v>1</v>
      </c>
      <c r="D6597" s="567">
        <v>5520000</v>
      </c>
      <c r="E6597" s="567">
        <v>5518318.4793800004</v>
      </c>
      <c r="F6597" s="567">
        <v>2562608.4536299999</v>
      </c>
    </row>
    <row r="6598" spans="1:6">
      <c r="A6598" s="897" t="s">
        <v>3251</v>
      </c>
      <c r="B6598" s="567"/>
      <c r="C6598" s="567">
        <v>1</v>
      </c>
      <c r="D6598" s="567">
        <v>5520000</v>
      </c>
      <c r="E6598" s="567">
        <v>5518318.4793800004</v>
      </c>
      <c r="F6598" s="567">
        <v>2562608.4536299999</v>
      </c>
    </row>
    <row r="6599" spans="1:6">
      <c r="A6599" s="887" t="s">
        <v>71</v>
      </c>
      <c r="B6599" s="567"/>
      <c r="C6599" s="567">
        <v>1</v>
      </c>
      <c r="D6599" s="567">
        <v>2720000</v>
      </c>
      <c r="E6599" s="567"/>
      <c r="F6599" s="567"/>
    </row>
    <row r="6600" spans="1:6">
      <c r="A6600" s="888" t="s">
        <v>71</v>
      </c>
      <c r="B6600" s="567"/>
      <c r="C6600" s="567">
        <v>1</v>
      </c>
      <c r="D6600" s="567">
        <v>2720000</v>
      </c>
      <c r="E6600" s="567"/>
      <c r="F6600" s="567"/>
    </row>
    <row r="6601" spans="1:6">
      <c r="A6601" s="889">
        <v>0.8</v>
      </c>
      <c r="B6601" s="567"/>
      <c r="C6601" s="567">
        <v>1</v>
      </c>
      <c r="D6601" s="567">
        <v>2720000</v>
      </c>
      <c r="E6601" s="567"/>
      <c r="F6601" s="567"/>
    </row>
    <row r="6602" spans="1:6">
      <c r="A6602" s="890" t="s">
        <v>66</v>
      </c>
      <c r="B6602" s="567"/>
      <c r="C6602" s="567">
        <v>1</v>
      </c>
      <c r="D6602" s="567">
        <v>2720000</v>
      </c>
      <c r="E6602" s="567"/>
      <c r="F6602" s="567"/>
    </row>
    <row r="6603" spans="1:6">
      <c r="A6603" s="891" t="s">
        <v>3251</v>
      </c>
      <c r="B6603" s="567"/>
      <c r="C6603" s="567">
        <v>1</v>
      </c>
      <c r="D6603" s="567">
        <v>2720000</v>
      </c>
      <c r="E6603" s="567"/>
      <c r="F6603" s="567"/>
    </row>
    <row r="6604" spans="1:6">
      <c r="A6604" s="892" t="s">
        <v>54</v>
      </c>
      <c r="B6604" s="567"/>
      <c r="C6604" s="567">
        <v>1</v>
      </c>
      <c r="D6604" s="567">
        <v>2720000</v>
      </c>
      <c r="E6604" s="567"/>
      <c r="F6604" s="567"/>
    </row>
    <row r="6605" spans="1:6">
      <c r="A6605" s="893" t="s">
        <v>3251</v>
      </c>
      <c r="B6605" s="567"/>
      <c r="C6605" s="567">
        <v>1</v>
      </c>
      <c r="D6605" s="567">
        <v>2720000</v>
      </c>
      <c r="E6605" s="567"/>
      <c r="F6605" s="567"/>
    </row>
    <row r="6606" spans="1:6">
      <c r="A6606" s="894" t="s">
        <v>3251</v>
      </c>
      <c r="B6606" s="567"/>
      <c r="C6606" s="567">
        <v>1</v>
      </c>
      <c r="D6606" s="567">
        <v>2720000</v>
      </c>
      <c r="E6606" s="567"/>
      <c r="F6606" s="567"/>
    </row>
    <row r="6607" spans="1:6">
      <c r="A6607" s="896" t="s">
        <v>317</v>
      </c>
      <c r="B6607" s="729"/>
      <c r="C6607" s="729">
        <v>1</v>
      </c>
      <c r="D6607" s="729">
        <v>2720000</v>
      </c>
      <c r="E6607" s="729"/>
      <c r="F6607" s="729"/>
    </row>
    <row r="6608" spans="1:6">
      <c r="A6608" s="895" t="s">
        <v>56</v>
      </c>
      <c r="B6608" s="567"/>
      <c r="C6608" s="567">
        <v>1</v>
      </c>
      <c r="D6608" s="567">
        <v>2720000</v>
      </c>
      <c r="E6608" s="567"/>
      <c r="F6608" s="567"/>
    </row>
    <row r="6609" spans="1:6">
      <c r="A6609" s="897" t="s">
        <v>3251</v>
      </c>
      <c r="B6609" s="567"/>
      <c r="C6609" s="567">
        <v>1</v>
      </c>
      <c r="D6609" s="567">
        <v>2720000</v>
      </c>
      <c r="E6609" s="567"/>
      <c r="F6609" s="567"/>
    </row>
    <row r="6610" spans="1:6">
      <c r="A6610" s="887" t="s">
        <v>2585</v>
      </c>
      <c r="B6610" s="567"/>
      <c r="C6610" s="567">
        <v>1</v>
      </c>
      <c r="D6610" s="567">
        <v>8400000</v>
      </c>
      <c r="E6610" s="567">
        <v>7372013.6901599998</v>
      </c>
      <c r="F6610" s="567"/>
    </row>
    <row r="6611" spans="1:6">
      <c r="A6611" s="888" t="s">
        <v>3251</v>
      </c>
      <c r="B6611" s="567"/>
      <c r="C6611" s="567">
        <v>1</v>
      </c>
      <c r="D6611" s="567">
        <v>8400000</v>
      </c>
      <c r="E6611" s="567">
        <v>7372013.6901599998</v>
      </c>
      <c r="F6611" s="567"/>
    </row>
    <row r="6612" spans="1:6">
      <c r="A6612" s="889">
        <v>0.95</v>
      </c>
      <c r="B6612" s="567"/>
      <c r="C6612" s="567">
        <v>1</v>
      </c>
      <c r="D6612" s="567">
        <v>8400000</v>
      </c>
      <c r="E6612" s="567">
        <v>7372013.6901599998</v>
      </c>
      <c r="F6612" s="567"/>
    </row>
    <row r="6613" spans="1:6">
      <c r="A6613" s="890" t="s">
        <v>3251</v>
      </c>
      <c r="B6613" s="567"/>
      <c r="C6613" s="567">
        <v>1</v>
      </c>
      <c r="D6613" s="567">
        <v>8400000</v>
      </c>
      <c r="E6613" s="567">
        <v>7372013.6901599998</v>
      </c>
      <c r="F6613" s="567"/>
    </row>
    <row r="6614" spans="1:6">
      <c r="A6614" s="891" t="s">
        <v>3251</v>
      </c>
      <c r="B6614" s="567"/>
      <c r="C6614" s="567">
        <v>1</v>
      </c>
      <c r="D6614" s="567">
        <v>8400000</v>
      </c>
      <c r="E6614" s="567">
        <v>7372013.6901599998</v>
      </c>
      <c r="F6614" s="567"/>
    </row>
    <row r="6615" spans="1:6">
      <c r="A6615" s="892" t="s">
        <v>2583</v>
      </c>
      <c r="B6615" s="567"/>
      <c r="C6615" s="567">
        <v>1</v>
      </c>
      <c r="D6615" s="567">
        <v>8400000</v>
      </c>
      <c r="E6615" s="567">
        <v>7372013.6901599998</v>
      </c>
      <c r="F6615" s="567"/>
    </row>
    <row r="6616" spans="1:6">
      <c r="A6616" s="893" t="s">
        <v>2584</v>
      </c>
      <c r="B6616" s="567"/>
      <c r="C6616" s="567">
        <v>1</v>
      </c>
      <c r="D6616" s="567">
        <v>8400000</v>
      </c>
      <c r="E6616" s="567">
        <v>7372013.6901599998</v>
      </c>
      <c r="F6616" s="567"/>
    </row>
    <row r="6617" spans="1:6">
      <c r="A6617" s="894" t="s">
        <v>3251</v>
      </c>
      <c r="B6617" s="567"/>
      <c r="C6617" s="567">
        <v>1</v>
      </c>
      <c r="D6617" s="567">
        <v>8400000</v>
      </c>
      <c r="E6617" s="567">
        <v>7372013.6901599998</v>
      </c>
      <c r="F6617" s="567"/>
    </row>
    <row r="6618" spans="1:6">
      <c r="A6618" s="896" t="s">
        <v>2286</v>
      </c>
      <c r="B6618" s="567"/>
      <c r="C6618" s="567">
        <v>1</v>
      </c>
      <c r="D6618" s="567">
        <v>8400000</v>
      </c>
      <c r="E6618" s="567">
        <v>7372013.6901599998</v>
      </c>
      <c r="F6618" s="567"/>
    </row>
    <row r="6619" spans="1:6">
      <c r="A6619" s="895" t="s">
        <v>276</v>
      </c>
      <c r="B6619" s="567"/>
      <c r="C6619" s="567">
        <v>1</v>
      </c>
      <c r="D6619" s="567">
        <v>8400000</v>
      </c>
      <c r="E6619" s="567">
        <v>7372013.6901599998</v>
      </c>
      <c r="F6619" s="567"/>
    </row>
    <row r="6620" spans="1:6">
      <c r="A6620" s="897" t="s">
        <v>3251</v>
      </c>
      <c r="B6620" s="567"/>
      <c r="C6620" s="567">
        <v>1</v>
      </c>
      <c r="D6620" s="567">
        <v>8400000</v>
      </c>
      <c r="E6620" s="567">
        <v>7372013.6901599998</v>
      </c>
      <c r="F6620" s="567"/>
    </row>
    <row r="6621" spans="1:6">
      <c r="A6621" s="887" t="s">
        <v>3251</v>
      </c>
      <c r="B6621" s="567">
        <v>16380000</v>
      </c>
      <c r="C6621" s="567">
        <v>25</v>
      </c>
      <c r="D6621" s="567">
        <v>100004506</v>
      </c>
      <c r="E6621" s="567">
        <v>42796218.565990001</v>
      </c>
      <c r="F6621" s="567">
        <v>42217896.396170005</v>
      </c>
    </row>
    <row r="6622" spans="1:6">
      <c r="A6622" s="888" t="s">
        <v>20</v>
      </c>
      <c r="B6622" s="567"/>
      <c r="C6622" s="567">
        <v>10</v>
      </c>
      <c r="D6622" s="567">
        <v>40955000</v>
      </c>
      <c r="E6622" s="567">
        <v>30126285.832989998</v>
      </c>
      <c r="F6622" s="567">
        <v>26164690.243349999</v>
      </c>
    </row>
    <row r="6623" spans="1:6">
      <c r="A6623" s="889">
        <v>0.02</v>
      </c>
      <c r="B6623" s="567"/>
      <c r="C6623" s="567">
        <v>1</v>
      </c>
      <c r="D6623" s="567">
        <v>3400000</v>
      </c>
      <c r="E6623" s="567">
        <v>124623.52535</v>
      </c>
      <c r="F6623" s="567">
        <v>13449.51281</v>
      </c>
    </row>
    <row r="6624" spans="1:6">
      <c r="A6624" s="890" t="s">
        <v>3251</v>
      </c>
      <c r="B6624" s="567"/>
      <c r="C6624" s="567">
        <v>1</v>
      </c>
      <c r="D6624" s="567">
        <v>3400000</v>
      </c>
      <c r="E6624" s="567">
        <v>124623.52535</v>
      </c>
      <c r="F6624" s="567">
        <v>13449.51281</v>
      </c>
    </row>
    <row r="6625" spans="1:6">
      <c r="A6625" s="891" t="s">
        <v>3251</v>
      </c>
      <c r="B6625" s="567"/>
      <c r="C6625" s="567">
        <v>1</v>
      </c>
      <c r="D6625" s="567">
        <v>3400000</v>
      </c>
      <c r="E6625" s="567">
        <v>124623.52535</v>
      </c>
      <c r="F6625" s="567">
        <v>13449.51281</v>
      </c>
    </row>
    <row r="6626" spans="1:6">
      <c r="A6626" s="892" t="s">
        <v>154</v>
      </c>
      <c r="B6626" s="567"/>
      <c r="C6626" s="567">
        <v>1</v>
      </c>
      <c r="D6626" s="567">
        <v>3400000</v>
      </c>
      <c r="E6626" s="567">
        <v>124623.52535</v>
      </c>
      <c r="F6626" s="567">
        <v>13449.51281</v>
      </c>
    </row>
    <row r="6627" spans="1:6">
      <c r="A6627" s="893" t="s">
        <v>3251</v>
      </c>
      <c r="B6627" s="567"/>
      <c r="C6627" s="567">
        <v>1</v>
      </c>
      <c r="D6627" s="567">
        <v>3400000</v>
      </c>
      <c r="E6627" s="567">
        <v>124623.52535</v>
      </c>
      <c r="F6627" s="567">
        <v>13449.51281</v>
      </c>
    </row>
    <row r="6628" spans="1:6">
      <c r="A6628" s="894" t="s">
        <v>151</v>
      </c>
      <c r="B6628" s="567"/>
      <c r="C6628" s="567">
        <v>1</v>
      </c>
      <c r="D6628" s="567">
        <v>3400000</v>
      </c>
      <c r="E6628" s="567">
        <v>124623.52535</v>
      </c>
      <c r="F6628" s="567">
        <v>13449.51281</v>
      </c>
    </row>
    <row r="6629" spans="1:6">
      <c r="A6629" s="896" t="s">
        <v>317</v>
      </c>
      <c r="B6629" s="729"/>
      <c r="C6629" s="729">
        <v>1</v>
      </c>
      <c r="D6629" s="729">
        <v>3400000</v>
      </c>
      <c r="E6629" s="729">
        <v>124623.52535</v>
      </c>
      <c r="F6629" s="729">
        <v>13449.51281</v>
      </c>
    </row>
    <row r="6630" spans="1:6">
      <c r="A6630" s="895" t="s">
        <v>144</v>
      </c>
      <c r="B6630" s="567"/>
      <c r="C6630" s="567">
        <v>1</v>
      </c>
      <c r="D6630" s="567">
        <v>3400000</v>
      </c>
      <c r="E6630" s="567">
        <v>124623.52535</v>
      </c>
      <c r="F6630" s="567">
        <v>13449.51281</v>
      </c>
    </row>
    <row r="6631" spans="1:6">
      <c r="A6631" s="897" t="s">
        <v>3251</v>
      </c>
      <c r="B6631" s="567"/>
      <c r="C6631" s="567">
        <v>1</v>
      </c>
      <c r="D6631" s="567">
        <v>3400000</v>
      </c>
      <c r="E6631" s="567">
        <v>124623.52535</v>
      </c>
      <c r="F6631" s="567">
        <v>13449.51281</v>
      </c>
    </row>
    <row r="6632" spans="1:6">
      <c r="A6632" s="889">
        <v>0.1</v>
      </c>
      <c r="B6632" s="567"/>
      <c r="C6632" s="567">
        <v>1</v>
      </c>
      <c r="D6632" s="567">
        <v>3200000</v>
      </c>
      <c r="E6632" s="567">
        <v>2815424.44147</v>
      </c>
      <c r="F6632" s="567">
        <v>194883.28863999998</v>
      </c>
    </row>
    <row r="6633" spans="1:6">
      <c r="A6633" s="890" t="s">
        <v>3251</v>
      </c>
      <c r="B6633" s="567"/>
      <c r="C6633" s="567">
        <v>1</v>
      </c>
      <c r="D6633" s="567">
        <v>3200000</v>
      </c>
      <c r="E6633" s="567">
        <v>2815424.44147</v>
      </c>
      <c r="F6633" s="567">
        <v>194883.28863999998</v>
      </c>
    </row>
    <row r="6634" spans="1:6">
      <c r="A6634" s="891" t="s">
        <v>3251</v>
      </c>
      <c r="B6634" s="567"/>
      <c r="C6634" s="567">
        <v>1</v>
      </c>
      <c r="D6634" s="567">
        <v>3200000</v>
      </c>
      <c r="E6634" s="567">
        <v>2815424.44147</v>
      </c>
      <c r="F6634" s="567">
        <v>194883.28863999998</v>
      </c>
    </row>
    <row r="6635" spans="1:6">
      <c r="A6635" s="892" t="s">
        <v>81</v>
      </c>
      <c r="B6635" s="567"/>
      <c r="C6635" s="567">
        <v>1</v>
      </c>
      <c r="D6635" s="567">
        <v>3200000</v>
      </c>
      <c r="E6635" s="567">
        <v>2815424.44147</v>
      </c>
      <c r="F6635" s="567">
        <v>194883.28863999998</v>
      </c>
    </row>
    <row r="6636" spans="1:6">
      <c r="A6636" s="893" t="s">
        <v>3251</v>
      </c>
      <c r="B6636" s="567"/>
      <c r="C6636" s="567">
        <v>1</v>
      </c>
      <c r="D6636" s="567">
        <v>3200000</v>
      </c>
      <c r="E6636" s="567">
        <v>2815424.44147</v>
      </c>
      <c r="F6636" s="567">
        <v>194883.28863999998</v>
      </c>
    </row>
    <row r="6637" spans="1:6">
      <c r="A6637" s="894" t="s">
        <v>83</v>
      </c>
      <c r="B6637" s="567"/>
      <c r="C6637" s="567">
        <v>1</v>
      </c>
      <c r="D6637" s="567">
        <v>3200000</v>
      </c>
      <c r="E6637" s="567">
        <v>2815424.44147</v>
      </c>
      <c r="F6637" s="567">
        <v>194883.28863999998</v>
      </c>
    </row>
    <row r="6638" spans="1:6">
      <c r="A6638" s="896" t="s">
        <v>317</v>
      </c>
      <c r="B6638" s="729"/>
      <c r="C6638" s="729">
        <v>1</v>
      </c>
      <c r="D6638" s="729">
        <v>3200000</v>
      </c>
      <c r="E6638" s="729">
        <v>2815424.44147</v>
      </c>
      <c r="F6638" s="729">
        <v>194883.28863999998</v>
      </c>
    </row>
    <row r="6639" spans="1:6">
      <c r="A6639" s="895" t="s">
        <v>74</v>
      </c>
      <c r="B6639" s="567"/>
      <c r="C6639" s="567">
        <v>1</v>
      </c>
      <c r="D6639" s="567">
        <v>3200000</v>
      </c>
      <c r="E6639" s="567">
        <v>2815424.44147</v>
      </c>
      <c r="F6639" s="567">
        <v>194883.28863999998</v>
      </c>
    </row>
    <row r="6640" spans="1:6">
      <c r="A6640" s="897" t="s">
        <v>3251</v>
      </c>
      <c r="B6640" s="567"/>
      <c r="C6640" s="567">
        <v>1</v>
      </c>
      <c r="D6640" s="567">
        <v>3200000</v>
      </c>
      <c r="E6640" s="567">
        <v>2815424.44147</v>
      </c>
      <c r="F6640" s="567">
        <v>194883.28863999998</v>
      </c>
    </row>
    <row r="6641" spans="1:6">
      <c r="A6641" s="889">
        <v>0.35</v>
      </c>
      <c r="B6641" s="567"/>
      <c r="C6641" s="567">
        <v>2</v>
      </c>
      <c r="D6641" s="567">
        <v>7178000</v>
      </c>
      <c r="E6641" s="567">
        <v>4562723.6012399998</v>
      </c>
      <c r="F6641" s="567">
        <v>1396896.3540000001</v>
      </c>
    </row>
    <row r="6642" spans="1:6">
      <c r="A6642" s="890" t="s">
        <v>3251</v>
      </c>
      <c r="B6642" s="567"/>
      <c r="C6642" s="567">
        <v>2</v>
      </c>
      <c r="D6642" s="567">
        <v>7178000</v>
      </c>
      <c r="E6642" s="567">
        <v>4562723.6012399998</v>
      </c>
      <c r="F6642" s="567">
        <v>1396896.3540000001</v>
      </c>
    </row>
    <row r="6643" spans="1:6">
      <c r="A6643" s="891" t="s">
        <v>3251</v>
      </c>
      <c r="B6643" s="567"/>
      <c r="C6643" s="567">
        <v>2</v>
      </c>
      <c r="D6643" s="567">
        <v>7178000</v>
      </c>
      <c r="E6643" s="567">
        <v>4562723.6012399998</v>
      </c>
      <c r="F6643" s="567">
        <v>1396896.3540000001</v>
      </c>
    </row>
    <row r="6644" spans="1:6">
      <c r="A6644" s="892" t="s">
        <v>155</v>
      </c>
      <c r="B6644" s="567"/>
      <c r="C6644" s="567">
        <v>1</v>
      </c>
      <c r="D6644" s="567">
        <v>4448000</v>
      </c>
      <c r="E6644" s="567">
        <v>3958952.8348099999</v>
      </c>
      <c r="F6644" s="567">
        <v>833517.22701999999</v>
      </c>
    </row>
    <row r="6645" spans="1:6">
      <c r="A6645" s="893" t="s">
        <v>3251</v>
      </c>
      <c r="B6645" s="567"/>
      <c r="C6645" s="567">
        <v>1</v>
      </c>
      <c r="D6645" s="567">
        <v>4448000</v>
      </c>
      <c r="E6645" s="567">
        <v>3958952.8348099999</v>
      </c>
      <c r="F6645" s="567">
        <v>833517.22701999999</v>
      </c>
    </row>
    <row r="6646" spans="1:6">
      <c r="A6646" s="894" t="s">
        <v>151</v>
      </c>
      <c r="B6646" s="567"/>
      <c r="C6646" s="567">
        <v>1</v>
      </c>
      <c r="D6646" s="567">
        <v>4448000</v>
      </c>
      <c r="E6646" s="567">
        <v>3958952.8348099999</v>
      </c>
      <c r="F6646" s="567">
        <v>833517.22701999999</v>
      </c>
    </row>
    <row r="6647" spans="1:6">
      <c r="A6647" s="896" t="s">
        <v>317</v>
      </c>
      <c r="B6647" s="729"/>
      <c r="C6647" s="729">
        <v>1</v>
      </c>
      <c r="D6647" s="729">
        <v>4448000</v>
      </c>
      <c r="E6647" s="729">
        <v>3958952.8348099999</v>
      </c>
      <c r="F6647" s="729">
        <v>833517.22701999999</v>
      </c>
    </row>
    <row r="6648" spans="1:6">
      <c r="A6648" s="895" t="s">
        <v>144</v>
      </c>
      <c r="B6648" s="567"/>
      <c r="C6648" s="567">
        <v>1</v>
      </c>
      <c r="D6648" s="567">
        <v>4448000</v>
      </c>
      <c r="E6648" s="567">
        <v>3958952.8348099999</v>
      </c>
      <c r="F6648" s="567">
        <v>833517.22701999999</v>
      </c>
    </row>
    <row r="6649" spans="1:6">
      <c r="A6649" s="897" t="s">
        <v>3251</v>
      </c>
      <c r="B6649" s="567"/>
      <c r="C6649" s="567">
        <v>1</v>
      </c>
      <c r="D6649" s="567">
        <v>4448000</v>
      </c>
      <c r="E6649" s="567">
        <v>3958952.8348099999</v>
      </c>
      <c r="F6649" s="567">
        <v>833517.22701999999</v>
      </c>
    </row>
    <row r="6650" spans="1:6">
      <c r="A6650" s="892" t="s">
        <v>152</v>
      </c>
      <c r="B6650" s="567"/>
      <c r="C6650" s="567">
        <v>1</v>
      </c>
      <c r="D6650" s="567">
        <v>2730000</v>
      </c>
      <c r="E6650" s="567">
        <v>603770.76642999996</v>
      </c>
      <c r="F6650" s="567">
        <v>563379.12698000006</v>
      </c>
    </row>
    <row r="6651" spans="1:6">
      <c r="A6651" s="893" t="s">
        <v>3251</v>
      </c>
      <c r="B6651" s="567"/>
      <c r="C6651" s="567">
        <v>1</v>
      </c>
      <c r="D6651" s="567">
        <v>2730000</v>
      </c>
      <c r="E6651" s="567">
        <v>603770.76642999996</v>
      </c>
      <c r="F6651" s="567">
        <v>563379.12698000006</v>
      </c>
    </row>
    <row r="6652" spans="1:6">
      <c r="A6652" s="894" t="s">
        <v>151</v>
      </c>
      <c r="B6652" s="567"/>
      <c r="C6652" s="567">
        <v>1</v>
      </c>
      <c r="D6652" s="567">
        <v>2730000</v>
      </c>
      <c r="E6652" s="567">
        <v>603770.76642999996</v>
      </c>
      <c r="F6652" s="567">
        <v>563379.12698000006</v>
      </c>
    </row>
    <row r="6653" spans="1:6">
      <c r="A6653" s="896" t="s">
        <v>317</v>
      </c>
      <c r="B6653" s="729"/>
      <c r="C6653" s="729">
        <v>1</v>
      </c>
      <c r="D6653" s="729">
        <v>2730000</v>
      </c>
      <c r="E6653" s="729">
        <v>603770.76642999996</v>
      </c>
      <c r="F6653" s="729">
        <v>563379.12698000006</v>
      </c>
    </row>
    <row r="6654" spans="1:6">
      <c r="A6654" s="895" t="s">
        <v>144</v>
      </c>
      <c r="B6654" s="567"/>
      <c r="C6654" s="567">
        <v>1</v>
      </c>
      <c r="D6654" s="567">
        <v>2730000</v>
      </c>
      <c r="E6654" s="567">
        <v>603770.76642999996</v>
      </c>
      <c r="F6654" s="567">
        <v>563379.12698000006</v>
      </c>
    </row>
    <row r="6655" spans="1:6">
      <c r="A6655" s="897" t="s">
        <v>3251</v>
      </c>
      <c r="B6655" s="567"/>
      <c r="C6655" s="567">
        <v>1</v>
      </c>
      <c r="D6655" s="567">
        <v>2730000</v>
      </c>
      <c r="E6655" s="567">
        <v>603770.76642999996</v>
      </c>
      <c r="F6655" s="567">
        <v>563379.12698000006</v>
      </c>
    </row>
    <row r="6656" spans="1:6">
      <c r="A6656" s="889">
        <v>0.7</v>
      </c>
      <c r="B6656" s="567"/>
      <c r="C6656" s="567">
        <v>1</v>
      </c>
      <c r="D6656" s="567">
        <v>2000000</v>
      </c>
      <c r="E6656" s="567">
        <v>1070656.74444</v>
      </c>
      <c r="F6656" s="567">
        <v>819399.51109000004</v>
      </c>
    </row>
    <row r="6657" spans="1:6">
      <c r="A6657" s="890" t="s">
        <v>3251</v>
      </c>
      <c r="B6657" s="567"/>
      <c r="C6657" s="567">
        <v>1</v>
      </c>
      <c r="D6657" s="567">
        <v>2000000</v>
      </c>
      <c r="E6657" s="567">
        <v>1070656.74444</v>
      </c>
      <c r="F6657" s="567">
        <v>819399.51109000004</v>
      </c>
    </row>
    <row r="6658" spans="1:6">
      <c r="A6658" s="891" t="s">
        <v>3251</v>
      </c>
      <c r="B6658" s="567"/>
      <c r="C6658" s="567">
        <v>1</v>
      </c>
      <c r="D6658" s="567">
        <v>2000000</v>
      </c>
      <c r="E6658" s="567">
        <v>1070656.74444</v>
      </c>
      <c r="F6658" s="567">
        <v>819399.51109000004</v>
      </c>
    </row>
    <row r="6659" spans="1:6">
      <c r="A6659" s="892" t="s">
        <v>153</v>
      </c>
      <c r="B6659" s="567"/>
      <c r="C6659" s="567">
        <v>1</v>
      </c>
      <c r="D6659" s="567">
        <v>2000000</v>
      </c>
      <c r="E6659" s="567">
        <v>1070656.74444</v>
      </c>
      <c r="F6659" s="567">
        <v>819399.51109000004</v>
      </c>
    </row>
    <row r="6660" spans="1:6">
      <c r="A6660" s="893" t="s">
        <v>3251</v>
      </c>
      <c r="B6660" s="567"/>
      <c r="C6660" s="567">
        <v>1</v>
      </c>
      <c r="D6660" s="567">
        <v>2000000</v>
      </c>
      <c r="E6660" s="567">
        <v>1070656.74444</v>
      </c>
      <c r="F6660" s="567">
        <v>819399.51109000004</v>
      </c>
    </row>
    <row r="6661" spans="1:6">
      <c r="A6661" s="894" t="s">
        <v>151</v>
      </c>
      <c r="B6661" s="567"/>
      <c r="C6661" s="567">
        <v>1</v>
      </c>
      <c r="D6661" s="567">
        <v>2000000</v>
      </c>
      <c r="E6661" s="567">
        <v>1070656.74444</v>
      </c>
      <c r="F6661" s="567">
        <v>819399.51109000004</v>
      </c>
    </row>
    <row r="6662" spans="1:6">
      <c r="A6662" s="896" t="s">
        <v>317</v>
      </c>
      <c r="B6662" s="729"/>
      <c r="C6662" s="729">
        <v>1</v>
      </c>
      <c r="D6662" s="729">
        <v>2000000</v>
      </c>
      <c r="E6662" s="729">
        <v>1070656.74444</v>
      </c>
      <c r="F6662" s="729">
        <v>819399.51109000004</v>
      </c>
    </row>
    <row r="6663" spans="1:6">
      <c r="A6663" s="895" t="s">
        <v>144</v>
      </c>
      <c r="B6663" s="567"/>
      <c r="C6663" s="567">
        <v>1</v>
      </c>
      <c r="D6663" s="567">
        <v>2000000</v>
      </c>
      <c r="E6663" s="567">
        <v>1070656.74444</v>
      </c>
      <c r="F6663" s="567">
        <v>819399.51109000004</v>
      </c>
    </row>
    <row r="6664" spans="1:6">
      <c r="A6664" s="897" t="s">
        <v>3251</v>
      </c>
      <c r="B6664" s="567"/>
      <c r="C6664" s="567">
        <v>1</v>
      </c>
      <c r="D6664" s="567">
        <v>2000000</v>
      </c>
      <c r="E6664" s="567">
        <v>1070656.74444</v>
      </c>
      <c r="F6664" s="567">
        <v>819399.51109000004</v>
      </c>
    </row>
    <row r="6665" spans="1:6">
      <c r="A6665" s="889">
        <v>0.75</v>
      </c>
      <c r="B6665" s="567"/>
      <c r="C6665" s="567">
        <v>1</v>
      </c>
      <c r="D6665" s="567">
        <v>5550000</v>
      </c>
      <c r="E6665" s="567">
        <v>5549952.52049</v>
      </c>
      <c r="F6665" s="567">
        <v>4113061.57681</v>
      </c>
    </row>
    <row r="6666" spans="1:6">
      <c r="A6666" s="890" t="s">
        <v>3251</v>
      </c>
      <c r="B6666" s="567"/>
      <c r="C6666" s="567">
        <v>1</v>
      </c>
      <c r="D6666" s="567">
        <v>5550000</v>
      </c>
      <c r="E6666" s="567">
        <v>5549952.52049</v>
      </c>
      <c r="F6666" s="567">
        <v>4113061.57681</v>
      </c>
    </row>
    <row r="6667" spans="1:6">
      <c r="A6667" s="891" t="s">
        <v>3251</v>
      </c>
      <c r="B6667" s="567"/>
      <c r="C6667" s="567">
        <v>1</v>
      </c>
      <c r="D6667" s="567">
        <v>5550000</v>
      </c>
      <c r="E6667" s="567">
        <v>5549952.52049</v>
      </c>
      <c r="F6667" s="567">
        <v>4113061.57681</v>
      </c>
    </row>
    <row r="6668" spans="1:6">
      <c r="A6668" s="892" t="s">
        <v>82</v>
      </c>
      <c r="B6668" s="567"/>
      <c r="C6668" s="567">
        <v>1</v>
      </c>
      <c r="D6668" s="567">
        <v>5550000</v>
      </c>
      <c r="E6668" s="567">
        <v>5549952.52049</v>
      </c>
      <c r="F6668" s="567">
        <v>4113061.57681</v>
      </c>
    </row>
    <row r="6669" spans="1:6">
      <c r="A6669" s="893" t="s">
        <v>3251</v>
      </c>
      <c r="B6669" s="567"/>
      <c r="C6669" s="567">
        <v>1</v>
      </c>
      <c r="D6669" s="567">
        <v>5550000</v>
      </c>
      <c r="E6669" s="567">
        <v>5549952.52049</v>
      </c>
      <c r="F6669" s="567">
        <v>4113061.57681</v>
      </c>
    </row>
    <row r="6670" spans="1:6">
      <c r="A6670" s="894" t="s">
        <v>83</v>
      </c>
      <c r="B6670" s="567"/>
      <c r="C6670" s="567">
        <v>1</v>
      </c>
      <c r="D6670" s="567">
        <v>5550000</v>
      </c>
      <c r="E6670" s="567">
        <v>5549952.52049</v>
      </c>
      <c r="F6670" s="567">
        <v>4113061.57681</v>
      </c>
    </row>
    <row r="6671" spans="1:6">
      <c r="A6671" s="896" t="s">
        <v>317</v>
      </c>
      <c r="B6671" s="729"/>
      <c r="C6671" s="729">
        <v>1</v>
      </c>
      <c r="D6671" s="729">
        <v>5550000</v>
      </c>
      <c r="E6671" s="729">
        <v>5549952.52049</v>
      </c>
      <c r="F6671" s="729">
        <v>4113061.57681</v>
      </c>
    </row>
    <row r="6672" spans="1:6">
      <c r="A6672" s="895" t="s">
        <v>74</v>
      </c>
      <c r="B6672" s="567"/>
      <c r="C6672" s="567">
        <v>1</v>
      </c>
      <c r="D6672" s="567">
        <v>5550000</v>
      </c>
      <c r="E6672" s="567">
        <v>5549952.52049</v>
      </c>
      <c r="F6672" s="567">
        <v>4113061.57681</v>
      </c>
    </row>
    <row r="6673" spans="1:6">
      <c r="A6673" s="897" t="s">
        <v>3251</v>
      </c>
      <c r="B6673" s="567"/>
      <c r="C6673" s="567">
        <v>1</v>
      </c>
      <c r="D6673" s="567">
        <v>5550000</v>
      </c>
      <c r="E6673" s="567">
        <v>5549952.52049</v>
      </c>
      <c r="F6673" s="567">
        <v>4113061.57681</v>
      </c>
    </row>
    <row r="6674" spans="1:6">
      <c r="A6674" s="889">
        <v>0.9</v>
      </c>
      <c r="B6674" s="567"/>
      <c r="C6674" s="567">
        <v>1</v>
      </c>
      <c r="D6674" s="567">
        <v>7681000</v>
      </c>
      <c r="E6674" s="567">
        <v>5017204</v>
      </c>
      <c r="F6674" s="567">
        <v>7681000</v>
      </c>
    </row>
    <row r="6675" spans="1:6">
      <c r="A6675" s="890" t="s">
        <v>3251</v>
      </c>
      <c r="B6675" s="567"/>
      <c r="C6675" s="567">
        <v>1</v>
      </c>
      <c r="D6675" s="567">
        <v>7681000</v>
      </c>
      <c r="E6675" s="567">
        <v>5017204</v>
      </c>
      <c r="F6675" s="567">
        <v>7681000</v>
      </c>
    </row>
    <row r="6676" spans="1:6">
      <c r="A6676" s="891" t="s">
        <v>661</v>
      </c>
      <c r="B6676" s="567"/>
      <c r="C6676" s="567">
        <v>1</v>
      </c>
      <c r="D6676" s="567">
        <v>7681000</v>
      </c>
      <c r="E6676" s="567">
        <v>5017204</v>
      </c>
      <c r="F6676" s="567">
        <v>7681000</v>
      </c>
    </row>
    <row r="6677" spans="1:6">
      <c r="A6677" s="892" t="s">
        <v>3216</v>
      </c>
      <c r="B6677" s="567"/>
      <c r="C6677" s="567">
        <v>1</v>
      </c>
      <c r="D6677" s="567">
        <v>7681000</v>
      </c>
      <c r="E6677" s="567">
        <v>5017204</v>
      </c>
      <c r="F6677" s="567">
        <v>7681000</v>
      </c>
    </row>
    <row r="6678" spans="1:6">
      <c r="A6678" s="893" t="s">
        <v>3251</v>
      </c>
      <c r="B6678" s="567"/>
      <c r="C6678" s="567">
        <v>1</v>
      </c>
      <c r="D6678" s="567">
        <v>7681000</v>
      </c>
      <c r="E6678" s="567">
        <v>5017204</v>
      </c>
      <c r="F6678" s="567">
        <v>7681000</v>
      </c>
    </row>
    <row r="6679" spans="1:6">
      <c r="A6679" s="894" t="s">
        <v>3251</v>
      </c>
      <c r="B6679" s="567"/>
      <c r="C6679" s="567">
        <v>1</v>
      </c>
      <c r="D6679" s="567">
        <v>7681000</v>
      </c>
      <c r="E6679" s="567">
        <v>5017204</v>
      </c>
      <c r="F6679" s="567">
        <v>7681000</v>
      </c>
    </row>
    <row r="6680" spans="1:6">
      <c r="A6680" s="896" t="s">
        <v>526</v>
      </c>
      <c r="B6680" s="567"/>
      <c r="C6680" s="567">
        <v>1</v>
      </c>
      <c r="D6680" s="567">
        <v>7681000</v>
      </c>
      <c r="E6680" s="567">
        <v>5017204</v>
      </c>
      <c r="F6680" s="567">
        <v>7681000</v>
      </c>
    </row>
    <row r="6681" spans="1:6">
      <c r="A6681" s="895" t="s">
        <v>287</v>
      </c>
      <c r="B6681" s="567"/>
      <c r="C6681" s="567">
        <v>1</v>
      </c>
      <c r="D6681" s="567">
        <v>7681000</v>
      </c>
      <c r="E6681" s="567">
        <v>5017204</v>
      </c>
      <c r="F6681" s="567">
        <v>7681000</v>
      </c>
    </row>
    <row r="6682" spans="1:6">
      <c r="A6682" s="897" t="s">
        <v>319</v>
      </c>
      <c r="B6682" s="567"/>
      <c r="C6682" s="567">
        <v>1</v>
      </c>
      <c r="D6682" s="567">
        <v>7681000</v>
      </c>
      <c r="E6682" s="567">
        <v>5017204</v>
      </c>
      <c r="F6682" s="567">
        <v>7681000</v>
      </c>
    </row>
    <row r="6683" spans="1:6">
      <c r="A6683" s="889">
        <v>0.95</v>
      </c>
      <c r="B6683" s="567"/>
      <c r="C6683" s="567">
        <v>2</v>
      </c>
      <c r="D6683" s="567">
        <v>8554000</v>
      </c>
      <c r="E6683" s="567">
        <v>7817059</v>
      </c>
      <c r="F6683" s="567">
        <v>8554000</v>
      </c>
    </row>
    <row r="6684" spans="1:6">
      <c r="A6684" s="890" t="s">
        <v>3251</v>
      </c>
      <c r="B6684" s="567"/>
      <c r="C6684" s="567">
        <v>2</v>
      </c>
      <c r="D6684" s="567">
        <v>8554000</v>
      </c>
      <c r="E6684" s="567">
        <v>7817059</v>
      </c>
      <c r="F6684" s="567">
        <v>8554000</v>
      </c>
    </row>
    <row r="6685" spans="1:6">
      <c r="A6685" s="891" t="s">
        <v>788</v>
      </c>
      <c r="B6685" s="567"/>
      <c r="C6685" s="567">
        <v>1</v>
      </c>
      <c r="D6685" s="567">
        <v>1779000</v>
      </c>
      <c r="E6685" s="567">
        <v>1537215</v>
      </c>
      <c r="F6685" s="567">
        <v>1779000</v>
      </c>
    </row>
    <row r="6686" spans="1:6">
      <c r="A6686" s="892" t="s">
        <v>3220</v>
      </c>
      <c r="B6686" s="567"/>
      <c r="C6686" s="567">
        <v>1</v>
      </c>
      <c r="D6686" s="567">
        <v>1779000</v>
      </c>
      <c r="E6686" s="567">
        <v>1537215</v>
      </c>
      <c r="F6686" s="567">
        <v>1779000</v>
      </c>
    </row>
    <row r="6687" spans="1:6">
      <c r="A6687" s="893" t="s">
        <v>3251</v>
      </c>
      <c r="B6687" s="567"/>
      <c r="C6687" s="567">
        <v>1</v>
      </c>
      <c r="D6687" s="567">
        <v>1779000</v>
      </c>
      <c r="E6687" s="567">
        <v>1537215</v>
      </c>
      <c r="F6687" s="567">
        <v>1779000</v>
      </c>
    </row>
    <row r="6688" spans="1:6">
      <c r="A6688" s="894" t="s">
        <v>3251</v>
      </c>
      <c r="B6688" s="567"/>
      <c r="C6688" s="567">
        <v>1</v>
      </c>
      <c r="D6688" s="567">
        <v>1779000</v>
      </c>
      <c r="E6688" s="567">
        <v>1537215</v>
      </c>
      <c r="F6688" s="567">
        <v>1779000</v>
      </c>
    </row>
    <row r="6689" spans="1:6">
      <c r="A6689" s="896" t="s">
        <v>526</v>
      </c>
      <c r="B6689" s="567"/>
      <c r="C6689" s="567">
        <v>1</v>
      </c>
      <c r="D6689" s="567">
        <v>1779000</v>
      </c>
      <c r="E6689" s="567">
        <v>1537215</v>
      </c>
      <c r="F6689" s="567">
        <v>1779000</v>
      </c>
    </row>
    <row r="6690" spans="1:6">
      <c r="A6690" s="895" t="s">
        <v>287</v>
      </c>
      <c r="B6690" s="567"/>
      <c r="C6690" s="567">
        <v>1</v>
      </c>
      <c r="D6690" s="567">
        <v>1779000</v>
      </c>
      <c r="E6690" s="567">
        <v>1537215</v>
      </c>
      <c r="F6690" s="567">
        <v>1779000</v>
      </c>
    </row>
    <row r="6691" spans="1:6">
      <c r="A6691" s="897" t="s">
        <v>319</v>
      </c>
      <c r="B6691" s="567"/>
      <c r="C6691" s="567">
        <v>1</v>
      </c>
      <c r="D6691" s="567">
        <v>1779000</v>
      </c>
      <c r="E6691" s="567">
        <v>1537215</v>
      </c>
      <c r="F6691" s="567">
        <v>1779000</v>
      </c>
    </row>
    <row r="6692" spans="1:6">
      <c r="A6692" s="891" t="s">
        <v>3218</v>
      </c>
      <c r="B6692" s="567"/>
      <c r="C6692" s="567">
        <v>1</v>
      </c>
      <c r="D6692" s="567">
        <v>6775000</v>
      </c>
      <c r="E6692" s="567">
        <v>6279844</v>
      </c>
      <c r="F6692" s="567">
        <v>6775000</v>
      </c>
    </row>
    <row r="6693" spans="1:6">
      <c r="A6693" s="892" t="s">
        <v>3217</v>
      </c>
      <c r="B6693" s="567"/>
      <c r="C6693" s="567">
        <v>1</v>
      </c>
      <c r="D6693" s="567">
        <v>6775000</v>
      </c>
      <c r="E6693" s="567">
        <v>6279844</v>
      </c>
      <c r="F6693" s="567">
        <v>6775000</v>
      </c>
    </row>
    <row r="6694" spans="1:6">
      <c r="A6694" s="893" t="s">
        <v>3251</v>
      </c>
      <c r="B6694" s="567"/>
      <c r="C6694" s="567">
        <v>1</v>
      </c>
      <c r="D6694" s="567">
        <v>6775000</v>
      </c>
      <c r="E6694" s="567">
        <v>6279844</v>
      </c>
      <c r="F6694" s="567">
        <v>6775000</v>
      </c>
    </row>
    <row r="6695" spans="1:6">
      <c r="A6695" s="894" t="s">
        <v>3251</v>
      </c>
      <c r="B6695" s="567"/>
      <c r="C6695" s="567">
        <v>1</v>
      </c>
      <c r="D6695" s="567">
        <v>6775000</v>
      </c>
      <c r="E6695" s="567">
        <v>6279844</v>
      </c>
      <c r="F6695" s="567">
        <v>6775000</v>
      </c>
    </row>
    <row r="6696" spans="1:6">
      <c r="A6696" s="896" t="s">
        <v>526</v>
      </c>
      <c r="B6696" s="567"/>
      <c r="C6696" s="567">
        <v>1</v>
      </c>
      <c r="D6696" s="567">
        <v>6775000</v>
      </c>
      <c r="E6696" s="567">
        <v>6279844</v>
      </c>
      <c r="F6696" s="567">
        <v>6775000</v>
      </c>
    </row>
    <row r="6697" spans="1:6">
      <c r="A6697" s="895" t="s">
        <v>287</v>
      </c>
      <c r="B6697" s="567"/>
      <c r="C6697" s="567">
        <v>1</v>
      </c>
      <c r="D6697" s="567">
        <v>6775000</v>
      </c>
      <c r="E6697" s="567">
        <v>6279844</v>
      </c>
      <c r="F6697" s="567">
        <v>6775000</v>
      </c>
    </row>
    <row r="6698" spans="1:6">
      <c r="A6698" s="897" t="s">
        <v>319</v>
      </c>
      <c r="B6698" s="567"/>
      <c r="C6698" s="567">
        <v>1</v>
      </c>
      <c r="D6698" s="567">
        <v>6775000</v>
      </c>
      <c r="E6698" s="567">
        <v>6279844</v>
      </c>
      <c r="F6698" s="567">
        <v>6775000</v>
      </c>
    </row>
    <row r="6699" spans="1:6">
      <c r="A6699" s="889">
        <v>0.96</v>
      </c>
      <c r="B6699" s="567"/>
      <c r="C6699" s="567">
        <v>1</v>
      </c>
      <c r="D6699" s="567">
        <v>3392000</v>
      </c>
      <c r="E6699" s="567">
        <v>3168642</v>
      </c>
      <c r="F6699" s="567">
        <v>3392000</v>
      </c>
    </row>
    <row r="6700" spans="1:6">
      <c r="A6700" s="890" t="s">
        <v>3251</v>
      </c>
      <c r="B6700" s="567"/>
      <c r="C6700" s="567">
        <v>1</v>
      </c>
      <c r="D6700" s="567">
        <v>3392000</v>
      </c>
      <c r="E6700" s="567">
        <v>3168642</v>
      </c>
      <c r="F6700" s="567">
        <v>3392000</v>
      </c>
    </row>
    <row r="6701" spans="1:6">
      <c r="A6701" s="891" t="s">
        <v>661</v>
      </c>
      <c r="B6701" s="567"/>
      <c r="C6701" s="567">
        <v>1</v>
      </c>
      <c r="D6701" s="567">
        <v>3392000</v>
      </c>
      <c r="E6701" s="567">
        <v>3168642</v>
      </c>
      <c r="F6701" s="567">
        <v>3392000</v>
      </c>
    </row>
    <row r="6702" spans="1:6">
      <c r="A6702" s="892" t="s">
        <v>3219</v>
      </c>
      <c r="B6702" s="567"/>
      <c r="C6702" s="567">
        <v>1</v>
      </c>
      <c r="D6702" s="567">
        <v>3392000</v>
      </c>
      <c r="E6702" s="567">
        <v>3168642</v>
      </c>
      <c r="F6702" s="567">
        <v>3392000</v>
      </c>
    </row>
    <row r="6703" spans="1:6">
      <c r="A6703" s="893" t="s">
        <v>3251</v>
      </c>
      <c r="B6703" s="567"/>
      <c r="C6703" s="567">
        <v>1</v>
      </c>
      <c r="D6703" s="567">
        <v>3392000</v>
      </c>
      <c r="E6703" s="567">
        <v>3168642</v>
      </c>
      <c r="F6703" s="567">
        <v>3392000</v>
      </c>
    </row>
    <row r="6704" spans="1:6">
      <c r="A6704" s="894" t="s">
        <v>3251</v>
      </c>
      <c r="B6704" s="567"/>
      <c r="C6704" s="567">
        <v>1</v>
      </c>
      <c r="D6704" s="567">
        <v>3392000</v>
      </c>
      <c r="E6704" s="567">
        <v>3168642</v>
      </c>
      <c r="F6704" s="567">
        <v>3392000</v>
      </c>
    </row>
    <row r="6705" spans="1:6">
      <c r="A6705" s="896" t="s">
        <v>526</v>
      </c>
      <c r="B6705" s="567"/>
      <c r="C6705" s="567">
        <v>1</v>
      </c>
      <c r="D6705" s="567">
        <v>3392000</v>
      </c>
      <c r="E6705" s="567">
        <v>3168642</v>
      </c>
      <c r="F6705" s="567">
        <v>3392000</v>
      </c>
    </row>
    <row r="6706" spans="1:6">
      <c r="A6706" s="895" t="s">
        <v>287</v>
      </c>
      <c r="B6706" s="567"/>
      <c r="C6706" s="567">
        <v>1</v>
      </c>
      <c r="D6706" s="567">
        <v>3392000</v>
      </c>
      <c r="E6706" s="567">
        <v>3168642</v>
      </c>
      <c r="F6706" s="567">
        <v>3392000</v>
      </c>
    </row>
    <row r="6707" spans="1:6">
      <c r="A6707" s="897" t="s">
        <v>319</v>
      </c>
      <c r="B6707" s="567"/>
      <c r="C6707" s="567">
        <v>1</v>
      </c>
      <c r="D6707" s="567">
        <v>3392000</v>
      </c>
      <c r="E6707" s="567">
        <v>3168642</v>
      </c>
      <c r="F6707" s="567">
        <v>3392000</v>
      </c>
    </row>
    <row r="6708" spans="1:6">
      <c r="A6708" s="888" t="s">
        <v>3203</v>
      </c>
      <c r="B6708" s="567"/>
      <c r="C6708" s="567">
        <v>1</v>
      </c>
      <c r="D6708" s="567">
        <v>1640000</v>
      </c>
      <c r="E6708" s="567">
        <v>0</v>
      </c>
      <c r="F6708" s="567">
        <v>1640000</v>
      </c>
    </row>
    <row r="6709" spans="1:6">
      <c r="A6709" s="889">
        <v>0</v>
      </c>
      <c r="B6709" s="567"/>
      <c r="C6709" s="567">
        <v>1</v>
      </c>
      <c r="D6709" s="567">
        <v>1640000</v>
      </c>
      <c r="E6709" s="567">
        <v>0</v>
      </c>
      <c r="F6709" s="567">
        <v>1640000</v>
      </c>
    </row>
    <row r="6710" spans="1:6">
      <c r="A6710" s="890" t="s">
        <v>3251</v>
      </c>
      <c r="B6710" s="567"/>
      <c r="C6710" s="567">
        <v>1</v>
      </c>
      <c r="D6710" s="567">
        <v>1640000</v>
      </c>
      <c r="E6710" s="567">
        <v>0</v>
      </c>
      <c r="F6710" s="567">
        <v>1640000</v>
      </c>
    </row>
    <row r="6711" spans="1:6">
      <c r="A6711" s="891">
        <v>2025</v>
      </c>
      <c r="B6711" s="567"/>
      <c r="C6711" s="567">
        <v>1</v>
      </c>
      <c r="D6711" s="567">
        <v>1640000</v>
      </c>
      <c r="E6711" s="567">
        <v>0</v>
      </c>
      <c r="F6711" s="567">
        <v>1640000</v>
      </c>
    </row>
    <row r="6712" spans="1:6">
      <c r="A6712" s="892" t="s">
        <v>3221</v>
      </c>
      <c r="B6712" s="567"/>
      <c r="C6712" s="567">
        <v>1</v>
      </c>
      <c r="D6712" s="567">
        <v>1640000</v>
      </c>
      <c r="E6712" s="567">
        <v>0</v>
      </c>
      <c r="F6712" s="567">
        <v>1640000</v>
      </c>
    </row>
    <row r="6713" spans="1:6">
      <c r="A6713" s="893" t="s">
        <v>3251</v>
      </c>
      <c r="B6713" s="567"/>
      <c r="C6713" s="567">
        <v>1</v>
      </c>
      <c r="D6713" s="567">
        <v>1640000</v>
      </c>
      <c r="E6713" s="567">
        <v>0</v>
      </c>
      <c r="F6713" s="567">
        <v>1640000</v>
      </c>
    </row>
    <row r="6714" spans="1:6">
      <c r="A6714" s="894" t="s">
        <v>3251</v>
      </c>
      <c r="B6714" s="567"/>
      <c r="C6714" s="567">
        <v>1</v>
      </c>
      <c r="D6714" s="567">
        <v>1640000</v>
      </c>
      <c r="E6714" s="567">
        <v>0</v>
      </c>
      <c r="F6714" s="567">
        <v>1640000</v>
      </c>
    </row>
    <row r="6715" spans="1:6">
      <c r="A6715" s="896" t="s">
        <v>526</v>
      </c>
      <c r="B6715" s="567"/>
      <c r="C6715" s="567">
        <v>1</v>
      </c>
      <c r="D6715" s="567">
        <v>1640000</v>
      </c>
      <c r="E6715" s="567">
        <v>0</v>
      </c>
      <c r="F6715" s="567">
        <v>1640000</v>
      </c>
    </row>
    <row r="6716" spans="1:6">
      <c r="A6716" s="895" t="s">
        <v>287</v>
      </c>
      <c r="B6716" s="567"/>
      <c r="C6716" s="567">
        <v>1</v>
      </c>
      <c r="D6716" s="567">
        <v>1640000</v>
      </c>
      <c r="E6716" s="567">
        <v>0</v>
      </c>
      <c r="F6716" s="567">
        <v>1640000</v>
      </c>
    </row>
    <row r="6717" spans="1:6">
      <c r="A6717" s="897" t="s">
        <v>3199</v>
      </c>
      <c r="B6717" s="567"/>
      <c r="C6717" s="567">
        <v>1</v>
      </c>
      <c r="D6717" s="567">
        <v>1640000</v>
      </c>
      <c r="E6717" s="567">
        <v>0</v>
      </c>
      <c r="F6717" s="567">
        <v>1640000</v>
      </c>
    </row>
    <row r="6718" spans="1:6">
      <c r="A6718" s="888" t="s">
        <v>129</v>
      </c>
      <c r="B6718" s="567"/>
      <c r="C6718" s="567">
        <v>1</v>
      </c>
      <c r="D6718" s="567">
        <v>1200000</v>
      </c>
      <c r="E6718" s="567">
        <v>5818.7330000000002</v>
      </c>
      <c r="F6718" s="567">
        <v>1200000</v>
      </c>
    </row>
    <row r="6719" spans="1:6">
      <c r="A6719" s="889">
        <v>0</v>
      </c>
      <c r="B6719" s="567"/>
      <c r="C6719" s="567">
        <v>1</v>
      </c>
      <c r="D6719" s="567">
        <v>1200000</v>
      </c>
      <c r="E6719" s="567">
        <v>5818.7330000000002</v>
      </c>
      <c r="F6719" s="567">
        <v>1200000</v>
      </c>
    </row>
    <row r="6720" spans="1:6">
      <c r="A6720" s="890" t="s">
        <v>3251</v>
      </c>
      <c r="B6720" s="567"/>
      <c r="C6720" s="567">
        <v>1</v>
      </c>
      <c r="D6720" s="567">
        <v>1200000</v>
      </c>
      <c r="E6720" s="567">
        <v>5818.7330000000002</v>
      </c>
      <c r="F6720" s="567">
        <v>1200000</v>
      </c>
    </row>
    <row r="6721" spans="1:6">
      <c r="A6721" s="891">
        <v>2024</v>
      </c>
      <c r="B6721" s="567"/>
      <c r="C6721" s="567">
        <v>1</v>
      </c>
      <c r="D6721" s="567">
        <v>1200000</v>
      </c>
      <c r="E6721" s="567">
        <v>5818.7330000000002</v>
      </c>
      <c r="F6721" s="567">
        <v>1200000</v>
      </c>
    </row>
    <row r="6722" spans="1:6">
      <c r="A6722" s="892" t="s">
        <v>3222</v>
      </c>
      <c r="B6722" s="567"/>
      <c r="C6722" s="567">
        <v>1</v>
      </c>
      <c r="D6722" s="567">
        <v>1200000</v>
      </c>
      <c r="E6722" s="567">
        <v>5818.7330000000002</v>
      </c>
      <c r="F6722" s="567">
        <v>1200000</v>
      </c>
    </row>
    <row r="6723" spans="1:6">
      <c r="A6723" s="893" t="s">
        <v>3251</v>
      </c>
      <c r="B6723" s="567"/>
      <c r="C6723" s="567">
        <v>1</v>
      </c>
      <c r="D6723" s="567">
        <v>1200000</v>
      </c>
      <c r="E6723" s="567">
        <v>5818.7330000000002</v>
      </c>
      <c r="F6723" s="567">
        <v>1200000</v>
      </c>
    </row>
    <row r="6724" spans="1:6">
      <c r="A6724" s="894" t="s">
        <v>3251</v>
      </c>
      <c r="B6724" s="567"/>
      <c r="C6724" s="567">
        <v>1</v>
      </c>
      <c r="D6724" s="567">
        <v>1200000</v>
      </c>
      <c r="E6724" s="567">
        <v>5818.7330000000002</v>
      </c>
      <c r="F6724" s="567">
        <v>1200000</v>
      </c>
    </row>
    <row r="6725" spans="1:6">
      <c r="A6725" s="896" t="s">
        <v>526</v>
      </c>
      <c r="B6725" s="567"/>
      <c r="C6725" s="567">
        <v>1</v>
      </c>
      <c r="D6725" s="567">
        <v>1200000</v>
      </c>
      <c r="E6725" s="567">
        <v>5818.7330000000002</v>
      </c>
      <c r="F6725" s="567">
        <v>1200000</v>
      </c>
    </row>
    <row r="6726" spans="1:6">
      <c r="A6726" s="895" t="s">
        <v>287</v>
      </c>
      <c r="B6726" s="567"/>
      <c r="C6726" s="567">
        <v>1</v>
      </c>
      <c r="D6726" s="567">
        <v>1200000</v>
      </c>
      <c r="E6726" s="567">
        <v>5818.7330000000002</v>
      </c>
      <c r="F6726" s="567">
        <v>1200000</v>
      </c>
    </row>
    <row r="6727" spans="1:6">
      <c r="A6727" s="897" t="s">
        <v>3185</v>
      </c>
      <c r="B6727" s="567"/>
      <c r="C6727" s="567">
        <v>1</v>
      </c>
      <c r="D6727" s="567">
        <v>1200000</v>
      </c>
      <c r="E6727" s="567">
        <v>5818.7330000000002</v>
      </c>
      <c r="F6727" s="567">
        <v>1200000</v>
      </c>
    </row>
    <row r="6728" spans="1:6">
      <c r="A6728" s="888" t="s">
        <v>3251</v>
      </c>
      <c r="B6728" s="567">
        <v>16380000</v>
      </c>
      <c r="C6728" s="567">
        <v>13</v>
      </c>
      <c r="D6728" s="567">
        <v>56209506</v>
      </c>
      <c r="E6728" s="567">
        <v>12664114</v>
      </c>
      <c r="F6728" s="567">
        <v>13213206.15282</v>
      </c>
    </row>
    <row r="6729" spans="1:6">
      <c r="A6729" s="889">
        <v>0</v>
      </c>
      <c r="B6729" s="567">
        <v>4000000</v>
      </c>
      <c r="C6729" s="567">
        <v>3</v>
      </c>
      <c r="D6729" s="567">
        <v>11200000</v>
      </c>
      <c r="E6729" s="567">
        <v>0</v>
      </c>
      <c r="F6729" s="567">
        <v>17070.256699999998</v>
      </c>
    </row>
    <row r="6730" spans="1:6">
      <c r="A6730" s="890">
        <v>0</v>
      </c>
      <c r="B6730" s="567"/>
      <c r="C6730" s="567">
        <v>1</v>
      </c>
      <c r="D6730" s="567">
        <v>1000000</v>
      </c>
      <c r="E6730" s="567"/>
      <c r="F6730" s="567"/>
    </row>
    <row r="6731" spans="1:6">
      <c r="A6731" s="891">
        <v>2014</v>
      </c>
      <c r="B6731" s="567"/>
      <c r="C6731" s="567">
        <v>1</v>
      </c>
      <c r="D6731" s="567">
        <v>1000000</v>
      </c>
      <c r="E6731" s="567"/>
      <c r="F6731" s="567"/>
    </row>
    <row r="6732" spans="1:6">
      <c r="A6732" s="892" t="s">
        <v>3163</v>
      </c>
      <c r="B6732" s="567"/>
      <c r="C6732" s="567">
        <v>1</v>
      </c>
      <c r="D6732" s="567">
        <v>1000000</v>
      </c>
      <c r="E6732" s="567"/>
      <c r="F6732" s="567"/>
    </row>
    <row r="6733" spans="1:6">
      <c r="A6733" s="893" t="s">
        <v>3251</v>
      </c>
      <c r="B6733" s="567"/>
      <c r="C6733" s="567">
        <v>1</v>
      </c>
      <c r="D6733" s="567">
        <v>1000000</v>
      </c>
      <c r="E6733" s="567"/>
      <c r="F6733" s="567"/>
    </row>
    <row r="6734" spans="1:6">
      <c r="A6734" s="894" t="s">
        <v>3251</v>
      </c>
      <c r="B6734" s="567"/>
      <c r="C6734" s="567">
        <v>1</v>
      </c>
      <c r="D6734" s="567">
        <v>1000000</v>
      </c>
      <c r="E6734" s="567"/>
      <c r="F6734" s="567"/>
    </row>
    <row r="6735" spans="1:6">
      <c r="A6735" s="896" t="s">
        <v>526</v>
      </c>
      <c r="B6735" s="567"/>
      <c r="C6735" s="567">
        <v>1</v>
      </c>
      <c r="D6735" s="567">
        <v>1000000</v>
      </c>
      <c r="E6735" s="567"/>
      <c r="F6735" s="567"/>
    </row>
    <row r="6736" spans="1:6">
      <c r="A6736" s="895" t="s">
        <v>270</v>
      </c>
      <c r="B6736" s="567"/>
      <c r="C6736" s="567">
        <v>1</v>
      </c>
      <c r="D6736" s="567">
        <v>1000000</v>
      </c>
      <c r="E6736" s="567"/>
      <c r="F6736" s="567"/>
    </row>
    <row r="6737" spans="1:6">
      <c r="A6737" s="897" t="s">
        <v>3251</v>
      </c>
      <c r="B6737" s="567"/>
      <c r="C6737" s="567">
        <v>1</v>
      </c>
      <c r="D6737" s="567">
        <v>1000000</v>
      </c>
      <c r="E6737" s="567"/>
      <c r="F6737" s="567"/>
    </row>
    <row r="6738" spans="1:6">
      <c r="A6738" s="890" t="s">
        <v>3251</v>
      </c>
      <c r="B6738" s="567">
        <v>4000000</v>
      </c>
      <c r="C6738" s="567">
        <v>2</v>
      </c>
      <c r="D6738" s="567">
        <v>10200000</v>
      </c>
      <c r="E6738" s="567">
        <v>0</v>
      </c>
      <c r="F6738" s="567">
        <v>17070.256699999998</v>
      </c>
    </row>
    <row r="6739" spans="1:6">
      <c r="A6739" s="891" t="s">
        <v>3251</v>
      </c>
      <c r="B6739" s="567">
        <v>4000000</v>
      </c>
      <c r="C6739" s="567">
        <v>2</v>
      </c>
      <c r="D6739" s="567">
        <v>10200000</v>
      </c>
      <c r="E6739" s="567">
        <v>0</v>
      </c>
      <c r="F6739" s="567">
        <v>17070.256699999998</v>
      </c>
    </row>
    <row r="6740" spans="1:6">
      <c r="A6740" s="892" t="s">
        <v>3251</v>
      </c>
      <c r="B6740" s="567">
        <v>4000000</v>
      </c>
      <c r="C6740" s="567">
        <v>2</v>
      </c>
      <c r="D6740" s="567">
        <v>10200000</v>
      </c>
      <c r="E6740" s="567">
        <v>0</v>
      </c>
      <c r="F6740" s="567">
        <v>17070.256699999998</v>
      </c>
    </row>
    <row r="6741" spans="1:6">
      <c r="A6741" s="893" t="s">
        <v>2481</v>
      </c>
      <c r="B6741" s="567"/>
      <c r="C6741" s="567">
        <v>1</v>
      </c>
      <c r="D6741" s="567">
        <v>2000000</v>
      </c>
      <c r="E6741" s="567">
        <v>0</v>
      </c>
      <c r="F6741" s="567">
        <v>0</v>
      </c>
    </row>
    <row r="6742" spans="1:6">
      <c r="A6742" s="894" t="s">
        <v>3251</v>
      </c>
      <c r="B6742" s="567"/>
      <c r="C6742" s="567">
        <v>1</v>
      </c>
      <c r="D6742" s="567">
        <v>2000000</v>
      </c>
      <c r="E6742" s="567">
        <v>0</v>
      </c>
      <c r="F6742" s="567">
        <v>0</v>
      </c>
    </row>
    <row r="6743" spans="1:6">
      <c r="A6743" s="896" t="s">
        <v>2286</v>
      </c>
      <c r="B6743" s="567"/>
      <c r="C6743" s="567">
        <v>1</v>
      </c>
      <c r="D6743" s="567">
        <v>2000000</v>
      </c>
      <c r="E6743" s="567">
        <v>0</v>
      </c>
      <c r="F6743" s="567">
        <v>0</v>
      </c>
    </row>
    <row r="6744" spans="1:6">
      <c r="A6744" s="895" t="s">
        <v>296</v>
      </c>
      <c r="B6744" s="567"/>
      <c r="C6744" s="567">
        <v>1</v>
      </c>
      <c r="D6744" s="567">
        <v>2000000</v>
      </c>
      <c r="E6744" s="567">
        <v>0</v>
      </c>
      <c r="F6744" s="567">
        <v>0</v>
      </c>
    </row>
    <row r="6745" spans="1:6">
      <c r="A6745" s="897" t="s">
        <v>510</v>
      </c>
      <c r="B6745" s="567"/>
      <c r="C6745" s="567">
        <v>1</v>
      </c>
      <c r="D6745" s="567">
        <v>2000000</v>
      </c>
      <c r="E6745" s="567">
        <v>0</v>
      </c>
      <c r="F6745" s="567">
        <v>0</v>
      </c>
    </row>
    <row r="6746" spans="1:6">
      <c r="A6746" s="893" t="s">
        <v>2523</v>
      </c>
      <c r="B6746" s="567">
        <v>4000000</v>
      </c>
      <c r="C6746" s="567">
        <v>1</v>
      </c>
      <c r="D6746" s="567">
        <v>8200000</v>
      </c>
      <c r="E6746" s="567"/>
      <c r="F6746" s="567">
        <v>17070.256699999998</v>
      </c>
    </row>
    <row r="6747" spans="1:6">
      <c r="A6747" s="894" t="s">
        <v>3251</v>
      </c>
      <c r="B6747" s="567">
        <v>4000000</v>
      </c>
      <c r="C6747" s="567">
        <v>1</v>
      </c>
      <c r="D6747" s="567">
        <v>8200000</v>
      </c>
      <c r="E6747" s="567"/>
      <c r="F6747" s="567">
        <v>17070.256699999998</v>
      </c>
    </row>
    <row r="6748" spans="1:6">
      <c r="A6748" s="896" t="s">
        <v>2286</v>
      </c>
      <c r="B6748" s="567">
        <v>4000000</v>
      </c>
      <c r="C6748" s="567">
        <v>1</v>
      </c>
      <c r="D6748" s="567">
        <v>8200000</v>
      </c>
      <c r="E6748" s="567"/>
      <c r="F6748" s="567">
        <v>17070.256699999998</v>
      </c>
    </row>
    <row r="6749" spans="1:6">
      <c r="A6749" s="895" t="s">
        <v>296</v>
      </c>
      <c r="B6749" s="567">
        <v>4000000</v>
      </c>
      <c r="C6749" s="567">
        <v>1</v>
      </c>
      <c r="D6749" s="567">
        <v>8200000</v>
      </c>
      <c r="E6749" s="567"/>
      <c r="F6749" s="567">
        <v>17070.256699999998</v>
      </c>
    </row>
    <row r="6750" spans="1:6">
      <c r="A6750" s="897" t="s">
        <v>2285</v>
      </c>
      <c r="B6750" s="567">
        <v>4000000</v>
      </c>
      <c r="C6750" s="567">
        <v>1</v>
      </c>
      <c r="D6750" s="567">
        <v>8200000</v>
      </c>
      <c r="E6750" s="567"/>
      <c r="F6750" s="567">
        <v>17070.256699999998</v>
      </c>
    </row>
    <row r="6751" spans="1:6">
      <c r="A6751" s="889">
        <v>0.77</v>
      </c>
      <c r="B6751" s="567">
        <v>610000</v>
      </c>
      <c r="C6751" s="567">
        <v>1</v>
      </c>
      <c r="D6751" s="567">
        <v>2010000</v>
      </c>
      <c r="E6751" s="567">
        <v>1848114</v>
      </c>
      <c r="F6751" s="567">
        <v>1398553</v>
      </c>
    </row>
    <row r="6752" spans="1:6">
      <c r="A6752" s="890" t="s">
        <v>3251</v>
      </c>
      <c r="B6752" s="567">
        <v>610000</v>
      </c>
      <c r="C6752" s="567">
        <v>1</v>
      </c>
      <c r="D6752" s="567">
        <v>2010000</v>
      </c>
      <c r="E6752" s="567">
        <v>1848114</v>
      </c>
      <c r="F6752" s="567">
        <v>1398553</v>
      </c>
    </row>
    <row r="6753" spans="1:6">
      <c r="A6753" s="891" t="s">
        <v>3251</v>
      </c>
      <c r="B6753" s="567">
        <v>610000</v>
      </c>
      <c r="C6753" s="567">
        <v>1</v>
      </c>
      <c r="D6753" s="567">
        <v>2010000</v>
      </c>
      <c r="E6753" s="567">
        <v>1848114</v>
      </c>
      <c r="F6753" s="567">
        <v>1398553</v>
      </c>
    </row>
    <row r="6754" spans="1:6">
      <c r="A6754" s="892" t="s">
        <v>3251</v>
      </c>
      <c r="B6754" s="567">
        <v>610000</v>
      </c>
      <c r="C6754" s="567">
        <v>1</v>
      </c>
      <c r="D6754" s="567">
        <v>2010000</v>
      </c>
      <c r="E6754" s="567">
        <v>1848114</v>
      </c>
      <c r="F6754" s="567">
        <v>1398553</v>
      </c>
    </row>
    <row r="6755" spans="1:6">
      <c r="A6755" s="893" t="s">
        <v>398</v>
      </c>
      <c r="B6755" s="567">
        <v>610000</v>
      </c>
      <c r="C6755" s="567">
        <v>1</v>
      </c>
      <c r="D6755" s="567">
        <v>2010000</v>
      </c>
      <c r="E6755" s="567">
        <v>1848114</v>
      </c>
      <c r="F6755" s="567">
        <v>1398553</v>
      </c>
    </row>
    <row r="6756" spans="1:6">
      <c r="A6756" s="894" t="s">
        <v>3251</v>
      </c>
      <c r="B6756" s="567">
        <v>610000</v>
      </c>
      <c r="C6756" s="567">
        <v>1</v>
      </c>
      <c r="D6756" s="567">
        <v>2010000</v>
      </c>
      <c r="E6756" s="567">
        <v>1848114</v>
      </c>
      <c r="F6756" s="567">
        <v>1398553</v>
      </c>
    </row>
    <row r="6757" spans="1:6">
      <c r="A6757" s="896" t="s">
        <v>318</v>
      </c>
      <c r="B6757" s="567">
        <v>610000</v>
      </c>
      <c r="C6757" s="567">
        <v>1</v>
      </c>
      <c r="D6757" s="567">
        <v>2010000</v>
      </c>
      <c r="E6757" s="567">
        <v>1848114</v>
      </c>
      <c r="F6757" s="567">
        <v>1398553</v>
      </c>
    </row>
    <row r="6758" spans="1:6">
      <c r="A6758" s="895" t="s">
        <v>291</v>
      </c>
      <c r="B6758" s="567">
        <v>610000</v>
      </c>
      <c r="C6758" s="567">
        <v>1</v>
      </c>
      <c r="D6758" s="567">
        <v>2010000</v>
      </c>
      <c r="E6758" s="567">
        <v>1848114</v>
      </c>
      <c r="F6758" s="567">
        <v>1398553</v>
      </c>
    </row>
    <row r="6759" spans="1:6">
      <c r="A6759" s="897" t="s">
        <v>391</v>
      </c>
      <c r="B6759" s="567">
        <v>610000</v>
      </c>
      <c r="C6759" s="567">
        <v>1</v>
      </c>
      <c r="D6759" s="567">
        <v>2010000</v>
      </c>
      <c r="E6759" s="567">
        <v>1848114</v>
      </c>
      <c r="F6759" s="567">
        <v>1398553</v>
      </c>
    </row>
    <row r="6760" spans="1:6">
      <c r="A6760" s="889">
        <v>0.78</v>
      </c>
      <c r="B6760" s="567">
        <v>610000</v>
      </c>
      <c r="C6760" s="567">
        <v>1</v>
      </c>
      <c r="D6760" s="567">
        <v>2040000</v>
      </c>
      <c r="E6760" s="567"/>
      <c r="F6760" s="567">
        <v>873268.89612000005</v>
      </c>
    </row>
    <row r="6761" spans="1:6">
      <c r="A6761" s="890" t="s">
        <v>3251</v>
      </c>
      <c r="B6761" s="567">
        <v>610000</v>
      </c>
      <c r="C6761" s="567">
        <v>1</v>
      </c>
      <c r="D6761" s="567">
        <v>2040000</v>
      </c>
      <c r="E6761" s="567"/>
      <c r="F6761" s="567">
        <v>873268.89612000005</v>
      </c>
    </row>
    <row r="6762" spans="1:6">
      <c r="A6762" s="891" t="s">
        <v>3251</v>
      </c>
      <c r="B6762" s="567">
        <v>610000</v>
      </c>
      <c r="C6762" s="567">
        <v>1</v>
      </c>
      <c r="D6762" s="567">
        <v>2040000</v>
      </c>
      <c r="E6762" s="567"/>
      <c r="F6762" s="567">
        <v>873268.89612000005</v>
      </c>
    </row>
    <row r="6763" spans="1:6">
      <c r="A6763" s="892" t="s">
        <v>3251</v>
      </c>
      <c r="B6763" s="567">
        <v>610000</v>
      </c>
      <c r="C6763" s="567">
        <v>1</v>
      </c>
      <c r="D6763" s="567">
        <v>2040000</v>
      </c>
      <c r="E6763" s="567"/>
      <c r="F6763" s="567">
        <v>873268.89612000005</v>
      </c>
    </row>
    <row r="6764" spans="1:6">
      <c r="A6764" s="893" t="s">
        <v>2521</v>
      </c>
      <c r="B6764" s="567">
        <v>610000</v>
      </c>
      <c r="C6764" s="567">
        <v>1</v>
      </c>
      <c r="D6764" s="567">
        <v>2040000</v>
      </c>
      <c r="E6764" s="567"/>
      <c r="F6764" s="567">
        <v>873268.89612000005</v>
      </c>
    </row>
    <row r="6765" spans="1:6">
      <c r="A6765" s="894" t="s">
        <v>3251</v>
      </c>
      <c r="B6765" s="567">
        <v>610000</v>
      </c>
      <c r="C6765" s="567">
        <v>1</v>
      </c>
      <c r="D6765" s="567">
        <v>2040000</v>
      </c>
      <c r="E6765" s="567"/>
      <c r="F6765" s="567">
        <v>873268.89612000005</v>
      </c>
    </row>
    <row r="6766" spans="1:6">
      <c r="A6766" s="896" t="s">
        <v>2286</v>
      </c>
      <c r="B6766" s="567">
        <v>610000</v>
      </c>
      <c r="C6766" s="567">
        <v>1</v>
      </c>
      <c r="D6766" s="567">
        <v>2040000</v>
      </c>
      <c r="E6766" s="567"/>
      <c r="F6766" s="567">
        <v>873268.89612000005</v>
      </c>
    </row>
    <row r="6767" spans="1:6">
      <c r="A6767" s="895" t="s">
        <v>296</v>
      </c>
      <c r="B6767" s="567">
        <v>610000</v>
      </c>
      <c r="C6767" s="567">
        <v>1</v>
      </c>
      <c r="D6767" s="567">
        <v>2040000</v>
      </c>
      <c r="E6767" s="567"/>
      <c r="F6767" s="567">
        <v>873268.89612000005</v>
      </c>
    </row>
    <row r="6768" spans="1:6">
      <c r="A6768" s="897" t="s">
        <v>2285</v>
      </c>
      <c r="B6768" s="567">
        <v>610000</v>
      </c>
      <c r="C6768" s="567">
        <v>1</v>
      </c>
      <c r="D6768" s="567">
        <v>2040000</v>
      </c>
      <c r="E6768" s="567"/>
      <c r="F6768" s="567">
        <v>873268.89612000005</v>
      </c>
    </row>
    <row r="6769" spans="1:6">
      <c r="A6769" s="889">
        <v>0.8</v>
      </c>
      <c r="B6769" s="567"/>
      <c r="C6769" s="567">
        <v>2</v>
      </c>
      <c r="D6769" s="567">
        <v>4718969</v>
      </c>
      <c r="E6769" s="567"/>
      <c r="F6769" s="567">
        <v>1477018</v>
      </c>
    </row>
    <row r="6770" spans="1:6">
      <c r="A6770" s="890">
        <v>1.2623999999999999E-3</v>
      </c>
      <c r="B6770" s="567"/>
      <c r="C6770" s="567">
        <v>1</v>
      </c>
      <c r="D6770" s="567">
        <v>1600000</v>
      </c>
      <c r="E6770" s="567"/>
      <c r="F6770" s="567">
        <v>341235</v>
      </c>
    </row>
    <row r="6771" spans="1:6">
      <c r="A6771" s="891" t="s">
        <v>3251</v>
      </c>
      <c r="B6771" s="567"/>
      <c r="C6771" s="567">
        <v>1</v>
      </c>
      <c r="D6771" s="567">
        <v>1600000</v>
      </c>
      <c r="E6771" s="567"/>
      <c r="F6771" s="567">
        <v>341235</v>
      </c>
    </row>
    <row r="6772" spans="1:6">
      <c r="A6772" s="892" t="s">
        <v>1294</v>
      </c>
      <c r="B6772" s="567"/>
      <c r="C6772" s="567">
        <v>1</v>
      </c>
      <c r="D6772" s="567">
        <v>1600000</v>
      </c>
      <c r="E6772" s="567"/>
      <c r="F6772" s="567">
        <v>341235</v>
      </c>
    </row>
    <row r="6773" spans="1:6">
      <c r="A6773" s="893" t="s">
        <v>3251</v>
      </c>
      <c r="B6773" s="567"/>
      <c r="C6773" s="567">
        <v>1</v>
      </c>
      <c r="D6773" s="567">
        <v>1600000</v>
      </c>
      <c r="E6773" s="567"/>
      <c r="F6773" s="567">
        <v>341235</v>
      </c>
    </row>
    <row r="6774" spans="1:6">
      <c r="A6774" s="894" t="s">
        <v>3251</v>
      </c>
      <c r="B6774" s="567"/>
      <c r="C6774" s="567">
        <v>1</v>
      </c>
      <c r="D6774" s="567">
        <v>1600000</v>
      </c>
      <c r="E6774" s="567"/>
      <c r="F6774" s="567">
        <v>341235</v>
      </c>
    </row>
    <row r="6775" spans="1:6">
      <c r="A6775" s="896" t="s">
        <v>529</v>
      </c>
      <c r="B6775" s="567"/>
      <c r="C6775" s="567">
        <v>1</v>
      </c>
      <c r="D6775" s="567">
        <v>1600000</v>
      </c>
      <c r="E6775" s="567"/>
      <c r="F6775" s="567">
        <v>341235</v>
      </c>
    </row>
    <row r="6776" spans="1:6">
      <c r="A6776" s="895" t="s">
        <v>268</v>
      </c>
      <c r="B6776" s="567"/>
      <c r="C6776" s="567">
        <v>1</v>
      </c>
      <c r="D6776" s="567">
        <v>1600000</v>
      </c>
      <c r="E6776" s="567"/>
      <c r="F6776" s="567">
        <v>341235</v>
      </c>
    </row>
    <row r="6777" spans="1:6">
      <c r="A6777" s="897" t="s">
        <v>319</v>
      </c>
      <c r="B6777" s="567"/>
      <c r="C6777" s="567">
        <v>1</v>
      </c>
      <c r="D6777" s="567">
        <v>1600000</v>
      </c>
      <c r="E6777" s="567"/>
      <c r="F6777" s="567">
        <v>341235</v>
      </c>
    </row>
    <row r="6778" spans="1:6">
      <c r="A6778" s="890">
        <v>0.90447326086956525</v>
      </c>
      <c r="B6778" s="567"/>
      <c r="C6778" s="567">
        <v>1</v>
      </c>
      <c r="D6778" s="567">
        <v>3118969</v>
      </c>
      <c r="E6778" s="567"/>
      <c r="F6778" s="567">
        <v>1135783</v>
      </c>
    </row>
    <row r="6779" spans="1:6">
      <c r="A6779" s="891" t="s">
        <v>3251</v>
      </c>
      <c r="B6779" s="567"/>
      <c r="C6779" s="567">
        <v>1</v>
      </c>
      <c r="D6779" s="567">
        <v>3118969</v>
      </c>
      <c r="E6779" s="567"/>
      <c r="F6779" s="567">
        <v>1135783</v>
      </c>
    </row>
    <row r="6780" spans="1:6">
      <c r="A6780" s="892" t="s">
        <v>1292</v>
      </c>
      <c r="B6780" s="567"/>
      <c r="C6780" s="567">
        <v>1</v>
      </c>
      <c r="D6780" s="567">
        <v>3118969</v>
      </c>
      <c r="E6780" s="567"/>
      <c r="F6780" s="567">
        <v>1135783</v>
      </c>
    </row>
    <row r="6781" spans="1:6">
      <c r="A6781" s="893" t="s">
        <v>3251</v>
      </c>
      <c r="B6781" s="567"/>
      <c r="C6781" s="567">
        <v>1</v>
      </c>
      <c r="D6781" s="567">
        <v>3118969</v>
      </c>
      <c r="E6781" s="567"/>
      <c r="F6781" s="567">
        <v>1135783</v>
      </c>
    </row>
    <row r="6782" spans="1:6">
      <c r="A6782" s="894" t="s">
        <v>3251</v>
      </c>
      <c r="B6782" s="567"/>
      <c r="C6782" s="567">
        <v>1</v>
      </c>
      <c r="D6782" s="567">
        <v>3118969</v>
      </c>
      <c r="E6782" s="567"/>
      <c r="F6782" s="567">
        <v>1135783</v>
      </c>
    </row>
    <row r="6783" spans="1:6">
      <c r="A6783" s="896" t="s">
        <v>529</v>
      </c>
      <c r="B6783" s="567"/>
      <c r="C6783" s="567">
        <v>1</v>
      </c>
      <c r="D6783" s="567">
        <v>3118969</v>
      </c>
      <c r="E6783" s="567"/>
      <c r="F6783" s="567">
        <v>1135783</v>
      </c>
    </row>
    <row r="6784" spans="1:6">
      <c r="A6784" s="895" t="s">
        <v>268</v>
      </c>
      <c r="B6784" s="567"/>
      <c r="C6784" s="567">
        <v>1</v>
      </c>
      <c r="D6784" s="567">
        <v>3118969</v>
      </c>
      <c r="E6784" s="567"/>
      <c r="F6784" s="567">
        <v>1135783</v>
      </c>
    </row>
    <row r="6785" spans="1:6">
      <c r="A6785" s="897" t="s">
        <v>319</v>
      </c>
      <c r="B6785" s="567"/>
      <c r="C6785" s="567">
        <v>1</v>
      </c>
      <c r="D6785" s="567">
        <v>3118969</v>
      </c>
      <c r="E6785" s="567"/>
      <c r="F6785" s="567">
        <v>1135783</v>
      </c>
    </row>
    <row r="6786" spans="1:6">
      <c r="A6786" s="889">
        <v>0.82000000000000006</v>
      </c>
      <c r="B6786" s="567">
        <v>3310000</v>
      </c>
      <c r="C6786" s="567">
        <v>1</v>
      </c>
      <c r="D6786" s="567">
        <v>7752300</v>
      </c>
      <c r="E6786" s="567">
        <v>5648316</v>
      </c>
      <c r="F6786" s="567">
        <v>2143508</v>
      </c>
    </row>
    <row r="6787" spans="1:6">
      <c r="A6787" s="890" t="s">
        <v>3251</v>
      </c>
      <c r="B6787" s="567">
        <v>3310000</v>
      </c>
      <c r="C6787" s="567">
        <v>1</v>
      </c>
      <c r="D6787" s="567">
        <v>7752300</v>
      </c>
      <c r="E6787" s="567">
        <v>5648316</v>
      </c>
      <c r="F6787" s="567">
        <v>2143508</v>
      </c>
    </row>
    <row r="6788" spans="1:6">
      <c r="A6788" s="891" t="s">
        <v>3251</v>
      </c>
      <c r="B6788" s="567">
        <v>3310000</v>
      </c>
      <c r="C6788" s="567">
        <v>1</v>
      </c>
      <c r="D6788" s="567">
        <v>7752300</v>
      </c>
      <c r="E6788" s="567">
        <v>5648316</v>
      </c>
      <c r="F6788" s="567">
        <v>2143508</v>
      </c>
    </row>
    <row r="6789" spans="1:6">
      <c r="A6789" s="892" t="s">
        <v>3251</v>
      </c>
      <c r="B6789" s="567">
        <v>3310000</v>
      </c>
      <c r="C6789" s="567">
        <v>1</v>
      </c>
      <c r="D6789" s="567">
        <v>7752300</v>
      </c>
      <c r="E6789" s="567">
        <v>5648316</v>
      </c>
      <c r="F6789" s="567">
        <v>2143508</v>
      </c>
    </row>
    <row r="6790" spans="1:6">
      <c r="A6790" s="893">
        <v>3</v>
      </c>
      <c r="B6790" s="567">
        <v>3310000</v>
      </c>
      <c r="C6790" s="567">
        <v>1</v>
      </c>
      <c r="D6790" s="567">
        <v>7752300</v>
      </c>
      <c r="E6790" s="567">
        <v>5648316</v>
      </c>
      <c r="F6790" s="567">
        <v>2143508</v>
      </c>
    </row>
    <row r="6791" spans="1:6">
      <c r="A6791" s="894" t="s">
        <v>3251</v>
      </c>
      <c r="B6791" s="567">
        <v>3310000</v>
      </c>
      <c r="C6791" s="567">
        <v>1</v>
      </c>
      <c r="D6791" s="567">
        <v>7752300</v>
      </c>
      <c r="E6791" s="567">
        <v>5648316</v>
      </c>
      <c r="F6791" s="567">
        <v>2143508</v>
      </c>
    </row>
    <row r="6792" spans="1:6">
      <c r="A6792" s="896" t="s">
        <v>318</v>
      </c>
      <c r="B6792" s="567">
        <v>3310000</v>
      </c>
      <c r="C6792" s="567">
        <v>1</v>
      </c>
      <c r="D6792" s="567">
        <v>7752300</v>
      </c>
      <c r="E6792" s="567">
        <v>5648316</v>
      </c>
      <c r="F6792" s="567">
        <v>2143508</v>
      </c>
    </row>
    <row r="6793" spans="1:6">
      <c r="A6793" s="895" t="s">
        <v>291</v>
      </c>
      <c r="B6793" s="567">
        <v>3310000</v>
      </c>
      <c r="C6793" s="567">
        <v>1</v>
      </c>
      <c r="D6793" s="567">
        <v>7752300</v>
      </c>
      <c r="E6793" s="567">
        <v>5648316</v>
      </c>
      <c r="F6793" s="567">
        <v>2143508</v>
      </c>
    </row>
    <row r="6794" spans="1:6">
      <c r="A6794" s="897" t="s">
        <v>391</v>
      </c>
      <c r="B6794" s="567">
        <v>3310000</v>
      </c>
      <c r="C6794" s="567">
        <v>1</v>
      </c>
      <c r="D6794" s="567">
        <v>7752300</v>
      </c>
      <c r="E6794" s="567">
        <v>5648316</v>
      </c>
      <c r="F6794" s="567">
        <v>2143508</v>
      </c>
    </row>
    <row r="6795" spans="1:6">
      <c r="A6795" s="889">
        <v>0.89</v>
      </c>
      <c r="B6795" s="567"/>
      <c r="C6795" s="567"/>
      <c r="D6795" s="567"/>
      <c r="E6795" s="567"/>
      <c r="F6795" s="567"/>
    </row>
    <row r="6796" spans="1:6">
      <c r="A6796" s="890" t="s">
        <v>65</v>
      </c>
      <c r="B6796" s="567"/>
      <c r="C6796" s="567"/>
      <c r="D6796" s="567"/>
      <c r="E6796" s="567"/>
      <c r="F6796" s="567"/>
    </row>
    <row r="6797" spans="1:6">
      <c r="A6797" s="891" t="s">
        <v>3251</v>
      </c>
      <c r="B6797" s="567"/>
      <c r="C6797" s="567"/>
      <c r="D6797" s="567"/>
      <c r="E6797" s="567"/>
      <c r="F6797" s="567"/>
    </row>
    <row r="6798" spans="1:6">
      <c r="A6798" s="892" t="s">
        <v>3251</v>
      </c>
      <c r="B6798" s="567"/>
      <c r="C6798" s="567"/>
      <c r="D6798" s="567"/>
      <c r="E6798" s="567"/>
      <c r="F6798" s="567"/>
    </row>
    <row r="6799" spans="1:6">
      <c r="A6799" s="893" t="s">
        <v>3251</v>
      </c>
      <c r="B6799" s="567"/>
      <c r="C6799" s="567"/>
      <c r="D6799" s="567"/>
      <c r="E6799" s="567"/>
      <c r="F6799" s="567"/>
    </row>
    <row r="6800" spans="1:6">
      <c r="A6800" s="894" t="s">
        <v>3251</v>
      </c>
      <c r="B6800" s="567"/>
      <c r="C6800" s="567"/>
      <c r="D6800" s="567"/>
      <c r="E6800" s="567"/>
      <c r="F6800" s="567"/>
    </row>
    <row r="6801" spans="1:6">
      <c r="A6801" s="896" t="s">
        <v>317</v>
      </c>
      <c r="B6801" s="729"/>
      <c r="C6801" s="729"/>
      <c r="D6801" s="729"/>
      <c r="E6801" s="729"/>
      <c r="F6801" s="729"/>
    </row>
    <row r="6802" spans="1:6">
      <c r="A6802" s="895" t="s">
        <v>56</v>
      </c>
      <c r="B6802" s="567"/>
      <c r="C6802" s="567"/>
      <c r="D6802" s="567"/>
      <c r="E6802" s="567"/>
      <c r="F6802" s="567"/>
    </row>
    <row r="6803" spans="1:6">
      <c r="A6803" s="897" t="s">
        <v>3251</v>
      </c>
      <c r="B6803" s="567"/>
      <c r="C6803" s="567"/>
      <c r="D6803" s="567"/>
      <c r="E6803" s="567"/>
      <c r="F6803" s="567"/>
    </row>
    <row r="6804" spans="1:6">
      <c r="A6804" s="889">
        <v>1</v>
      </c>
      <c r="B6804" s="567"/>
      <c r="C6804" s="567">
        <v>1</v>
      </c>
      <c r="D6804" s="567">
        <v>4600000</v>
      </c>
      <c r="E6804" s="567"/>
      <c r="F6804" s="567">
        <v>4160577</v>
      </c>
    </row>
    <row r="6805" spans="1:6">
      <c r="A6805" s="890">
        <v>0.213271875</v>
      </c>
      <c r="B6805" s="567"/>
      <c r="C6805" s="567">
        <v>1</v>
      </c>
      <c r="D6805" s="567">
        <v>4600000</v>
      </c>
      <c r="E6805" s="567"/>
      <c r="F6805" s="567">
        <v>4160577</v>
      </c>
    </row>
    <row r="6806" spans="1:6">
      <c r="A6806" s="891" t="s">
        <v>3251</v>
      </c>
      <c r="B6806" s="567"/>
      <c r="C6806" s="567">
        <v>1</v>
      </c>
      <c r="D6806" s="567">
        <v>4600000</v>
      </c>
      <c r="E6806" s="567"/>
      <c r="F6806" s="567">
        <v>4160577</v>
      </c>
    </row>
    <row r="6807" spans="1:6">
      <c r="A6807" s="892" t="s">
        <v>1293</v>
      </c>
      <c r="B6807" s="567"/>
      <c r="C6807" s="567">
        <v>1</v>
      </c>
      <c r="D6807" s="567">
        <v>4600000</v>
      </c>
      <c r="E6807" s="567"/>
      <c r="F6807" s="567">
        <v>4160577</v>
      </c>
    </row>
    <row r="6808" spans="1:6">
      <c r="A6808" s="893" t="s">
        <v>3251</v>
      </c>
      <c r="B6808" s="567"/>
      <c r="C6808" s="567">
        <v>1</v>
      </c>
      <c r="D6808" s="567">
        <v>4600000</v>
      </c>
      <c r="E6808" s="567"/>
      <c r="F6808" s="567">
        <v>4160577</v>
      </c>
    </row>
    <row r="6809" spans="1:6">
      <c r="A6809" s="894" t="s">
        <v>3251</v>
      </c>
      <c r="B6809" s="567"/>
      <c r="C6809" s="567">
        <v>1</v>
      </c>
      <c r="D6809" s="567">
        <v>4600000</v>
      </c>
      <c r="E6809" s="567"/>
      <c r="F6809" s="567">
        <v>4160577</v>
      </c>
    </row>
    <row r="6810" spans="1:6">
      <c r="A6810" s="896" t="s">
        <v>529</v>
      </c>
      <c r="B6810" s="567"/>
      <c r="C6810" s="567">
        <v>1</v>
      </c>
      <c r="D6810" s="567">
        <v>4600000</v>
      </c>
      <c r="E6810" s="567"/>
      <c r="F6810" s="567">
        <v>4160577</v>
      </c>
    </row>
    <row r="6811" spans="1:6">
      <c r="A6811" s="895" t="s">
        <v>268</v>
      </c>
      <c r="B6811" s="567"/>
      <c r="C6811" s="567">
        <v>1</v>
      </c>
      <c r="D6811" s="567">
        <v>4600000</v>
      </c>
      <c r="E6811" s="567"/>
      <c r="F6811" s="567">
        <v>4160577</v>
      </c>
    </row>
    <row r="6812" spans="1:6">
      <c r="A6812" s="897" t="s">
        <v>319</v>
      </c>
      <c r="B6812" s="567"/>
      <c r="C6812" s="567">
        <v>1</v>
      </c>
      <c r="D6812" s="567">
        <v>4600000</v>
      </c>
      <c r="E6812" s="567"/>
      <c r="F6812" s="567">
        <v>4160577</v>
      </c>
    </row>
    <row r="6813" spans="1:6">
      <c r="A6813" s="889" t="s">
        <v>400</v>
      </c>
      <c r="B6813" s="567">
        <v>1200000</v>
      </c>
      <c r="C6813" s="567">
        <v>1</v>
      </c>
      <c r="D6813" s="567">
        <v>3134000</v>
      </c>
      <c r="E6813" s="567">
        <v>2399105</v>
      </c>
      <c r="F6813" s="567">
        <v>742717</v>
      </c>
    </row>
    <row r="6814" spans="1:6">
      <c r="A6814" s="890" t="s">
        <v>3251</v>
      </c>
      <c r="B6814" s="567">
        <v>1200000</v>
      </c>
      <c r="C6814" s="567">
        <v>1</v>
      </c>
      <c r="D6814" s="567">
        <v>3134000</v>
      </c>
      <c r="E6814" s="567">
        <v>2399105</v>
      </c>
      <c r="F6814" s="567">
        <v>742717</v>
      </c>
    </row>
    <row r="6815" spans="1:6">
      <c r="A6815" s="891" t="s">
        <v>3251</v>
      </c>
      <c r="B6815" s="567">
        <v>1200000</v>
      </c>
      <c r="C6815" s="567">
        <v>1</v>
      </c>
      <c r="D6815" s="567">
        <v>3134000</v>
      </c>
      <c r="E6815" s="567">
        <v>2399105</v>
      </c>
      <c r="F6815" s="567">
        <v>742717</v>
      </c>
    </row>
    <row r="6816" spans="1:6">
      <c r="A6816" s="892" t="s">
        <v>3251</v>
      </c>
      <c r="B6816" s="567">
        <v>1200000</v>
      </c>
      <c r="C6816" s="567">
        <v>1</v>
      </c>
      <c r="D6816" s="567">
        <v>3134000</v>
      </c>
      <c r="E6816" s="567">
        <v>2399105</v>
      </c>
      <c r="F6816" s="567">
        <v>742717</v>
      </c>
    </row>
    <row r="6817" spans="1:6">
      <c r="A6817" s="893" t="s">
        <v>399</v>
      </c>
      <c r="B6817" s="567">
        <v>1200000</v>
      </c>
      <c r="C6817" s="567">
        <v>1</v>
      </c>
      <c r="D6817" s="567">
        <v>3134000</v>
      </c>
      <c r="E6817" s="567">
        <v>2399105</v>
      </c>
      <c r="F6817" s="567">
        <v>742717</v>
      </c>
    </row>
    <row r="6818" spans="1:6">
      <c r="A6818" s="894" t="s">
        <v>3251</v>
      </c>
      <c r="B6818" s="567">
        <v>1200000</v>
      </c>
      <c r="C6818" s="567">
        <v>1</v>
      </c>
      <c r="D6818" s="567">
        <v>3134000</v>
      </c>
      <c r="E6818" s="567">
        <v>2399105</v>
      </c>
      <c r="F6818" s="567">
        <v>742717</v>
      </c>
    </row>
    <row r="6819" spans="1:6">
      <c r="A6819" s="896" t="s">
        <v>318</v>
      </c>
      <c r="B6819" s="567">
        <v>1200000</v>
      </c>
      <c r="C6819" s="567">
        <v>1</v>
      </c>
      <c r="D6819" s="567">
        <v>3134000</v>
      </c>
      <c r="E6819" s="567">
        <v>2399105</v>
      </c>
      <c r="F6819" s="567">
        <v>742717</v>
      </c>
    </row>
    <row r="6820" spans="1:6">
      <c r="A6820" s="895" t="s">
        <v>291</v>
      </c>
      <c r="B6820" s="567">
        <v>1200000</v>
      </c>
      <c r="C6820" s="567">
        <v>1</v>
      </c>
      <c r="D6820" s="567">
        <v>3134000</v>
      </c>
      <c r="E6820" s="567">
        <v>2399105</v>
      </c>
      <c r="F6820" s="567">
        <v>742717</v>
      </c>
    </row>
    <row r="6821" spans="1:6">
      <c r="A6821" s="897" t="s">
        <v>391</v>
      </c>
      <c r="B6821" s="567">
        <v>1200000</v>
      </c>
      <c r="C6821" s="567">
        <v>1</v>
      </c>
      <c r="D6821" s="567">
        <v>3134000</v>
      </c>
      <c r="E6821" s="567">
        <v>2399105</v>
      </c>
      <c r="F6821" s="567">
        <v>742717</v>
      </c>
    </row>
    <row r="6822" spans="1:6">
      <c r="A6822" s="889" t="s">
        <v>3251</v>
      </c>
      <c r="B6822" s="567">
        <v>6650000</v>
      </c>
      <c r="C6822" s="567">
        <v>3</v>
      </c>
      <c r="D6822" s="567">
        <v>20754237</v>
      </c>
      <c r="E6822" s="567">
        <v>2768579</v>
      </c>
      <c r="F6822" s="567">
        <v>2400494</v>
      </c>
    </row>
    <row r="6823" spans="1:6">
      <c r="A6823" s="890" t="s">
        <v>3251</v>
      </c>
      <c r="B6823" s="567">
        <v>6650000</v>
      </c>
      <c r="C6823" s="567">
        <v>3</v>
      </c>
      <c r="D6823" s="567">
        <v>20754237</v>
      </c>
      <c r="E6823" s="567">
        <v>2768579</v>
      </c>
      <c r="F6823" s="567">
        <v>2400494</v>
      </c>
    </row>
    <row r="6824" spans="1:6">
      <c r="A6824" s="891" t="s">
        <v>3251</v>
      </c>
      <c r="B6824" s="567">
        <v>6650000</v>
      </c>
      <c r="C6824" s="567">
        <v>3</v>
      </c>
      <c r="D6824" s="567">
        <v>20754237</v>
      </c>
      <c r="E6824" s="567">
        <v>2768579</v>
      </c>
      <c r="F6824" s="567">
        <v>2400494</v>
      </c>
    </row>
    <row r="6825" spans="1:6">
      <c r="A6825" s="892" t="s">
        <v>2226</v>
      </c>
      <c r="B6825" s="567"/>
      <c r="C6825" s="567">
        <v>1</v>
      </c>
      <c r="D6825" s="567">
        <v>2623237</v>
      </c>
      <c r="E6825" s="567"/>
      <c r="F6825" s="567"/>
    </row>
    <row r="6826" spans="1:6">
      <c r="A6826" s="893" t="s">
        <v>3251</v>
      </c>
      <c r="B6826" s="567"/>
      <c r="C6826" s="567">
        <v>1</v>
      </c>
      <c r="D6826" s="567">
        <v>2623237</v>
      </c>
      <c r="E6826" s="567"/>
      <c r="F6826" s="567"/>
    </row>
    <row r="6827" spans="1:6">
      <c r="A6827" s="894" t="s">
        <v>3251</v>
      </c>
      <c r="B6827" s="567"/>
      <c r="C6827" s="567">
        <v>1</v>
      </c>
      <c r="D6827" s="567">
        <v>2623237</v>
      </c>
      <c r="E6827" s="567"/>
      <c r="F6827" s="567"/>
    </row>
    <row r="6828" spans="1:6">
      <c r="A6828" s="896" t="s">
        <v>528</v>
      </c>
      <c r="B6828" s="567"/>
      <c r="C6828" s="567">
        <v>1</v>
      </c>
      <c r="D6828" s="567">
        <v>2623237</v>
      </c>
      <c r="E6828" s="567"/>
      <c r="F6828" s="567"/>
    </row>
    <row r="6829" spans="1:6">
      <c r="A6829" s="895" t="s">
        <v>288</v>
      </c>
      <c r="B6829" s="567"/>
      <c r="C6829" s="567">
        <v>1</v>
      </c>
      <c r="D6829" s="567">
        <v>2623237</v>
      </c>
      <c r="E6829" s="567"/>
      <c r="F6829" s="567"/>
    </row>
    <row r="6830" spans="1:6">
      <c r="A6830" s="897" t="s">
        <v>319</v>
      </c>
      <c r="B6830" s="567"/>
      <c r="C6830" s="567">
        <v>1</v>
      </c>
      <c r="D6830" s="567">
        <v>2623237</v>
      </c>
      <c r="E6830" s="567"/>
      <c r="F6830" s="567"/>
    </row>
    <row r="6831" spans="1:6">
      <c r="A6831" s="892" t="s">
        <v>2262</v>
      </c>
      <c r="B6831" s="567"/>
      <c r="C6831" s="567"/>
      <c r="D6831" s="567"/>
      <c r="E6831" s="567"/>
      <c r="F6831" s="567"/>
    </row>
    <row r="6832" spans="1:6">
      <c r="A6832" s="893" t="s">
        <v>3251</v>
      </c>
      <c r="B6832" s="567"/>
      <c r="C6832" s="567"/>
      <c r="D6832" s="567"/>
      <c r="E6832" s="567"/>
      <c r="F6832" s="567"/>
    </row>
    <row r="6833" spans="1:6">
      <c r="A6833" s="894" t="s">
        <v>3251</v>
      </c>
      <c r="B6833" s="567"/>
      <c r="C6833" s="567"/>
      <c r="D6833" s="567"/>
      <c r="E6833" s="567"/>
      <c r="F6833" s="567"/>
    </row>
    <row r="6834" spans="1:6">
      <c r="A6834" s="896" t="s">
        <v>528</v>
      </c>
      <c r="B6834" s="567"/>
      <c r="C6834" s="567"/>
      <c r="D6834" s="567"/>
      <c r="E6834" s="567"/>
      <c r="F6834" s="567"/>
    </row>
    <row r="6835" spans="1:6">
      <c r="A6835" s="895" t="s">
        <v>281</v>
      </c>
      <c r="B6835" s="567"/>
      <c r="C6835" s="567"/>
      <c r="D6835" s="567"/>
      <c r="E6835" s="567"/>
      <c r="F6835" s="567"/>
    </row>
    <row r="6836" spans="1:6">
      <c r="A6836" s="897" t="s">
        <v>3251</v>
      </c>
      <c r="B6836" s="567"/>
      <c r="C6836" s="567"/>
      <c r="D6836" s="567"/>
      <c r="E6836" s="567"/>
      <c r="F6836" s="567"/>
    </row>
    <row r="6837" spans="1:6">
      <c r="A6837" s="892" t="s">
        <v>2227</v>
      </c>
      <c r="B6837" s="567"/>
      <c r="C6837" s="567">
        <v>1</v>
      </c>
      <c r="D6837" s="567">
        <v>3940000</v>
      </c>
      <c r="E6837" s="567"/>
      <c r="F6837" s="567"/>
    </row>
    <row r="6838" spans="1:6">
      <c r="A6838" s="893" t="s">
        <v>3251</v>
      </c>
      <c r="B6838" s="567"/>
      <c r="C6838" s="567">
        <v>1</v>
      </c>
      <c r="D6838" s="567">
        <v>3940000</v>
      </c>
      <c r="E6838" s="567"/>
      <c r="F6838" s="567"/>
    </row>
    <row r="6839" spans="1:6">
      <c r="A6839" s="894" t="s">
        <v>3251</v>
      </c>
      <c r="B6839" s="567"/>
      <c r="C6839" s="567">
        <v>1</v>
      </c>
      <c r="D6839" s="567">
        <v>3940000</v>
      </c>
      <c r="E6839" s="567"/>
      <c r="F6839" s="567"/>
    </row>
    <row r="6840" spans="1:6">
      <c r="A6840" s="896" t="s">
        <v>528</v>
      </c>
      <c r="B6840" s="567"/>
      <c r="C6840" s="567">
        <v>1</v>
      </c>
      <c r="D6840" s="567">
        <v>3940000</v>
      </c>
      <c r="E6840" s="567"/>
      <c r="F6840" s="567"/>
    </row>
    <row r="6841" spans="1:6">
      <c r="A6841" s="895" t="s">
        <v>288</v>
      </c>
      <c r="B6841" s="567"/>
      <c r="C6841" s="567">
        <v>1</v>
      </c>
      <c r="D6841" s="567">
        <v>3940000</v>
      </c>
      <c r="E6841" s="567"/>
      <c r="F6841" s="567"/>
    </row>
    <row r="6842" spans="1:6">
      <c r="A6842" s="897" t="s">
        <v>319</v>
      </c>
      <c r="B6842" s="567"/>
      <c r="C6842" s="567">
        <v>1</v>
      </c>
      <c r="D6842" s="567">
        <v>3940000</v>
      </c>
      <c r="E6842" s="567"/>
      <c r="F6842" s="567"/>
    </row>
    <row r="6843" spans="1:6">
      <c r="A6843" s="892" t="s">
        <v>3251</v>
      </c>
      <c r="B6843" s="567">
        <v>6650000</v>
      </c>
      <c r="C6843" s="567">
        <v>1</v>
      </c>
      <c r="D6843" s="567">
        <v>14191000</v>
      </c>
      <c r="E6843" s="567">
        <v>2768579</v>
      </c>
      <c r="F6843" s="567">
        <v>2400494</v>
      </c>
    </row>
    <row r="6844" spans="1:6">
      <c r="A6844" s="893" t="s">
        <v>3251</v>
      </c>
      <c r="B6844" s="567">
        <v>6650000</v>
      </c>
      <c r="C6844" s="567">
        <v>1</v>
      </c>
      <c r="D6844" s="567">
        <v>14191000</v>
      </c>
      <c r="E6844" s="567">
        <v>2768579</v>
      </c>
      <c r="F6844" s="567">
        <v>2400494</v>
      </c>
    </row>
    <row r="6845" spans="1:6">
      <c r="A6845" s="894" t="s">
        <v>3251</v>
      </c>
      <c r="B6845" s="567">
        <v>6650000</v>
      </c>
      <c r="C6845" s="567">
        <v>1</v>
      </c>
      <c r="D6845" s="567">
        <v>14191000</v>
      </c>
      <c r="E6845" s="567">
        <v>2768579</v>
      </c>
      <c r="F6845" s="567">
        <v>2400494</v>
      </c>
    </row>
    <row r="6846" spans="1:6">
      <c r="A6846" s="896" t="s">
        <v>318</v>
      </c>
      <c r="B6846" s="567">
        <v>6650000</v>
      </c>
      <c r="C6846" s="567">
        <v>1</v>
      </c>
      <c r="D6846" s="567">
        <v>14191000</v>
      </c>
      <c r="E6846" s="567">
        <v>2768579</v>
      </c>
      <c r="F6846" s="567">
        <v>2400494</v>
      </c>
    </row>
    <row r="6847" spans="1:6">
      <c r="A6847" s="895" t="s">
        <v>272</v>
      </c>
      <c r="B6847" s="567">
        <v>6650000</v>
      </c>
      <c r="C6847" s="567">
        <v>1</v>
      </c>
      <c r="D6847" s="567">
        <v>14191000</v>
      </c>
      <c r="E6847" s="567">
        <v>2768579</v>
      </c>
      <c r="F6847" s="567">
        <v>2400494</v>
      </c>
    </row>
    <row r="6848" spans="1:6">
      <c r="A6848" s="897" t="s">
        <v>319</v>
      </c>
      <c r="B6848" s="567">
        <v>6650000</v>
      </c>
      <c r="C6848" s="567">
        <v>1</v>
      </c>
      <c r="D6848" s="567">
        <v>14191000</v>
      </c>
      <c r="E6848" s="567">
        <v>2768579</v>
      </c>
      <c r="F6848" s="567">
        <v>2400494</v>
      </c>
    </row>
    <row r="6849" spans="1:6">
      <c r="A6849" s="726" t="s">
        <v>2714</v>
      </c>
      <c r="B6849" s="567">
        <v>3500000</v>
      </c>
      <c r="C6849" s="567">
        <v>1</v>
      </c>
      <c r="D6849" s="567">
        <v>3500000</v>
      </c>
      <c r="E6849" s="567">
        <v>0</v>
      </c>
      <c r="F6849" s="567">
        <v>0</v>
      </c>
    </row>
    <row r="6850" spans="1:6">
      <c r="A6850" s="887" t="s">
        <v>330</v>
      </c>
      <c r="B6850" s="567">
        <v>3500000</v>
      </c>
      <c r="C6850" s="567">
        <v>1</v>
      </c>
      <c r="D6850" s="567">
        <v>3500000</v>
      </c>
      <c r="E6850" s="567">
        <v>0</v>
      </c>
      <c r="F6850" s="567">
        <v>0</v>
      </c>
    </row>
    <row r="6851" spans="1:6">
      <c r="A6851" s="888" t="s">
        <v>3251</v>
      </c>
      <c r="B6851" s="567">
        <v>3500000</v>
      </c>
      <c r="C6851" s="567">
        <v>1</v>
      </c>
      <c r="D6851" s="567">
        <v>3500000</v>
      </c>
      <c r="E6851" s="567">
        <v>0</v>
      </c>
      <c r="F6851" s="567">
        <v>0</v>
      </c>
    </row>
    <row r="6852" spans="1:6">
      <c r="A6852" s="889">
        <v>0</v>
      </c>
      <c r="B6852" s="567">
        <v>3500000</v>
      </c>
      <c r="C6852" s="567">
        <v>1</v>
      </c>
      <c r="D6852" s="567">
        <v>3500000</v>
      </c>
      <c r="E6852" s="567">
        <v>0</v>
      </c>
      <c r="F6852" s="567">
        <v>0</v>
      </c>
    </row>
    <row r="6853" spans="1:6">
      <c r="A6853" s="890" t="s">
        <v>3251</v>
      </c>
      <c r="B6853" s="567">
        <v>3500000</v>
      </c>
      <c r="C6853" s="567">
        <v>1</v>
      </c>
      <c r="D6853" s="567">
        <v>3500000</v>
      </c>
      <c r="E6853" s="567">
        <v>0</v>
      </c>
      <c r="F6853" s="567">
        <v>0</v>
      </c>
    </row>
    <row r="6854" spans="1:6">
      <c r="A6854" s="891" t="s">
        <v>3251</v>
      </c>
      <c r="B6854" s="567">
        <v>3500000</v>
      </c>
      <c r="C6854" s="567">
        <v>1</v>
      </c>
      <c r="D6854" s="567">
        <v>3500000</v>
      </c>
      <c r="E6854" s="567">
        <v>0</v>
      </c>
      <c r="F6854" s="567">
        <v>0</v>
      </c>
    </row>
    <row r="6855" spans="1:6">
      <c r="A6855" s="892" t="s">
        <v>3251</v>
      </c>
      <c r="B6855" s="567">
        <v>3500000</v>
      </c>
      <c r="C6855" s="567">
        <v>1</v>
      </c>
      <c r="D6855" s="567">
        <v>3500000</v>
      </c>
      <c r="E6855" s="567">
        <v>0</v>
      </c>
      <c r="F6855" s="567">
        <v>0</v>
      </c>
    </row>
    <row r="6856" spans="1:6">
      <c r="A6856" s="893" t="s">
        <v>344</v>
      </c>
      <c r="B6856" s="567">
        <v>3500000</v>
      </c>
      <c r="C6856" s="567">
        <v>1</v>
      </c>
      <c r="D6856" s="567">
        <v>3500000</v>
      </c>
      <c r="E6856" s="567">
        <v>0</v>
      </c>
      <c r="F6856" s="567">
        <v>0</v>
      </c>
    </row>
    <row r="6857" spans="1:6">
      <c r="A6857" s="894" t="s">
        <v>3251</v>
      </c>
      <c r="B6857" s="567">
        <v>3500000</v>
      </c>
      <c r="C6857" s="567">
        <v>1</v>
      </c>
      <c r="D6857" s="567">
        <v>3500000</v>
      </c>
      <c r="E6857" s="567">
        <v>0</v>
      </c>
      <c r="F6857" s="567">
        <v>0</v>
      </c>
    </row>
    <row r="6858" spans="1:6">
      <c r="A6858" s="896" t="s">
        <v>318</v>
      </c>
      <c r="B6858" s="567">
        <v>3500000</v>
      </c>
      <c r="C6858" s="567">
        <v>1</v>
      </c>
      <c r="D6858" s="567">
        <v>3500000</v>
      </c>
      <c r="E6858" s="567">
        <v>0</v>
      </c>
      <c r="F6858" s="567">
        <v>0</v>
      </c>
    </row>
    <row r="6859" spans="1:6">
      <c r="A6859" s="895" t="s">
        <v>295</v>
      </c>
      <c r="B6859" s="567">
        <v>3500000</v>
      </c>
      <c r="C6859" s="567">
        <v>1</v>
      </c>
      <c r="D6859" s="567">
        <v>3500000</v>
      </c>
      <c r="E6859" s="567">
        <v>0</v>
      </c>
      <c r="F6859" s="567">
        <v>0</v>
      </c>
    </row>
    <row r="6860" spans="1:6">
      <c r="A6860" s="897" t="s">
        <v>337</v>
      </c>
      <c r="B6860" s="567">
        <v>3500000</v>
      </c>
      <c r="C6860" s="567">
        <v>1</v>
      </c>
      <c r="D6860" s="567">
        <v>3500000</v>
      </c>
      <c r="E6860" s="567">
        <v>0</v>
      </c>
      <c r="F6860" s="567">
        <v>0</v>
      </c>
    </row>
    <row r="6861" spans="1:6">
      <c r="A6861" s="726" t="s">
        <v>2716</v>
      </c>
      <c r="B6861" s="567">
        <v>134896606</v>
      </c>
      <c r="C6861" s="567">
        <v>77</v>
      </c>
      <c r="D6861" s="567">
        <v>626305588.44200003</v>
      </c>
      <c r="E6861" s="567">
        <v>177121269.43984997</v>
      </c>
      <c r="F6861" s="567">
        <v>198617664.12778994</v>
      </c>
    </row>
    <row r="6862" spans="1:6">
      <c r="A6862" s="887" t="s">
        <v>2465</v>
      </c>
      <c r="B6862" s="567">
        <v>2000000</v>
      </c>
      <c r="C6862" s="567">
        <v>1</v>
      </c>
      <c r="D6862" s="567">
        <v>2000000</v>
      </c>
      <c r="E6862" s="567">
        <v>1982123.3700300001</v>
      </c>
      <c r="F6862" s="567">
        <v>1354022.4776899999</v>
      </c>
    </row>
    <row r="6863" spans="1:6">
      <c r="A6863" s="888" t="s">
        <v>3251</v>
      </c>
      <c r="B6863" s="567">
        <v>2000000</v>
      </c>
      <c r="C6863" s="567">
        <v>1</v>
      </c>
      <c r="D6863" s="567">
        <v>2000000</v>
      </c>
      <c r="E6863" s="567">
        <v>1982123.3700300001</v>
      </c>
      <c r="F6863" s="567">
        <v>1354022.4776899999</v>
      </c>
    </row>
    <row r="6864" spans="1:6">
      <c r="A6864" s="889">
        <v>98</v>
      </c>
      <c r="B6864" s="567">
        <v>2000000</v>
      </c>
      <c r="C6864" s="567">
        <v>1</v>
      </c>
      <c r="D6864" s="567">
        <v>2000000</v>
      </c>
      <c r="E6864" s="567">
        <v>1982123.3700300001</v>
      </c>
      <c r="F6864" s="567">
        <v>1354022.4776899999</v>
      </c>
    </row>
    <row r="6865" spans="1:6">
      <c r="A6865" s="890" t="s">
        <v>3251</v>
      </c>
      <c r="B6865" s="567">
        <v>2000000</v>
      </c>
      <c r="C6865" s="567">
        <v>1</v>
      </c>
      <c r="D6865" s="567">
        <v>2000000</v>
      </c>
      <c r="E6865" s="567">
        <v>1982123.3700300001</v>
      </c>
      <c r="F6865" s="567">
        <v>1354022.4776899999</v>
      </c>
    </row>
    <row r="6866" spans="1:6">
      <c r="A6866" s="891" t="s">
        <v>3251</v>
      </c>
      <c r="B6866" s="567">
        <v>2000000</v>
      </c>
      <c r="C6866" s="567">
        <v>1</v>
      </c>
      <c r="D6866" s="567">
        <v>2000000</v>
      </c>
      <c r="E6866" s="567">
        <v>1982123.3700300001</v>
      </c>
      <c r="F6866" s="567">
        <v>1354022.4776899999</v>
      </c>
    </row>
    <row r="6867" spans="1:6">
      <c r="A6867" s="892" t="s">
        <v>2464</v>
      </c>
      <c r="B6867" s="567">
        <v>2000000</v>
      </c>
      <c r="C6867" s="567">
        <v>1</v>
      </c>
      <c r="D6867" s="567">
        <v>2000000</v>
      </c>
      <c r="E6867" s="567">
        <v>1982123.3700300001</v>
      </c>
      <c r="F6867" s="567">
        <v>1354022.4776899999</v>
      </c>
    </row>
    <row r="6868" spans="1:6">
      <c r="A6868" s="893" t="s">
        <v>2463</v>
      </c>
      <c r="B6868" s="567">
        <v>2000000</v>
      </c>
      <c r="C6868" s="567">
        <v>1</v>
      </c>
      <c r="D6868" s="567">
        <v>2000000</v>
      </c>
      <c r="E6868" s="567">
        <v>1982123.3700300001</v>
      </c>
      <c r="F6868" s="567">
        <v>1354022.4776899999</v>
      </c>
    </row>
    <row r="6869" spans="1:6">
      <c r="A6869" s="894" t="s">
        <v>3251</v>
      </c>
      <c r="B6869" s="567">
        <v>2000000</v>
      </c>
      <c r="C6869" s="567">
        <v>1</v>
      </c>
      <c r="D6869" s="567">
        <v>2000000</v>
      </c>
      <c r="E6869" s="567">
        <v>1982123.3700300001</v>
      </c>
      <c r="F6869" s="567">
        <v>1354022.4776899999</v>
      </c>
    </row>
    <row r="6870" spans="1:6">
      <c r="A6870" s="896" t="s">
        <v>2286</v>
      </c>
      <c r="B6870" s="567">
        <v>2000000</v>
      </c>
      <c r="C6870" s="567">
        <v>1</v>
      </c>
      <c r="D6870" s="567">
        <v>2000000</v>
      </c>
      <c r="E6870" s="567">
        <v>1982123.3700300001</v>
      </c>
      <c r="F6870" s="567">
        <v>1354022.4776899999</v>
      </c>
    </row>
    <row r="6871" spans="1:6">
      <c r="A6871" s="895" t="s">
        <v>300</v>
      </c>
      <c r="B6871" s="567">
        <v>2000000</v>
      </c>
      <c r="C6871" s="567">
        <v>1</v>
      </c>
      <c r="D6871" s="567">
        <v>2000000</v>
      </c>
      <c r="E6871" s="567">
        <v>1982123.3700300001</v>
      </c>
      <c r="F6871" s="567">
        <v>1354022.4776899999</v>
      </c>
    </row>
    <row r="6872" spans="1:6">
      <c r="A6872" s="897" t="s">
        <v>319</v>
      </c>
      <c r="B6872" s="567">
        <v>2000000</v>
      </c>
      <c r="C6872" s="567">
        <v>1</v>
      </c>
      <c r="D6872" s="567">
        <v>2000000</v>
      </c>
      <c r="E6872" s="567">
        <v>1982123.3700300001</v>
      </c>
      <c r="F6872" s="567">
        <v>1354022.4776899999</v>
      </c>
    </row>
    <row r="6873" spans="1:6">
      <c r="A6873" s="887" t="s">
        <v>97</v>
      </c>
      <c r="B6873" s="567"/>
      <c r="C6873" s="567">
        <v>1</v>
      </c>
      <c r="D6873" s="567">
        <v>1733000</v>
      </c>
      <c r="E6873" s="567"/>
      <c r="F6873" s="567">
        <v>0</v>
      </c>
    </row>
    <row r="6874" spans="1:6">
      <c r="A6874" s="888" t="s">
        <v>3251</v>
      </c>
      <c r="B6874" s="567"/>
      <c r="C6874" s="567">
        <v>1</v>
      </c>
      <c r="D6874" s="567">
        <v>1733000</v>
      </c>
      <c r="E6874" s="567"/>
      <c r="F6874" s="567">
        <v>0</v>
      </c>
    </row>
    <row r="6875" spans="1:6">
      <c r="A6875" s="889">
        <v>0.7</v>
      </c>
      <c r="B6875" s="567"/>
      <c r="C6875" s="567">
        <v>1</v>
      </c>
      <c r="D6875" s="567">
        <v>1733000</v>
      </c>
      <c r="E6875" s="567"/>
      <c r="F6875" s="567">
        <v>0</v>
      </c>
    </row>
    <row r="6876" spans="1:6">
      <c r="A6876" s="890">
        <v>0.71640266241101958</v>
      </c>
      <c r="B6876" s="567"/>
      <c r="C6876" s="567">
        <v>1</v>
      </c>
      <c r="D6876" s="567">
        <v>1733000</v>
      </c>
      <c r="E6876" s="567"/>
      <c r="F6876" s="567">
        <v>0</v>
      </c>
    </row>
    <row r="6877" spans="1:6">
      <c r="A6877" s="891" t="s">
        <v>3251</v>
      </c>
      <c r="B6877" s="567"/>
      <c r="C6877" s="567">
        <v>1</v>
      </c>
      <c r="D6877" s="567">
        <v>1733000</v>
      </c>
      <c r="E6877" s="567"/>
      <c r="F6877" s="567">
        <v>0</v>
      </c>
    </row>
    <row r="6878" spans="1:6">
      <c r="A6878" s="892" t="s">
        <v>1284</v>
      </c>
      <c r="B6878" s="567"/>
      <c r="C6878" s="567">
        <v>1</v>
      </c>
      <c r="D6878" s="567">
        <v>1733000</v>
      </c>
      <c r="E6878" s="567"/>
      <c r="F6878" s="567">
        <v>0</v>
      </c>
    </row>
    <row r="6879" spans="1:6">
      <c r="A6879" s="893" t="s">
        <v>3251</v>
      </c>
      <c r="B6879" s="567"/>
      <c r="C6879" s="567">
        <v>1</v>
      </c>
      <c r="D6879" s="567">
        <v>1733000</v>
      </c>
      <c r="E6879" s="567"/>
      <c r="F6879" s="567">
        <v>0</v>
      </c>
    </row>
    <row r="6880" spans="1:6">
      <c r="A6880" s="894" t="s">
        <v>3251</v>
      </c>
      <c r="B6880" s="567"/>
      <c r="C6880" s="567">
        <v>1</v>
      </c>
      <c r="D6880" s="567">
        <v>1733000</v>
      </c>
      <c r="E6880" s="567"/>
      <c r="F6880" s="567">
        <v>0</v>
      </c>
    </row>
    <row r="6881" spans="1:6">
      <c r="A6881" s="896" t="s">
        <v>529</v>
      </c>
      <c r="B6881" s="567"/>
      <c r="C6881" s="567">
        <v>1</v>
      </c>
      <c r="D6881" s="567">
        <v>1733000</v>
      </c>
      <c r="E6881" s="567"/>
      <c r="F6881" s="567">
        <v>0</v>
      </c>
    </row>
    <row r="6882" spans="1:6">
      <c r="A6882" s="895" t="s">
        <v>268</v>
      </c>
      <c r="B6882" s="567"/>
      <c r="C6882" s="567">
        <v>1</v>
      </c>
      <c r="D6882" s="567">
        <v>1733000</v>
      </c>
      <c r="E6882" s="567"/>
      <c r="F6882" s="567">
        <v>0</v>
      </c>
    </row>
    <row r="6883" spans="1:6">
      <c r="A6883" s="897" t="s">
        <v>480</v>
      </c>
      <c r="B6883" s="567"/>
      <c r="C6883" s="567">
        <v>1</v>
      </c>
      <c r="D6883" s="567">
        <v>1733000</v>
      </c>
      <c r="E6883" s="567"/>
      <c r="F6883" s="567">
        <v>0</v>
      </c>
    </row>
    <row r="6884" spans="1:6">
      <c r="A6884" s="887" t="s">
        <v>101</v>
      </c>
      <c r="B6884" s="567"/>
      <c r="C6884" s="567">
        <v>1</v>
      </c>
      <c r="D6884" s="567">
        <v>32226000</v>
      </c>
      <c r="E6884" s="567"/>
      <c r="F6884" s="567">
        <v>23524980</v>
      </c>
    </row>
    <row r="6885" spans="1:6">
      <c r="A6885" s="888" t="s">
        <v>3251</v>
      </c>
      <c r="B6885" s="567"/>
      <c r="C6885" s="567">
        <v>1</v>
      </c>
      <c r="D6885" s="567">
        <v>32226000</v>
      </c>
      <c r="E6885" s="567"/>
      <c r="F6885" s="567">
        <v>23524980</v>
      </c>
    </row>
    <row r="6886" spans="1:6">
      <c r="A6886" s="889" t="s">
        <v>3251</v>
      </c>
      <c r="B6886" s="567"/>
      <c r="C6886" s="567">
        <v>1</v>
      </c>
      <c r="D6886" s="567">
        <v>32226000</v>
      </c>
      <c r="E6886" s="567"/>
      <c r="F6886" s="567">
        <v>23524980</v>
      </c>
    </row>
    <row r="6887" spans="1:6">
      <c r="A6887" s="890" t="s">
        <v>3251</v>
      </c>
      <c r="B6887" s="567"/>
      <c r="C6887" s="567">
        <v>1</v>
      </c>
      <c r="D6887" s="567">
        <v>32226000</v>
      </c>
      <c r="E6887" s="567"/>
      <c r="F6887" s="567">
        <v>23524980</v>
      </c>
    </row>
    <row r="6888" spans="1:6">
      <c r="A6888" s="891" t="s">
        <v>3251</v>
      </c>
      <c r="B6888" s="567"/>
      <c r="C6888" s="567">
        <v>1</v>
      </c>
      <c r="D6888" s="567">
        <v>32226000</v>
      </c>
      <c r="E6888" s="567"/>
      <c r="F6888" s="567">
        <v>23524980</v>
      </c>
    </row>
    <row r="6889" spans="1:6">
      <c r="A6889" s="892" t="s">
        <v>90</v>
      </c>
      <c r="B6889" s="567"/>
      <c r="C6889" s="567">
        <v>1</v>
      </c>
      <c r="D6889" s="567">
        <v>32226000</v>
      </c>
      <c r="E6889" s="567"/>
      <c r="F6889" s="567">
        <v>23524980</v>
      </c>
    </row>
    <row r="6890" spans="1:6">
      <c r="A6890" s="893" t="s">
        <v>3251</v>
      </c>
      <c r="B6890" s="567"/>
      <c r="C6890" s="567">
        <v>1</v>
      </c>
      <c r="D6890" s="567">
        <v>32226000</v>
      </c>
      <c r="E6890" s="567"/>
      <c r="F6890" s="567">
        <v>23524980</v>
      </c>
    </row>
    <row r="6891" spans="1:6">
      <c r="A6891" s="894" t="s">
        <v>3251</v>
      </c>
      <c r="B6891" s="567"/>
      <c r="C6891" s="567">
        <v>1</v>
      </c>
      <c r="D6891" s="567">
        <v>32226000</v>
      </c>
      <c r="E6891" s="567"/>
      <c r="F6891" s="567">
        <v>23524980</v>
      </c>
    </row>
    <row r="6892" spans="1:6">
      <c r="A6892" s="896" t="s">
        <v>317</v>
      </c>
      <c r="B6892" s="729"/>
      <c r="C6892" s="729">
        <v>1</v>
      </c>
      <c r="D6892" s="729">
        <v>32226000</v>
      </c>
      <c r="E6892" s="729"/>
      <c r="F6892" s="729">
        <v>23524980</v>
      </c>
    </row>
    <row r="6893" spans="1:6">
      <c r="A6893" s="895" t="s">
        <v>92</v>
      </c>
      <c r="B6893" s="567"/>
      <c r="C6893" s="567">
        <v>1</v>
      </c>
      <c r="D6893" s="567">
        <v>32226000</v>
      </c>
      <c r="E6893" s="567"/>
      <c r="F6893" s="567">
        <v>23524980</v>
      </c>
    </row>
    <row r="6894" spans="1:6">
      <c r="A6894" s="897" t="s">
        <v>3251</v>
      </c>
      <c r="B6894" s="567"/>
      <c r="C6894" s="567">
        <v>1</v>
      </c>
      <c r="D6894" s="567">
        <v>32226000</v>
      </c>
      <c r="E6894" s="567"/>
      <c r="F6894" s="567">
        <v>23524980</v>
      </c>
    </row>
    <row r="6895" spans="1:6">
      <c r="A6895" s="887" t="s">
        <v>220</v>
      </c>
      <c r="B6895" s="567"/>
      <c r="C6895" s="567">
        <v>1</v>
      </c>
      <c r="D6895" s="567">
        <v>4200000</v>
      </c>
      <c r="E6895" s="567"/>
      <c r="F6895" s="567"/>
    </row>
    <row r="6896" spans="1:6">
      <c r="A6896" s="888" t="s">
        <v>3251</v>
      </c>
      <c r="B6896" s="567"/>
      <c r="C6896" s="567">
        <v>1</v>
      </c>
      <c r="D6896" s="567">
        <v>4200000</v>
      </c>
      <c r="E6896" s="567"/>
      <c r="F6896" s="567"/>
    </row>
    <row r="6897" spans="1:6">
      <c r="A6897" s="889">
        <v>0</v>
      </c>
      <c r="B6897" s="567"/>
      <c r="C6897" s="567">
        <v>1</v>
      </c>
      <c r="D6897" s="567">
        <v>4200000</v>
      </c>
      <c r="E6897" s="567"/>
      <c r="F6897" s="567"/>
    </row>
    <row r="6898" spans="1:6">
      <c r="A6898" s="890">
        <v>0</v>
      </c>
      <c r="B6898" s="567"/>
      <c r="C6898" s="567">
        <v>1</v>
      </c>
      <c r="D6898" s="567">
        <v>4200000</v>
      </c>
      <c r="E6898" s="567"/>
      <c r="F6898" s="567"/>
    </row>
    <row r="6899" spans="1:6">
      <c r="A6899" s="891" t="s">
        <v>3251</v>
      </c>
      <c r="B6899" s="567"/>
      <c r="C6899" s="567">
        <v>1</v>
      </c>
      <c r="D6899" s="567">
        <v>4200000</v>
      </c>
      <c r="E6899" s="567"/>
      <c r="F6899" s="567"/>
    </row>
    <row r="6900" spans="1:6">
      <c r="A6900" s="892" t="s">
        <v>138</v>
      </c>
      <c r="B6900" s="567"/>
      <c r="C6900" s="567">
        <v>1</v>
      </c>
      <c r="D6900" s="567">
        <v>4200000</v>
      </c>
      <c r="E6900" s="567"/>
      <c r="F6900" s="567"/>
    </row>
    <row r="6901" spans="1:6">
      <c r="A6901" s="893" t="s">
        <v>3251</v>
      </c>
      <c r="B6901" s="567"/>
      <c r="C6901" s="567">
        <v>1</v>
      </c>
      <c r="D6901" s="567">
        <v>4200000</v>
      </c>
      <c r="E6901" s="567"/>
      <c r="F6901" s="567"/>
    </row>
    <row r="6902" spans="1:6">
      <c r="A6902" s="894" t="s">
        <v>191</v>
      </c>
      <c r="B6902" s="567"/>
      <c r="C6902" s="567">
        <v>1</v>
      </c>
      <c r="D6902" s="567">
        <v>4200000</v>
      </c>
      <c r="E6902" s="567"/>
      <c r="F6902" s="567"/>
    </row>
    <row r="6903" spans="1:6">
      <c r="A6903" s="896" t="s">
        <v>317</v>
      </c>
      <c r="B6903" s="729"/>
      <c r="C6903" s="729">
        <v>1</v>
      </c>
      <c r="D6903" s="729">
        <v>4200000</v>
      </c>
      <c r="E6903" s="729"/>
      <c r="F6903" s="729"/>
    </row>
    <row r="6904" spans="1:6">
      <c r="A6904" s="895" t="s">
        <v>104</v>
      </c>
      <c r="B6904" s="567"/>
      <c r="C6904" s="567">
        <v>1</v>
      </c>
      <c r="D6904" s="567">
        <v>4200000</v>
      </c>
      <c r="E6904" s="567"/>
      <c r="F6904" s="567"/>
    </row>
    <row r="6905" spans="1:6">
      <c r="A6905" s="897" t="s">
        <v>3251</v>
      </c>
      <c r="B6905" s="567"/>
      <c r="C6905" s="567">
        <v>1</v>
      </c>
      <c r="D6905" s="567">
        <v>4200000</v>
      </c>
      <c r="E6905" s="567"/>
      <c r="F6905" s="567"/>
    </row>
    <row r="6906" spans="1:6">
      <c r="A6906" s="887" t="s">
        <v>474</v>
      </c>
      <c r="B6906" s="567">
        <v>58017227</v>
      </c>
      <c r="C6906" s="567">
        <v>4</v>
      </c>
      <c r="D6906" s="567">
        <v>59017227</v>
      </c>
      <c r="E6906" s="567">
        <v>18634282</v>
      </c>
      <c r="F6906" s="567">
        <v>37389217.187000006</v>
      </c>
    </row>
    <row r="6907" spans="1:6">
      <c r="A6907" s="888" t="s">
        <v>3251</v>
      </c>
      <c r="B6907" s="567">
        <v>58017227</v>
      </c>
      <c r="C6907" s="567">
        <v>4</v>
      </c>
      <c r="D6907" s="567">
        <v>59017227</v>
      </c>
      <c r="E6907" s="567">
        <v>18634282</v>
      </c>
      <c r="F6907" s="567">
        <v>37389217.187000006</v>
      </c>
    </row>
    <row r="6908" spans="1:6">
      <c r="A6908" s="889">
        <v>0</v>
      </c>
      <c r="B6908" s="567">
        <v>4000000</v>
      </c>
      <c r="C6908" s="567">
        <v>1</v>
      </c>
      <c r="D6908" s="567">
        <v>5000000</v>
      </c>
      <c r="E6908" s="567">
        <v>1758</v>
      </c>
      <c r="F6908" s="567">
        <v>1965.6569999999999</v>
      </c>
    </row>
    <row r="6909" spans="1:6">
      <c r="A6909" s="890">
        <v>3.9313139999999996E-2</v>
      </c>
      <c r="B6909" s="567">
        <v>4000000</v>
      </c>
      <c r="C6909" s="567">
        <v>1</v>
      </c>
      <c r="D6909" s="567">
        <v>5000000</v>
      </c>
      <c r="E6909" s="567">
        <v>1758</v>
      </c>
      <c r="F6909" s="567">
        <v>1965.6569999999999</v>
      </c>
    </row>
    <row r="6910" spans="1:6">
      <c r="A6910" s="891" t="s">
        <v>3251</v>
      </c>
      <c r="B6910" s="567">
        <v>4000000</v>
      </c>
      <c r="C6910" s="567">
        <v>1</v>
      </c>
      <c r="D6910" s="567">
        <v>5000000</v>
      </c>
      <c r="E6910" s="567">
        <v>1758</v>
      </c>
      <c r="F6910" s="567">
        <v>1965.6569999999999</v>
      </c>
    </row>
    <row r="6911" spans="1:6">
      <c r="A6911" s="892" t="s">
        <v>3102</v>
      </c>
      <c r="B6911" s="567">
        <v>4000000</v>
      </c>
      <c r="C6911" s="567">
        <v>1</v>
      </c>
      <c r="D6911" s="567">
        <v>5000000</v>
      </c>
      <c r="E6911" s="567">
        <v>1758</v>
      </c>
      <c r="F6911" s="567">
        <v>1965.6569999999999</v>
      </c>
    </row>
    <row r="6912" spans="1:6">
      <c r="A6912" s="893" t="s">
        <v>3251</v>
      </c>
      <c r="B6912" s="567">
        <v>4000000</v>
      </c>
      <c r="C6912" s="567">
        <v>1</v>
      </c>
      <c r="D6912" s="567">
        <v>5000000</v>
      </c>
      <c r="E6912" s="567">
        <v>1758</v>
      </c>
      <c r="F6912" s="567">
        <v>1965.6569999999999</v>
      </c>
    </row>
    <row r="6913" spans="1:6">
      <c r="A6913" s="894" t="s">
        <v>3251</v>
      </c>
      <c r="B6913" s="567">
        <v>4000000</v>
      </c>
      <c r="C6913" s="567">
        <v>1</v>
      </c>
      <c r="D6913" s="567">
        <v>5000000</v>
      </c>
      <c r="E6913" s="567">
        <v>1758</v>
      </c>
      <c r="F6913" s="567">
        <v>1965.6569999999999</v>
      </c>
    </row>
    <row r="6914" spans="1:6">
      <c r="A6914" s="896" t="s">
        <v>526</v>
      </c>
      <c r="B6914" s="567">
        <v>4000000</v>
      </c>
      <c r="C6914" s="567">
        <v>1</v>
      </c>
      <c r="D6914" s="567">
        <v>5000000</v>
      </c>
      <c r="E6914" s="567">
        <v>1758</v>
      </c>
      <c r="F6914" s="567">
        <v>1965.6569999999999</v>
      </c>
    </row>
    <row r="6915" spans="1:6">
      <c r="A6915" s="895" t="s">
        <v>269</v>
      </c>
      <c r="B6915" s="567">
        <v>4000000</v>
      </c>
      <c r="C6915" s="567">
        <v>1</v>
      </c>
      <c r="D6915" s="567">
        <v>5000000</v>
      </c>
      <c r="E6915" s="567">
        <v>1758</v>
      </c>
      <c r="F6915" s="567">
        <v>1965.6569999999999</v>
      </c>
    </row>
    <row r="6916" spans="1:6">
      <c r="A6916" s="897" t="s">
        <v>319</v>
      </c>
      <c r="B6916" s="567">
        <v>4000000</v>
      </c>
      <c r="C6916" s="567">
        <v>1</v>
      </c>
      <c r="D6916" s="567">
        <v>5000000</v>
      </c>
      <c r="E6916" s="567">
        <v>1758</v>
      </c>
      <c r="F6916" s="567">
        <v>1965.6569999999999</v>
      </c>
    </row>
    <row r="6917" spans="1:6">
      <c r="A6917" s="889">
        <v>0.98</v>
      </c>
      <c r="B6917" s="567">
        <v>32000000</v>
      </c>
      <c r="C6917" s="567">
        <v>1</v>
      </c>
      <c r="D6917" s="567">
        <v>32000000</v>
      </c>
      <c r="E6917" s="567">
        <v>0</v>
      </c>
      <c r="F6917" s="567">
        <v>23900000</v>
      </c>
    </row>
    <row r="6918" spans="1:6">
      <c r="A6918" s="890" t="s">
        <v>3251</v>
      </c>
      <c r="B6918" s="567">
        <v>32000000</v>
      </c>
      <c r="C6918" s="567">
        <v>1</v>
      </c>
      <c r="D6918" s="567">
        <v>32000000</v>
      </c>
      <c r="E6918" s="567">
        <v>0</v>
      </c>
      <c r="F6918" s="567">
        <v>23900000</v>
      </c>
    </row>
    <row r="6919" spans="1:6">
      <c r="A6919" s="891" t="s">
        <v>3251</v>
      </c>
      <c r="B6919" s="567">
        <v>32000000</v>
      </c>
      <c r="C6919" s="567">
        <v>1</v>
      </c>
      <c r="D6919" s="567">
        <v>32000000</v>
      </c>
      <c r="E6919" s="567">
        <v>0</v>
      </c>
      <c r="F6919" s="567">
        <v>23900000</v>
      </c>
    </row>
    <row r="6920" spans="1:6">
      <c r="A6920" s="892" t="s">
        <v>3251</v>
      </c>
      <c r="B6920" s="567">
        <v>32000000</v>
      </c>
      <c r="C6920" s="567">
        <v>1</v>
      </c>
      <c r="D6920" s="567">
        <v>32000000</v>
      </c>
      <c r="E6920" s="567">
        <v>0</v>
      </c>
      <c r="F6920" s="567">
        <v>23900000</v>
      </c>
    </row>
    <row r="6921" spans="1:6">
      <c r="A6921" s="893" t="s">
        <v>474</v>
      </c>
      <c r="B6921" s="567">
        <v>32000000</v>
      </c>
      <c r="C6921" s="567">
        <v>1</v>
      </c>
      <c r="D6921" s="567">
        <v>32000000</v>
      </c>
      <c r="E6921" s="567">
        <v>0</v>
      </c>
      <c r="F6921" s="567">
        <v>23900000</v>
      </c>
    </row>
    <row r="6922" spans="1:6">
      <c r="A6922" s="894" t="s">
        <v>3251</v>
      </c>
      <c r="B6922" s="567">
        <v>32000000</v>
      </c>
      <c r="C6922" s="567">
        <v>1</v>
      </c>
      <c r="D6922" s="567">
        <v>32000000</v>
      </c>
      <c r="E6922" s="567">
        <v>0</v>
      </c>
      <c r="F6922" s="567">
        <v>23900000</v>
      </c>
    </row>
    <row r="6923" spans="1:6">
      <c r="A6923" s="896" t="s">
        <v>318</v>
      </c>
      <c r="B6923" s="567">
        <v>32000000</v>
      </c>
      <c r="C6923" s="567">
        <v>1</v>
      </c>
      <c r="D6923" s="567">
        <v>32000000</v>
      </c>
      <c r="E6923" s="567">
        <v>0</v>
      </c>
      <c r="F6923" s="567">
        <v>23900000</v>
      </c>
    </row>
    <row r="6924" spans="1:6">
      <c r="A6924" s="895" t="s">
        <v>272</v>
      </c>
      <c r="B6924" s="567">
        <v>32000000</v>
      </c>
      <c r="C6924" s="567">
        <v>1</v>
      </c>
      <c r="D6924" s="567">
        <v>32000000</v>
      </c>
      <c r="E6924" s="567">
        <v>0</v>
      </c>
      <c r="F6924" s="567">
        <v>23900000</v>
      </c>
    </row>
    <row r="6925" spans="1:6">
      <c r="A6925" s="897" t="s">
        <v>480</v>
      </c>
      <c r="B6925" s="567">
        <v>32000000</v>
      </c>
      <c r="C6925" s="567">
        <v>1</v>
      </c>
      <c r="D6925" s="567">
        <v>32000000</v>
      </c>
      <c r="E6925" s="567">
        <v>0</v>
      </c>
      <c r="F6925" s="567">
        <v>23900000</v>
      </c>
    </row>
    <row r="6926" spans="1:6">
      <c r="A6926" s="889">
        <v>55</v>
      </c>
      <c r="B6926" s="567">
        <v>8270000</v>
      </c>
      <c r="C6926" s="567">
        <v>1</v>
      </c>
      <c r="D6926" s="567">
        <v>8270000</v>
      </c>
      <c r="E6926" s="567">
        <v>5160242</v>
      </c>
      <c r="F6926" s="567">
        <v>2921132.53</v>
      </c>
    </row>
    <row r="6927" spans="1:6">
      <c r="A6927" s="890">
        <v>0.35322037847642079</v>
      </c>
      <c r="B6927" s="567">
        <v>8270000</v>
      </c>
      <c r="C6927" s="567">
        <v>1</v>
      </c>
      <c r="D6927" s="567">
        <v>8270000</v>
      </c>
      <c r="E6927" s="567">
        <v>5160242</v>
      </c>
      <c r="F6927" s="567">
        <v>2921132.53</v>
      </c>
    </row>
    <row r="6928" spans="1:6">
      <c r="A6928" s="891" t="s">
        <v>3251</v>
      </c>
      <c r="B6928" s="567">
        <v>8270000</v>
      </c>
      <c r="C6928" s="567">
        <v>1</v>
      </c>
      <c r="D6928" s="567">
        <v>8270000</v>
      </c>
      <c r="E6928" s="567">
        <v>5160242</v>
      </c>
      <c r="F6928" s="567">
        <v>2921132.53</v>
      </c>
    </row>
    <row r="6929" spans="1:6">
      <c r="A6929" s="892" t="s">
        <v>3104</v>
      </c>
      <c r="B6929" s="567">
        <v>8270000</v>
      </c>
      <c r="C6929" s="567">
        <v>1</v>
      </c>
      <c r="D6929" s="567">
        <v>8270000</v>
      </c>
      <c r="E6929" s="567">
        <v>5160242</v>
      </c>
      <c r="F6929" s="567">
        <v>2921132.53</v>
      </c>
    </row>
    <row r="6930" spans="1:6">
      <c r="A6930" s="893" t="s">
        <v>3251</v>
      </c>
      <c r="B6930" s="567">
        <v>8270000</v>
      </c>
      <c r="C6930" s="567">
        <v>1</v>
      </c>
      <c r="D6930" s="567">
        <v>8270000</v>
      </c>
      <c r="E6930" s="567">
        <v>5160242</v>
      </c>
      <c r="F6930" s="567">
        <v>2921132.53</v>
      </c>
    </row>
    <row r="6931" spans="1:6">
      <c r="A6931" s="894" t="s">
        <v>3251</v>
      </c>
      <c r="B6931" s="567">
        <v>8270000</v>
      </c>
      <c r="C6931" s="567">
        <v>1</v>
      </c>
      <c r="D6931" s="567">
        <v>8270000</v>
      </c>
      <c r="E6931" s="567">
        <v>5160242</v>
      </c>
      <c r="F6931" s="567">
        <v>2921132.53</v>
      </c>
    </row>
    <row r="6932" spans="1:6">
      <c r="A6932" s="896" t="s">
        <v>526</v>
      </c>
      <c r="B6932" s="567">
        <v>8270000</v>
      </c>
      <c r="C6932" s="567">
        <v>1</v>
      </c>
      <c r="D6932" s="567">
        <v>8270000</v>
      </c>
      <c r="E6932" s="567">
        <v>5160242</v>
      </c>
      <c r="F6932" s="567">
        <v>2921132.53</v>
      </c>
    </row>
    <row r="6933" spans="1:6">
      <c r="A6933" s="895" t="s">
        <v>269</v>
      </c>
      <c r="B6933" s="567">
        <v>8270000</v>
      </c>
      <c r="C6933" s="567">
        <v>1</v>
      </c>
      <c r="D6933" s="567">
        <v>8270000</v>
      </c>
      <c r="E6933" s="567">
        <v>5160242</v>
      </c>
      <c r="F6933" s="567">
        <v>2921132.53</v>
      </c>
    </row>
    <row r="6934" spans="1:6">
      <c r="A6934" s="897" t="s">
        <v>319</v>
      </c>
      <c r="B6934" s="567">
        <v>8270000</v>
      </c>
      <c r="C6934" s="567">
        <v>1</v>
      </c>
      <c r="D6934" s="567">
        <v>8270000</v>
      </c>
      <c r="E6934" s="567">
        <v>5160242</v>
      </c>
      <c r="F6934" s="567">
        <v>2921132.53</v>
      </c>
    </row>
    <row r="6935" spans="1:6">
      <c r="A6935" s="889">
        <v>99</v>
      </c>
      <c r="B6935" s="567">
        <v>13747227</v>
      </c>
      <c r="C6935" s="567">
        <v>1</v>
      </c>
      <c r="D6935" s="567">
        <v>13747227</v>
      </c>
      <c r="E6935" s="567">
        <v>13472282</v>
      </c>
      <c r="F6935" s="567">
        <v>10566119</v>
      </c>
    </row>
    <row r="6936" spans="1:6">
      <c r="A6936" s="890">
        <v>0.76860002384480886</v>
      </c>
      <c r="B6936" s="567">
        <v>13747227</v>
      </c>
      <c r="C6936" s="567">
        <v>1</v>
      </c>
      <c r="D6936" s="567">
        <v>13747227</v>
      </c>
      <c r="E6936" s="567">
        <v>13472282</v>
      </c>
      <c r="F6936" s="567">
        <v>10566119</v>
      </c>
    </row>
    <row r="6937" spans="1:6">
      <c r="A6937" s="891" t="s">
        <v>3251</v>
      </c>
      <c r="B6937" s="567">
        <v>13747227</v>
      </c>
      <c r="C6937" s="567">
        <v>1</v>
      </c>
      <c r="D6937" s="567">
        <v>13747227</v>
      </c>
      <c r="E6937" s="567">
        <v>13472282</v>
      </c>
      <c r="F6937" s="567">
        <v>10566119</v>
      </c>
    </row>
    <row r="6938" spans="1:6">
      <c r="A6938" s="892" t="s">
        <v>3105</v>
      </c>
      <c r="B6938" s="567">
        <v>13747227</v>
      </c>
      <c r="C6938" s="567">
        <v>1</v>
      </c>
      <c r="D6938" s="567">
        <v>13747227</v>
      </c>
      <c r="E6938" s="567">
        <v>13472282</v>
      </c>
      <c r="F6938" s="567">
        <v>10566119</v>
      </c>
    </row>
    <row r="6939" spans="1:6">
      <c r="A6939" s="893" t="s">
        <v>3251</v>
      </c>
      <c r="B6939" s="567">
        <v>13747227</v>
      </c>
      <c r="C6939" s="567">
        <v>1</v>
      </c>
      <c r="D6939" s="567">
        <v>13747227</v>
      </c>
      <c r="E6939" s="567">
        <v>13472282</v>
      </c>
      <c r="F6939" s="567">
        <v>10566119</v>
      </c>
    </row>
    <row r="6940" spans="1:6">
      <c r="A6940" s="894" t="s">
        <v>3251</v>
      </c>
      <c r="B6940" s="567">
        <v>13747227</v>
      </c>
      <c r="C6940" s="567">
        <v>1</v>
      </c>
      <c r="D6940" s="567">
        <v>13747227</v>
      </c>
      <c r="E6940" s="567">
        <v>13472282</v>
      </c>
      <c r="F6940" s="567">
        <v>10566119</v>
      </c>
    </row>
    <row r="6941" spans="1:6">
      <c r="A6941" s="896" t="s">
        <v>526</v>
      </c>
      <c r="B6941" s="567">
        <v>13747227</v>
      </c>
      <c r="C6941" s="567">
        <v>1</v>
      </c>
      <c r="D6941" s="567">
        <v>13747227</v>
      </c>
      <c r="E6941" s="567">
        <v>13472282</v>
      </c>
      <c r="F6941" s="567">
        <v>10566119</v>
      </c>
    </row>
    <row r="6942" spans="1:6">
      <c r="A6942" s="895" t="s">
        <v>269</v>
      </c>
      <c r="B6942" s="567">
        <v>13747227</v>
      </c>
      <c r="C6942" s="567">
        <v>1</v>
      </c>
      <c r="D6942" s="567">
        <v>13747227</v>
      </c>
      <c r="E6942" s="567">
        <v>13472282</v>
      </c>
      <c r="F6942" s="567">
        <v>10566119</v>
      </c>
    </row>
    <row r="6943" spans="1:6">
      <c r="A6943" s="897" t="s">
        <v>480</v>
      </c>
      <c r="B6943" s="567">
        <v>13747227</v>
      </c>
      <c r="C6943" s="567">
        <v>1</v>
      </c>
      <c r="D6943" s="567">
        <v>13747227</v>
      </c>
      <c r="E6943" s="567">
        <v>13472282</v>
      </c>
      <c r="F6943" s="567">
        <v>10566119</v>
      </c>
    </row>
    <row r="6944" spans="1:6">
      <c r="A6944" s="887" t="s">
        <v>115</v>
      </c>
      <c r="B6944" s="567"/>
      <c r="C6944" s="567">
        <v>1</v>
      </c>
      <c r="D6944" s="567">
        <v>3750000</v>
      </c>
      <c r="E6944" s="567">
        <v>3639861.63693</v>
      </c>
      <c r="F6944" s="567">
        <v>3392146.1676000003</v>
      </c>
    </row>
    <row r="6945" spans="1:6">
      <c r="A6945" s="888" t="s">
        <v>20</v>
      </c>
      <c r="B6945" s="567"/>
      <c r="C6945" s="567">
        <v>1</v>
      </c>
      <c r="D6945" s="567">
        <v>3750000</v>
      </c>
      <c r="E6945" s="567">
        <v>3639861.63693</v>
      </c>
      <c r="F6945" s="567">
        <v>3392146.1676000003</v>
      </c>
    </row>
    <row r="6946" spans="1:6">
      <c r="A6946" s="889">
        <v>96</v>
      </c>
      <c r="B6946" s="567"/>
      <c r="C6946" s="567">
        <v>1</v>
      </c>
      <c r="D6946" s="567">
        <v>3750000</v>
      </c>
      <c r="E6946" s="567">
        <v>3639861.63693</v>
      </c>
      <c r="F6946" s="567">
        <v>3392146.1676000003</v>
      </c>
    </row>
    <row r="6947" spans="1:6">
      <c r="A6947" s="890" t="s">
        <v>3251</v>
      </c>
      <c r="B6947" s="567"/>
      <c r="C6947" s="567">
        <v>1</v>
      </c>
      <c r="D6947" s="567">
        <v>3750000</v>
      </c>
      <c r="E6947" s="567">
        <v>3639861.63693</v>
      </c>
      <c r="F6947" s="567">
        <v>3392146.1676000003</v>
      </c>
    </row>
    <row r="6948" spans="1:6">
      <c r="A6948" s="891" t="s">
        <v>3251</v>
      </c>
      <c r="B6948" s="567"/>
      <c r="C6948" s="567">
        <v>1</v>
      </c>
      <c r="D6948" s="567">
        <v>3750000</v>
      </c>
      <c r="E6948" s="567">
        <v>3639861.63693</v>
      </c>
      <c r="F6948" s="567">
        <v>3392146.1676000003</v>
      </c>
    </row>
    <row r="6949" spans="1:6">
      <c r="A6949" s="892" t="s">
        <v>117</v>
      </c>
      <c r="B6949" s="567"/>
      <c r="C6949" s="567">
        <v>1</v>
      </c>
      <c r="D6949" s="567">
        <v>3750000</v>
      </c>
      <c r="E6949" s="567">
        <v>3639861.63693</v>
      </c>
      <c r="F6949" s="567">
        <v>3392146.1676000003</v>
      </c>
    </row>
    <row r="6950" spans="1:6">
      <c r="A6950" s="893" t="s">
        <v>3251</v>
      </c>
      <c r="B6950" s="567"/>
      <c r="C6950" s="567">
        <v>1</v>
      </c>
      <c r="D6950" s="567">
        <v>3750000</v>
      </c>
      <c r="E6950" s="567">
        <v>3639861.63693</v>
      </c>
      <c r="F6950" s="567">
        <v>3392146.1676000003</v>
      </c>
    </row>
    <row r="6951" spans="1:6">
      <c r="A6951" s="894" t="s">
        <v>113</v>
      </c>
      <c r="B6951" s="567"/>
      <c r="C6951" s="567">
        <v>1</v>
      </c>
      <c r="D6951" s="567">
        <v>3750000</v>
      </c>
      <c r="E6951" s="567">
        <v>3639861.63693</v>
      </c>
      <c r="F6951" s="567">
        <v>3392146.1676000003</v>
      </c>
    </row>
    <row r="6952" spans="1:6">
      <c r="A6952" s="896" t="s">
        <v>317</v>
      </c>
      <c r="B6952" s="729"/>
      <c r="C6952" s="729">
        <v>1</v>
      </c>
      <c r="D6952" s="729">
        <v>3750000</v>
      </c>
      <c r="E6952" s="729">
        <v>3639861.63693</v>
      </c>
      <c r="F6952" s="729">
        <v>3392146.1676000003</v>
      </c>
    </row>
    <row r="6953" spans="1:6">
      <c r="A6953" s="895" t="s">
        <v>104</v>
      </c>
      <c r="B6953" s="567"/>
      <c r="C6953" s="567">
        <v>1</v>
      </c>
      <c r="D6953" s="567">
        <v>3750000</v>
      </c>
      <c r="E6953" s="567">
        <v>3639861.63693</v>
      </c>
      <c r="F6953" s="567">
        <v>3392146.1676000003</v>
      </c>
    </row>
    <row r="6954" spans="1:6">
      <c r="A6954" s="897" t="s">
        <v>3251</v>
      </c>
      <c r="B6954" s="567"/>
      <c r="C6954" s="567">
        <v>1</v>
      </c>
      <c r="D6954" s="567">
        <v>3750000</v>
      </c>
      <c r="E6954" s="567">
        <v>3639861.63693</v>
      </c>
      <c r="F6954" s="567">
        <v>3392146.1676000003</v>
      </c>
    </row>
    <row r="6955" spans="1:6">
      <c r="A6955" s="887" t="s">
        <v>135</v>
      </c>
      <c r="B6955" s="567"/>
      <c r="C6955" s="567">
        <v>1</v>
      </c>
      <c r="D6955" s="567">
        <v>2600000</v>
      </c>
      <c r="E6955" s="567">
        <v>2571314.0070500001</v>
      </c>
      <c r="F6955" s="567">
        <v>2570938.0471099997</v>
      </c>
    </row>
    <row r="6956" spans="1:6">
      <c r="A6956" s="888" t="s">
        <v>13</v>
      </c>
      <c r="B6956" s="567"/>
      <c r="C6956" s="567">
        <v>1</v>
      </c>
      <c r="D6956" s="567">
        <v>2600000</v>
      </c>
      <c r="E6956" s="567">
        <v>2571314.0070500001</v>
      </c>
      <c r="F6956" s="567">
        <v>2570938.0471099997</v>
      </c>
    </row>
    <row r="6957" spans="1:6">
      <c r="A6957" s="889">
        <v>100</v>
      </c>
      <c r="B6957" s="567"/>
      <c r="C6957" s="567">
        <v>1</v>
      </c>
      <c r="D6957" s="567">
        <v>2600000</v>
      </c>
      <c r="E6957" s="567">
        <v>2571314.0070500001</v>
      </c>
      <c r="F6957" s="567">
        <v>2570938.0471099997</v>
      </c>
    </row>
    <row r="6958" spans="1:6">
      <c r="A6958" s="890" t="s">
        <v>3251</v>
      </c>
      <c r="B6958" s="567"/>
      <c r="C6958" s="567">
        <v>1</v>
      </c>
      <c r="D6958" s="567">
        <v>2600000</v>
      </c>
      <c r="E6958" s="567">
        <v>2571314.0070500001</v>
      </c>
      <c r="F6958" s="567">
        <v>2570938.0471099997</v>
      </c>
    </row>
    <row r="6959" spans="1:6">
      <c r="A6959" s="891" t="s">
        <v>3251</v>
      </c>
      <c r="B6959" s="567"/>
      <c r="C6959" s="567">
        <v>1</v>
      </c>
      <c r="D6959" s="567">
        <v>2600000</v>
      </c>
      <c r="E6959" s="567">
        <v>2571314.0070500001</v>
      </c>
      <c r="F6959" s="567">
        <v>2570938.0471099997</v>
      </c>
    </row>
    <row r="6960" spans="1:6">
      <c r="A6960" s="892" t="s">
        <v>118</v>
      </c>
      <c r="B6960" s="567"/>
      <c r="C6960" s="567">
        <v>1</v>
      </c>
      <c r="D6960" s="567">
        <v>2600000</v>
      </c>
      <c r="E6960" s="567">
        <v>2571314.0070500001</v>
      </c>
      <c r="F6960" s="567">
        <v>2570938.0471099997</v>
      </c>
    </row>
    <row r="6961" spans="1:6">
      <c r="A6961" s="893" t="s">
        <v>3251</v>
      </c>
      <c r="B6961" s="567"/>
      <c r="C6961" s="567">
        <v>1</v>
      </c>
      <c r="D6961" s="567">
        <v>2600000</v>
      </c>
      <c r="E6961" s="567">
        <v>2571314.0070500001</v>
      </c>
      <c r="F6961" s="567">
        <v>2570938.0471099997</v>
      </c>
    </row>
    <row r="6962" spans="1:6">
      <c r="A6962" s="894" t="s">
        <v>113</v>
      </c>
      <c r="B6962" s="567"/>
      <c r="C6962" s="567">
        <v>1</v>
      </c>
      <c r="D6962" s="567">
        <v>2600000</v>
      </c>
      <c r="E6962" s="567">
        <v>2571314.0070500001</v>
      </c>
      <c r="F6962" s="567">
        <v>2570938.0471099997</v>
      </c>
    </row>
    <row r="6963" spans="1:6">
      <c r="A6963" s="896" t="s">
        <v>317</v>
      </c>
      <c r="B6963" s="729"/>
      <c r="C6963" s="729">
        <v>1</v>
      </c>
      <c r="D6963" s="729">
        <v>2600000</v>
      </c>
      <c r="E6963" s="729">
        <v>2571314.0070500001</v>
      </c>
      <c r="F6963" s="729">
        <v>2570938.0471099997</v>
      </c>
    </row>
    <row r="6964" spans="1:6">
      <c r="A6964" s="895" t="s">
        <v>104</v>
      </c>
      <c r="B6964" s="567"/>
      <c r="C6964" s="567">
        <v>1</v>
      </c>
      <c r="D6964" s="567">
        <v>2600000</v>
      </c>
      <c r="E6964" s="567">
        <v>2571314.0070500001</v>
      </c>
      <c r="F6964" s="567">
        <v>2570938.0471099997</v>
      </c>
    </row>
    <row r="6965" spans="1:6">
      <c r="A6965" s="897" t="s">
        <v>3251</v>
      </c>
      <c r="B6965" s="567"/>
      <c r="C6965" s="567">
        <v>1</v>
      </c>
      <c r="D6965" s="567">
        <v>2600000</v>
      </c>
      <c r="E6965" s="567">
        <v>2571314.0070500001</v>
      </c>
      <c r="F6965" s="567">
        <v>2570938.0471099997</v>
      </c>
    </row>
    <row r="6966" spans="1:6">
      <c r="A6966" s="887" t="s">
        <v>3152</v>
      </c>
      <c r="B6966" s="567"/>
      <c r="C6966" s="567">
        <v>1</v>
      </c>
      <c r="D6966" s="567">
        <v>5000000</v>
      </c>
      <c r="E6966" s="567"/>
      <c r="F6966" s="567"/>
    </row>
    <row r="6967" spans="1:6">
      <c r="A6967" s="888" t="s">
        <v>3251</v>
      </c>
      <c r="B6967" s="567"/>
      <c r="C6967" s="567">
        <v>1</v>
      </c>
      <c r="D6967" s="567">
        <v>5000000</v>
      </c>
      <c r="E6967" s="567"/>
      <c r="F6967" s="567"/>
    </row>
    <row r="6968" spans="1:6">
      <c r="A6968" s="889">
        <v>0.25</v>
      </c>
      <c r="B6968" s="567"/>
      <c r="C6968" s="567">
        <v>1</v>
      </c>
      <c r="D6968" s="567">
        <v>5000000</v>
      </c>
      <c r="E6968" s="567"/>
      <c r="F6968" s="567"/>
    </row>
    <row r="6969" spans="1:6">
      <c r="A6969" s="890">
        <v>0.05</v>
      </c>
      <c r="B6969" s="567"/>
      <c r="C6969" s="567">
        <v>1</v>
      </c>
      <c r="D6969" s="567">
        <v>5000000</v>
      </c>
      <c r="E6969" s="567"/>
      <c r="F6969" s="567"/>
    </row>
    <row r="6970" spans="1:6">
      <c r="A6970" s="891">
        <v>2021</v>
      </c>
      <c r="B6970" s="567"/>
      <c r="C6970" s="567">
        <v>1</v>
      </c>
      <c r="D6970" s="567">
        <v>5000000</v>
      </c>
      <c r="E6970" s="567"/>
      <c r="F6970" s="567"/>
    </row>
    <row r="6971" spans="1:6">
      <c r="A6971" s="892" t="s">
        <v>3151</v>
      </c>
      <c r="B6971" s="567"/>
      <c r="C6971" s="567">
        <v>1</v>
      </c>
      <c r="D6971" s="567">
        <v>5000000</v>
      </c>
      <c r="E6971" s="567"/>
      <c r="F6971" s="567"/>
    </row>
    <row r="6972" spans="1:6">
      <c r="A6972" s="893" t="s">
        <v>3251</v>
      </c>
      <c r="B6972" s="567"/>
      <c r="C6972" s="567">
        <v>1</v>
      </c>
      <c r="D6972" s="567">
        <v>5000000</v>
      </c>
      <c r="E6972" s="567"/>
      <c r="F6972" s="567"/>
    </row>
    <row r="6973" spans="1:6">
      <c r="A6973" s="894" t="s">
        <v>3251</v>
      </c>
      <c r="B6973" s="567"/>
      <c r="C6973" s="567">
        <v>1</v>
      </c>
      <c r="D6973" s="567">
        <v>5000000</v>
      </c>
      <c r="E6973" s="567"/>
      <c r="F6973" s="567"/>
    </row>
    <row r="6974" spans="1:6">
      <c r="A6974" s="896" t="s">
        <v>526</v>
      </c>
      <c r="B6974" s="567"/>
      <c r="C6974" s="567">
        <v>1</v>
      </c>
      <c r="D6974" s="567">
        <v>5000000</v>
      </c>
      <c r="E6974" s="567"/>
      <c r="F6974" s="567"/>
    </row>
    <row r="6975" spans="1:6">
      <c r="A6975" s="895" t="s">
        <v>270</v>
      </c>
      <c r="B6975" s="567"/>
      <c r="C6975" s="567">
        <v>1</v>
      </c>
      <c r="D6975" s="567">
        <v>5000000</v>
      </c>
      <c r="E6975" s="567"/>
      <c r="F6975" s="567"/>
    </row>
    <row r="6976" spans="1:6">
      <c r="A6976" s="897" t="s">
        <v>3251</v>
      </c>
      <c r="B6976" s="567"/>
      <c r="C6976" s="567">
        <v>1</v>
      </c>
      <c r="D6976" s="567">
        <v>5000000</v>
      </c>
      <c r="E6976" s="567"/>
      <c r="F6976" s="567"/>
    </row>
    <row r="6977" spans="1:6">
      <c r="A6977" s="887" t="s">
        <v>221</v>
      </c>
      <c r="B6977" s="567"/>
      <c r="C6977" s="567">
        <v>1</v>
      </c>
      <c r="D6977" s="567">
        <v>5177000</v>
      </c>
      <c r="E6977" s="567"/>
      <c r="F6977" s="567"/>
    </row>
    <row r="6978" spans="1:6">
      <c r="A6978" s="888" t="s">
        <v>3251</v>
      </c>
      <c r="B6978" s="567"/>
      <c r="C6978" s="567">
        <v>1</v>
      </c>
      <c r="D6978" s="567">
        <v>5177000</v>
      </c>
      <c r="E6978" s="567"/>
      <c r="F6978" s="567"/>
    </row>
    <row r="6979" spans="1:6">
      <c r="A6979" s="889">
        <v>0</v>
      </c>
      <c r="B6979" s="567"/>
      <c r="C6979" s="567">
        <v>1</v>
      </c>
      <c r="D6979" s="567">
        <v>5177000</v>
      </c>
      <c r="E6979" s="567"/>
      <c r="F6979" s="567"/>
    </row>
    <row r="6980" spans="1:6">
      <c r="A6980" s="890">
        <v>0</v>
      </c>
      <c r="B6980" s="567"/>
      <c r="C6980" s="567">
        <v>1</v>
      </c>
      <c r="D6980" s="567">
        <v>5177000</v>
      </c>
      <c r="E6980" s="567"/>
      <c r="F6980" s="567"/>
    </row>
    <row r="6981" spans="1:6">
      <c r="A6981" s="891" t="s">
        <v>3251</v>
      </c>
      <c r="B6981" s="567"/>
      <c r="C6981" s="567">
        <v>1</v>
      </c>
      <c r="D6981" s="567">
        <v>5177000</v>
      </c>
      <c r="E6981" s="567"/>
      <c r="F6981" s="567"/>
    </row>
    <row r="6982" spans="1:6">
      <c r="A6982" s="892" t="s">
        <v>139</v>
      </c>
      <c r="B6982" s="567"/>
      <c r="C6982" s="567">
        <v>1</v>
      </c>
      <c r="D6982" s="567">
        <v>5177000</v>
      </c>
      <c r="E6982" s="567"/>
      <c r="F6982" s="567"/>
    </row>
    <row r="6983" spans="1:6">
      <c r="A6983" s="893" t="s">
        <v>3251</v>
      </c>
      <c r="B6983" s="567"/>
      <c r="C6983" s="567">
        <v>1</v>
      </c>
      <c r="D6983" s="567">
        <v>5177000</v>
      </c>
      <c r="E6983" s="567"/>
      <c r="F6983" s="567"/>
    </row>
    <row r="6984" spans="1:6">
      <c r="A6984" s="894" t="s">
        <v>191</v>
      </c>
      <c r="B6984" s="567"/>
      <c r="C6984" s="567">
        <v>1</v>
      </c>
      <c r="D6984" s="567">
        <v>5177000</v>
      </c>
      <c r="E6984" s="567"/>
      <c r="F6984" s="567"/>
    </row>
    <row r="6985" spans="1:6">
      <c r="A6985" s="896" t="s">
        <v>317</v>
      </c>
      <c r="B6985" s="729"/>
      <c r="C6985" s="729">
        <v>1</v>
      </c>
      <c r="D6985" s="729">
        <v>5177000</v>
      </c>
      <c r="E6985" s="729"/>
      <c r="F6985" s="729"/>
    </row>
    <row r="6986" spans="1:6">
      <c r="A6986" s="895" t="s">
        <v>104</v>
      </c>
      <c r="B6986" s="567"/>
      <c r="C6986" s="567">
        <v>1</v>
      </c>
      <c r="D6986" s="567">
        <v>5177000</v>
      </c>
      <c r="E6986" s="567"/>
      <c r="F6986" s="567"/>
    </row>
    <row r="6987" spans="1:6">
      <c r="A6987" s="897" t="s">
        <v>3251</v>
      </c>
      <c r="B6987" s="567"/>
      <c r="C6987" s="567">
        <v>1</v>
      </c>
      <c r="D6987" s="567">
        <v>5177000</v>
      </c>
      <c r="E6987" s="567"/>
      <c r="F6987" s="567"/>
    </row>
    <row r="6988" spans="1:6">
      <c r="A6988" s="887" t="s">
        <v>176</v>
      </c>
      <c r="B6988" s="567"/>
      <c r="C6988" s="567">
        <v>1</v>
      </c>
      <c r="D6988" s="567">
        <v>5494000</v>
      </c>
      <c r="E6988" s="567"/>
      <c r="F6988" s="567"/>
    </row>
    <row r="6989" spans="1:6">
      <c r="A6989" s="888" t="s">
        <v>3251</v>
      </c>
      <c r="B6989" s="567"/>
      <c r="C6989" s="567">
        <v>1</v>
      </c>
      <c r="D6989" s="567">
        <v>5494000</v>
      </c>
      <c r="E6989" s="567"/>
      <c r="F6989" s="567"/>
    </row>
    <row r="6990" spans="1:6">
      <c r="A6990" s="889">
        <v>0.25</v>
      </c>
      <c r="B6990" s="567"/>
      <c r="C6990" s="567">
        <v>1</v>
      </c>
      <c r="D6990" s="567">
        <v>5494000</v>
      </c>
      <c r="E6990" s="567"/>
      <c r="F6990" s="567"/>
    </row>
    <row r="6991" spans="1:6">
      <c r="A6991" s="890" t="s">
        <v>3251</v>
      </c>
      <c r="B6991" s="567"/>
      <c r="C6991" s="567">
        <v>1</v>
      </c>
      <c r="D6991" s="567">
        <v>5494000</v>
      </c>
      <c r="E6991" s="567"/>
      <c r="F6991" s="567"/>
    </row>
    <row r="6992" spans="1:6">
      <c r="A6992" s="891" t="s">
        <v>3251</v>
      </c>
      <c r="B6992" s="567"/>
      <c r="C6992" s="567">
        <v>1</v>
      </c>
      <c r="D6992" s="567">
        <v>5494000</v>
      </c>
      <c r="E6992" s="567"/>
      <c r="F6992" s="567"/>
    </row>
    <row r="6993" spans="1:6">
      <c r="A6993" s="892" t="s">
        <v>174</v>
      </c>
      <c r="B6993" s="567"/>
      <c r="C6993" s="567">
        <v>1</v>
      </c>
      <c r="D6993" s="567">
        <v>5494000</v>
      </c>
      <c r="E6993" s="567"/>
      <c r="F6993" s="567"/>
    </row>
    <row r="6994" spans="1:6">
      <c r="A6994" s="893" t="s">
        <v>3251</v>
      </c>
      <c r="B6994" s="567"/>
      <c r="C6994" s="567">
        <v>1</v>
      </c>
      <c r="D6994" s="567">
        <v>5494000</v>
      </c>
      <c r="E6994" s="567"/>
      <c r="F6994" s="567"/>
    </row>
    <row r="6995" spans="1:6">
      <c r="A6995" s="894" t="s">
        <v>40</v>
      </c>
      <c r="B6995" s="567"/>
      <c r="C6995" s="567">
        <v>1</v>
      </c>
      <c r="D6995" s="567">
        <v>5494000</v>
      </c>
      <c r="E6995" s="567"/>
      <c r="F6995" s="567"/>
    </row>
    <row r="6996" spans="1:6">
      <c r="A6996" s="896" t="s">
        <v>317</v>
      </c>
      <c r="B6996" s="729"/>
      <c r="C6996" s="729">
        <v>1</v>
      </c>
      <c r="D6996" s="729">
        <v>5494000</v>
      </c>
      <c r="E6996" s="729"/>
      <c r="F6996" s="729"/>
    </row>
    <row r="6997" spans="1:6">
      <c r="A6997" s="895" t="s">
        <v>166</v>
      </c>
      <c r="B6997" s="567"/>
      <c r="C6997" s="567">
        <v>1</v>
      </c>
      <c r="D6997" s="567">
        <v>5494000</v>
      </c>
      <c r="E6997" s="567"/>
      <c r="F6997" s="567"/>
    </row>
    <row r="6998" spans="1:6">
      <c r="A6998" s="897" t="s">
        <v>3251</v>
      </c>
      <c r="B6998" s="567"/>
      <c r="C6998" s="567">
        <v>1</v>
      </c>
      <c r="D6998" s="567">
        <v>5494000</v>
      </c>
      <c r="E6998" s="567"/>
      <c r="F6998" s="567"/>
    </row>
    <row r="6999" spans="1:6">
      <c r="A6999" s="887" t="s">
        <v>477</v>
      </c>
      <c r="B6999" s="567">
        <v>1500000</v>
      </c>
      <c r="C6999" s="567">
        <v>1</v>
      </c>
      <c r="D6999" s="567">
        <v>1500000</v>
      </c>
      <c r="E6999" s="567">
        <v>970670</v>
      </c>
      <c r="F6999" s="567">
        <v>0</v>
      </c>
    </row>
    <row r="7000" spans="1:6">
      <c r="A7000" s="888" t="s">
        <v>3251</v>
      </c>
      <c r="B7000" s="567">
        <v>1500000</v>
      </c>
      <c r="C7000" s="567">
        <v>1</v>
      </c>
      <c r="D7000" s="567">
        <v>1500000</v>
      </c>
      <c r="E7000" s="567">
        <v>970670</v>
      </c>
      <c r="F7000" s="567">
        <v>0</v>
      </c>
    </row>
    <row r="7001" spans="1:6">
      <c r="A7001" s="889">
        <v>0.1</v>
      </c>
      <c r="B7001" s="567">
        <v>1500000</v>
      </c>
      <c r="C7001" s="567">
        <v>1</v>
      </c>
      <c r="D7001" s="567">
        <v>1500000</v>
      </c>
      <c r="E7001" s="567">
        <v>970670</v>
      </c>
      <c r="F7001" s="567">
        <v>0</v>
      </c>
    </row>
    <row r="7002" spans="1:6">
      <c r="A7002" s="890" t="s">
        <v>3251</v>
      </c>
      <c r="B7002" s="567">
        <v>1500000</v>
      </c>
      <c r="C7002" s="567">
        <v>1</v>
      </c>
      <c r="D7002" s="567">
        <v>1500000</v>
      </c>
      <c r="E7002" s="567">
        <v>970670</v>
      </c>
      <c r="F7002" s="567">
        <v>0</v>
      </c>
    </row>
    <row r="7003" spans="1:6">
      <c r="A7003" s="891" t="s">
        <v>3251</v>
      </c>
      <c r="B7003" s="567">
        <v>1500000</v>
      </c>
      <c r="C7003" s="567">
        <v>1</v>
      </c>
      <c r="D7003" s="567">
        <v>1500000</v>
      </c>
      <c r="E7003" s="567">
        <v>970670</v>
      </c>
      <c r="F7003" s="567">
        <v>0</v>
      </c>
    </row>
    <row r="7004" spans="1:6">
      <c r="A7004" s="892" t="s">
        <v>3251</v>
      </c>
      <c r="B7004" s="567">
        <v>1500000</v>
      </c>
      <c r="C7004" s="567">
        <v>1</v>
      </c>
      <c r="D7004" s="567">
        <v>1500000</v>
      </c>
      <c r="E7004" s="567">
        <v>970670</v>
      </c>
      <c r="F7004" s="567">
        <v>0</v>
      </c>
    </row>
    <row r="7005" spans="1:6">
      <c r="A7005" s="893" t="s">
        <v>476</v>
      </c>
      <c r="B7005" s="567">
        <v>1500000</v>
      </c>
      <c r="C7005" s="567">
        <v>1</v>
      </c>
      <c r="D7005" s="567">
        <v>1500000</v>
      </c>
      <c r="E7005" s="567">
        <v>970670</v>
      </c>
      <c r="F7005" s="567">
        <v>0</v>
      </c>
    </row>
    <row r="7006" spans="1:6">
      <c r="A7006" s="894" t="s">
        <v>3251</v>
      </c>
      <c r="B7006" s="567">
        <v>1500000</v>
      </c>
      <c r="C7006" s="567">
        <v>1</v>
      </c>
      <c r="D7006" s="567">
        <v>1500000</v>
      </c>
      <c r="E7006" s="567">
        <v>970670</v>
      </c>
      <c r="F7006" s="567">
        <v>0</v>
      </c>
    </row>
    <row r="7007" spans="1:6">
      <c r="A7007" s="896" t="s">
        <v>318</v>
      </c>
      <c r="B7007" s="567">
        <v>1500000</v>
      </c>
      <c r="C7007" s="567">
        <v>1</v>
      </c>
      <c r="D7007" s="567">
        <v>1500000</v>
      </c>
      <c r="E7007" s="567">
        <v>970670</v>
      </c>
      <c r="F7007" s="567">
        <v>0</v>
      </c>
    </row>
    <row r="7008" spans="1:6">
      <c r="A7008" s="895" t="s">
        <v>272</v>
      </c>
      <c r="B7008" s="567">
        <v>1500000</v>
      </c>
      <c r="C7008" s="567">
        <v>1</v>
      </c>
      <c r="D7008" s="567">
        <v>1500000</v>
      </c>
      <c r="E7008" s="567">
        <v>970670</v>
      </c>
      <c r="F7008" s="567">
        <v>0</v>
      </c>
    </row>
    <row r="7009" spans="1:6">
      <c r="A7009" s="897" t="s">
        <v>472</v>
      </c>
      <c r="B7009" s="567">
        <v>1500000</v>
      </c>
      <c r="C7009" s="567">
        <v>1</v>
      </c>
      <c r="D7009" s="567">
        <v>1500000</v>
      </c>
      <c r="E7009" s="567">
        <v>970670</v>
      </c>
      <c r="F7009" s="567">
        <v>0</v>
      </c>
    </row>
    <row r="7010" spans="1:6">
      <c r="A7010" s="887" t="s">
        <v>20</v>
      </c>
      <c r="B7010" s="567">
        <v>6592152</v>
      </c>
      <c r="C7010" s="567">
        <v>6</v>
      </c>
      <c r="D7010" s="567">
        <v>76541187</v>
      </c>
      <c r="E7010" s="567">
        <v>13319005.86105</v>
      </c>
      <c r="F7010" s="567">
        <v>12467497.1865</v>
      </c>
    </row>
    <row r="7011" spans="1:6">
      <c r="A7011" s="888" t="s">
        <v>3251</v>
      </c>
      <c r="B7011" s="567">
        <v>6592152</v>
      </c>
      <c r="C7011" s="567">
        <v>6</v>
      </c>
      <c r="D7011" s="567">
        <v>76541187</v>
      </c>
      <c r="E7011" s="567">
        <v>13319005.86105</v>
      </c>
      <c r="F7011" s="567">
        <v>12467497.1865</v>
      </c>
    </row>
    <row r="7012" spans="1:6">
      <c r="A7012" s="889">
        <v>0.05</v>
      </c>
      <c r="B7012" s="567"/>
      <c r="C7012" s="567">
        <v>1</v>
      </c>
      <c r="D7012" s="567">
        <v>62000000</v>
      </c>
      <c r="E7012" s="567"/>
      <c r="F7012" s="567">
        <v>4813054.1864999998</v>
      </c>
    </row>
    <row r="7013" spans="1:6">
      <c r="A7013" s="890">
        <v>0</v>
      </c>
      <c r="B7013" s="567"/>
      <c r="C7013" s="567">
        <v>1</v>
      </c>
      <c r="D7013" s="567">
        <v>62000000</v>
      </c>
      <c r="E7013" s="567"/>
      <c r="F7013" s="567">
        <v>4813054.1864999998</v>
      </c>
    </row>
    <row r="7014" spans="1:6">
      <c r="A7014" s="891" t="s">
        <v>3251</v>
      </c>
      <c r="B7014" s="567"/>
      <c r="C7014" s="567">
        <v>1</v>
      </c>
      <c r="D7014" s="567">
        <v>62000000</v>
      </c>
      <c r="E7014" s="567"/>
      <c r="F7014" s="567">
        <v>4813054.1864999998</v>
      </c>
    </row>
    <row r="7015" spans="1:6">
      <c r="A7015" s="892" t="s">
        <v>1214</v>
      </c>
      <c r="B7015" s="567"/>
      <c r="C7015" s="567">
        <v>1</v>
      </c>
      <c r="D7015" s="567">
        <v>62000000</v>
      </c>
      <c r="E7015" s="567"/>
      <c r="F7015" s="567">
        <v>4813054.1864999998</v>
      </c>
    </row>
    <row r="7016" spans="1:6">
      <c r="A7016" s="893" t="s">
        <v>3251</v>
      </c>
      <c r="B7016" s="567"/>
      <c r="C7016" s="567">
        <v>1</v>
      </c>
      <c r="D7016" s="567">
        <v>62000000</v>
      </c>
      <c r="E7016" s="567"/>
      <c r="F7016" s="567">
        <v>4813054.1864999998</v>
      </c>
    </row>
    <row r="7017" spans="1:6">
      <c r="A7017" s="894" t="s">
        <v>3251</v>
      </c>
      <c r="B7017" s="567"/>
      <c r="C7017" s="567">
        <v>1</v>
      </c>
      <c r="D7017" s="567">
        <v>62000000</v>
      </c>
      <c r="E7017" s="567"/>
      <c r="F7017" s="567">
        <v>4813054.1864999998</v>
      </c>
    </row>
    <row r="7018" spans="1:6">
      <c r="A7018" s="896" t="s">
        <v>529</v>
      </c>
      <c r="B7018" s="567"/>
      <c r="C7018" s="567">
        <v>1</v>
      </c>
      <c r="D7018" s="567">
        <v>62000000</v>
      </c>
      <c r="E7018" s="567"/>
      <c r="F7018" s="567">
        <v>4813054.1864999998</v>
      </c>
    </row>
    <row r="7019" spans="1:6">
      <c r="A7019" s="895" t="s">
        <v>282</v>
      </c>
      <c r="B7019" s="567"/>
      <c r="C7019" s="567">
        <v>1</v>
      </c>
      <c r="D7019" s="567">
        <v>62000000</v>
      </c>
      <c r="E7019" s="567"/>
      <c r="F7019" s="567">
        <v>4813054.1864999998</v>
      </c>
    </row>
    <row r="7020" spans="1:6">
      <c r="A7020" s="897" t="s">
        <v>319</v>
      </c>
      <c r="B7020" s="567"/>
      <c r="C7020" s="567">
        <v>1</v>
      </c>
      <c r="D7020" s="567">
        <v>62000000</v>
      </c>
      <c r="E7020" s="567"/>
      <c r="F7020" s="567">
        <v>4813054.1864999998</v>
      </c>
    </row>
    <row r="7021" spans="1:6">
      <c r="A7021" s="889">
        <v>0.6</v>
      </c>
      <c r="B7021" s="567">
        <v>1092152</v>
      </c>
      <c r="C7021" s="567">
        <v>1</v>
      </c>
      <c r="D7021" s="567">
        <v>1092152</v>
      </c>
      <c r="E7021" s="567">
        <v>912990</v>
      </c>
      <c r="F7021" s="567">
        <v>225847</v>
      </c>
    </row>
    <row r="7022" spans="1:6">
      <c r="A7022" s="890" t="s">
        <v>3251</v>
      </c>
      <c r="B7022" s="567">
        <v>1092152</v>
      </c>
      <c r="C7022" s="567">
        <v>1</v>
      </c>
      <c r="D7022" s="567">
        <v>1092152</v>
      </c>
      <c r="E7022" s="567">
        <v>912990</v>
      </c>
      <c r="F7022" s="567">
        <v>225847</v>
      </c>
    </row>
    <row r="7023" spans="1:6">
      <c r="A7023" s="891" t="s">
        <v>3251</v>
      </c>
      <c r="B7023" s="567">
        <v>1092152</v>
      </c>
      <c r="C7023" s="567">
        <v>1</v>
      </c>
      <c r="D7023" s="567">
        <v>1092152</v>
      </c>
      <c r="E7023" s="567">
        <v>912990</v>
      </c>
      <c r="F7023" s="567">
        <v>225847</v>
      </c>
    </row>
    <row r="7024" spans="1:6">
      <c r="A7024" s="892" t="s">
        <v>3251</v>
      </c>
      <c r="B7024" s="567">
        <v>1092152</v>
      </c>
      <c r="C7024" s="567">
        <v>1</v>
      </c>
      <c r="D7024" s="567">
        <v>1092152</v>
      </c>
      <c r="E7024" s="567">
        <v>912990</v>
      </c>
      <c r="F7024" s="567">
        <v>225847</v>
      </c>
    </row>
    <row r="7025" spans="1:6">
      <c r="A7025" s="893">
        <v>1</v>
      </c>
      <c r="B7025" s="567">
        <v>1092152</v>
      </c>
      <c r="C7025" s="567">
        <v>1</v>
      </c>
      <c r="D7025" s="567">
        <v>1092152</v>
      </c>
      <c r="E7025" s="567">
        <v>912990</v>
      </c>
      <c r="F7025" s="567">
        <v>225847</v>
      </c>
    </row>
    <row r="7026" spans="1:6">
      <c r="A7026" s="894" t="s">
        <v>3251</v>
      </c>
      <c r="B7026" s="567">
        <v>1092152</v>
      </c>
      <c r="C7026" s="567">
        <v>1</v>
      </c>
      <c r="D7026" s="567">
        <v>1092152</v>
      </c>
      <c r="E7026" s="567">
        <v>912990</v>
      </c>
      <c r="F7026" s="567">
        <v>225847</v>
      </c>
    </row>
    <row r="7027" spans="1:6">
      <c r="A7027" s="896" t="s">
        <v>318</v>
      </c>
      <c r="B7027" s="567">
        <v>1092152</v>
      </c>
      <c r="C7027" s="567">
        <v>1</v>
      </c>
      <c r="D7027" s="567">
        <v>1092152</v>
      </c>
      <c r="E7027" s="567">
        <v>912990</v>
      </c>
      <c r="F7027" s="567">
        <v>225847</v>
      </c>
    </row>
    <row r="7028" spans="1:6">
      <c r="A7028" s="895" t="s">
        <v>308</v>
      </c>
      <c r="B7028" s="567">
        <v>1092152</v>
      </c>
      <c r="C7028" s="567">
        <v>1</v>
      </c>
      <c r="D7028" s="567">
        <v>1092152</v>
      </c>
      <c r="E7028" s="567">
        <v>912990</v>
      </c>
      <c r="F7028" s="567">
        <v>225847</v>
      </c>
    </row>
    <row r="7029" spans="1:6">
      <c r="A7029" s="897" t="s">
        <v>3251</v>
      </c>
      <c r="B7029" s="567">
        <v>1092152</v>
      </c>
      <c r="C7029" s="567">
        <v>1</v>
      </c>
      <c r="D7029" s="567">
        <v>1092152</v>
      </c>
      <c r="E7029" s="567">
        <v>912990</v>
      </c>
      <c r="F7029" s="567">
        <v>225847</v>
      </c>
    </row>
    <row r="7030" spans="1:6">
      <c r="A7030" s="889">
        <v>0.8</v>
      </c>
      <c r="B7030" s="567"/>
      <c r="C7030" s="567">
        <v>1</v>
      </c>
      <c r="D7030" s="567">
        <v>2450000</v>
      </c>
      <c r="E7030" s="567">
        <v>2091384.57124</v>
      </c>
      <c r="F7030" s="567"/>
    </row>
    <row r="7031" spans="1:6">
      <c r="A7031" s="890" t="s">
        <v>3251</v>
      </c>
      <c r="B7031" s="567"/>
      <c r="C7031" s="567">
        <v>1</v>
      </c>
      <c r="D7031" s="567">
        <v>2450000</v>
      </c>
      <c r="E7031" s="567">
        <v>2091384.57124</v>
      </c>
      <c r="F7031" s="567"/>
    </row>
    <row r="7032" spans="1:6">
      <c r="A7032" s="891" t="s">
        <v>3251</v>
      </c>
      <c r="B7032" s="567"/>
      <c r="C7032" s="567">
        <v>1</v>
      </c>
      <c r="D7032" s="567">
        <v>2450000</v>
      </c>
      <c r="E7032" s="567">
        <v>2091384.57124</v>
      </c>
      <c r="F7032" s="567"/>
    </row>
    <row r="7033" spans="1:6">
      <c r="A7033" s="892" t="s">
        <v>2603</v>
      </c>
      <c r="B7033" s="567"/>
      <c r="C7033" s="567">
        <v>1</v>
      </c>
      <c r="D7033" s="567">
        <v>2450000</v>
      </c>
      <c r="E7033" s="567">
        <v>2091384.57124</v>
      </c>
      <c r="F7033" s="567"/>
    </row>
    <row r="7034" spans="1:6">
      <c r="A7034" s="893" t="s">
        <v>2604</v>
      </c>
      <c r="B7034" s="567"/>
      <c r="C7034" s="567">
        <v>1</v>
      </c>
      <c r="D7034" s="567">
        <v>2450000</v>
      </c>
      <c r="E7034" s="567">
        <v>2091384.57124</v>
      </c>
      <c r="F7034" s="567"/>
    </row>
    <row r="7035" spans="1:6">
      <c r="A7035" s="894" t="s">
        <v>3251</v>
      </c>
      <c r="B7035" s="567"/>
      <c r="C7035" s="567">
        <v>1</v>
      </c>
      <c r="D7035" s="567">
        <v>2450000</v>
      </c>
      <c r="E7035" s="567">
        <v>2091384.57124</v>
      </c>
      <c r="F7035" s="567"/>
    </row>
    <row r="7036" spans="1:6">
      <c r="A7036" s="896" t="s">
        <v>2286</v>
      </c>
      <c r="B7036" s="567"/>
      <c r="C7036" s="567">
        <v>1</v>
      </c>
      <c r="D7036" s="567">
        <v>2450000</v>
      </c>
      <c r="E7036" s="567">
        <v>2091384.57124</v>
      </c>
      <c r="F7036" s="567"/>
    </row>
    <row r="7037" spans="1:6">
      <c r="A7037" s="895" t="s">
        <v>276</v>
      </c>
      <c r="B7037" s="567"/>
      <c r="C7037" s="567">
        <v>1</v>
      </c>
      <c r="D7037" s="567">
        <v>2450000</v>
      </c>
      <c r="E7037" s="567">
        <v>2091384.57124</v>
      </c>
      <c r="F7037" s="567"/>
    </row>
    <row r="7038" spans="1:6">
      <c r="A7038" s="897" t="s">
        <v>3251</v>
      </c>
      <c r="B7038" s="567"/>
      <c r="C7038" s="567">
        <v>1</v>
      </c>
      <c r="D7038" s="567">
        <v>2450000</v>
      </c>
      <c r="E7038" s="567">
        <v>2091384.57124</v>
      </c>
      <c r="F7038" s="567"/>
    </row>
    <row r="7039" spans="1:6">
      <c r="A7039" s="889">
        <v>0.95</v>
      </c>
      <c r="B7039" s="567"/>
      <c r="C7039" s="567">
        <v>1</v>
      </c>
      <c r="D7039" s="567">
        <v>1000000</v>
      </c>
      <c r="E7039" s="567">
        <v>995113.28980999999</v>
      </c>
      <c r="F7039" s="567"/>
    </row>
    <row r="7040" spans="1:6">
      <c r="A7040" s="890" t="s">
        <v>3251</v>
      </c>
      <c r="B7040" s="567"/>
      <c r="C7040" s="567">
        <v>1</v>
      </c>
      <c r="D7040" s="567">
        <v>1000000</v>
      </c>
      <c r="E7040" s="567">
        <v>995113.28980999999</v>
      </c>
      <c r="F7040" s="567"/>
    </row>
    <row r="7041" spans="1:6">
      <c r="A7041" s="891" t="s">
        <v>3251</v>
      </c>
      <c r="B7041" s="567"/>
      <c r="C7041" s="567">
        <v>1</v>
      </c>
      <c r="D7041" s="567">
        <v>1000000</v>
      </c>
      <c r="E7041" s="567">
        <v>995113.28980999999</v>
      </c>
      <c r="F7041" s="567"/>
    </row>
    <row r="7042" spans="1:6">
      <c r="A7042" s="892" t="s">
        <v>2599</v>
      </c>
      <c r="B7042" s="567"/>
      <c r="C7042" s="567">
        <v>1</v>
      </c>
      <c r="D7042" s="567">
        <v>1000000</v>
      </c>
      <c r="E7042" s="567">
        <v>995113.28980999999</v>
      </c>
      <c r="F7042" s="567"/>
    </row>
    <row r="7043" spans="1:6">
      <c r="A7043" s="893" t="s">
        <v>2600</v>
      </c>
      <c r="B7043" s="567"/>
      <c r="C7043" s="567">
        <v>1</v>
      </c>
      <c r="D7043" s="567">
        <v>1000000</v>
      </c>
      <c r="E7043" s="567">
        <v>995113.28980999999</v>
      </c>
      <c r="F7043" s="567"/>
    </row>
    <row r="7044" spans="1:6">
      <c r="A7044" s="894" t="s">
        <v>3251</v>
      </c>
      <c r="B7044" s="567"/>
      <c r="C7044" s="567">
        <v>1</v>
      </c>
      <c r="D7044" s="567">
        <v>1000000</v>
      </c>
      <c r="E7044" s="567">
        <v>995113.28980999999</v>
      </c>
      <c r="F7044" s="567"/>
    </row>
    <row r="7045" spans="1:6">
      <c r="A7045" s="896" t="s">
        <v>2286</v>
      </c>
      <c r="B7045" s="567"/>
      <c r="C7045" s="567">
        <v>1</v>
      </c>
      <c r="D7045" s="567">
        <v>1000000</v>
      </c>
      <c r="E7045" s="567">
        <v>995113.28980999999</v>
      </c>
      <c r="F7045" s="567"/>
    </row>
    <row r="7046" spans="1:6">
      <c r="A7046" s="895" t="s">
        <v>276</v>
      </c>
      <c r="B7046" s="567"/>
      <c r="C7046" s="567">
        <v>1</v>
      </c>
      <c r="D7046" s="567">
        <v>1000000</v>
      </c>
      <c r="E7046" s="567">
        <v>995113.28980999999</v>
      </c>
      <c r="F7046" s="567"/>
    </row>
    <row r="7047" spans="1:6">
      <c r="A7047" s="897" t="s">
        <v>3251</v>
      </c>
      <c r="B7047" s="567"/>
      <c r="C7047" s="567">
        <v>1</v>
      </c>
      <c r="D7047" s="567">
        <v>1000000</v>
      </c>
      <c r="E7047" s="567">
        <v>995113.28980999999</v>
      </c>
      <c r="F7047" s="567"/>
    </row>
    <row r="7048" spans="1:6">
      <c r="A7048" s="889">
        <v>0.98</v>
      </c>
      <c r="B7048" s="567">
        <v>2500000</v>
      </c>
      <c r="C7048" s="567">
        <v>1</v>
      </c>
      <c r="D7048" s="567">
        <v>5000000</v>
      </c>
      <c r="E7048" s="567">
        <v>4833170</v>
      </c>
      <c r="F7048" s="567">
        <v>3554920</v>
      </c>
    </row>
    <row r="7049" spans="1:6">
      <c r="A7049" s="890" t="s">
        <v>3251</v>
      </c>
      <c r="B7049" s="567">
        <v>2500000</v>
      </c>
      <c r="C7049" s="567">
        <v>1</v>
      </c>
      <c r="D7049" s="567">
        <v>5000000</v>
      </c>
      <c r="E7049" s="567">
        <v>4833170</v>
      </c>
      <c r="F7049" s="567">
        <v>3554920</v>
      </c>
    </row>
    <row r="7050" spans="1:6">
      <c r="A7050" s="891" t="s">
        <v>3251</v>
      </c>
      <c r="B7050" s="567">
        <v>2500000</v>
      </c>
      <c r="C7050" s="567">
        <v>1</v>
      </c>
      <c r="D7050" s="567">
        <v>5000000</v>
      </c>
      <c r="E7050" s="567">
        <v>4833170</v>
      </c>
      <c r="F7050" s="567">
        <v>3554920</v>
      </c>
    </row>
    <row r="7051" spans="1:6">
      <c r="A7051" s="892" t="s">
        <v>3251</v>
      </c>
      <c r="B7051" s="567">
        <v>2500000</v>
      </c>
      <c r="C7051" s="567">
        <v>1</v>
      </c>
      <c r="D7051" s="567">
        <v>5000000</v>
      </c>
      <c r="E7051" s="567">
        <v>4833170</v>
      </c>
      <c r="F7051" s="567">
        <v>3554920</v>
      </c>
    </row>
    <row r="7052" spans="1:6">
      <c r="A7052" s="893" t="s">
        <v>469</v>
      </c>
      <c r="B7052" s="567">
        <v>2500000</v>
      </c>
      <c r="C7052" s="567">
        <v>1</v>
      </c>
      <c r="D7052" s="567">
        <v>5000000</v>
      </c>
      <c r="E7052" s="567">
        <v>4833170</v>
      </c>
      <c r="F7052" s="567">
        <v>3554920</v>
      </c>
    </row>
    <row r="7053" spans="1:6">
      <c r="A7053" s="894" t="s">
        <v>3251</v>
      </c>
      <c r="B7053" s="567">
        <v>2500000</v>
      </c>
      <c r="C7053" s="567">
        <v>1</v>
      </c>
      <c r="D7053" s="567">
        <v>5000000</v>
      </c>
      <c r="E7053" s="567">
        <v>4833170</v>
      </c>
      <c r="F7053" s="567">
        <v>3554920</v>
      </c>
    </row>
    <row r="7054" spans="1:6">
      <c r="A7054" s="896" t="s">
        <v>318</v>
      </c>
      <c r="B7054" s="567">
        <v>2500000</v>
      </c>
      <c r="C7054" s="567">
        <v>1</v>
      </c>
      <c r="D7054" s="567">
        <v>5000000</v>
      </c>
      <c r="E7054" s="567">
        <v>4833170</v>
      </c>
      <c r="F7054" s="567">
        <v>3554920</v>
      </c>
    </row>
    <row r="7055" spans="1:6">
      <c r="A7055" s="895" t="s">
        <v>272</v>
      </c>
      <c r="B7055" s="567">
        <v>2500000</v>
      </c>
      <c r="C7055" s="567">
        <v>1</v>
      </c>
      <c r="D7055" s="567">
        <v>5000000</v>
      </c>
      <c r="E7055" s="567">
        <v>4833170</v>
      </c>
      <c r="F7055" s="567">
        <v>3554920</v>
      </c>
    </row>
    <row r="7056" spans="1:6">
      <c r="A7056" s="897" t="s">
        <v>319</v>
      </c>
      <c r="B7056" s="567">
        <v>2500000</v>
      </c>
      <c r="C7056" s="567">
        <v>1</v>
      </c>
      <c r="D7056" s="567">
        <v>5000000</v>
      </c>
      <c r="E7056" s="567">
        <v>4833170</v>
      </c>
      <c r="F7056" s="567">
        <v>3554920</v>
      </c>
    </row>
    <row r="7057" spans="1:6">
      <c r="A7057" s="889">
        <v>86</v>
      </c>
      <c r="B7057" s="567">
        <v>3000000</v>
      </c>
      <c r="C7057" s="567">
        <v>1</v>
      </c>
      <c r="D7057" s="567">
        <v>4999035</v>
      </c>
      <c r="E7057" s="567">
        <v>4486348</v>
      </c>
      <c r="F7057" s="567">
        <v>3873676</v>
      </c>
    </row>
    <row r="7058" spans="1:6">
      <c r="A7058" s="890" t="s">
        <v>3251</v>
      </c>
      <c r="B7058" s="567">
        <v>3000000</v>
      </c>
      <c r="C7058" s="567">
        <v>1</v>
      </c>
      <c r="D7058" s="567">
        <v>4999035</v>
      </c>
      <c r="E7058" s="567">
        <v>4486348</v>
      </c>
      <c r="F7058" s="567">
        <v>3873676</v>
      </c>
    </row>
    <row r="7059" spans="1:6">
      <c r="A7059" s="891" t="s">
        <v>3251</v>
      </c>
      <c r="B7059" s="567">
        <v>3000000</v>
      </c>
      <c r="C7059" s="567">
        <v>1</v>
      </c>
      <c r="D7059" s="567">
        <v>4999035</v>
      </c>
      <c r="E7059" s="567">
        <v>4486348</v>
      </c>
      <c r="F7059" s="567">
        <v>3873676</v>
      </c>
    </row>
    <row r="7060" spans="1:6">
      <c r="A7060" s="892" t="s">
        <v>3251</v>
      </c>
      <c r="B7060" s="567">
        <v>3000000</v>
      </c>
      <c r="C7060" s="567">
        <v>1</v>
      </c>
      <c r="D7060" s="567">
        <v>4999035</v>
      </c>
      <c r="E7060" s="567">
        <v>4486348</v>
      </c>
      <c r="F7060" s="567">
        <v>3873676</v>
      </c>
    </row>
    <row r="7061" spans="1:6">
      <c r="A7061" s="893" t="s">
        <v>443</v>
      </c>
      <c r="B7061" s="567">
        <v>3000000</v>
      </c>
      <c r="C7061" s="567">
        <v>1</v>
      </c>
      <c r="D7061" s="567">
        <v>4999035</v>
      </c>
      <c r="E7061" s="567">
        <v>4486348</v>
      </c>
      <c r="F7061" s="567">
        <v>3873676</v>
      </c>
    </row>
    <row r="7062" spans="1:6">
      <c r="A7062" s="894" t="s">
        <v>3251</v>
      </c>
      <c r="B7062" s="567">
        <v>3000000</v>
      </c>
      <c r="C7062" s="567">
        <v>1</v>
      </c>
      <c r="D7062" s="567">
        <v>4999035</v>
      </c>
      <c r="E7062" s="567">
        <v>4486348</v>
      </c>
      <c r="F7062" s="567">
        <v>3873676</v>
      </c>
    </row>
    <row r="7063" spans="1:6">
      <c r="A7063" s="896" t="s">
        <v>318</v>
      </c>
      <c r="B7063" s="567">
        <v>3000000</v>
      </c>
      <c r="C7063" s="567">
        <v>1</v>
      </c>
      <c r="D7063" s="567">
        <v>4999035</v>
      </c>
      <c r="E7063" s="567">
        <v>4486348</v>
      </c>
      <c r="F7063" s="567">
        <v>3873676</v>
      </c>
    </row>
    <row r="7064" spans="1:6">
      <c r="A7064" s="895" t="s">
        <v>266</v>
      </c>
      <c r="B7064" s="567">
        <v>3000000</v>
      </c>
      <c r="C7064" s="567">
        <v>1</v>
      </c>
      <c r="D7064" s="567">
        <v>4999035</v>
      </c>
      <c r="E7064" s="567">
        <v>4486348</v>
      </c>
      <c r="F7064" s="567">
        <v>3873676</v>
      </c>
    </row>
    <row r="7065" spans="1:6">
      <c r="A7065" s="897" t="s">
        <v>3251</v>
      </c>
      <c r="B7065" s="567">
        <v>3000000</v>
      </c>
      <c r="C7065" s="567">
        <v>1</v>
      </c>
      <c r="D7065" s="567">
        <v>4999035</v>
      </c>
      <c r="E7065" s="567">
        <v>4486348</v>
      </c>
      <c r="F7065" s="567">
        <v>3873676</v>
      </c>
    </row>
    <row r="7066" spans="1:6">
      <c r="A7066" s="887" t="s">
        <v>330</v>
      </c>
      <c r="B7066" s="567">
        <v>1800000</v>
      </c>
      <c r="C7066" s="567">
        <v>1</v>
      </c>
      <c r="D7066" s="567">
        <v>1800000</v>
      </c>
      <c r="E7066" s="567">
        <v>1777648.38674</v>
      </c>
      <c r="F7066" s="567">
        <v>1657587</v>
      </c>
    </row>
    <row r="7067" spans="1:6">
      <c r="A7067" s="888" t="s">
        <v>3251</v>
      </c>
      <c r="B7067" s="567">
        <v>1800000</v>
      </c>
      <c r="C7067" s="567">
        <v>1</v>
      </c>
      <c r="D7067" s="567">
        <v>1800000</v>
      </c>
      <c r="E7067" s="567">
        <v>1777648.38674</v>
      </c>
      <c r="F7067" s="567">
        <v>1657587</v>
      </c>
    </row>
    <row r="7068" spans="1:6">
      <c r="A7068" s="889">
        <v>0.9</v>
      </c>
      <c r="B7068" s="567">
        <v>1800000</v>
      </c>
      <c r="C7068" s="567">
        <v>1</v>
      </c>
      <c r="D7068" s="567">
        <v>1800000</v>
      </c>
      <c r="E7068" s="567">
        <v>1777648.38674</v>
      </c>
      <c r="F7068" s="567">
        <v>1657587</v>
      </c>
    </row>
    <row r="7069" spans="1:6">
      <c r="A7069" s="890" t="s">
        <v>3251</v>
      </c>
      <c r="B7069" s="567">
        <v>1800000</v>
      </c>
      <c r="C7069" s="567">
        <v>1</v>
      </c>
      <c r="D7069" s="567">
        <v>1800000</v>
      </c>
      <c r="E7069" s="567">
        <v>1777648.38674</v>
      </c>
      <c r="F7069" s="567">
        <v>1657587</v>
      </c>
    </row>
    <row r="7070" spans="1:6">
      <c r="A7070" s="891" t="s">
        <v>3251</v>
      </c>
      <c r="B7070" s="567">
        <v>1800000</v>
      </c>
      <c r="C7070" s="567">
        <v>1</v>
      </c>
      <c r="D7070" s="567">
        <v>1800000</v>
      </c>
      <c r="E7070" s="567">
        <v>1777648.38674</v>
      </c>
      <c r="F7070" s="567">
        <v>1657587</v>
      </c>
    </row>
    <row r="7071" spans="1:6">
      <c r="A7071" s="892" t="s">
        <v>3251</v>
      </c>
      <c r="B7071" s="567">
        <v>1800000</v>
      </c>
      <c r="C7071" s="567">
        <v>1</v>
      </c>
      <c r="D7071" s="567">
        <v>1800000</v>
      </c>
      <c r="E7071" s="567">
        <v>1777648.38674</v>
      </c>
      <c r="F7071" s="567">
        <v>1657587</v>
      </c>
    </row>
    <row r="7072" spans="1:6">
      <c r="A7072" s="893" t="s">
        <v>336</v>
      </c>
      <c r="B7072" s="567">
        <v>1800000</v>
      </c>
      <c r="C7072" s="567">
        <v>1</v>
      </c>
      <c r="D7072" s="567">
        <v>1800000</v>
      </c>
      <c r="E7072" s="567">
        <v>1777648.38674</v>
      </c>
      <c r="F7072" s="567">
        <v>1657587</v>
      </c>
    </row>
    <row r="7073" spans="1:6">
      <c r="A7073" s="894" t="s">
        <v>3251</v>
      </c>
      <c r="B7073" s="567">
        <v>1800000</v>
      </c>
      <c r="C7073" s="567">
        <v>1</v>
      </c>
      <c r="D7073" s="567">
        <v>1800000</v>
      </c>
      <c r="E7073" s="567">
        <v>1777648.38674</v>
      </c>
      <c r="F7073" s="567">
        <v>1657587</v>
      </c>
    </row>
    <row r="7074" spans="1:6">
      <c r="A7074" s="896" t="s">
        <v>318</v>
      </c>
      <c r="B7074" s="567">
        <v>1800000</v>
      </c>
      <c r="C7074" s="567">
        <v>1</v>
      </c>
      <c r="D7074" s="567">
        <v>1800000</v>
      </c>
      <c r="E7074" s="567">
        <v>1777648.38674</v>
      </c>
      <c r="F7074" s="567">
        <v>1657587</v>
      </c>
    </row>
    <row r="7075" spans="1:6">
      <c r="A7075" s="895" t="s">
        <v>295</v>
      </c>
      <c r="B7075" s="567">
        <v>1800000</v>
      </c>
      <c r="C7075" s="567">
        <v>1</v>
      </c>
      <c r="D7075" s="567">
        <v>1800000</v>
      </c>
      <c r="E7075" s="567">
        <v>1777648.38674</v>
      </c>
      <c r="F7075" s="567">
        <v>1657587</v>
      </c>
    </row>
    <row r="7076" spans="1:6">
      <c r="A7076" s="897" t="s">
        <v>319</v>
      </c>
      <c r="B7076" s="567">
        <v>1800000</v>
      </c>
      <c r="C7076" s="567">
        <v>1</v>
      </c>
      <c r="D7076" s="567">
        <v>1800000</v>
      </c>
      <c r="E7076" s="567">
        <v>1777648.38674</v>
      </c>
      <c r="F7076" s="567">
        <v>1657587</v>
      </c>
    </row>
    <row r="7077" spans="1:6">
      <c r="A7077" s="887" t="s">
        <v>591</v>
      </c>
      <c r="B7077" s="567">
        <v>1400000</v>
      </c>
      <c r="C7077" s="567">
        <v>1</v>
      </c>
      <c r="D7077" s="567">
        <v>1400000</v>
      </c>
      <c r="E7077" s="567">
        <v>1383159.6507000001</v>
      </c>
      <c r="F7077" s="567">
        <v>1061921.2086199999</v>
      </c>
    </row>
    <row r="7078" spans="1:6">
      <c r="A7078" s="888" t="s">
        <v>3251</v>
      </c>
      <c r="B7078" s="567">
        <v>1400000</v>
      </c>
      <c r="C7078" s="567">
        <v>1</v>
      </c>
      <c r="D7078" s="567">
        <v>1400000</v>
      </c>
      <c r="E7078" s="567">
        <v>1383159.6507000001</v>
      </c>
      <c r="F7078" s="567">
        <v>1061921.2086199999</v>
      </c>
    </row>
    <row r="7079" spans="1:6">
      <c r="A7079" s="889">
        <v>1</v>
      </c>
      <c r="B7079" s="567">
        <v>1400000</v>
      </c>
      <c r="C7079" s="567">
        <v>1</v>
      </c>
      <c r="D7079" s="567">
        <v>1400000</v>
      </c>
      <c r="E7079" s="567">
        <v>1383159.6507000001</v>
      </c>
      <c r="F7079" s="567">
        <v>1061921.2086199999</v>
      </c>
    </row>
    <row r="7080" spans="1:6">
      <c r="A7080" s="890" t="s">
        <v>3251</v>
      </c>
      <c r="B7080" s="567">
        <v>1400000</v>
      </c>
      <c r="C7080" s="567">
        <v>1</v>
      </c>
      <c r="D7080" s="567">
        <v>1400000</v>
      </c>
      <c r="E7080" s="567">
        <v>1383159.6507000001</v>
      </c>
      <c r="F7080" s="567">
        <v>1061921.2086199999</v>
      </c>
    </row>
    <row r="7081" spans="1:6">
      <c r="A7081" s="891">
        <v>2022</v>
      </c>
      <c r="B7081" s="567">
        <v>1400000</v>
      </c>
      <c r="C7081" s="567">
        <v>1</v>
      </c>
      <c r="D7081" s="567">
        <v>1400000</v>
      </c>
      <c r="E7081" s="567">
        <v>1383159.6507000001</v>
      </c>
      <c r="F7081" s="567">
        <v>1061921.2086199999</v>
      </c>
    </row>
    <row r="7082" spans="1:6">
      <c r="A7082" s="892" t="s">
        <v>590</v>
      </c>
      <c r="B7082" s="567">
        <v>1400000</v>
      </c>
      <c r="C7082" s="567">
        <v>1</v>
      </c>
      <c r="D7082" s="567">
        <v>1400000</v>
      </c>
      <c r="E7082" s="567">
        <v>1383159.6507000001</v>
      </c>
      <c r="F7082" s="567">
        <v>1061921.2086199999</v>
      </c>
    </row>
    <row r="7083" spans="1:6">
      <c r="A7083" s="893" t="s">
        <v>3251</v>
      </c>
      <c r="B7083" s="567">
        <v>1400000</v>
      </c>
      <c r="C7083" s="567">
        <v>1</v>
      </c>
      <c r="D7083" s="567">
        <v>1400000</v>
      </c>
      <c r="E7083" s="567">
        <v>1383159.6507000001</v>
      </c>
      <c r="F7083" s="567">
        <v>1061921.2086199999</v>
      </c>
    </row>
    <row r="7084" spans="1:6">
      <c r="A7084" s="894" t="s">
        <v>3251</v>
      </c>
      <c r="B7084" s="567">
        <v>1400000</v>
      </c>
      <c r="C7084" s="567">
        <v>1</v>
      </c>
      <c r="D7084" s="567">
        <v>1400000</v>
      </c>
      <c r="E7084" s="567">
        <v>1383159.6507000001</v>
      </c>
      <c r="F7084" s="567">
        <v>1061921.2086199999</v>
      </c>
    </row>
    <row r="7085" spans="1:6">
      <c r="A7085" s="896" t="s">
        <v>527</v>
      </c>
      <c r="B7085" s="567">
        <v>1400000</v>
      </c>
      <c r="C7085" s="567">
        <v>1</v>
      </c>
      <c r="D7085" s="567">
        <v>1400000</v>
      </c>
      <c r="E7085" s="567">
        <v>1383159.6507000001</v>
      </c>
      <c r="F7085" s="567">
        <v>1061921.2086199999</v>
      </c>
    </row>
    <row r="7086" spans="1:6">
      <c r="A7086" s="895" t="s">
        <v>289</v>
      </c>
      <c r="B7086" s="567">
        <v>1400000</v>
      </c>
      <c r="C7086" s="567">
        <v>1</v>
      </c>
      <c r="D7086" s="567">
        <v>1400000</v>
      </c>
      <c r="E7086" s="567">
        <v>1383159.6507000001</v>
      </c>
      <c r="F7086" s="567">
        <v>1061921.2086199999</v>
      </c>
    </row>
    <row r="7087" spans="1:6">
      <c r="A7087" s="897" t="s">
        <v>319</v>
      </c>
      <c r="B7087" s="567">
        <v>1400000</v>
      </c>
      <c r="C7087" s="567">
        <v>1</v>
      </c>
      <c r="D7087" s="567">
        <v>1400000</v>
      </c>
      <c r="E7087" s="567">
        <v>1383159.6507000001</v>
      </c>
      <c r="F7087" s="567">
        <v>1061921.2086199999</v>
      </c>
    </row>
    <row r="7088" spans="1:6">
      <c r="A7088" s="887" t="s">
        <v>214</v>
      </c>
      <c r="B7088" s="567"/>
      <c r="C7088" s="567">
        <v>1</v>
      </c>
      <c r="D7088" s="567">
        <v>12543752.188999999</v>
      </c>
      <c r="E7088" s="567"/>
      <c r="F7088" s="567">
        <v>0</v>
      </c>
    </row>
    <row r="7089" spans="1:6">
      <c r="A7089" s="888" t="s">
        <v>3251</v>
      </c>
      <c r="B7089" s="567"/>
      <c r="C7089" s="567">
        <v>1</v>
      </c>
      <c r="D7089" s="567">
        <v>12543752.188999999</v>
      </c>
      <c r="E7089" s="567"/>
      <c r="F7089" s="567">
        <v>0</v>
      </c>
    </row>
    <row r="7090" spans="1:6">
      <c r="A7090" s="889" t="s">
        <v>3251</v>
      </c>
      <c r="B7090" s="567"/>
      <c r="C7090" s="567">
        <v>1</v>
      </c>
      <c r="D7090" s="567">
        <v>12543752.188999999</v>
      </c>
      <c r="E7090" s="567"/>
      <c r="F7090" s="567">
        <v>0</v>
      </c>
    </row>
    <row r="7091" spans="1:6">
      <c r="A7091" s="890" t="s">
        <v>3251</v>
      </c>
      <c r="B7091" s="567"/>
      <c r="C7091" s="567">
        <v>1</v>
      </c>
      <c r="D7091" s="567">
        <v>12543752.188999999</v>
      </c>
      <c r="E7091" s="567"/>
      <c r="F7091" s="567">
        <v>0</v>
      </c>
    </row>
    <row r="7092" spans="1:6">
      <c r="A7092" s="891" t="s">
        <v>3251</v>
      </c>
      <c r="B7092" s="567"/>
      <c r="C7092" s="567">
        <v>1</v>
      </c>
      <c r="D7092" s="567">
        <v>12543752.188999999</v>
      </c>
      <c r="E7092" s="567"/>
      <c r="F7092" s="567">
        <v>0</v>
      </c>
    </row>
    <row r="7093" spans="1:6">
      <c r="A7093" s="892" t="s">
        <v>91</v>
      </c>
      <c r="B7093" s="567"/>
      <c r="C7093" s="567">
        <v>1</v>
      </c>
      <c r="D7093" s="567">
        <v>12543752.188999999</v>
      </c>
      <c r="E7093" s="567"/>
      <c r="F7093" s="567">
        <v>0</v>
      </c>
    </row>
    <row r="7094" spans="1:6">
      <c r="A7094" s="893" t="s">
        <v>3251</v>
      </c>
      <c r="B7094" s="567"/>
      <c r="C7094" s="567">
        <v>1</v>
      </c>
      <c r="D7094" s="567">
        <v>12543752.188999999</v>
      </c>
      <c r="E7094" s="567"/>
      <c r="F7094" s="567">
        <v>0</v>
      </c>
    </row>
    <row r="7095" spans="1:6">
      <c r="A7095" s="894" t="s">
        <v>3251</v>
      </c>
      <c r="B7095" s="567"/>
      <c r="C7095" s="567">
        <v>1</v>
      </c>
      <c r="D7095" s="567">
        <v>12543752.188999999</v>
      </c>
      <c r="E7095" s="567"/>
      <c r="F7095" s="567">
        <v>0</v>
      </c>
    </row>
    <row r="7096" spans="1:6">
      <c r="A7096" s="896" t="s">
        <v>317</v>
      </c>
      <c r="B7096" s="729"/>
      <c r="C7096" s="729">
        <v>1</v>
      </c>
      <c r="D7096" s="729">
        <v>12543752.188999999</v>
      </c>
      <c r="E7096" s="729"/>
      <c r="F7096" s="729">
        <v>0</v>
      </c>
    </row>
    <row r="7097" spans="1:6">
      <c r="A7097" s="895" t="s">
        <v>92</v>
      </c>
      <c r="B7097" s="567"/>
      <c r="C7097" s="567">
        <v>1</v>
      </c>
      <c r="D7097" s="567">
        <v>12543752.188999999</v>
      </c>
      <c r="E7097" s="567"/>
      <c r="F7097" s="567">
        <v>0</v>
      </c>
    </row>
    <row r="7098" spans="1:6">
      <c r="A7098" s="897" t="s">
        <v>3251</v>
      </c>
      <c r="B7098" s="567"/>
      <c r="C7098" s="567">
        <v>1</v>
      </c>
      <c r="D7098" s="567">
        <v>12543752.188999999</v>
      </c>
      <c r="E7098" s="567"/>
      <c r="F7098" s="567">
        <v>0</v>
      </c>
    </row>
    <row r="7099" spans="1:6">
      <c r="A7099" s="887" t="s">
        <v>3138</v>
      </c>
      <c r="B7099" s="567"/>
      <c r="C7099" s="567">
        <v>1</v>
      </c>
      <c r="D7099" s="567">
        <v>5000000</v>
      </c>
      <c r="E7099" s="567"/>
      <c r="F7099" s="567"/>
    </row>
    <row r="7100" spans="1:6">
      <c r="A7100" s="888" t="s">
        <v>3251</v>
      </c>
      <c r="B7100" s="567"/>
      <c r="C7100" s="567">
        <v>1</v>
      </c>
      <c r="D7100" s="567">
        <v>5000000</v>
      </c>
      <c r="E7100" s="567"/>
      <c r="F7100" s="567"/>
    </row>
    <row r="7101" spans="1:6">
      <c r="A7101" s="889">
        <v>0.05</v>
      </c>
      <c r="B7101" s="567"/>
      <c r="C7101" s="567">
        <v>1</v>
      </c>
      <c r="D7101" s="567">
        <v>5000000</v>
      </c>
      <c r="E7101" s="567"/>
      <c r="F7101" s="567"/>
    </row>
    <row r="7102" spans="1:6">
      <c r="A7102" s="890">
        <v>0</v>
      </c>
      <c r="B7102" s="567"/>
      <c r="C7102" s="567">
        <v>1</v>
      </c>
      <c r="D7102" s="567">
        <v>5000000</v>
      </c>
      <c r="E7102" s="567"/>
      <c r="F7102" s="567"/>
    </row>
    <row r="7103" spans="1:6">
      <c r="A7103" s="891">
        <v>2021</v>
      </c>
      <c r="B7103" s="567"/>
      <c r="C7103" s="567">
        <v>1</v>
      </c>
      <c r="D7103" s="567">
        <v>5000000</v>
      </c>
      <c r="E7103" s="567"/>
      <c r="F7103" s="567"/>
    </row>
    <row r="7104" spans="1:6">
      <c r="A7104" s="892" t="s">
        <v>3137</v>
      </c>
      <c r="B7104" s="567"/>
      <c r="C7104" s="567">
        <v>1</v>
      </c>
      <c r="D7104" s="567">
        <v>5000000</v>
      </c>
      <c r="E7104" s="567"/>
      <c r="F7104" s="567"/>
    </row>
    <row r="7105" spans="1:6">
      <c r="A7105" s="893" t="s">
        <v>3251</v>
      </c>
      <c r="B7105" s="567"/>
      <c r="C7105" s="567">
        <v>1</v>
      </c>
      <c r="D7105" s="567">
        <v>5000000</v>
      </c>
      <c r="E7105" s="567"/>
      <c r="F7105" s="567"/>
    </row>
    <row r="7106" spans="1:6">
      <c r="A7106" s="894" t="s">
        <v>3251</v>
      </c>
      <c r="B7106" s="567"/>
      <c r="C7106" s="567">
        <v>1</v>
      </c>
      <c r="D7106" s="567">
        <v>5000000</v>
      </c>
      <c r="E7106" s="567"/>
      <c r="F7106" s="567"/>
    </row>
    <row r="7107" spans="1:6">
      <c r="A7107" s="896" t="s">
        <v>526</v>
      </c>
      <c r="B7107" s="567"/>
      <c r="C7107" s="567">
        <v>1</v>
      </c>
      <c r="D7107" s="567">
        <v>5000000</v>
      </c>
      <c r="E7107" s="567"/>
      <c r="F7107" s="567"/>
    </row>
    <row r="7108" spans="1:6">
      <c r="A7108" s="895" t="s">
        <v>270</v>
      </c>
      <c r="B7108" s="567"/>
      <c r="C7108" s="567">
        <v>1</v>
      </c>
      <c r="D7108" s="567">
        <v>5000000</v>
      </c>
      <c r="E7108" s="567"/>
      <c r="F7108" s="567"/>
    </row>
    <row r="7109" spans="1:6">
      <c r="A7109" s="897" t="s">
        <v>3251</v>
      </c>
      <c r="B7109" s="567"/>
      <c r="C7109" s="567">
        <v>1</v>
      </c>
      <c r="D7109" s="567">
        <v>5000000</v>
      </c>
      <c r="E7109" s="567"/>
      <c r="F7109" s="567"/>
    </row>
    <row r="7110" spans="1:6">
      <c r="A7110" s="887" t="s">
        <v>1310</v>
      </c>
      <c r="B7110" s="567"/>
      <c r="C7110" s="567">
        <v>1</v>
      </c>
      <c r="D7110" s="567">
        <v>3005000</v>
      </c>
      <c r="E7110" s="567"/>
      <c r="F7110" s="567">
        <v>2649907.60348</v>
      </c>
    </row>
    <row r="7111" spans="1:6">
      <c r="A7111" s="888" t="s">
        <v>3251</v>
      </c>
      <c r="B7111" s="567"/>
      <c r="C7111" s="567">
        <v>1</v>
      </c>
      <c r="D7111" s="567">
        <v>3005000</v>
      </c>
      <c r="E7111" s="567"/>
      <c r="F7111" s="567">
        <v>2649907.60348</v>
      </c>
    </row>
    <row r="7112" spans="1:6">
      <c r="A7112" s="889">
        <v>0.99</v>
      </c>
      <c r="B7112" s="567"/>
      <c r="C7112" s="567">
        <v>1</v>
      </c>
      <c r="D7112" s="567">
        <v>3005000</v>
      </c>
      <c r="E7112" s="567"/>
      <c r="F7112" s="567">
        <v>2649907.60348</v>
      </c>
    </row>
    <row r="7113" spans="1:6">
      <c r="A7113" s="890">
        <v>0.64730430840562814</v>
      </c>
      <c r="B7113" s="567"/>
      <c r="C7113" s="567">
        <v>1</v>
      </c>
      <c r="D7113" s="567">
        <v>3005000</v>
      </c>
      <c r="E7113" s="567"/>
      <c r="F7113" s="567">
        <v>2649907.60348</v>
      </c>
    </row>
    <row r="7114" spans="1:6">
      <c r="A7114" s="891" t="s">
        <v>3251</v>
      </c>
      <c r="B7114" s="567"/>
      <c r="C7114" s="567">
        <v>1</v>
      </c>
      <c r="D7114" s="567">
        <v>3005000</v>
      </c>
      <c r="E7114" s="567"/>
      <c r="F7114" s="567">
        <v>2649907.60348</v>
      </c>
    </row>
    <row r="7115" spans="1:6">
      <c r="A7115" s="892" t="s">
        <v>1309</v>
      </c>
      <c r="B7115" s="567"/>
      <c r="C7115" s="567">
        <v>1</v>
      </c>
      <c r="D7115" s="567">
        <v>3005000</v>
      </c>
      <c r="E7115" s="567"/>
      <c r="F7115" s="567">
        <v>2649907.60348</v>
      </c>
    </row>
    <row r="7116" spans="1:6">
      <c r="A7116" s="893" t="s">
        <v>3251</v>
      </c>
      <c r="B7116" s="567"/>
      <c r="C7116" s="567">
        <v>1</v>
      </c>
      <c r="D7116" s="567">
        <v>3005000</v>
      </c>
      <c r="E7116" s="567"/>
      <c r="F7116" s="567">
        <v>2649907.60348</v>
      </c>
    </row>
    <row r="7117" spans="1:6">
      <c r="A7117" s="894" t="s">
        <v>3251</v>
      </c>
      <c r="B7117" s="567"/>
      <c r="C7117" s="567">
        <v>1</v>
      </c>
      <c r="D7117" s="567">
        <v>3005000</v>
      </c>
      <c r="E7117" s="567"/>
      <c r="F7117" s="567">
        <v>2649907.60348</v>
      </c>
    </row>
    <row r="7118" spans="1:6">
      <c r="A7118" s="896" t="s">
        <v>529</v>
      </c>
      <c r="B7118" s="567"/>
      <c r="C7118" s="567">
        <v>1</v>
      </c>
      <c r="D7118" s="567">
        <v>3005000</v>
      </c>
      <c r="E7118" s="567"/>
      <c r="F7118" s="567">
        <v>2649907.60348</v>
      </c>
    </row>
    <row r="7119" spans="1:6">
      <c r="A7119" s="895" t="s">
        <v>280</v>
      </c>
      <c r="B7119" s="567"/>
      <c r="C7119" s="567">
        <v>1</v>
      </c>
      <c r="D7119" s="567">
        <v>3005000</v>
      </c>
      <c r="E7119" s="567"/>
      <c r="F7119" s="567">
        <v>2649907.60348</v>
      </c>
    </row>
    <row r="7120" spans="1:6">
      <c r="A7120" s="897" t="s">
        <v>319</v>
      </c>
      <c r="B7120" s="567"/>
      <c r="C7120" s="567">
        <v>1</v>
      </c>
      <c r="D7120" s="567">
        <v>3005000</v>
      </c>
      <c r="E7120" s="567"/>
      <c r="F7120" s="567">
        <v>2649907.60348</v>
      </c>
    </row>
    <row r="7121" spans="1:6">
      <c r="A7121" s="887" t="s">
        <v>434</v>
      </c>
      <c r="B7121" s="567">
        <v>1000000</v>
      </c>
      <c r="C7121" s="567">
        <v>1</v>
      </c>
      <c r="D7121" s="567">
        <v>1000000</v>
      </c>
      <c r="E7121" s="567">
        <v>0</v>
      </c>
      <c r="F7121" s="567">
        <v>0</v>
      </c>
    </row>
    <row r="7122" spans="1:6">
      <c r="A7122" s="888" t="s">
        <v>3251</v>
      </c>
      <c r="B7122" s="567">
        <v>1000000</v>
      </c>
      <c r="C7122" s="567">
        <v>1</v>
      </c>
      <c r="D7122" s="567">
        <v>1000000</v>
      </c>
      <c r="E7122" s="567">
        <v>0</v>
      </c>
      <c r="F7122" s="567">
        <v>0</v>
      </c>
    </row>
    <row r="7123" spans="1:6">
      <c r="A7123" s="889" t="s">
        <v>3251</v>
      </c>
      <c r="B7123" s="567">
        <v>1000000</v>
      </c>
      <c r="C7123" s="567">
        <v>1</v>
      </c>
      <c r="D7123" s="567">
        <v>1000000</v>
      </c>
      <c r="E7123" s="567">
        <v>0</v>
      </c>
      <c r="F7123" s="567">
        <v>0</v>
      </c>
    </row>
    <row r="7124" spans="1:6">
      <c r="A7124" s="890" t="s">
        <v>3251</v>
      </c>
      <c r="B7124" s="567">
        <v>1000000</v>
      </c>
      <c r="C7124" s="567">
        <v>1</v>
      </c>
      <c r="D7124" s="567">
        <v>1000000</v>
      </c>
      <c r="E7124" s="567">
        <v>0</v>
      </c>
      <c r="F7124" s="567">
        <v>0</v>
      </c>
    </row>
    <row r="7125" spans="1:6">
      <c r="A7125" s="891" t="s">
        <v>3251</v>
      </c>
      <c r="B7125" s="567">
        <v>1000000</v>
      </c>
      <c r="C7125" s="567">
        <v>1</v>
      </c>
      <c r="D7125" s="567">
        <v>1000000</v>
      </c>
      <c r="E7125" s="567">
        <v>0</v>
      </c>
      <c r="F7125" s="567">
        <v>0</v>
      </c>
    </row>
    <row r="7126" spans="1:6">
      <c r="A7126" s="892" t="s">
        <v>3251</v>
      </c>
      <c r="B7126" s="567">
        <v>1000000</v>
      </c>
      <c r="C7126" s="567">
        <v>1</v>
      </c>
      <c r="D7126" s="567">
        <v>1000000</v>
      </c>
      <c r="E7126" s="567">
        <v>0</v>
      </c>
      <c r="F7126" s="567">
        <v>0</v>
      </c>
    </row>
    <row r="7127" spans="1:6">
      <c r="A7127" s="893" t="s">
        <v>442</v>
      </c>
      <c r="B7127" s="567">
        <v>1000000</v>
      </c>
      <c r="C7127" s="567">
        <v>1</v>
      </c>
      <c r="D7127" s="567">
        <v>1000000</v>
      </c>
      <c r="E7127" s="567">
        <v>0</v>
      </c>
      <c r="F7127" s="567">
        <v>0</v>
      </c>
    </row>
    <row r="7128" spans="1:6">
      <c r="A7128" s="894" t="s">
        <v>3251</v>
      </c>
      <c r="B7128" s="567">
        <v>1000000</v>
      </c>
      <c r="C7128" s="567">
        <v>1</v>
      </c>
      <c r="D7128" s="567">
        <v>1000000</v>
      </c>
      <c r="E7128" s="567">
        <v>0</v>
      </c>
      <c r="F7128" s="567">
        <v>0</v>
      </c>
    </row>
    <row r="7129" spans="1:6">
      <c r="A7129" s="896" t="s">
        <v>318</v>
      </c>
      <c r="B7129" s="567">
        <v>1000000</v>
      </c>
      <c r="C7129" s="567">
        <v>1</v>
      </c>
      <c r="D7129" s="567">
        <v>1000000</v>
      </c>
      <c r="E7129" s="567">
        <v>0</v>
      </c>
      <c r="F7129" s="567">
        <v>0</v>
      </c>
    </row>
    <row r="7130" spans="1:6">
      <c r="A7130" s="895" t="s">
        <v>266</v>
      </c>
      <c r="B7130" s="567">
        <v>1000000</v>
      </c>
      <c r="C7130" s="567">
        <v>1</v>
      </c>
      <c r="D7130" s="567">
        <v>1000000</v>
      </c>
      <c r="E7130" s="567">
        <v>0</v>
      </c>
      <c r="F7130" s="567">
        <v>0</v>
      </c>
    </row>
    <row r="7131" spans="1:6">
      <c r="A7131" s="897" t="s">
        <v>3251</v>
      </c>
      <c r="B7131" s="567">
        <v>1000000</v>
      </c>
      <c r="C7131" s="567">
        <v>1</v>
      </c>
      <c r="D7131" s="567">
        <v>1000000</v>
      </c>
      <c r="E7131" s="567">
        <v>0</v>
      </c>
      <c r="F7131" s="567">
        <v>0</v>
      </c>
    </row>
    <row r="7132" spans="1:6">
      <c r="A7132" s="887" t="s">
        <v>3147</v>
      </c>
      <c r="B7132" s="567"/>
      <c r="C7132" s="567">
        <v>1</v>
      </c>
      <c r="D7132" s="567">
        <v>8337000</v>
      </c>
      <c r="E7132" s="567"/>
      <c r="F7132" s="567"/>
    </row>
    <row r="7133" spans="1:6">
      <c r="A7133" s="888" t="s">
        <v>3251</v>
      </c>
      <c r="B7133" s="567"/>
      <c r="C7133" s="567">
        <v>1</v>
      </c>
      <c r="D7133" s="567">
        <v>8337000</v>
      </c>
      <c r="E7133" s="567"/>
      <c r="F7133" s="567"/>
    </row>
    <row r="7134" spans="1:6">
      <c r="A7134" s="889">
        <v>0.9</v>
      </c>
      <c r="B7134" s="567"/>
      <c r="C7134" s="567">
        <v>1</v>
      </c>
      <c r="D7134" s="567">
        <v>8337000</v>
      </c>
      <c r="E7134" s="567"/>
      <c r="F7134" s="567"/>
    </row>
    <row r="7135" spans="1:6">
      <c r="A7135" s="890">
        <v>0.8</v>
      </c>
      <c r="B7135" s="567"/>
      <c r="C7135" s="567">
        <v>1</v>
      </c>
      <c r="D7135" s="567">
        <v>8337000</v>
      </c>
      <c r="E7135" s="567"/>
      <c r="F7135" s="567"/>
    </row>
    <row r="7136" spans="1:6">
      <c r="A7136" s="891">
        <v>2013</v>
      </c>
      <c r="B7136" s="567"/>
      <c r="C7136" s="567">
        <v>1</v>
      </c>
      <c r="D7136" s="567">
        <v>8337000</v>
      </c>
      <c r="E7136" s="567"/>
      <c r="F7136" s="567"/>
    </row>
    <row r="7137" spans="1:6">
      <c r="A7137" s="892" t="s">
        <v>3146</v>
      </c>
      <c r="B7137" s="567"/>
      <c r="C7137" s="567">
        <v>1</v>
      </c>
      <c r="D7137" s="567">
        <v>8337000</v>
      </c>
      <c r="E7137" s="567"/>
      <c r="F7137" s="567"/>
    </row>
    <row r="7138" spans="1:6">
      <c r="A7138" s="893" t="s">
        <v>3251</v>
      </c>
      <c r="B7138" s="567"/>
      <c r="C7138" s="567">
        <v>1</v>
      </c>
      <c r="D7138" s="567">
        <v>8337000</v>
      </c>
      <c r="E7138" s="567"/>
      <c r="F7138" s="567"/>
    </row>
    <row r="7139" spans="1:6">
      <c r="A7139" s="894" t="s">
        <v>3251</v>
      </c>
      <c r="B7139" s="567"/>
      <c r="C7139" s="567">
        <v>1</v>
      </c>
      <c r="D7139" s="567">
        <v>8337000</v>
      </c>
      <c r="E7139" s="567"/>
      <c r="F7139" s="567"/>
    </row>
    <row r="7140" spans="1:6">
      <c r="A7140" s="896" t="s">
        <v>526</v>
      </c>
      <c r="B7140" s="567"/>
      <c r="C7140" s="567">
        <v>1</v>
      </c>
      <c r="D7140" s="567">
        <v>8337000</v>
      </c>
      <c r="E7140" s="567"/>
      <c r="F7140" s="567"/>
    </row>
    <row r="7141" spans="1:6">
      <c r="A7141" s="895" t="s">
        <v>270</v>
      </c>
      <c r="B7141" s="567"/>
      <c r="C7141" s="567">
        <v>1</v>
      </c>
      <c r="D7141" s="567">
        <v>8337000</v>
      </c>
      <c r="E7141" s="567"/>
      <c r="F7141" s="567"/>
    </row>
    <row r="7142" spans="1:6">
      <c r="A7142" s="897" t="s">
        <v>3251</v>
      </c>
      <c r="B7142" s="567"/>
      <c r="C7142" s="567">
        <v>1</v>
      </c>
      <c r="D7142" s="567">
        <v>8337000</v>
      </c>
      <c r="E7142" s="567"/>
      <c r="F7142" s="567"/>
    </row>
    <row r="7143" spans="1:6">
      <c r="A7143" s="887" t="s">
        <v>43</v>
      </c>
      <c r="B7143" s="567"/>
      <c r="C7143" s="567">
        <v>1</v>
      </c>
      <c r="D7143" s="567">
        <v>48980888</v>
      </c>
      <c r="E7143" s="567">
        <v>48561355.460129999</v>
      </c>
      <c r="F7143" s="567">
        <v>46595777.233440004</v>
      </c>
    </row>
    <row r="7144" spans="1:6">
      <c r="A7144" s="888" t="s">
        <v>20</v>
      </c>
      <c r="B7144" s="567"/>
      <c r="C7144" s="567">
        <v>1</v>
      </c>
      <c r="D7144" s="567">
        <v>48980888</v>
      </c>
      <c r="E7144" s="567">
        <v>48561355.460129999</v>
      </c>
      <c r="F7144" s="567">
        <v>46595777.233440004</v>
      </c>
    </row>
    <row r="7145" spans="1:6">
      <c r="A7145" s="889">
        <v>0.98</v>
      </c>
      <c r="B7145" s="567"/>
      <c r="C7145" s="567">
        <v>1</v>
      </c>
      <c r="D7145" s="567">
        <v>48980888</v>
      </c>
      <c r="E7145" s="567">
        <v>48561355.460129999</v>
      </c>
      <c r="F7145" s="567">
        <v>46595777.233440004</v>
      </c>
    </row>
    <row r="7146" spans="1:6">
      <c r="A7146" s="890">
        <v>0.95130527714074931</v>
      </c>
      <c r="B7146" s="567"/>
      <c r="C7146" s="567">
        <v>1</v>
      </c>
      <c r="D7146" s="567">
        <v>48980888</v>
      </c>
      <c r="E7146" s="567">
        <v>48561355.460129999</v>
      </c>
      <c r="F7146" s="567">
        <v>46595777.233440004</v>
      </c>
    </row>
    <row r="7147" spans="1:6">
      <c r="A7147" s="891" t="s">
        <v>3251</v>
      </c>
      <c r="B7147" s="567"/>
      <c r="C7147" s="567">
        <v>1</v>
      </c>
      <c r="D7147" s="567">
        <v>48980888</v>
      </c>
      <c r="E7147" s="567">
        <v>48561355.460129999</v>
      </c>
      <c r="F7147" s="567">
        <v>46595777.233440004</v>
      </c>
    </row>
    <row r="7148" spans="1:6">
      <c r="A7148" s="892" t="s">
        <v>203</v>
      </c>
      <c r="B7148" s="567"/>
      <c r="C7148" s="567">
        <v>1</v>
      </c>
      <c r="D7148" s="567">
        <v>48980888</v>
      </c>
      <c r="E7148" s="567">
        <v>48561355.460129999</v>
      </c>
      <c r="F7148" s="567">
        <v>46595777.233440004</v>
      </c>
    </row>
    <row r="7149" spans="1:6">
      <c r="A7149" s="893" t="s">
        <v>3251</v>
      </c>
      <c r="B7149" s="567"/>
      <c r="C7149" s="567">
        <v>1</v>
      </c>
      <c r="D7149" s="567">
        <v>48980888</v>
      </c>
      <c r="E7149" s="567">
        <v>48561355.460129999</v>
      </c>
      <c r="F7149" s="567">
        <v>46595777.233440004</v>
      </c>
    </row>
    <row r="7150" spans="1:6">
      <c r="A7150" s="894" t="s">
        <v>40</v>
      </c>
      <c r="B7150" s="567"/>
      <c r="C7150" s="567">
        <v>1</v>
      </c>
      <c r="D7150" s="567">
        <v>48980888</v>
      </c>
      <c r="E7150" s="567">
        <v>48561355.460129999</v>
      </c>
      <c r="F7150" s="567">
        <v>46595777.233440004</v>
      </c>
    </row>
    <row r="7151" spans="1:6">
      <c r="A7151" s="896" t="s">
        <v>317</v>
      </c>
      <c r="B7151" s="729"/>
      <c r="C7151" s="729">
        <v>1</v>
      </c>
      <c r="D7151" s="729">
        <v>48980888</v>
      </c>
      <c r="E7151" s="729">
        <v>48561355.460129999</v>
      </c>
      <c r="F7151" s="729">
        <v>46595777.233440004</v>
      </c>
    </row>
    <row r="7152" spans="1:6">
      <c r="A7152" s="895" t="s">
        <v>46</v>
      </c>
      <c r="B7152" s="567"/>
      <c r="C7152" s="567">
        <v>1</v>
      </c>
      <c r="D7152" s="567">
        <v>48980888</v>
      </c>
      <c r="E7152" s="567">
        <v>48561355.460129999</v>
      </c>
      <c r="F7152" s="567">
        <v>46595777.233440004</v>
      </c>
    </row>
    <row r="7153" spans="1:6">
      <c r="A7153" s="897" t="s">
        <v>3251</v>
      </c>
      <c r="B7153" s="567"/>
      <c r="C7153" s="567">
        <v>1</v>
      </c>
      <c r="D7153" s="567">
        <v>48980888</v>
      </c>
      <c r="E7153" s="567">
        <v>48561355.460129999</v>
      </c>
      <c r="F7153" s="567">
        <v>46595777.233440004</v>
      </c>
    </row>
    <row r="7154" spans="1:6">
      <c r="A7154" s="887" t="s">
        <v>3150</v>
      </c>
      <c r="B7154" s="567"/>
      <c r="C7154" s="567">
        <v>1</v>
      </c>
      <c r="D7154" s="567">
        <v>9000000</v>
      </c>
      <c r="E7154" s="567"/>
      <c r="F7154" s="567"/>
    </row>
    <row r="7155" spans="1:6">
      <c r="A7155" s="888" t="s">
        <v>3251</v>
      </c>
      <c r="B7155" s="567"/>
      <c r="C7155" s="567">
        <v>1</v>
      </c>
      <c r="D7155" s="567">
        <v>9000000</v>
      </c>
      <c r="E7155" s="567"/>
      <c r="F7155" s="567"/>
    </row>
    <row r="7156" spans="1:6">
      <c r="A7156" s="889" t="s">
        <v>3149</v>
      </c>
      <c r="B7156" s="567"/>
      <c r="C7156" s="567">
        <v>1</v>
      </c>
      <c r="D7156" s="567">
        <v>9000000</v>
      </c>
      <c r="E7156" s="567"/>
      <c r="F7156" s="567"/>
    </row>
    <row r="7157" spans="1:6">
      <c r="A7157" s="890">
        <v>0.64</v>
      </c>
      <c r="B7157" s="567"/>
      <c r="C7157" s="567">
        <v>1</v>
      </c>
      <c r="D7157" s="567">
        <v>9000000</v>
      </c>
      <c r="E7157" s="567"/>
      <c r="F7157" s="567"/>
    </row>
    <row r="7158" spans="1:6">
      <c r="A7158" s="891">
        <v>2014</v>
      </c>
      <c r="B7158" s="567"/>
      <c r="C7158" s="567">
        <v>1</v>
      </c>
      <c r="D7158" s="567">
        <v>9000000</v>
      </c>
      <c r="E7158" s="567"/>
      <c r="F7158" s="567"/>
    </row>
    <row r="7159" spans="1:6">
      <c r="A7159" s="892" t="s">
        <v>3148</v>
      </c>
      <c r="B7159" s="567"/>
      <c r="C7159" s="567">
        <v>1</v>
      </c>
      <c r="D7159" s="567">
        <v>9000000</v>
      </c>
      <c r="E7159" s="567"/>
      <c r="F7159" s="567"/>
    </row>
    <row r="7160" spans="1:6">
      <c r="A7160" s="893" t="s">
        <v>3251</v>
      </c>
      <c r="B7160" s="567"/>
      <c r="C7160" s="567">
        <v>1</v>
      </c>
      <c r="D7160" s="567">
        <v>9000000</v>
      </c>
      <c r="E7160" s="567"/>
      <c r="F7160" s="567"/>
    </row>
    <row r="7161" spans="1:6">
      <c r="A7161" s="894" t="s">
        <v>3251</v>
      </c>
      <c r="B7161" s="567"/>
      <c r="C7161" s="567">
        <v>1</v>
      </c>
      <c r="D7161" s="567">
        <v>9000000</v>
      </c>
      <c r="E7161" s="567"/>
      <c r="F7161" s="567"/>
    </row>
    <row r="7162" spans="1:6">
      <c r="A7162" s="896" t="s">
        <v>526</v>
      </c>
      <c r="B7162" s="567"/>
      <c r="C7162" s="567">
        <v>1</v>
      </c>
      <c r="D7162" s="567">
        <v>9000000</v>
      </c>
      <c r="E7162" s="567"/>
      <c r="F7162" s="567"/>
    </row>
    <row r="7163" spans="1:6">
      <c r="A7163" s="895" t="s">
        <v>270</v>
      </c>
      <c r="B7163" s="567"/>
      <c r="C7163" s="567">
        <v>1</v>
      </c>
      <c r="D7163" s="567">
        <v>9000000</v>
      </c>
      <c r="E7163" s="567"/>
      <c r="F7163" s="567"/>
    </row>
    <row r="7164" spans="1:6">
      <c r="A7164" s="897" t="s">
        <v>3251</v>
      </c>
      <c r="B7164" s="567"/>
      <c r="C7164" s="567">
        <v>1</v>
      </c>
      <c r="D7164" s="567">
        <v>9000000</v>
      </c>
      <c r="E7164" s="567"/>
      <c r="F7164" s="567"/>
    </row>
    <row r="7165" spans="1:6">
      <c r="A7165" s="887" t="s">
        <v>3145</v>
      </c>
      <c r="B7165" s="567"/>
      <c r="C7165" s="567">
        <v>1</v>
      </c>
      <c r="D7165" s="567">
        <v>1650000</v>
      </c>
      <c r="E7165" s="567"/>
      <c r="F7165" s="567"/>
    </row>
    <row r="7166" spans="1:6">
      <c r="A7166" s="888" t="s">
        <v>3251</v>
      </c>
      <c r="B7166" s="567"/>
      <c r="C7166" s="567">
        <v>1</v>
      </c>
      <c r="D7166" s="567">
        <v>1650000</v>
      </c>
      <c r="E7166" s="567"/>
      <c r="F7166" s="567"/>
    </row>
    <row r="7167" spans="1:6">
      <c r="A7167" s="889">
        <v>0</v>
      </c>
      <c r="B7167" s="567"/>
      <c r="C7167" s="567">
        <v>1</v>
      </c>
      <c r="D7167" s="567">
        <v>1650000</v>
      </c>
      <c r="E7167" s="567"/>
      <c r="F7167" s="567"/>
    </row>
    <row r="7168" spans="1:6">
      <c r="A7168" s="890">
        <v>0</v>
      </c>
      <c r="B7168" s="567"/>
      <c r="C7168" s="567">
        <v>1</v>
      </c>
      <c r="D7168" s="567">
        <v>1650000</v>
      </c>
      <c r="E7168" s="567"/>
      <c r="F7168" s="567"/>
    </row>
    <row r="7169" spans="1:6">
      <c r="A7169" s="891">
        <v>2023</v>
      </c>
      <c r="B7169" s="567"/>
      <c r="C7169" s="567">
        <v>1</v>
      </c>
      <c r="D7169" s="567">
        <v>1650000</v>
      </c>
      <c r="E7169" s="567"/>
      <c r="F7169" s="567"/>
    </row>
    <row r="7170" spans="1:6">
      <c r="A7170" s="892" t="s">
        <v>3144</v>
      </c>
      <c r="B7170" s="567"/>
      <c r="C7170" s="567">
        <v>1</v>
      </c>
      <c r="D7170" s="567">
        <v>1650000</v>
      </c>
      <c r="E7170" s="567"/>
      <c r="F7170" s="567"/>
    </row>
    <row r="7171" spans="1:6">
      <c r="A7171" s="893" t="s">
        <v>3251</v>
      </c>
      <c r="B7171" s="567"/>
      <c r="C7171" s="567">
        <v>1</v>
      </c>
      <c r="D7171" s="567">
        <v>1650000</v>
      </c>
      <c r="E7171" s="567"/>
      <c r="F7171" s="567"/>
    </row>
    <row r="7172" spans="1:6">
      <c r="A7172" s="894" t="s">
        <v>3251</v>
      </c>
      <c r="B7172" s="567"/>
      <c r="C7172" s="567">
        <v>1</v>
      </c>
      <c r="D7172" s="567">
        <v>1650000</v>
      </c>
      <c r="E7172" s="567"/>
      <c r="F7172" s="567"/>
    </row>
    <row r="7173" spans="1:6">
      <c r="A7173" s="896" t="s">
        <v>526</v>
      </c>
      <c r="B7173" s="567"/>
      <c r="C7173" s="567">
        <v>1</v>
      </c>
      <c r="D7173" s="567">
        <v>1650000</v>
      </c>
      <c r="E7173" s="567"/>
      <c r="F7173" s="567"/>
    </row>
    <row r="7174" spans="1:6">
      <c r="A7174" s="895" t="s">
        <v>270</v>
      </c>
      <c r="B7174" s="567"/>
      <c r="C7174" s="567">
        <v>1</v>
      </c>
      <c r="D7174" s="567">
        <v>1650000</v>
      </c>
      <c r="E7174" s="567"/>
      <c r="F7174" s="567"/>
    </row>
    <row r="7175" spans="1:6">
      <c r="A7175" s="897" t="s">
        <v>3251</v>
      </c>
      <c r="B7175" s="567"/>
      <c r="C7175" s="567">
        <v>1</v>
      </c>
      <c r="D7175" s="567">
        <v>1650000</v>
      </c>
      <c r="E7175" s="567"/>
      <c r="F7175" s="567"/>
    </row>
    <row r="7176" spans="1:6">
      <c r="A7176" s="887" t="s">
        <v>2468</v>
      </c>
      <c r="B7176" s="567">
        <v>2000000</v>
      </c>
      <c r="C7176" s="567">
        <v>1</v>
      </c>
      <c r="D7176" s="567">
        <v>2500000</v>
      </c>
      <c r="E7176" s="567">
        <v>1960121.95141</v>
      </c>
      <c r="F7176" s="567">
        <v>603838.06296000001</v>
      </c>
    </row>
    <row r="7177" spans="1:6">
      <c r="A7177" s="888" t="s">
        <v>3251</v>
      </c>
      <c r="B7177" s="567">
        <v>2000000</v>
      </c>
      <c r="C7177" s="567">
        <v>1</v>
      </c>
      <c r="D7177" s="567">
        <v>2500000</v>
      </c>
      <c r="E7177" s="567">
        <v>1960121.95141</v>
      </c>
      <c r="F7177" s="567">
        <v>603838.06296000001</v>
      </c>
    </row>
    <row r="7178" spans="1:6">
      <c r="A7178" s="889">
        <v>0.6</v>
      </c>
      <c r="B7178" s="567">
        <v>2000000</v>
      </c>
      <c r="C7178" s="567">
        <v>1</v>
      </c>
      <c r="D7178" s="567">
        <v>2500000</v>
      </c>
      <c r="E7178" s="567">
        <v>1960121.95141</v>
      </c>
      <c r="F7178" s="567">
        <v>603838.06296000001</v>
      </c>
    </row>
    <row r="7179" spans="1:6">
      <c r="A7179" s="890" t="s">
        <v>3251</v>
      </c>
      <c r="B7179" s="567">
        <v>2000000</v>
      </c>
      <c r="C7179" s="567">
        <v>1</v>
      </c>
      <c r="D7179" s="567">
        <v>2500000</v>
      </c>
      <c r="E7179" s="567">
        <v>1960121.95141</v>
      </c>
      <c r="F7179" s="567">
        <v>603838.06296000001</v>
      </c>
    </row>
    <row r="7180" spans="1:6">
      <c r="A7180" s="891" t="s">
        <v>3251</v>
      </c>
      <c r="B7180" s="567">
        <v>2000000</v>
      </c>
      <c r="C7180" s="567">
        <v>1</v>
      </c>
      <c r="D7180" s="567">
        <v>2500000</v>
      </c>
      <c r="E7180" s="567">
        <v>1960121.95141</v>
      </c>
      <c r="F7180" s="567">
        <v>603838.06296000001</v>
      </c>
    </row>
    <row r="7181" spans="1:6">
      <c r="A7181" s="892" t="s">
        <v>2467</v>
      </c>
      <c r="B7181" s="567">
        <v>2000000</v>
      </c>
      <c r="C7181" s="567">
        <v>1</v>
      </c>
      <c r="D7181" s="567">
        <v>2500000</v>
      </c>
      <c r="E7181" s="567">
        <v>1960121.95141</v>
      </c>
      <c r="F7181" s="567">
        <v>603838.06296000001</v>
      </c>
    </row>
    <row r="7182" spans="1:6">
      <c r="A7182" s="893" t="s">
        <v>2466</v>
      </c>
      <c r="B7182" s="567">
        <v>2000000</v>
      </c>
      <c r="C7182" s="567">
        <v>1</v>
      </c>
      <c r="D7182" s="567">
        <v>2500000</v>
      </c>
      <c r="E7182" s="567">
        <v>1960121.95141</v>
      </c>
      <c r="F7182" s="567">
        <v>603838.06296000001</v>
      </c>
    </row>
    <row r="7183" spans="1:6">
      <c r="A7183" s="894" t="s">
        <v>3251</v>
      </c>
      <c r="B7183" s="567">
        <v>2000000</v>
      </c>
      <c r="C7183" s="567">
        <v>1</v>
      </c>
      <c r="D7183" s="567">
        <v>2500000</v>
      </c>
      <c r="E7183" s="567">
        <v>1960121.95141</v>
      </c>
      <c r="F7183" s="567">
        <v>603838.06296000001</v>
      </c>
    </row>
    <row r="7184" spans="1:6">
      <c r="A7184" s="896" t="s">
        <v>2286</v>
      </c>
      <c r="B7184" s="567">
        <v>2000000</v>
      </c>
      <c r="C7184" s="567">
        <v>1</v>
      </c>
      <c r="D7184" s="567">
        <v>2500000</v>
      </c>
      <c r="E7184" s="567">
        <v>1960121.95141</v>
      </c>
      <c r="F7184" s="567">
        <v>603838.06296000001</v>
      </c>
    </row>
    <row r="7185" spans="1:6">
      <c r="A7185" s="895" t="s">
        <v>300</v>
      </c>
      <c r="B7185" s="567">
        <v>2000000</v>
      </c>
      <c r="C7185" s="567">
        <v>1</v>
      </c>
      <c r="D7185" s="567">
        <v>2500000</v>
      </c>
      <c r="E7185" s="567">
        <v>1960121.95141</v>
      </c>
      <c r="F7185" s="567">
        <v>603838.06296000001</v>
      </c>
    </row>
    <row r="7186" spans="1:6">
      <c r="A7186" s="897" t="s">
        <v>319</v>
      </c>
      <c r="B7186" s="567">
        <v>2000000</v>
      </c>
      <c r="C7186" s="567">
        <v>1</v>
      </c>
      <c r="D7186" s="567">
        <v>2500000</v>
      </c>
      <c r="E7186" s="567">
        <v>1960121.95141</v>
      </c>
      <c r="F7186" s="567">
        <v>603838.06296000001</v>
      </c>
    </row>
    <row r="7187" spans="1:6">
      <c r="A7187" s="887" t="s">
        <v>175</v>
      </c>
      <c r="B7187" s="567"/>
      <c r="C7187" s="567">
        <v>2</v>
      </c>
      <c r="D7187" s="567">
        <v>8500000</v>
      </c>
      <c r="E7187" s="567">
        <v>0</v>
      </c>
      <c r="F7187" s="567">
        <v>0</v>
      </c>
    </row>
    <row r="7188" spans="1:6">
      <c r="A7188" s="888" t="s">
        <v>3251</v>
      </c>
      <c r="B7188" s="567"/>
      <c r="C7188" s="567">
        <v>2</v>
      </c>
      <c r="D7188" s="567">
        <v>8500000</v>
      </c>
      <c r="E7188" s="567">
        <v>0</v>
      </c>
      <c r="F7188" s="567">
        <v>0</v>
      </c>
    </row>
    <row r="7189" spans="1:6">
      <c r="A7189" s="889">
        <v>0</v>
      </c>
      <c r="B7189" s="567"/>
      <c r="C7189" s="567">
        <v>2</v>
      </c>
      <c r="D7189" s="567">
        <v>8500000</v>
      </c>
      <c r="E7189" s="567">
        <v>0</v>
      </c>
      <c r="F7189" s="567">
        <v>0</v>
      </c>
    </row>
    <row r="7190" spans="1:6">
      <c r="A7190" s="890" t="s">
        <v>3251</v>
      </c>
      <c r="B7190" s="567"/>
      <c r="C7190" s="567">
        <v>2</v>
      </c>
      <c r="D7190" s="567">
        <v>8500000</v>
      </c>
      <c r="E7190" s="567">
        <v>0</v>
      </c>
      <c r="F7190" s="567">
        <v>0</v>
      </c>
    </row>
    <row r="7191" spans="1:6">
      <c r="A7191" s="891" t="s">
        <v>3251</v>
      </c>
      <c r="B7191" s="567"/>
      <c r="C7191" s="567">
        <v>2</v>
      </c>
      <c r="D7191" s="567">
        <v>8500000</v>
      </c>
      <c r="E7191" s="567">
        <v>0</v>
      </c>
      <c r="F7191" s="567">
        <v>0</v>
      </c>
    </row>
    <row r="7192" spans="1:6">
      <c r="A7192" s="892" t="s">
        <v>173</v>
      </c>
      <c r="B7192" s="567"/>
      <c r="C7192" s="567">
        <v>1</v>
      </c>
      <c r="D7192" s="567">
        <v>3500000</v>
      </c>
      <c r="E7192" s="567">
        <v>0</v>
      </c>
      <c r="F7192" s="567">
        <v>0</v>
      </c>
    </row>
    <row r="7193" spans="1:6">
      <c r="A7193" s="893" t="s">
        <v>3251</v>
      </c>
      <c r="B7193" s="567"/>
      <c r="C7193" s="567">
        <v>1</v>
      </c>
      <c r="D7193" s="567">
        <v>3500000</v>
      </c>
      <c r="E7193" s="567">
        <v>0</v>
      </c>
      <c r="F7193" s="567">
        <v>0</v>
      </c>
    </row>
    <row r="7194" spans="1:6">
      <c r="A7194" s="894" t="s">
        <v>40</v>
      </c>
      <c r="B7194" s="567"/>
      <c r="C7194" s="567">
        <v>1</v>
      </c>
      <c r="D7194" s="567">
        <v>3500000</v>
      </c>
      <c r="E7194" s="567">
        <v>0</v>
      </c>
      <c r="F7194" s="567">
        <v>0</v>
      </c>
    </row>
    <row r="7195" spans="1:6">
      <c r="A7195" s="896" t="s">
        <v>317</v>
      </c>
      <c r="B7195" s="729"/>
      <c r="C7195" s="729">
        <v>1</v>
      </c>
      <c r="D7195" s="729">
        <v>3500000</v>
      </c>
      <c r="E7195" s="729">
        <v>0</v>
      </c>
      <c r="F7195" s="729">
        <v>0</v>
      </c>
    </row>
    <row r="7196" spans="1:6">
      <c r="A7196" s="895" t="s">
        <v>166</v>
      </c>
      <c r="B7196" s="567"/>
      <c r="C7196" s="567">
        <v>1</v>
      </c>
      <c r="D7196" s="567">
        <v>3500000</v>
      </c>
      <c r="E7196" s="567">
        <v>0</v>
      </c>
      <c r="F7196" s="567">
        <v>0</v>
      </c>
    </row>
    <row r="7197" spans="1:6">
      <c r="A7197" s="897" t="s">
        <v>3251</v>
      </c>
      <c r="B7197" s="567"/>
      <c r="C7197" s="567">
        <v>1</v>
      </c>
      <c r="D7197" s="567">
        <v>3500000</v>
      </c>
      <c r="E7197" s="567">
        <v>0</v>
      </c>
      <c r="F7197" s="567">
        <v>0</v>
      </c>
    </row>
    <row r="7198" spans="1:6">
      <c r="A7198" s="892" t="s">
        <v>172</v>
      </c>
      <c r="B7198" s="567"/>
      <c r="C7198" s="567">
        <v>1</v>
      </c>
      <c r="D7198" s="567">
        <v>5000000</v>
      </c>
      <c r="E7198" s="567">
        <v>0</v>
      </c>
      <c r="F7198" s="567">
        <v>0</v>
      </c>
    </row>
    <row r="7199" spans="1:6">
      <c r="A7199" s="893" t="s">
        <v>3251</v>
      </c>
      <c r="B7199" s="567"/>
      <c r="C7199" s="567">
        <v>1</v>
      </c>
      <c r="D7199" s="567">
        <v>5000000</v>
      </c>
      <c r="E7199" s="567">
        <v>0</v>
      </c>
      <c r="F7199" s="567">
        <v>0</v>
      </c>
    </row>
    <row r="7200" spans="1:6">
      <c r="A7200" s="894" t="s">
        <v>40</v>
      </c>
      <c r="B7200" s="567"/>
      <c r="C7200" s="567">
        <v>1</v>
      </c>
      <c r="D7200" s="567">
        <v>5000000</v>
      </c>
      <c r="E7200" s="567">
        <v>0</v>
      </c>
      <c r="F7200" s="567">
        <v>0</v>
      </c>
    </row>
    <row r="7201" spans="1:6">
      <c r="A7201" s="896" t="s">
        <v>317</v>
      </c>
      <c r="B7201" s="729"/>
      <c r="C7201" s="729">
        <v>1</v>
      </c>
      <c r="D7201" s="729">
        <v>5000000</v>
      </c>
      <c r="E7201" s="729">
        <v>0</v>
      </c>
      <c r="F7201" s="729">
        <v>0</v>
      </c>
    </row>
    <row r="7202" spans="1:6">
      <c r="A7202" s="895" t="s">
        <v>166</v>
      </c>
      <c r="B7202" s="567"/>
      <c r="C7202" s="567">
        <v>1</v>
      </c>
      <c r="D7202" s="567">
        <v>5000000</v>
      </c>
      <c r="E7202" s="567">
        <v>0</v>
      </c>
      <c r="F7202" s="567">
        <v>0</v>
      </c>
    </row>
    <row r="7203" spans="1:6">
      <c r="A7203" s="897" t="s">
        <v>3251</v>
      </c>
      <c r="B7203" s="567"/>
      <c r="C7203" s="567">
        <v>1</v>
      </c>
      <c r="D7203" s="567">
        <v>5000000</v>
      </c>
      <c r="E7203" s="567">
        <v>0</v>
      </c>
      <c r="F7203" s="567">
        <v>0</v>
      </c>
    </row>
    <row r="7204" spans="1:6">
      <c r="A7204" s="887" t="s">
        <v>479</v>
      </c>
      <c r="B7204" s="567">
        <v>5170000</v>
      </c>
      <c r="C7204" s="567">
        <v>1</v>
      </c>
      <c r="D7204" s="567">
        <v>5170000</v>
      </c>
      <c r="E7204" s="567">
        <v>0</v>
      </c>
      <c r="F7204" s="567">
        <v>0</v>
      </c>
    </row>
    <row r="7205" spans="1:6">
      <c r="A7205" s="888" t="s">
        <v>3251</v>
      </c>
      <c r="B7205" s="567">
        <v>5170000</v>
      </c>
      <c r="C7205" s="567">
        <v>1</v>
      </c>
      <c r="D7205" s="567">
        <v>5170000</v>
      </c>
      <c r="E7205" s="567">
        <v>0</v>
      </c>
      <c r="F7205" s="567">
        <v>0</v>
      </c>
    </row>
    <row r="7206" spans="1:6">
      <c r="A7206" s="889">
        <v>0</v>
      </c>
      <c r="B7206" s="567">
        <v>5170000</v>
      </c>
      <c r="C7206" s="567">
        <v>1</v>
      </c>
      <c r="D7206" s="567">
        <v>5170000</v>
      </c>
      <c r="E7206" s="567">
        <v>0</v>
      </c>
      <c r="F7206" s="567">
        <v>0</v>
      </c>
    </row>
    <row r="7207" spans="1:6">
      <c r="A7207" s="890" t="s">
        <v>3251</v>
      </c>
      <c r="B7207" s="567">
        <v>5170000</v>
      </c>
      <c r="C7207" s="567">
        <v>1</v>
      </c>
      <c r="D7207" s="567">
        <v>5170000</v>
      </c>
      <c r="E7207" s="567">
        <v>0</v>
      </c>
      <c r="F7207" s="567">
        <v>0</v>
      </c>
    </row>
    <row r="7208" spans="1:6">
      <c r="A7208" s="891" t="s">
        <v>3251</v>
      </c>
      <c r="B7208" s="567">
        <v>5170000</v>
      </c>
      <c r="C7208" s="567">
        <v>1</v>
      </c>
      <c r="D7208" s="567">
        <v>5170000</v>
      </c>
      <c r="E7208" s="567">
        <v>0</v>
      </c>
      <c r="F7208" s="567">
        <v>0</v>
      </c>
    </row>
    <row r="7209" spans="1:6">
      <c r="A7209" s="892" t="s">
        <v>3251</v>
      </c>
      <c r="B7209" s="567">
        <v>5170000</v>
      </c>
      <c r="C7209" s="567">
        <v>1</v>
      </c>
      <c r="D7209" s="567">
        <v>5170000</v>
      </c>
      <c r="E7209" s="567">
        <v>0</v>
      </c>
      <c r="F7209" s="567">
        <v>0</v>
      </c>
    </row>
    <row r="7210" spans="1:6">
      <c r="A7210" s="893" t="s">
        <v>474</v>
      </c>
      <c r="B7210" s="567">
        <v>5170000</v>
      </c>
      <c r="C7210" s="567">
        <v>1</v>
      </c>
      <c r="D7210" s="567">
        <v>5170000</v>
      </c>
      <c r="E7210" s="567">
        <v>0</v>
      </c>
      <c r="F7210" s="567">
        <v>0</v>
      </c>
    </row>
    <row r="7211" spans="1:6">
      <c r="A7211" s="894" t="s">
        <v>3251</v>
      </c>
      <c r="B7211" s="567">
        <v>5170000</v>
      </c>
      <c r="C7211" s="567">
        <v>1</v>
      </c>
      <c r="D7211" s="567">
        <v>5170000</v>
      </c>
      <c r="E7211" s="567">
        <v>0</v>
      </c>
      <c r="F7211" s="567">
        <v>0</v>
      </c>
    </row>
    <row r="7212" spans="1:6">
      <c r="A7212" s="896" t="s">
        <v>318</v>
      </c>
      <c r="B7212" s="567">
        <v>5170000</v>
      </c>
      <c r="C7212" s="567">
        <v>1</v>
      </c>
      <c r="D7212" s="567">
        <v>5170000</v>
      </c>
      <c r="E7212" s="567">
        <v>0</v>
      </c>
      <c r="F7212" s="567">
        <v>0</v>
      </c>
    </row>
    <row r="7213" spans="1:6">
      <c r="A7213" s="895" t="s">
        <v>272</v>
      </c>
      <c r="B7213" s="567">
        <v>5170000</v>
      </c>
      <c r="C7213" s="567">
        <v>1</v>
      </c>
      <c r="D7213" s="567">
        <v>5170000</v>
      </c>
      <c r="E7213" s="567">
        <v>0</v>
      </c>
      <c r="F7213" s="567">
        <v>0</v>
      </c>
    </row>
    <row r="7214" spans="1:6">
      <c r="A7214" s="897" t="s">
        <v>472</v>
      </c>
      <c r="B7214" s="567">
        <v>5170000</v>
      </c>
      <c r="C7214" s="567">
        <v>1</v>
      </c>
      <c r="D7214" s="567">
        <v>5170000</v>
      </c>
      <c r="E7214" s="567">
        <v>0</v>
      </c>
      <c r="F7214" s="567">
        <v>0</v>
      </c>
    </row>
    <row r="7215" spans="1:6">
      <c r="A7215" s="887" t="s">
        <v>478</v>
      </c>
      <c r="B7215" s="567">
        <v>1320000</v>
      </c>
      <c r="C7215" s="567">
        <v>1</v>
      </c>
      <c r="D7215" s="567">
        <v>1320000</v>
      </c>
      <c r="E7215" s="567">
        <v>0</v>
      </c>
      <c r="F7215" s="567">
        <v>0</v>
      </c>
    </row>
    <row r="7216" spans="1:6">
      <c r="A7216" s="888" t="s">
        <v>3251</v>
      </c>
      <c r="B7216" s="567">
        <v>1320000</v>
      </c>
      <c r="C7216" s="567">
        <v>1</v>
      </c>
      <c r="D7216" s="567">
        <v>1320000</v>
      </c>
      <c r="E7216" s="567">
        <v>0</v>
      </c>
      <c r="F7216" s="567">
        <v>0</v>
      </c>
    </row>
    <row r="7217" spans="1:6">
      <c r="A7217" s="889">
        <v>0.7</v>
      </c>
      <c r="B7217" s="567">
        <v>1320000</v>
      </c>
      <c r="C7217" s="567">
        <v>1</v>
      </c>
      <c r="D7217" s="567">
        <v>1320000</v>
      </c>
      <c r="E7217" s="567">
        <v>0</v>
      </c>
      <c r="F7217" s="567">
        <v>0</v>
      </c>
    </row>
    <row r="7218" spans="1:6">
      <c r="A7218" s="890" t="s">
        <v>3251</v>
      </c>
      <c r="B7218" s="567">
        <v>1320000</v>
      </c>
      <c r="C7218" s="567">
        <v>1</v>
      </c>
      <c r="D7218" s="567">
        <v>1320000</v>
      </c>
      <c r="E7218" s="567">
        <v>0</v>
      </c>
      <c r="F7218" s="567">
        <v>0</v>
      </c>
    </row>
    <row r="7219" spans="1:6">
      <c r="A7219" s="891" t="s">
        <v>3251</v>
      </c>
      <c r="B7219" s="567">
        <v>1320000</v>
      </c>
      <c r="C7219" s="567">
        <v>1</v>
      </c>
      <c r="D7219" s="567">
        <v>1320000</v>
      </c>
      <c r="E7219" s="567">
        <v>0</v>
      </c>
      <c r="F7219" s="567">
        <v>0</v>
      </c>
    </row>
    <row r="7220" spans="1:6">
      <c r="A7220" s="892" t="s">
        <v>3251</v>
      </c>
      <c r="B7220" s="567">
        <v>1320000</v>
      </c>
      <c r="C7220" s="567">
        <v>1</v>
      </c>
      <c r="D7220" s="567">
        <v>1320000</v>
      </c>
      <c r="E7220" s="567">
        <v>0</v>
      </c>
      <c r="F7220" s="567">
        <v>0</v>
      </c>
    </row>
    <row r="7221" spans="1:6">
      <c r="A7221" s="893" t="s">
        <v>474</v>
      </c>
      <c r="B7221" s="567">
        <v>1320000</v>
      </c>
      <c r="C7221" s="567">
        <v>1</v>
      </c>
      <c r="D7221" s="567">
        <v>1320000</v>
      </c>
      <c r="E7221" s="567">
        <v>0</v>
      </c>
      <c r="F7221" s="567">
        <v>0</v>
      </c>
    </row>
    <row r="7222" spans="1:6">
      <c r="A7222" s="894" t="s">
        <v>3251</v>
      </c>
      <c r="B7222" s="567">
        <v>1320000</v>
      </c>
      <c r="C7222" s="567">
        <v>1</v>
      </c>
      <c r="D7222" s="567">
        <v>1320000</v>
      </c>
      <c r="E7222" s="567">
        <v>0</v>
      </c>
      <c r="F7222" s="567">
        <v>0</v>
      </c>
    </row>
    <row r="7223" spans="1:6">
      <c r="A7223" s="896" t="s">
        <v>318</v>
      </c>
      <c r="B7223" s="567">
        <v>1320000</v>
      </c>
      <c r="C7223" s="567">
        <v>1</v>
      </c>
      <c r="D7223" s="567">
        <v>1320000</v>
      </c>
      <c r="E7223" s="567">
        <v>0</v>
      </c>
      <c r="F7223" s="567">
        <v>0</v>
      </c>
    </row>
    <row r="7224" spans="1:6">
      <c r="A7224" s="895" t="s">
        <v>272</v>
      </c>
      <c r="B7224" s="567">
        <v>1320000</v>
      </c>
      <c r="C7224" s="567">
        <v>1</v>
      </c>
      <c r="D7224" s="567">
        <v>1320000</v>
      </c>
      <c r="E7224" s="567">
        <v>0</v>
      </c>
      <c r="F7224" s="567">
        <v>0</v>
      </c>
    </row>
    <row r="7225" spans="1:6">
      <c r="A7225" s="897" t="s">
        <v>472</v>
      </c>
      <c r="B7225" s="567">
        <v>1320000</v>
      </c>
      <c r="C7225" s="567">
        <v>1</v>
      </c>
      <c r="D7225" s="567">
        <v>1320000</v>
      </c>
      <c r="E7225" s="567">
        <v>0</v>
      </c>
      <c r="F7225" s="567">
        <v>0</v>
      </c>
    </row>
    <row r="7226" spans="1:6">
      <c r="A7226" s="887" t="s">
        <v>3140</v>
      </c>
      <c r="B7226" s="567"/>
      <c r="C7226" s="567">
        <v>1</v>
      </c>
      <c r="D7226" s="567">
        <v>1977000</v>
      </c>
      <c r="E7226" s="567"/>
      <c r="F7226" s="567"/>
    </row>
    <row r="7227" spans="1:6">
      <c r="A7227" s="888" t="s">
        <v>3251</v>
      </c>
      <c r="B7227" s="567"/>
      <c r="C7227" s="567">
        <v>1</v>
      </c>
      <c r="D7227" s="567">
        <v>1977000</v>
      </c>
      <c r="E7227" s="567"/>
      <c r="F7227" s="567"/>
    </row>
    <row r="7228" spans="1:6">
      <c r="A7228" s="889">
        <v>0.99</v>
      </c>
      <c r="B7228" s="567"/>
      <c r="C7228" s="567">
        <v>1</v>
      </c>
      <c r="D7228" s="567">
        <v>1977000</v>
      </c>
      <c r="E7228" s="567"/>
      <c r="F7228" s="567"/>
    </row>
    <row r="7229" spans="1:6">
      <c r="A7229" s="890">
        <v>0.7</v>
      </c>
      <c r="B7229" s="567"/>
      <c r="C7229" s="567">
        <v>1</v>
      </c>
      <c r="D7229" s="567">
        <v>1977000</v>
      </c>
      <c r="E7229" s="567"/>
      <c r="F7229" s="567"/>
    </row>
    <row r="7230" spans="1:6">
      <c r="A7230" s="891">
        <v>2011</v>
      </c>
      <c r="B7230" s="567"/>
      <c r="C7230" s="567">
        <v>1</v>
      </c>
      <c r="D7230" s="567">
        <v>1977000</v>
      </c>
      <c r="E7230" s="567"/>
      <c r="F7230" s="567"/>
    </row>
    <row r="7231" spans="1:6">
      <c r="A7231" s="892" t="s">
        <v>3139</v>
      </c>
      <c r="B7231" s="567"/>
      <c r="C7231" s="567">
        <v>1</v>
      </c>
      <c r="D7231" s="567">
        <v>1977000</v>
      </c>
      <c r="E7231" s="567"/>
      <c r="F7231" s="567"/>
    </row>
    <row r="7232" spans="1:6">
      <c r="A7232" s="893" t="s">
        <v>3251</v>
      </c>
      <c r="B7232" s="567"/>
      <c r="C7232" s="567">
        <v>1</v>
      </c>
      <c r="D7232" s="567">
        <v>1977000</v>
      </c>
      <c r="E7232" s="567"/>
      <c r="F7232" s="567"/>
    </row>
    <row r="7233" spans="1:6">
      <c r="A7233" s="894" t="s">
        <v>3251</v>
      </c>
      <c r="B7233" s="567"/>
      <c r="C7233" s="567">
        <v>1</v>
      </c>
      <c r="D7233" s="567">
        <v>1977000</v>
      </c>
      <c r="E7233" s="567"/>
      <c r="F7233" s="567"/>
    </row>
    <row r="7234" spans="1:6">
      <c r="A7234" s="896" t="s">
        <v>526</v>
      </c>
      <c r="B7234" s="567"/>
      <c r="C7234" s="567">
        <v>1</v>
      </c>
      <c r="D7234" s="567">
        <v>1977000</v>
      </c>
      <c r="E7234" s="567"/>
      <c r="F7234" s="567"/>
    </row>
    <row r="7235" spans="1:6">
      <c r="A7235" s="895" t="s">
        <v>270</v>
      </c>
      <c r="B7235" s="567"/>
      <c r="C7235" s="567">
        <v>1</v>
      </c>
      <c r="D7235" s="567">
        <v>1977000</v>
      </c>
      <c r="E7235" s="567"/>
      <c r="F7235" s="567"/>
    </row>
    <row r="7236" spans="1:6">
      <c r="A7236" s="897" t="s">
        <v>3251</v>
      </c>
      <c r="B7236" s="567"/>
      <c r="C7236" s="567">
        <v>1</v>
      </c>
      <c r="D7236" s="567">
        <v>1977000</v>
      </c>
      <c r="E7236" s="567"/>
      <c r="F7236" s="567"/>
    </row>
    <row r="7237" spans="1:6">
      <c r="A7237" s="887" t="s">
        <v>219</v>
      </c>
      <c r="B7237" s="567"/>
      <c r="C7237" s="567">
        <v>1</v>
      </c>
      <c r="D7237" s="567">
        <v>1900000</v>
      </c>
      <c r="E7237" s="567"/>
      <c r="F7237" s="567"/>
    </row>
    <row r="7238" spans="1:6">
      <c r="A7238" s="888" t="s">
        <v>3251</v>
      </c>
      <c r="B7238" s="567"/>
      <c r="C7238" s="567">
        <v>1</v>
      </c>
      <c r="D7238" s="567">
        <v>1900000</v>
      </c>
      <c r="E7238" s="567"/>
      <c r="F7238" s="567"/>
    </row>
    <row r="7239" spans="1:6">
      <c r="A7239" s="889">
        <v>0.2</v>
      </c>
      <c r="B7239" s="567"/>
      <c r="C7239" s="567">
        <v>1</v>
      </c>
      <c r="D7239" s="567">
        <v>1900000</v>
      </c>
      <c r="E7239" s="567"/>
      <c r="F7239" s="567"/>
    </row>
    <row r="7240" spans="1:6">
      <c r="A7240" s="890">
        <v>0.2</v>
      </c>
      <c r="B7240" s="567"/>
      <c r="C7240" s="567">
        <v>1</v>
      </c>
      <c r="D7240" s="567">
        <v>1900000</v>
      </c>
      <c r="E7240" s="567"/>
      <c r="F7240" s="567"/>
    </row>
    <row r="7241" spans="1:6">
      <c r="A7241" s="891" t="s">
        <v>3251</v>
      </c>
      <c r="B7241" s="567"/>
      <c r="C7241" s="567">
        <v>1</v>
      </c>
      <c r="D7241" s="567">
        <v>1900000</v>
      </c>
      <c r="E7241" s="567"/>
      <c r="F7241" s="567"/>
    </row>
    <row r="7242" spans="1:6">
      <c r="A7242" s="892" t="s">
        <v>137</v>
      </c>
      <c r="B7242" s="567"/>
      <c r="C7242" s="567">
        <v>1</v>
      </c>
      <c r="D7242" s="567">
        <v>1900000</v>
      </c>
      <c r="E7242" s="567"/>
      <c r="F7242" s="567"/>
    </row>
    <row r="7243" spans="1:6">
      <c r="A7243" s="893" t="s">
        <v>3251</v>
      </c>
      <c r="B7243" s="567"/>
      <c r="C7243" s="567">
        <v>1</v>
      </c>
      <c r="D7243" s="567">
        <v>1900000</v>
      </c>
      <c r="E7243" s="567"/>
      <c r="F7243" s="567"/>
    </row>
    <row r="7244" spans="1:6">
      <c r="A7244" s="894" t="s">
        <v>191</v>
      </c>
      <c r="B7244" s="567"/>
      <c r="C7244" s="567">
        <v>1</v>
      </c>
      <c r="D7244" s="567">
        <v>1900000</v>
      </c>
      <c r="E7244" s="567"/>
      <c r="F7244" s="567"/>
    </row>
    <row r="7245" spans="1:6">
      <c r="A7245" s="896" t="s">
        <v>317</v>
      </c>
      <c r="B7245" s="729"/>
      <c r="C7245" s="729">
        <v>1</v>
      </c>
      <c r="D7245" s="729">
        <v>1900000</v>
      </c>
      <c r="E7245" s="729"/>
      <c r="F7245" s="729"/>
    </row>
    <row r="7246" spans="1:6">
      <c r="A7246" s="895" t="s">
        <v>104</v>
      </c>
      <c r="B7246" s="567"/>
      <c r="C7246" s="567">
        <v>1</v>
      </c>
      <c r="D7246" s="567">
        <v>1900000</v>
      </c>
      <c r="E7246" s="567"/>
      <c r="F7246" s="567"/>
    </row>
    <row r="7247" spans="1:6">
      <c r="A7247" s="897" t="s">
        <v>3251</v>
      </c>
      <c r="B7247" s="567"/>
      <c r="C7247" s="567">
        <v>1</v>
      </c>
      <c r="D7247" s="567">
        <v>1900000</v>
      </c>
      <c r="E7247" s="567"/>
      <c r="F7247" s="567"/>
    </row>
    <row r="7248" spans="1:6">
      <c r="A7248" s="887" t="s">
        <v>218</v>
      </c>
      <c r="B7248" s="567"/>
      <c r="C7248" s="567">
        <v>1</v>
      </c>
      <c r="D7248" s="567">
        <v>20000000</v>
      </c>
      <c r="E7248" s="567"/>
      <c r="F7248" s="567"/>
    </row>
    <row r="7249" spans="1:6">
      <c r="A7249" s="888" t="s">
        <v>3251</v>
      </c>
      <c r="B7249" s="567"/>
      <c r="C7249" s="567">
        <v>1</v>
      </c>
      <c r="D7249" s="567">
        <v>20000000</v>
      </c>
      <c r="E7249" s="567"/>
      <c r="F7249" s="567"/>
    </row>
    <row r="7250" spans="1:6">
      <c r="A7250" s="889">
        <v>0.98</v>
      </c>
      <c r="B7250" s="567"/>
      <c r="C7250" s="567">
        <v>1</v>
      </c>
      <c r="D7250" s="567">
        <v>20000000</v>
      </c>
      <c r="E7250" s="567"/>
      <c r="F7250" s="567"/>
    </row>
    <row r="7251" spans="1:6">
      <c r="A7251" s="890">
        <v>0.87</v>
      </c>
      <c r="B7251" s="567"/>
      <c r="C7251" s="567">
        <v>1</v>
      </c>
      <c r="D7251" s="567">
        <v>20000000</v>
      </c>
      <c r="E7251" s="567"/>
      <c r="F7251" s="567"/>
    </row>
    <row r="7252" spans="1:6">
      <c r="A7252" s="891" t="s">
        <v>3251</v>
      </c>
      <c r="B7252" s="567"/>
      <c r="C7252" s="567">
        <v>1</v>
      </c>
      <c r="D7252" s="567">
        <v>20000000</v>
      </c>
      <c r="E7252" s="567"/>
      <c r="F7252" s="567"/>
    </row>
    <row r="7253" spans="1:6">
      <c r="A7253" s="892" t="s">
        <v>136</v>
      </c>
      <c r="B7253" s="567"/>
      <c r="C7253" s="567">
        <v>1</v>
      </c>
      <c r="D7253" s="567">
        <v>20000000</v>
      </c>
      <c r="E7253" s="567"/>
      <c r="F7253" s="567"/>
    </row>
    <row r="7254" spans="1:6">
      <c r="A7254" s="893" t="s">
        <v>3251</v>
      </c>
      <c r="B7254" s="567"/>
      <c r="C7254" s="567">
        <v>1</v>
      </c>
      <c r="D7254" s="567">
        <v>20000000</v>
      </c>
      <c r="E7254" s="567"/>
      <c r="F7254" s="567"/>
    </row>
    <row r="7255" spans="1:6">
      <c r="A7255" s="894" t="s">
        <v>113</v>
      </c>
      <c r="B7255" s="567"/>
      <c r="C7255" s="567">
        <v>1</v>
      </c>
      <c r="D7255" s="567">
        <v>20000000</v>
      </c>
      <c r="E7255" s="567"/>
      <c r="F7255" s="567"/>
    </row>
    <row r="7256" spans="1:6">
      <c r="A7256" s="896" t="s">
        <v>317</v>
      </c>
      <c r="B7256" s="729"/>
      <c r="C7256" s="729">
        <v>1</v>
      </c>
      <c r="D7256" s="729">
        <v>20000000</v>
      </c>
      <c r="E7256" s="729"/>
      <c r="F7256" s="729"/>
    </row>
    <row r="7257" spans="1:6">
      <c r="A7257" s="895" t="s">
        <v>104</v>
      </c>
      <c r="B7257" s="567"/>
      <c r="C7257" s="567">
        <v>1</v>
      </c>
      <c r="D7257" s="567">
        <v>20000000</v>
      </c>
      <c r="E7257" s="567"/>
      <c r="F7257" s="567"/>
    </row>
    <row r="7258" spans="1:6">
      <c r="A7258" s="897" t="s">
        <v>3251</v>
      </c>
      <c r="B7258" s="567"/>
      <c r="C7258" s="567">
        <v>1</v>
      </c>
      <c r="D7258" s="567">
        <v>20000000</v>
      </c>
      <c r="E7258" s="567"/>
      <c r="F7258" s="567"/>
    </row>
    <row r="7259" spans="1:6">
      <c r="A7259" s="887" t="s">
        <v>67</v>
      </c>
      <c r="B7259" s="567"/>
      <c r="C7259" s="567">
        <v>1</v>
      </c>
      <c r="D7259" s="567">
        <v>1710000</v>
      </c>
      <c r="E7259" s="567">
        <v>1709715.8386900001</v>
      </c>
      <c r="F7259" s="567"/>
    </row>
    <row r="7260" spans="1:6">
      <c r="A7260" s="888" t="s">
        <v>3251</v>
      </c>
      <c r="B7260" s="567"/>
      <c r="C7260" s="567">
        <v>1</v>
      </c>
      <c r="D7260" s="567">
        <v>1710000</v>
      </c>
      <c r="E7260" s="567">
        <v>1709715.8386900001</v>
      </c>
      <c r="F7260" s="567"/>
    </row>
    <row r="7261" spans="1:6">
      <c r="A7261" s="889">
        <v>1</v>
      </c>
      <c r="B7261" s="567"/>
      <c r="C7261" s="567">
        <v>1</v>
      </c>
      <c r="D7261" s="567">
        <v>1710000</v>
      </c>
      <c r="E7261" s="567">
        <v>1709715.8386900001</v>
      </c>
      <c r="F7261" s="567"/>
    </row>
    <row r="7262" spans="1:6">
      <c r="A7262" s="890" t="s">
        <v>3251</v>
      </c>
      <c r="B7262" s="567"/>
      <c r="C7262" s="567">
        <v>1</v>
      </c>
      <c r="D7262" s="567">
        <v>1710000</v>
      </c>
      <c r="E7262" s="567">
        <v>1709715.8386900001</v>
      </c>
      <c r="F7262" s="567"/>
    </row>
    <row r="7263" spans="1:6">
      <c r="A7263" s="891" t="s">
        <v>3251</v>
      </c>
      <c r="B7263" s="567"/>
      <c r="C7263" s="567">
        <v>1</v>
      </c>
      <c r="D7263" s="567">
        <v>1710000</v>
      </c>
      <c r="E7263" s="567">
        <v>1709715.8386900001</v>
      </c>
      <c r="F7263" s="567"/>
    </row>
    <row r="7264" spans="1:6">
      <c r="A7264" s="892" t="s">
        <v>2601</v>
      </c>
      <c r="B7264" s="567"/>
      <c r="C7264" s="567">
        <v>1</v>
      </c>
      <c r="D7264" s="567">
        <v>1710000</v>
      </c>
      <c r="E7264" s="567">
        <v>1709715.8386900001</v>
      </c>
      <c r="F7264" s="567"/>
    </row>
    <row r="7265" spans="1:6">
      <c r="A7265" s="893" t="s">
        <v>2602</v>
      </c>
      <c r="B7265" s="567"/>
      <c r="C7265" s="567">
        <v>1</v>
      </c>
      <c r="D7265" s="567">
        <v>1710000</v>
      </c>
      <c r="E7265" s="567">
        <v>1709715.8386900001</v>
      </c>
      <c r="F7265" s="567"/>
    </row>
    <row r="7266" spans="1:6">
      <c r="A7266" s="894" t="s">
        <v>3251</v>
      </c>
      <c r="B7266" s="567"/>
      <c r="C7266" s="567">
        <v>1</v>
      </c>
      <c r="D7266" s="567">
        <v>1710000</v>
      </c>
      <c r="E7266" s="567">
        <v>1709715.8386900001</v>
      </c>
      <c r="F7266" s="567"/>
    </row>
    <row r="7267" spans="1:6">
      <c r="A7267" s="896" t="s">
        <v>2286</v>
      </c>
      <c r="B7267" s="567"/>
      <c r="C7267" s="567">
        <v>1</v>
      </c>
      <c r="D7267" s="567">
        <v>1710000</v>
      </c>
      <c r="E7267" s="567">
        <v>1709715.8386900001</v>
      </c>
      <c r="F7267" s="567"/>
    </row>
    <row r="7268" spans="1:6">
      <c r="A7268" s="895" t="s">
        <v>276</v>
      </c>
      <c r="B7268" s="567"/>
      <c r="C7268" s="567">
        <v>1</v>
      </c>
      <c r="D7268" s="567">
        <v>1710000</v>
      </c>
      <c r="E7268" s="567">
        <v>1709715.8386900001</v>
      </c>
      <c r="F7268" s="567"/>
    </row>
    <row r="7269" spans="1:6">
      <c r="A7269" s="897" t="s">
        <v>3251</v>
      </c>
      <c r="B7269" s="567"/>
      <c r="C7269" s="567">
        <v>1</v>
      </c>
      <c r="D7269" s="567">
        <v>1710000</v>
      </c>
      <c r="E7269" s="567">
        <v>1709715.8386900001</v>
      </c>
      <c r="F7269" s="567"/>
    </row>
    <row r="7270" spans="1:6">
      <c r="A7270" s="887" t="s">
        <v>71</v>
      </c>
      <c r="B7270" s="567"/>
      <c r="C7270" s="567">
        <v>2</v>
      </c>
      <c r="D7270" s="567">
        <v>93420343.253000006</v>
      </c>
      <c r="E7270" s="567"/>
      <c r="F7270" s="567"/>
    </row>
    <row r="7271" spans="1:6">
      <c r="A7271" s="888" t="s">
        <v>3251</v>
      </c>
      <c r="B7271" s="567"/>
      <c r="C7271" s="567">
        <v>2</v>
      </c>
      <c r="D7271" s="567">
        <v>93420343.253000006</v>
      </c>
      <c r="E7271" s="567"/>
      <c r="F7271" s="567"/>
    </row>
    <row r="7272" spans="1:6">
      <c r="A7272" s="889">
        <v>0.85</v>
      </c>
      <c r="B7272" s="567"/>
      <c r="C7272" s="567">
        <v>1</v>
      </c>
      <c r="D7272" s="567">
        <v>90620343.253000006</v>
      </c>
      <c r="E7272" s="567"/>
      <c r="F7272" s="567"/>
    </row>
    <row r="7273" spans="1:6">
      <c r="A7273" s="890">
        <v>0.5</v>
      </c>
      <c r="B7273" s="567"/>
      <c r="C7273" s="567">
        <v>1</v>
      </c>
      <c r="D7273" s="567">
        <v>90620343.253000006</v>
      </c>
      <c r="E7273" s="567"/>
      <c r="F7273" s="567"/>
    </row>
    <row r="7274" spans="1:6">
      <c r="A7274" s="891">
        <v>2019</v>
      </c>
      <c r="B7274" s="567"/>
      <c r="C7274" s="567">
        <v>1</v>
      </c>
      <c r="D7274" s="567">
        <v>90620343.253000006</v>
      </c>
      <c r="E7274" s="567"/>
      <c r="F7274" s="567"/>
    </row>
    <row r="7275" spans="1:6">
      <c r="A7275" s="892" t="s">
        <v>3136</v>
      </c>
      <c r="B7275" s="567"/>
      <c r="C7275" s="567">
        <v>1</v>
      </c>
      <c r="D7275" s="567">
        <v>90620343.253000006</v>
      </c>
      <c r="E7275" s="567"/>
      <c r="F7275" s="567"/>
    </row>
    <row r="7276" spans="1:6">
      <c r="A7276" s="893" t="s">
        <v>3251</v>
      </c>
      <c r="B7276" s="567"/>
      <c r="C7276" s="567">
        <v>1</v>
      </c>
      <c r="D7276" s="567">
        <v>90620343.253000006</v>
      </c>
      <c r="E7276" s="567"/>
      <c r="F7276" s="567"/>
    </row>
    <row r="7277" spans="1:6">
      <c r="A7277" s="894" t="s">
        <v>3251</v>
      </c>
      <c r="B7277" s="567"/>
      <c r="C7277" s="567">
        <v>1</v>
      </c>
      <c r="D7277" s="567">
        <v>90620343.253000006</v>
      </c>
      <c r="E7277" s="567"/>
      <c r="F7277" s="567"/>
    </row>
    <row r="7278" spans="1:6">
      <c r="A7278" s="896" t="s">
        <v>526</v>
      </c>
      <c r="B7278" s="567"/>
      <c r="C7278" s="567">
        <v>1</v>
      </c>
      <c r="D7278" s="567">
        <v>90620343.253000006</v>
      </c>
      <c r="E7278" s="567"/>
      <c r="F7278" s="567"/>
    </row>
    <row r="7279" spans="1:6">
      <c r="A7279" s="895" t="s">
        <v>270</v>
      </c>
      <c r="B7279" s="567"/>
      <c r="C7279" s="567">
        <v>1</v>
      </c>
      <c r="D7279" s="567">
        <v>90620343.253000006</v>
      </c>
      <c r="E7279" s="567"/>
      <c r="F7279" s="567"/>
    </row>
    <row r="7280" spans="1:6">
      <c r="A7280" s="897" t="s">
        <v>3251</v>
      </c>
      <c r="B7280" s="567"/>
      <c r="C7280" s="567">
        <v>1</v>
      </c>
      <c r="D7280" s="567">
        <v>90620343.253000006</v>
      </c>
      <c r="E7280" s="567"/>
      <c r="F7280" s="567"/>
    </row>
    <row r="7281" spans="1:6">
      <c r="A7281" s="889" t="s">
        <v>3143</v>
      </c>
      <c r="B7281" s="567"/>
      <c r="C7281" s="567">
        <v>1</v>
      </c>
      <c r="D7281" s="567">
        <v>2800000</v>
      </c>
      <c r="E7281" s="567"/>
      <c r="F7281" s="567"/>
    </row>
    <row r="7282" spans="1:6">
      <c r="A7282" s="890" t="s">
        <v>3142</v>
      </c>
      <c r="B7282" s="567"/>
      <c r="C7282" s="567">
        <v>1</v>
      </c>
      <c r="D7282" s="567">
        <v>2800000</v>
      </c>
      <c r="E7282" s="567"/>
      <c r="F7282" s="567"/>
    </row>
    <row r="7283" spans="1:6">
      <c r="A7283" s="891">
        <v>2010</v>
      </c>
      <c r="B7283" s="567"/>
      <c r="C7283" s="567">
        <v>1</v>
      </c>
      <c r="D7283" s="567">
        <v>2800000</v>
      </c>
      <c r="E7283" s="567"/>
      <c r="F7283" s="567"/>
    </row>
    <row r="7284" spans="1:6">
      <c r="A7284" s="892" t="s">
        <v>3141</v>
      </c>
      <c r="B7284" s="567"/>
      <c r="C7284" s="567">
        <v>1</v>
      </c>
      <c r="D7284" s="567">
        <v>2800000</v>
      </c>
      <c r="E7284" s="567"/>
      <c r="F7284" s="567"/>
    </row>
    <row r="7285" spans="1:6">
      <c r="A7285" s="893" t="s">
        <v>3251</v>
      </c>
      <c r="B7285" s="567"/>
      <c r="C7285" s="567">
        <v>1</v>
      </c>
      <c r="D7285" s="567">
        <v>2800000</v>
      </c>
      <c r="E7285" s="567"/>
      <c r="F7285" s="567"/>
    </row>
    <row r="7286" spans="1:6">
      <c r="A7286" s="894" t="s">
        <v>3251</v>
      </c>
      <c r="B7286" s="567"/>
      <c r="C7286" s="567">
        <v>1</v>
      </c>
      <c r="D7286" s="567">
        <v>2800000</v>
      </c>
      <c r="E7286" s="567"/>
      <c r="F7286" s="567"/>
    </row>
    <row r="7287" spans="1:6">
      <c r="A7287" s="896" t="s">
        <v>526</v>
      </c>
      <c r="B7287" s="567"/>
      <c r="C7287" s="567">
        <v>1</v>
      </c>
      <c r="D7287" s="567">
        <v>2800000</v>
      </c>
      <c r="E7287" s="567"/>
      <c r="F7287" s="567"/>
    </row>
    <row r="7288" spans="1:6">
      <c r="A7288" s="895" t="s">
        <v>270</v>
      </c>
      <c r="B7288" s="567"/>
      <c r="C7288" s="567">
        <v>1</v>
      </c>
      <c r="D7288" s="567">
        <v>2800000</v>
      </c>
      <c r="E7288" s="567"/>
      <c r="F7288" s="567"/>
    </row>
    <row r="7289" spans="1:6">
      <c r="A7289" s="897" t="s">
        <v>3251</v>
      </c>
      <c r="B7289" s="567"/>
      <c r="C7289" s="567">
        <v>1</v>
      </c>
      <c r="D7289" s="567">
        <v>2800000</v>
      </c>
      <c r="E7289" s="567"/>
      <c r="F7289" s="567"/>
    </row>
    <row r="7290" spans="1:6">
      <c r="A7290" s="887" t="s">
        <v>212</v>
      </c>
      <c r="B7290" s="567"/>
      <c r="C7290" s="567">
        <v>1</v>
      </c>
      <c r="D7290" s="567">
        <v>2550000</v>
      </c>
      <c r="E7290" s="567"/>
      <c r="F7290" s="567"/>
    </row>
    <row r="7291" spans="1:6">
      <c r="A7291" s="888" t="s">
        <v>212</v>
      </c>
      <c r="B7291" s="567"/>
      <c r="C7291" s="567">
        <v>1</v>
      </c>
      <c r="D7291" s="567">
        <v>2550000</v>
      </c>
      <c r="E7291" s="567"/>
      <c r="F7291" s="567"/>
    </row>
    <row r="7292" spans="1:6">
      <c r="A7292" s="889">
        <v>0.7</v>
      </c>
      <c r="B7292" s="567"/>
      <c r="C7292" s="567">
        <v>1</v>
      </c>
      <c r="D7292" s="567">
        <v>2550000</v>
      </c>
      <c r="E7292" s="567"/>
      <c r="F7292" s="567"/>
    </row>
    <row r="7293" spans="1:6">
      <c r="A7293" s="890">
        <v>0.98</v>
      </c>
      <c r="B7293" s="567"/>
      <c r="C7293" s="567">
        <v>1</v>
      </c>
      <c r="D7293" s="567">
        <v>2550000</v>
      </c>
      <c r="E7293" s="567"/>
      <c r="F7293" s="567"/>
    </row>
    <row r="7294" spans="1:6">
      <c r="A7294" s="891" t="s">
        <v>3251</v>
      </c>
      <c r="B7294" s="567"/>
      <c r="C7294" s="567">
        <v>1</v>
      </c>
      <c r="D7294" s="567">
        <v>2550000</v>
      </c>
      <c r="E7294" s="567"/>
      <c r="F7294" s="567"/>
    </row>
    <row r="7295" spans="1:6">
      <c r="A7295" s="892" t="s">
        <v>49</v>
      </c>
      <c r="B7295" s="567"/>
      <c r="C7295" s="567">
        <v>1</v>
      </c>
      <c r="D7295" s="567">
        <v>2550000</v>
      </c>
      <c r="E7295" s="567"/>
      <c r="F7295" s="567"/>
    </row>
    <row r="7296" spans="1:6">
      <c r="A7296" s="893" t="s">
        <v>3251</v>
      </c>
      <c r="B7296" s="567"/>
      <c r="C7296" s="567">
        <v>1</v>
      </c>
      <c r="D7296" s="567">
        <v>2550000</v>
      </c>
      <c r="E7296" s="567"/>
      <c r="F7296" s="567"/>
    </row>
    <row r="7297" spans="1:6">
      <c r="A7297" s="894" t="s">
        <v>3251</v>
      </c>
      <c r="B7297" s="567"/>
      <c r="C7297" s="567">
        <v>1</v>
      </c>
      <c r="D7297" s="567">
        <v>2550000</v>
      </c>
      <c r="E7297" s="567"/>
      <c r="F7297" s="567"/>
    </row>
    <row r="7298" spans="1:6">
      <c r="A7298" s="896" t="s">
        <v>317</v>
      </c>
      <c r="B7298" s="729"/>
      <c r="C7298" s="729">
        <v>1</v>
      </c>
      <c r="D7298" s="729">
        <v>2550000</v>
      </c>
      <c r="E7298" s="729"/>
      <c r="F7298" s="729"/>
    </row>
    <row r="7299" spans="1:6">
      <c r="A7299" s="895" t="s">
        <v>56</v>
      </c>
      <c r="B7299" s="567"/>
      <c r="C7299" s="567">
        <v>1</v>
      </c>
      <c r="D7299" s="567">
        <v>2550000</v>
      </c>
      <c r="E7299" s="567"/>
      <c r="F7299" s="567"/>
    </row>
    <row r="7300" spans="1:6">
      <c r="A7300" s="897" t="s">
        <v>3251</v>
      </c>
      <c r="B7300" s="567"/>
      <c r="C7300" s="567">
        <v>1</v>
      </c>
      <c r="D7300" s="567">
        <v>2550000</v>
      </c>
      <c r="E7300" s="567"/>
      <c r="F7300" s="567"/>
    </row>
    <row r="7301" spans="1:6">
      <c r="A7301" s="887" t="s">
        <v>2430</v>
      </c>
      <c r="B7301" s="567">
        <v>13750000</v>
      </c>
      <c r="C7301" s="567">
        <v>3</v>
      </c>
      <c r="D7301" s="567">
        <v>18654000</v>
      </c>
      <c r="E7301" s="567">
        <v>17936464</v>
      </c>
      <c r="F7301" s="567">
        <v>17331725</v>
      </c>
    </row>
    <row r="7302" spans="1:6">
      <c r="A7302" s="888" t="s">
        <v>3251</v>
      </c>
      <c r="B7302" s="567">
        <v>13750000</v>
      </c>
      <c r="C7302" s="567">
        <v>3</v>
      </c>
      <c r="D7302" s="567">
        <v>18654000</v>
      </c>
      <c r="E7302" s="567">
        <v>17936464</v>
      </c>
      <c r="F7302" s="567">
        <v>17331725</v>
      </c>
    </row>
    <row r="7303" spans="1:6">
      <c r="A7303" s="889">
        <v>0.9</v>
      </c>
      <c r="B7303" s="567">
        <v>2500000</v>
      </c>
      <c r="C7303" s="567">
        <v>1</v>
      </c>
      <c r="D7303" s="567">
        <v>2500000</v>
      </c>
      <c r="E7303" s="567">
        <v>2076273</v>
      </c>
      <c r="F7303" s="567">
        <v>1819116</v>
      </c>
    </row>
    <row r="7304" spans="1:6">
      <c r="A7304" s="890" t="s">
        <v>3251</v>
      </c>
      <c r="B7304" s="567">
        <v>2500000</v>
      </c>
      <c r="C7304" s="567">
        <v>1</v>
      </c>
      <c r="D7304" s="567">
        <v>2500000</v>
      </c>
      <c r="E7304" s="567">
        <v>2076273</v>
      </c>
      <c r="F7304" s="567">
        <v>1819116</v>
      </c>
    </row>
    <row r="7305" spans="1:6">
      <c r="A7305" s="891" t="s">
        <v>3251</v>
      </c>
      <c r="B7305" s="567">
        <v>2500000</v>
      </c>
      <c r="C7305" s="567">
        <v>1</v>
      </c>
      <c r="D7305" s="567">
        <v>2500000</v>
      </c>
      <c r="E7305" s="567">
        <v>2076273</v>
      </c>
      <c r="F7305" s="567">
        <v>1819116</v>
      </c>
    </row>
    <row r="7306" spans="1:6">
      <c r="A7306" s="892" t="s">
        <v>2431</v>
      </c>
      <c r="B7306" s="567">
        <v>2500000</v>
      </c>
      <c r="C7306" s="567">
        <v>1</v>
      </c>
      <c r="D7306" s="567">
        <v>2500000</v>
      </c>
      <c r="E7306" s="567">
        <v>2076273</v>
      </c>
      <c r="F7306" s="567">
        <v>1819116</v>
      </c>
    </row>
    <row r="7307" spans="1:6">
      <c r="A7307" s="893" t="s">
        <v>2432</v>
      </c>
      <c r="B7307" s="567">
        <v>2500000</v>
      </c>
      <c r="C7307" s="567">
        <v>1</v>
      </c>
      <c r="D7307" s="567">
        <v>2500000</v>
      </c>
      <c r="E7307" s="567">
        <v>2076273</v>
      </c>
      <c r="F7307" s="567">
        <v>1819116</v>
      </c>
    </row>
    <row r="7308" spans="1:6">
      <c r="A7308" s="894" t="s">
        <v>3251</v>
      </c>
      <c r="B7308" s="567">
        <v>2500000</v>
      </c>
      <c r="C7308" s="567">
        <v>1</v>
      </c>
      <c r="D7308" s="567">
        <v>2500000</v>
      </c>
      <c r="E7308" s="567">
        <v>2076273</v>
      </c>
      <c r="F7308" s="567">
        <v>1819116</v>
      </c>
    </row>
    <row r="7309" spans="1:6">
      <c r="A7309" s="896" t="s">
        <v>2286</v>
      </c>
      <c r="B7309" s="567">
        <v>2500000</v>
      </c>
      <c r="C7309" s="567">
        <v>1</v>
      </c>
      <c r="D7309" s="567">
        <v>2500000</v>
      </c>
      <c r="E7309" s="567">
        <v>2076273</v>
      </c>
      <c r="F7309" s="567">
        <v>1819116</v>
      </c>
    </row>
    <row r="7310" spans="1:6">
      <c r="A7310" s="895" t="s">
        <v>306</v>
      </c>
      <c r="B7310" s="567">
        <v>2500000</v>
      </c>
      <c r="C7310" s="567">
        <v>1</v>
      </c>
      <c r="D7310" s="567">
        <v>2500000</v>
      </c>
      <c r="E7310" s="567">
        <v>2076273</v>
      </c>
      <c r="F7310" s="567">
        <v>1819116</v>
      </c>
    </row>
    <row r="7311" spans="1:6">
      <c r="A7311" s="897" t="s">
        <v>319</v>
      </c>
      <c r="B7311" s="567">
        <v>2500000</v>
      </c>
      <c r="C7311" s="567">
        <v>1</v>
      </c>
      <c r="D7311" s="567">
        <v>2500000</v>
      </c>
      <c r="E7311" s="567">
        <v>2076273</v>
      </c>
      <c r="F7311" s="567">
        <v>1819116</v>
      </c>
    </row>
    <row r="7312" spans="1:6">
      <c r="A7312" s="889">
        <v>0.99</v>
      </c>
      <c r="B7312" s="567">
        <v>10000000</v>
      </c>
      <c r="C7312" s="567">
        <v>1</v>
      </c>
      <c r="D7312" s="567">
        <v>13704000</v>
      </c>
      <c r="E7312" s="567">
        <v>13565515</v>
      </c>
      <c r="F7312" s="567">
        <v>13328981</v>
      </c>
    </row>
    <row r="7313" spans="1:6">
      <c r="A7313" s="890" t="s">
        <v>3251</v>
      </c>
      <c r="B7313" s="567">
        <v>10000000</v>
      </c>
      <c r="C7313" s="567">
        <v>1</v>
      </c>
      <c r="D7313" s="567">
        <v>13704000</v>
      </c>
      <c r="E7313" s="567">
        <v>13565515</v>
      </c>
      <c r="F7313" s="567">
        <v>13328981</v>
      </c>
    </row>
    <row r="7314" spans="1:6">
      <c r="A7314" s="891" t="s">
        <v>3251</v>
      </c>
      <c r="B7314" s="567">
        <v>10000000</v>
      </c>
      <c r="C7314" s="567">
        <v>1</v>
      </c>
      <c r="D7314" s="567">
        <v>13704000</v>
      </c>
      <c r="E7314" s="567">
        <v>13565515</v>
      </c>
      <c r="F7314" s="567">
        <v>13328981</v>
      </c>
    </row>
    <row r="7315" spans="1:6">
      <c r="A7315" s="892" t="s">
        <v>2433</v>
      </c>
      <c r="B7315" s="567">
        <v>10000000</v>
      </c>
      <c r="C7315" s="567">
        <v>1</v>
      </c>
      <c r="D7315" s="567">
        <v>13704000</v>
      </c>
      <c r="E7315" s="567">
        <v>13565515</v>
      </c>
      <c r="F7315" s="567">
        <v>13328981</v>
      </c>
    </row>
    <row r="7316" spans="1:6">
      <c r="A7316" s="893" t="s">
        <v>2434</v>
      </c>
      <c r="B7316" s="567">
        <v>10000000</v>
      </c>
      <c r="C7316" s="567">
        <v>1</v>
      </c>
      <c r="D7316" s="567">
        <v>13704000</v>
      </c>
      <c r="E7316" s="567">
        <v>13565515</v>
      </c>
      <c r="F7316" s="567">
        <v>13328981</v>
      </c>
    </row>
    <row r="7317" spans="1:6">
      <c r="A7317" s="894" t="s">
        <v>3251</v>
      </c>
      <c r="B7317" s="567">
        <v>10000000</v>
      </c>
      <c r="C7317" s="567">
        <v>1</v>
      </c>
      <c r="D7317" s="567">
        <v>13704000</v>
      </c>
      <c r="E7317" s="567">
        <v>13565515</v>
      </c>
      <c r="F7317" s="567">
        <v>13328981</v>
      </c>
    </row>
    <row r="7318" spans="1:6">
      <c r="A7318" s="896" t="s">
        <v>2286</v>
      </c>
      <c r="B7318" s="567">
        <v>10000000</v>
      </c>
      <c r="C7318" s="567">
        <v>1</v>
      </c>
      <c r="D7318" s="567">
        <v>13704000</v>
      </c>
      <c r="E7318" s="567">
        <v>13565515</v>
      </c>
      <c r="F7318" s="567">
        <v>13328981</v>
      </c>
    </row>
    <row r="7319" spans="1:6">
      <c r="A7319" s="895" t="s">
        <v>306</v>
      </c>
      <c r="B7319" s="567">
        <v>10000000</v>
      </c>
      <c r="C7319" s="567">
        <v>1</v>
      </c>
      <c r="D7319" s="567">
        <v>13704000</v>
      </c>
      <c r="E7319" s="567">
        <v>13565515</v>
      </c>
      <c r="F7319" s="567">
        <v>13328981</v>
      </c>
    </row>
    <row r="7320" spans="1:6">
      <c r="A7320" s="897" t="s">
        <v>319</v>
      </c>
      <c r="B7320" s="567">
        <v>10000000</v>
      </c>
      <c r="C7320" s="567">
        <v>1</v>
      </c>
      <c r="D7320" s="567">
        <v>13704000</v>
      </c>
      <c r="E7320" s="567">
        <v>13565515</v>
      </c>
      <c r="F7320" s="567">
        <v>13328981</v>
      </c>
    </row>
    <row r="7321" spans="1:6">
      <c r="A7321" s="889">
        <v>1</v>
      </c>
      <c r="B7321" s="567">
        <v>1250000</v>
      </c>
      <c r="C7321" s="567">
        <v>1</v>
      </c>
      <c r="D7321" s="567">
        <v>2450000</v>
      </c>
      <c r="E7321" s="567">
        <v>2294676</v>
      </c>
      <c r="F7321" s="567">
        <v>2183628</v>
      </c>
    </row>
    <row r="7322" spans="1:6">
      <c r="A7322" s="890" t="s">
        <v>3251</v>
      </c>
      <c r="B7322" s="567">
        <v>1250000</v>
      </c>
      <c r="C7322" s="567">
        <v>1</v>
      </c>
      <c r="D7322" s="567">
        <v>2450000</v>
      </c>
      <c r="E7322" s="567">
        <v>2294676</v>
      </c>
      <c r="F7322" s="567">
        <v>2183628</v>
      </c>
    </row>
    <row r="7323" spans="1:6">
      <c r="A7323" s="891" t="s">
        <v>3251</v>
      </c>
      <c r="B7323" s="567">
        <v>1250000</v>
      </c>
      <c r="C7323" s="567">
        <v>1</v>
      </c>
      <c r="D7323" s="567">
        <v>2450000</v>
      </c>
      <c r="E7323" s="567">
        <v>2294676</v>
      </c>
      <c r="F7323" s="567">
        <v>2183628</v>
      </c>
    </row>
    <row r="7324" spans="1:6">
      <c r="A7324" s="892" t="s">
        <v>2429</v>
      </c>
      <c r="B7324" s="567">
        <v>1250000</v>
      </c>
      <c r="C7324" s="567">
        <v>1</v>
      </c>
      <c r="D7324" s="567">
        <v>2450000</v>
      </c>
      <c r="E7324" s="567">
        <v>2294676</v>
      </c>
      <c r="F7324" s="567">
        <v>2183628</v>
      </c>
    </row>
    <row r="7325" spans="1:6">
      <c r="A7325" s="893" t="s">
        <v>2428</v>
      </c>
      <c r="B7325" s="567">
        <v>1250000</v>
      </c>
      <c r="C7325" s="567">
        <v>1</v>
      </c>
      <c r="D7325" s="567">
        <v>2450000</v>
      </c>
      <c r="E7325" s="567">
        <v>2294676</v>
      </c>
      <c r="F7325" s="567">
        <v>2183628</v>
      </c>
    </row>
    <row r="7326" spans="1:6">
      <c r="A7326" s="894" t="s">
        <v>3251</v>
      </c>
      <c r="B7326" s="567">
        <v>1250000</v>
      </c>
      <c r="C7326" s="567">
        <v>1</v>
      </c>
      <c r="D7326" s="567">
        <v>2450000</v>
      </c>
      <c r="E7326" s="567">
        <v>2294676</v>
      </c>
      <c r="F7326" s="567">
        <v>2183628</v>
      </c>
    </row>
    <row r="7327" spans="1:6">
      <c r="A7327" s="896" t="s">
        <v>2286</v>
      </c>
      <c r="B7327" s="567">
        <v>1250000</v>
      </c>
      <c r="C7327" s="567">
        <v>1</v>
      </c>
      <c r="D7327" s="567">
        <v>2450000</v>
      </c>
      <c r="E7327" s="567">
        <v>2294676</v>
      </c>
      <c r="F7327" s="567">
        <v>2183628</v>
      </c>
    </row>
    <row r="7328" spans="1:6">
      <c r="A7328" s="895" t="s">
        <v>306</v>
      </c>
      <c r="B7328" s="567">
        <v>1250000</v>
      </c>
      <c r="C7328" s="567">
        <v>1</v>
      </c>
      <c r="D7328" s="567">
        <v>2450000</v>
      </c>
      <c r="E7328" s="567">
        <v>2294676</v>
      </c>
      <c r="F7328" s="567">
        <v>2183628</v>
      </c>
    </row>
    <row r="7329" spans="1:6">
      <c r="A7329" s="897" t="s">
        <v>319</v>
      </c>
      <c r="B7329" s="567">
        <v>1250000</v>
      </c>
      <c r="C7329" s="567">
        <v>1</v>
      </c>
      <c r="D7329" s="567">
        <v>2450000</v>
      </c>
      <c r="E7329" s="567">
        <v>2294676</v>
      </c>
      <c r="F7329" s="567">
        <v>2183628</v>
      </c>
    </row>
    <row r="7330" spans="1:6">
      <c r="A7330" s="887" t="s">
        <v>3251</v>
      </c>
      <c r="B7330" s="567">
        <v>40347227</v>
      </c>
      <c r="C7330" s="567">
        <v>32</v>
      </c>
      <c r="D7330" s="567">
        <v>176649191</v>
      </c>
      <c r="E7330" s="567">
        <v>62675547.277120002</v>
      </c>
      <c r="F7330" s="567">
        <v>48018106.953390002</v>
      </c>
    </row>
    <row r="7331" spans="1:6">
      <c r="A7331" s="888" t="s">
        <v>20</v>
      </c>
      <c r="B7331" s="567">
        <v>24500000</v>
      </c>
      <c r="C7331" s="567">
        <v>11</v>
      </c>
      <c r="D7331" s="567">
        <v>47320000</v>
      </c>
      <c r="E7331" s="567">
        <v>44215116.986019999</v>
      </c>
      <c r="F7331" s="567">
        <v>38037170.144199997</v>
      </c>
    </row>
    <row r="7332" spans="1:6">
      <c r="A7332" s="889">
        <v>1E-3</v>
      </c>
      <c r="B7332" s="567"/>
      <c r="C7332" s="567">
        <v>1</v>
      </c>
      <c r="D7332" s="567">
        <v>1000000</v>
      </c>
      <c r="E7332" s="567">
        <v>599824.10398000001</v>
      </c>
      <c r="F7332" s="567">
        <v>1000000</v>
      </c>
    </row>
    <row r="7333" spans="1:6">
      <c r="A7333" s="890" t="s">
        <v>3251</v>
      </c>
      <c r="B7333" s="567"/>
      <c r="C7333" s="567">
        <v>1</v>
      </c>
      <c r="D7333" s="567">
        <v>1000000</v>
      </c>
      <c r="E7333" s="567">
        <v>599824.10398000001</v>
      </c>
      <c r="F7333" s="567">
        <v>1000000</v>
      </c>
    </row>
    <row r="7334" spans="1:6">
      <c r="A7334" s="891">
        <v>2024</v>
      </c>
      <c r="B7334" s="567"/>
      <c r="C7334" s="567">
        <v>1</v>
      </c>
      <c r="D7334" s="567">
        <v>1000000</v>
      </c>
      <c r="E7334" s="567">
        <v>599824.10398000001</v>
      </c>
      <c r="F7334" s="567">
        <v>1000000</v>
      </c>
    </row>
    <row r="7335" spans="1:6">
      <c r="A7335" s="892" t="s">
        <v>3223</v>
      </c>
      <c r="B7335" s="567"/>
      <c r="C7335" s="567">
        <v>1</v>
      </c>
      <c r="D7335" s="567">
        <v>1000000</v>
      </c>
      <c r="E7335" s="567">
        <v>599824.10398000001</v>
      </c>
      <c r="F7335" s="567">
        <v>1000000</v>
      </c>
    </row>
    <row r="7336" spans="1:6">
      <c r="A7336" s="893" t="s">
        <v>3251</v>
      </c>
      <c r="B7336" s="567"/>
      <c r="C7336" s="567">
        <v>1</v>
      </c>
      <c r="D7336" s="567">
        <v>1000000</v>
      </c>
      <c r="E7336" s="567">
        <v>599824.10398000001</v>
      </c>
      <c r="F7336" s="567">
        <v>1000000</v>
      </c>
    </row>
    <row r="7337" spans="1:6">
      <c r="A7337" s="894" t="s">
        <v>3251</v>
      </c>
      <c r="B7337" s="567"/>
      <c r="C7337" s="567">
        <v>1</v>
      </c>
      <c r="D7337" s="567">
        <v>1000000</v>
      </c>
      <c r="E7337" s="567">
        <v>599824.10398000001</v>
      </c>
      <c r="F7337" s="567">
        <v>1000000</v>
      </c>
    </row>
    <row r="7338" spans="1:6">
      <c r="A7338" s="896" t="s">
        <v>526</v>
      </c>
      <c r="B7338" s="567"/>
      <c r="C7338" s="567">
        <v>1</v>
      </c>
      <c r="D7338" s="567">
        <v>1000000</v>
      </c>
      <c r="E7338" s="567">
        <v>599824.10398000001</v>
      </c>
      <c r="F7338" s="567">
        <v>1000000</v>
      </c>
    </row>
    <row r="7339" spans="1:6">
      <c r="A7339" s="895" t="s">
        <v>287</v>
      </c>
      <c r="B7339" s="567"/>
      <c r="C7339" s="567">
        <v>1</v>
      </c>
      <c r="D7339" s="567">
        <v>1000000</v>
      </c>
      <c r="E7339" s="567">
        <v>599824.10398000001</v>
      </c>
      <c r="F7339" s="567">
        <v>1000000</v>
      </c>
    </row>
    <row r="7340" spans="1:6">
      <c r="A7340" s="897" t="s">
        <v>3185</v>
      </c>
      <c r="B7340" s="567"/>
      <c r="C7340" s="567">
        <v>1</v>
      </c>
      <c r="D7340" s="567">
        <v>1000000</v>
      </c>
      <c r="E7340" s="567">
        <v>599824.10398000001</v>
      </c>
      <c r="F7340" s="567">
        <v>1000000</v>
      </c>
    </row>
    <row r="7341" spans="1:6">
      <c r="A7341" s="889">
        <v>0.15</v>
      </c>
      <c r="B7341" s="567"/>
      <c r="C7341" s="567">
        <v>1</v>
      </c>
      <c r="D7341" s="567">
        <v>2800000</v>
      </c>
      <c r="E7341" s="567">
        <v>1987035.7790999999</v>
      </c>
      <c r="F7341" s="567">
        <v>296331.09010000003</v>
      </c>
    </row>
    <row r="7342" spans="1:6">
      <c r="A7342" s="890" t="s">
        <v>3251</v>
      </c>
      <c r="B7342" s="567"/>
      <c r="C7342" s="567">
        <v>1</v>
      </c>
      <c r="D7342" s="567">
        <v>2800000</v>
      </c>
      <c r="E7342" s="567">
        <v>1987035.7790999999</v>
      </c>
      <c r="F7342" s="567">
        <v>296331.09010000003</v>
      </c>
    </row>
    <row r="7343" spans="1:6">
      <c r="A7343" s="891" t="s">
        <v>3251</v>
      </c>
      <c r="B7343" s="567"/>
      <c r="C7343" s="567">
        <v>1</v>
      </c>
      <c r="D7343" s="567">
        <v>2800000</v>
      </c>
      <c r="E7343" s="567">
        <v>1987035.7790999999</v>
      </c>
      <c r="F7343" s="567">
        <v>296331.09010000003</v>
      </c>
    </row>
    <row r="7344" spans="1:6">
      <c r="A7344" s="892" t="s">
        <v>84</v>
      </c>
      <c r="B7344" s="567"/>
      <c r="C7344" s="567">
        <v>1</v>
      </c>
      <c r="D7344" s="567">
        <v>2800000</v>
      </c>
      <c r="E7344" s="567">
        <v>1987035.7790999999</v>
      </c>
      <c r="F7344" s="567">
        <v>296331.09010000003</v>
      </c>
    </row>
    <row r="7345" spans="1:6">
      <c r="A7345" s="893" t="s">
        <v>3251</v>
      </c>
      <c r="B7345" s="567"/>
      <c r="C7345" s="567">
        <v>1</v>
      </c>
      <c r="D7345" s="567">
        <v>2800000</v>
      </c>
      <c r="E7345" s="567">
        <v>1987035.7790999999</v>
      </c>
      <c r="F7345" s="567">
        <v>296331.09010000003</v>
      </c>
    </row>
    <row r="7346" spans="1:6">
      <c r="A7346" s="894" t="s">
        <v>85</v>
      </c>
      <c r="B7346" s="567"/>
      <c r="C7346" s="567">
        <v>1</v>
      </c>
      <c r="D7346" s="567">
        <v>2800000</v>
      </c>
      <c r="E7346" s="567">
        <v>1987035.7790999999</v>
      </c>
      <c r="F7346" s="567">
        <v>296331.09010000003</v>
      </c>
    </row>
    <row r="7347" spans="1:6">
      <c r="A7347" s="896" t="s">
        <v>317</v>
      </c>
      <c r="B7347" s="729"/>
      <c r="C7347" s="729">
        <v>1</v>
      </c>
      <c r="D7347" s="729">
        <v>2800000</v>
      </c>
      <c r="E7347" s="729">
        <v>1987035.7790999999</v>
      </c>
      <c r="F7347" s="729">
        <v>296331.09010000003</v>
      </c>
    </row>
    <row r="7348" spans="1:6">
      <c r="A7348" s="895" t="s">
        <v>74</v>
      </c>
      <c r="B7348" s="567"/>
      <c r="C7348" s="567">
        <v>1</v>
      </c>
      <c r="D7348" s="567">
        <v>2800000</v>
      </c>
      <c r="E7348" s="567">
        <v>1987035.7790999999</v>
      </c>
      <c r="F7348" s="567">
        <v>296331.09010000003</v>
      </c>
    </row>
    <row r="7349" spans="1:6">
      <c r="A7349" s="897" t="s">
        <v>3251</v>
      </c>
      <c r="B7349" s="567"/>
      <c r="C7349" s="567">
        <v>1</v>
      </c>
      <c r="D7349" s="567">
        <v>2800000</v>
      </c>
      <c r="E7349" s="567">
        <v>1987035.7790999999</v>
      </c>
      <c r="F7349" s="567">
        <v>296331.09010000003</v>
      </c>
    </row>
    <row r="7350" spans="1:6">
      <c r="A7350" s="889">
        <v>0.35</v>
      </c>
      <c r="B7350" s="567"/>
      <c r="C7350" s="567">
        <v>1</v>
      </c>
      <c r="D7350" s="567">
        <v>2500000</v>
      </c>
      <c r="E7350" s="567">
        <v>2487357.3569</v>
      </c>
      <c r="F7350" s="567">
        <v>1054772</v>
      </c>
    </row>
    <row r="7351" spans="1:6">
      <c r="A7351" s="890" t="s">
        <v>3251</v>
      </c>
      <c r="B7351" s="567"/>
      <c r="C7351" s="567">
        <v>1</v>
      </c>
      <c r="D7351" s="567">
        <v>2500000</v>
      </c>
      <c r="E7351" s="567">
        <v>2487357.3569</v>
      </c>
      <c r="F7351" s="567">
        <v>1054772</v>
      </c>
    </row>
    <row r="7352" spans="1:6">
      <c r="A7352" s="891" t="s">
        <v>3251</v>
      </c>
      <c r="B7352" s="567"/>
      <c r="C7352" s="567">
        <v>1</v>
      </c>
      <c r="D7352" s="567">
        <v>2500000</v>
      </c>
      <c r="E7352" s="567">
        <v>2487357.3569</v>
      </c>
      <c r="F7352" s="567">
        <v>1054772</v>
      </c>
    </row>
    <row r="7353" spans="1:6">
      <c r="A7353" s="892" t="s">
        <v>159</v>
      </c>
      <c r="B7353" s="567"/>
      <c r="C7353" s="567">
        <v>1</v>
      </c>
      <c r="D7353" s="567">
        <v>2500000</v>
      </c>
      <c r="E7353" s="567">
        <v>2487357.3569</v>
      </c>
      <c r="F7353" s="567">
        <v>1054772</v>
      </c>
    </row>
    <row r="7354" spans="1:6">
      <c r="A7354" s="893" t="s">
        <v>3251</v>
      </c>
      <c r="B7354" s="567"/>
      <c r="C7354" s="567">
        <v>1</v>
      </c>
      <c r="D7354" s="567">
        <v>2500000</v>
      </c>
      <c r="E7354" s="567">
        <v>2487357.3569</v>
      </c>
      <c r="F7354" s="567">
        <v>1054772</v>
      </c>
    </row>
    <row r="7355" spans="1:6">
      <c r="A7355" s="894" t="s">
        <v>160</v>
      </c>
      <c r="B7355" s="567"/>
      <c r="C7355" s="567">
        <v>1</v>
      </c>
      <c r="D7355" s="567">
        <v>2500000</v>
      </c>
      <c r="E7355" s="567">
        <v>2487357.3569</v>
      </c>
      <c r="F7355" s="567">
        <v>1054772</v>
      </c>
    </row>
    <row r="7356" spans="1:6">
      <c r="A7356" s="896" t="s">
        <v>317</v>
      </c>
      <c r="B7356" s="729"/>
      <c r="C7356" s="729">
        <v>1</v>
      </c>
      <c r="D7356" s="729">
        <v>2500000</v>
      </c>
      <c r="E7356" s="729">
        <v>2487357.3569</v>
      </c>
      <c r="F7356" s="729">
        <v>1054772</v>
      </c>
    </row>
    <row r="7357" spans="1:6">
      <c r="A7357" s="895" t="s">
        <v>144</v>
      </c>
      <c r="B7357" s="567"/>
      <c r="C7357" s="567">
        <v>1</v>
      </c>
      <c r="D7357" s="567">
        <v>2500000</v>
      </c>
      <c r="E7357" s="567">
        <v>2487357.3569</v>
      </c>
      <c r="F7357" s="567">
        <v>1054772</v>
      </c>
    </row>
    <row r="7358" spans="1:6">
      <c r="A7358" s="897" t="s">
        <v>3251</v>
      </c>
      <c r="B7358" s="567"/>
      <c r="C7358" s="567">
        <v>1</v>
      </c>
      <c r="D7358" s="567">
        <v>2500000</v>
      </c>
      <c r="E7358" s="567">
        <v>2487357.3569</v>
      </c>
      <c r="F7358" s="567">
        <v>1054772</v>
      </c>
    </row>
    <row r="7359" spans="1:6">
      <c r="A7359" s="889">
        <v>0.75</v>
      </c>
      <c r="B7359" s="567">
        <v>15000000</v>
      </c>
      <c r="C7359" s="567">
        <v>1</v>
      </c>
      <c r="D7359" s="567">
        <v>17400000</v>
      </c>
      <c r="E7359" s="567">
        <v>16294681.566500001</v>
      </c>
      <c r="F7359" s="567">
        <v>13863330.45283</v>
      </c>
    </row>
    <row r="7360" spans="1:6">
      <c r="A7360" s="890" t="s">
        <v>3251</v>
      </c>
      <c r="B7360" s="567">
        <v>15000000</v>
      </c>
      <c r="C7360" s="567">
        <v>1</v>
      </c>
      <c r="D7360" s="567">
        <v>17400000</v>
      </c>
      <c r="E7360" s="567">
        <v>16294681.566500001</v>
      </c>
      <c r="F7360" s="567">
        <v>13863330.45283</v>
      </c>
    </row>
    <row r="7361" spans="1:6">
      <c r="A7361" s="891">
        <v>1</v>
      </c>
      <c r="B7361" s="567">
        <v>15000000</v>
      </c>
      <c r="C7361" s="567">
        <v>1</v>
      </c>
      <c r="D7361" s="567">
        <v>17400000</v>
      </c>
      <c r="E7361" s="567">
        <v>16294681.566500001</v>
      </c>
      <c r="F7361" s="567">
        <v>13863330.45283</v>
      </c>
    </row>
    <row r="7362" spans="1:6">
      <c r="A7362" s="892" t="s">
        <v>3177</v>
      </c>
      <c r="B7362" s="567">
        <v>15000000</v>
      </c>
      <c r="C7362" s="567">
        <v>1</v>
      </c>
      <c r="D7362" s="567">
        <v>17400000</v>
      </c>
      <c r="E7362" s="567">
        <v>16294681.566500001</v>
      </c>
      <c r="F7362" s="567">
        <v>13863330.45283</v>
      </c>
    </row>
    <row r="7363" spans="1:6">
      <c r="A7363" s="893" t="s">
        <v>3176</v>
      </c>
      <c r="B7363" s="567">
        <v>15000000</v>
      </c>
      <c r="C7363" s="567">
        <v>1</v>
      </c>
      <c r="D7363" s="567">
        <v>17400000</v>
      </c>
      <c r="E7363" s="567">
        <v>16294681.566500001</v>
      </c>
      <c r="F7363" s="567">
        <v>13863330.45283</v>
      </c>
    </row>
    <row r="7364" spans="1:6">
      <c r="A7364" s="894" t="s">
        <v>3251</v>
      </c>
      <c r="B7364" s="567">
        <v>15000000</v>
      </c>
      <c r="C7364" s="567">
        <v>1</v>
      </c>
      <c r="D7364" s="567">
        <v>17400000</v>
      </c>
      <c r="E7364" s="567">
        <v>16294681.566500001</v>
      </c>
      <c r="F7364" s="567">
        <v>13863330.45283</v>
      </c>
    </row>
    <row r="7365" spans="1:6">
      <c r="A7365" s="896" t="s">
        <v>526</v>
      </c>
      <c r="B7365" s="567">
        <v>15000000</v>
      </c>
      <c r="C7365" s="567">
        <v>1</v>
      </c>
      <c r="D7365" s="567">
        <v>17400000</v>
      </c>
      <c r="E7365" s="567">
        <v>16294681.566500001</v>
      </c>
      <c r="F7365" s="567">
        <v>13863330.45283</v>
      </c>
    </row>
    <row r="7366" spans="1:6">
      <c r="A7366" s="895" t="s">
        <v>284</v>
      </c>
      <c r="B7366" s="567">
        <v>15000000</v>
      </c>
      <c r="C7366" s="567">
        <v>1</v>
      </c>
      <c r="D7366" s="567">
        <v>17400000</v>
      </c>
      <c r="E7366" s="567">
        <v>16294681.566500001</v>
      </c>
      <c r="F7366" s="567">
        <v>13863330.45283</v>
      </c>
    </row>
    <row r="7367" spans="1:6">
      <c r="A7367" s="897" t="s">
        <v>3251</v>
      </c>
      <c r="B7367" s="567">
        <v>15000000</v>
      </c>
      <c r="C7367" s="567">
        <v>1</v>
      </c>
      <c r="D7367" s="567">
        <v>17400000</v>
      </c>
      <c r="E7367" s="567">
        <v>16294681.566500001</v>
      </c>
      <c r="F7367" s="567">
        <v>13863330.45283</v>
      </c>
    </row>
    <row r="7368" spans="1:6">
      <c r="A7368" s="889">
        <v>0.95</v>
      </c>
      <c r="B7368" s="567"/>
      <c r="C7368" s="567">
        <v>2</v>
      </c>
      <c r="D7368" s="567">
        <v>2100000</v>
      </c>
      <c r="E7368" s="567">
        <v>2057817.2914800001</v>
      </c>
      <c r="F7368" s="567">
        <v>1696861.9439300001</v>
      </c>
    </row>
    <row r="7369" spans="1:6">
      <c r="A7369" s="890" t="s">
        <v>3251</v>
      </c>
      <c r="B7369" s="567"/>
      <c r="C7369" s="567">
        <v>2</v>
      </c>
      <c r="D7369" s="567">
        <v>2100000</v>
      </c>
      <c r="E7369" s="567">
        <v>2057817.2914800001</v>
      </c>
      <c r="F7369" s="567">
        <v>1696861.9439300001</v>
      </c>
    </row>
    <row r="7370" spans="1:6">
      <c r="A7370" s="891" t="s">
        <v>3251</v>
      </c>
      <c r="B7370" s="567"/>
      <c r="C7370" s="567">
        <v>2</v>
      </c>
      <c r="D7370" s="567">
        <v>2100000</v>
      </c>
      <c r="E7370" s="567">
        <v>2057817.2914800001</v>
      </c>
      <c r="F7370" s="567">
        <v>1696861.9439300001</v>
      </c>
    </row>
    <row r="7371" spans="1:6">
      <c r="A7371" s="892" t="s">
        <v>157</v>
      </c>
      <c r="B7371" s="567"/>
      <c r="C7371" s="567">
        <v>1</v>
      </c>
      <c r="D7371" s="567">
        <v>1100000</v>
      </c>
      <c r="E7371" s="567">
        <v>1096253.23612</v>
      </c>
      <c r="F7371" s="567">
        <v>892983.16842999996</v>
      </c>
    </row>
    <row r="7372" spans="1:6">
      <c r="A7372" s="893" t="s">
        <v>3251</v>
      </c>
      <c r="B7372" s="567"/>
      <c r="C7372" s="567">
        <v>1</v>
      </c>
      <c r="D7372" s="567">
        <v>1100000</v>
      </c>
      <c r="E7372" s="567">
        <v>1096253.23612</v>
      </c>
      <c r="F7372" s="567">
        <v>892983.16842999996</v>
      </c>
    </row>
    <row r="7373" spans="1:6">
      <c r="A7373" s="894" t="s">
        <v>156</v>
      </c>
      <c r="B7373" s="567"/>
      <c r="C7373" s="567">
        <v>1</v>
      </c>
      <c r="D7373" s="567">
        <v>1100000</v>
      </c>
      <c r="E7373" s="567">
        <v>1096253.23612</v>
      </c>
      <c r="F7373" s="567">
        <v>892983.16842999996</v>
      </c>
    </row>
    <row r="7374" spans="1:6">
      <c r="A7374" s="896" t="s">
        <v>317</v>
      </c>
      <c r="B7374" s="729"/>
      <c r="C7374" s="729">
        <v>1</v>
      </c>
      <c r="D7374" s="729">
        <v>1100000</v>
      </c>
      <c r="E7374" s="729">
        <v>1096253.23612</v>
      </c>
      <c r="F7374" s="729">
        <v>892983.16842999996</v>
      </c>
    </row>
    <row r="7375" spans="1:6">
      <c r="A7375" s="895" t="s">
        <v>144</v>
      </c>
      <c r="B7375" s="567"/>
      <c r="C7375" s="567">
        <v>1</v>
      </c>
      <c r="D7375" s="567">
        <v>1100000</v>
      </c>
      <c r="E7375" s="567">
        <v>1096253.23612</v>
      </c>
      <c r="F7375" s="567">
        <v>892983.16842999996</v>
      </c>
    </row>
    <row r="7376" spans="1:6">
      <c r="A7376" s="897" t="s">
        <v>3251</v>
      </c>
      <c r="B7376" s="567"/>
      <c r="C7376" s="567">
        <v>1</v>
      </c>
      <c r="D7376" s="567">
        <v>1100000</v>
      </c>
      <c r="E7376" s="567">
        <v>1096253.23612</v>
      </c>
      <c r="F7376" s="567">
        <v>892983.16842999996</v>
      </c>
    </row>
    <row r="7377" spans="1:6">
      <c r="A7377" s="892" t="s">
        <v>158</v>
      </c>
      <c r="B7377" s="567"/>
      <c r="C7377" s="567">
        <v>1</v>
      </c>
      <c r="D7377" s="567">
        <v>1000000</v>
      </c>
      <c r="E7377" s="567">
        <v>961564.05536</v>
      </c>
      <c r="F7377" s="567">
        <v>803878.77549999999</v>
      </c>
    </row>
    <row r="7378" spans="1:6">
      <c r="A7378" s="893" t="s">
        <v>3251</v>
      </c>
      <c r="B7378" s="567"/>
      <c r="C7378" s="567">
        <v>1</v>
      </c>
      <c r="D7378" s="567">
        <v>1000000</v>
      </c>
      <c r="E7378" s="567">
        <v>961564.05536</v>
      </c>
      <c r="F7378" s="567">
        <v>803878.77549999999</v>
      </c>
    </row>
    <row r="7379" spans="1:6">
      <c r="A7379" s="894" t="s">
        <v>156</v>
      </c>
      <c r="B7379" s="567"/>
      <c r="C7379" s="567">
        <v>1</v>
      </c>
      <c r="D7379" s="567">
        <v>1000000</v>
      </c>
      <c r="E7379" s="567">
        <v>961564.05536</v>
      </c>
      <c r="F7379" s="567">
        <v>803878.77549999999</v>
      </c>
    </row>
    <row r="7380" spans="1:6">
      <c r="A7380" s="896" t="s">
        <v>317</v>
      </c>
      <c r="B7380" s="729"/>
      <c r="C7380" s="729">
        <v>1</v>
      </c>
      <c r="D7380" s="729">
        <v>1000000</v>
      </c>
      <c r="E7380" s="729">
        <v>961564.05536</v>
      </c>
      <c r="F7380" s="729">
        <v>803878.77549999999</v>
      </c>
    </row>
    <row r="7381" spans="1:6">
      <c r="A7381" s="895" t="s">
        <v>144</v>
      </c>
      <c r="B7381" s="567"/>
      <c r="C7381" s="567">
        <v>1</v>
      </c>
      <c r="D7381" s="567">
        <v>1000000</v>
      </c>
      <c r="E7381" s="567">
        <v>961564.05536</v>
      </c>
      <c r="F7381" s="567">
        <v>803878.77549999999</v>
      </c>
    </row>
    <row r="7382" spans="1:6">
      <c r="A7382" s="897" t="s">
        <v>3251</v>
      </c>
      <c r="B7382" s="567"/>
      <c r="C7382" s="567">
        <v>1</v>
      </c>
      <c r="D7382" s="567">
        <v>1000000</v>
      </c>
      <c r="E7382" s="567">
        <v>961564.05536</v>
      </c>
      <c r="F7382" s="567">
        <v>803878.77549999999</v>
      </c>
    </row>
    <row r="7383" spans="1:6">
      <c r="A7383" s="889">
        <v>0.96</v>
      </c>
      <c r="B7383" s="567"/>
      <c r="C7383" s="567">
        <v>1</v>
      </c>
      <c r="D7383" s="567">
        <v>1000000</v>
      </c>
      <c r="E7383" s="567">
        <v>999011</v>
      </c>
      <c r="F7383" s="567">
        <v>1000000</v>
      </c>
    </row>
    <row r="7384" spans="1:6">
      <c r="A7384" s="890" t="s">
        <v>3251</v>
      </c>
      <c r="B7384" s="567"/>
      <c r="C7384" s="567">
        <v>1</v>
      </c>
      <c r="D7384" s="567">
        <v>1000000</v>
      </c>
      <c r="E7384" s="567">
        <v>999011</v>
      </c>
      <c r="F7384" s="567">
        <v>1000000</v>
      </c>
    </row>
    <row r="7385" spans="1:6">
      <c r="A7385" s="891" t="s">
        <v>661</v>
      </c>
      <c r="B7385" s="567"/>
      <c r="C7385" s="567">
        <v>1</v>
      </c>
      <c r="D7385" s="567">
        <v>1000000</v>
      </c>
      <c r="E7385" s="567">
        <v>999011</v>
      </c>
      <c r="F7385" s="567">
        <v>1000000</v>
      </c>
    </row>
    <row r="7386" spans="1:6">
      <c r="A7386" s="892" t="s">
        <v>3227</v>
      </c>
      <c r="B7386" s="567"/>
      <c r="C7386" s="567">
        <v>1</v>
      </c>
      <c r="D7386" s="567">
        <v>1000000</v>
      </c>
      <c r="E7386" s="567">
        <v>999011</v>
      </c>
      <c r="F7386" s="567">
        <v>1000000</v>
      </c>
    </row>
    <row r="7387" spans="1:6">
      <c r="A7387" s="893" t="s">
        <v>3251</v>
      </c>
      <c r="B7387" s="567"/>
      <c r="C7387" s="567">
        <v>1</v>
      </c>
      <c r="D7387" s="567">
        <v>1000000</v>
      </c>
      <c r="E7387" s="567">
        <v>999011</v>
      </c>
      <c r="F7387" s="567">
        <v>1000000</v>
      </c>
    </row>
    <row r="7388" spans="1:6">
      <c r="A7388" s="894" t="s">
        <v>3251</v>
      </c>
      <c r="B7388" s="567"/>
      <c r="C7388" s="567">
        <v>1</v>
      </c>
      <c r="D7388" s="567">
        <v>1000000</v>
      </c>
      <c r="E7388" s="567">
        <v>999011</v>
      </c>
      <c r="F7388" s="567">
        <v>1000000</v>
      </c>
    </row>
    <row r="7389" spans="1:6">
      <c r="A7389" s="896" t="s">
        <v>526</v>
      </c>
      <c r="B7389" s="567"/>
      <c r="C7389" s="567">
        <v>1</v>
      </c>
      <c r="D7389" s="567">
        <v>1000000</v>
      </c>
      <c r="E7389" s="567">
        <v>999011</v>
      </c>
      <c r="F7389" s="567">
        <v>1000000</v>
      </c>
    </row>
    <row r="7390" spans="1:6">
      <c r="A7390" s="895" t="s">
        <v>287</v>
      </c>
      <c r="B7390" s="567"/>
      <c r="C7390" s="567">
        <v>1</v>
      </c>
      <c r="D7390" s="567">
        <v>1000000</v>
      </c>
      <c r="E7390" s="567">
        <v>999011</v>
      </c>
      <c r="F7390" s="567">
        <v>1000000</v>
      </c>
    </row>
    <row r="7391" spans="1:6">
      <c r="A7391" s="897" t="s">
        <v>319</v>
      </c>
      <c r="B7391" s="567"/>
      <c r="C7391" s="567">
        <v>1</v>
      </c>
      <c r="D7391" s="567">
        <v>1000000</v>
      </c>
      <c r="E7391" s="567">
        <v>999011</v>
      </c>
      <c r="F7391" s="567">
        <v>1000000</v>
      </c>
    </row>
    <row r="7392" spans="1:6">
      <c r="A7392" s="889">
        <v>0.98</v>
      </c>
      <c r="B7392" s="567">
        <v>9500000</v>
      </c>
      <c r="C7392" s="567">
        <v>1</v>
      </c>
      <c r="D7392" s="567">
        <v>14040000</v>
      </c>
      <c r="E7392" s="567">
        <v>13750790.88806</v>
      </c>
      <c r="F7392" s="567">
        <v>12645874.657339999</v>
      </c>
    </row>
    <row r="7393" spans="1:6">
      <c r="A7393" s="890" t="s">
        <v>3251</v>
      </c>
      <c r="B7393" s="567">
        <v>9500000</v>
      </c>
      <c r="C7393" s="567">
        <v>1</v>
      </c>
      <c r="D7393" s="567">
        <v>14040000</v>
      </c>
      <c r="E7393" s="567">
        <v>13750790.88806</v>
      </c>
      <c r="F7393" s="567">
        <v>12645874.657339999</v>
      </c>
    </row>
    <row r="7394" spans="1:6">
      <c r="A7394" s="891">
        <v>1</v>
      </c>
      <c r="B7394" s="567">
        <v>9500000</v>
      </c>
      <c r="C7394" s="567">
        <v>1</v>
      </c>
      <c r="D7394" s="567">
        <v>14040000</v>
      </c>
      <c r="E7394" s="567">
        <v>13750790.88806</v>
      </c>
      <c r="F7394" s="567">
        <v>12645874.657339999</v>
      </c>
    </row>
    <row r="7395" spans="1:6">
      <c r="A7395" s="892" t="s">
        <v>3175</v>
      </c>
      <c r="B7395" s="567">
        <v>9500000</v>
      </c>
      <c r="C7395" s="567">
        <v>1</v>
      </c>
      <c r="D7395" s="567">
        <v>14040000</v>
      </c>
      <c r="E7395" s="567">
        <v>13750790.88806</v>
      </c>
      <c r="F7395" s="567">
        <v>12645874.657339999</v>
      </c>
    </row>
    <row r="7396" spans="1:6">
      <c r="A7396" s="893" t="s">
        <v>3174</v>
      </c>
      <c r="B7396" s="567">
        <v>9500000</v>
      </c>
      <c r="C7396" s="567">
        <v>1</v>
      </c>
      <c r="D7396" s="567">
        <v>14040000</v>
      </c>
      <c r="E7396" s="567">
        <v>13750790.88806</v>
      </c>
      <c r="F7396" s="567">
        <v>12645874.657339999</v>
      </c>
    </row>
    <row r="7397" spans="1:6">
      <c r="A7397" s="894" t="s">
        <v>3251</v>
      </c>
      <c r="B7397" s="567">
        <v>9500000</v>
      </c>
      <c r="C7397" s="567">
        <v>1</v>
      </c>
      <c r="D7397" s="567">
        <v>14040000</v>
      </c>
      <c r="E7397" s="567">
        <v>13750790.88806</v>
      </c>
      <c r="F7397" s="567">
        <v>12645874.657339999</v>
      </c>
    </row>
    <row r="7398" spans="1:6">
      <c r="A7398" s="896" t="s">
        <v>526</v>
      </c>
      <c r="B7398" s="567">
        <v>9500000</v>
      </c>
      <c r="C7398" s="567">
        <v>1</v>
      </c>
      <c r="D7398" s="567">
        <v>14040000</v>
      </c>
      <c r="E7398" s="567">
        <v>13750790.88806</v>
      </c>
      <c r="F7398" s="567">
        <v>12645874.657339999</v>
      </c>
    </row>
    <row r="7399" spans="1:6">
      <c r="A7399" s="895" t="s">
        <v>284</v>
      </c>
      <c r="B7399" s="567">
        <v>9500000</v>
      </c>
      <c r="C7399" s="567">
        <v>1</v>
      </c>
      <c r="D7399" s="567">
        <v>14040000</v>
      </c>
      <c r="E7399" s="567">
        <v>13750790.88806</v>
      </c>
      <c r="F7399" s="567">
        <v>12645874.657339999</v>
      </c>
    </row>
    <row r="7400" spans="1:6">
      <c r="A7400" s="897" t="s">
        <v>3251</v>
      </c>
      <c r="B7400" s="567">
        <v>9500000</v>
      </c>
      <c r="C7400" s="567">
        <v>1</v>
      </c>
      <c r="D7400" s="567">
        <v>14040000</v>
      </c>
      <c r="E7400" s="567">
        <v>13750790.88806</v>
      </c>
      <c r="F7400" s="567">
        <v>12645874.657339999</v>
      </c>
    </row>
    <row r="7401" spans="1:6">
      <c r="A7401" s="889">
        <v>1</v>
      </c>
      <c r="B7401" s="567"/>
      <c r="C7401" s="567">
        <v>3</v>
      </c>
      <c r="D7401" s="567">
        <v>6480000</v>
      </c>
      <c r="E7401" s="567">
        <v>6038599</v>
      </c>
      <c r="F7401" s="567">
        <v>6480000</v>
      </c>
    </row>
    <row r="7402" spans="1:6">
      <c r="A7402" s="890" t="s">
        <v>3251</v>
      </c>
      <c r="B7402" s="567"/>
      <c r="C7402" s="567">
        <v>3</v>
      </c>
      <c r="D7402" s="567">
        <v>6480000</v>
      </c>
      <c r="E7402" s="567">
        <v>6038599</v>
      </c>
      <c r="F7402" s="567">
        <v>6480000</v>
      </c>
    </row>
    <row r="7403" spans="1:6">
      <c r="A7403" s="891" t="s">
        <v>788</v>
      </c>
      <c r="B7403" s="567"/>
      <c r="C7403" s="567">
        <v>1</v>
      </c>
      <c r="D7403" s="567">
        <v>1700000</v>
      </c>
      <c r="E7403" s="567">
        <v>1675348</v>
      </c>
      <c r="F7403" s="567">
        <v>1700000</v>
      </c>
    </row>
    <row r="7404" spans="1:6">
      <c r="A7404" s="892" t="s">
        <v>3226</v>
      </c>
      <c r="B7404" s="567"/>
      <c r="C7404" s="567">
        <v>1</v>
      </c>
      <c r="D7404" s="567">
        <v>1700000</v>
      </c>
      <c r="E7404" s="567">
        <v>1675348</v>
      </c>
      <c r="F7404" s="567">
        <v>1700000</v>
      </c>
    </row>
    <row r="7405" spans="1:6">
      <c r="A7405" s="893" t="s">
        <v>3251</v>
      </c>
      <c r="B7405" s="567"/>
      <c r="C7405" s="567">
        <v>1</v>
      </c>
      <c r="D7405" s="567">
        <v>1700000</v>
      </c>
      <c r="E7405" s="567">
        <v>1675348</v>
      </c>
      <c r="F7405" s="567">
        <v>1700000</v>
      </c>
    </row>
    <row r="7406" spans="1:6">
      <c r="A7406" s="894" t="s">
        <v>3251</v>
      </c>
      <c r="B7406" s="567"/>
      <c r="C7406" s="567">
        <v>1</v>
      </c>
      <c r="D7406" s="567">
        <v>1700000</v>
      </c>
      <c r="E7406" s="567">
        <v>1675348</v>
      </c>
      <c r="F7406" s="567">
        <v>1700000</v>
      </c>
    </row>
    <row r="7407" spans="1:6">
      <c r="A7407" s="896" t="s">
        <v>526</v>
      </c>
      <c r="B7407" s="567"/>
      <c r="C7407" s="567">
        <v>1</v>
      </c>
      <c r="D7407" s="567">
        <v>1700000</v>
      </c>
      <c r="E7407" s="567">
        <v>1675348</v>
      </c>
      <c r="F7407" s="567">
        <v>1700000</v>
      </c>
    </row>
    <row r="7408" spans="1:6">
      <c r="A7408" s="895" t="s">
        <v>287</v>
      </c>
      <c r="B7408" s="567"/>
      <c r="C7408" s="567">
        <v>1</v>
      </c>
      <c r="D7408" s="567">
        <v>1700000</v>
      </c>
      <c r="E7408" s="567">
        <v>1675348</v>
      </c>
      <c r="F7408" s="567">
        <v>1700000</v>
      </c>
    </row>
    <row r="7409" spans="1:6">
      <c r="A7409" s="897" t="s">
        <v>319</v>
      </c>
      <c r="B7409" s="567"/>
      <c r="C7409" s="567">
        <v>1</v>
      </c>
      <c r="D7409" s="567">
        <v>1700000</v>
      </c>
      <c r="E7409" s="567">
        <v>1675348</v>
      </c>
      <c r="F7409" s="567">
        <v>1700000</v>
      </c>
    </row>
    <row r="7410" spans="1:6">
      <c r="A7410" s="891" t="s">
        <v>661</v>
      </c>
      <c r="B7410" s="567"/>
      <c r="C7410" s="567">
        <v>1</v>
      </c>
      <c r="D7410" s="567">
        <v>2900000</v>
      </c>
      <c r="E7410" s="567">
        <v>2796283</v>
      </c>
      <c r="F7410" s="567">
        <v>2900000</v>
      </c>
    </row>
    <row r="7411" spans="1:6">
      <c r="A7411" s="892" t="s">
        <v>3224</v>
      </c>
      <c r="B7411" s="567"/>
      <c r="C7411" s="567">
        <v>1</v>
      </c>
      <c r="D7411" s="567">
        <v>2900000</v>
      </c>
      <c r="E7411" s="567">
        <v>2796283</v>
      </c>
      <c r="F7411" s="567">
        <v>2900000</v>
      </c>
    </row>
    <row r="7412" spans="1:6">
      <c r="A7412" s="893" t="s">
        <v>3251</v>
      </c>
      <c r="B7412" s="567"/>
      <c r="C7412" s="567">
        <v>1</v>
      </c>
      <c r="D7412" s="567">
        <v>2900000</v>
      </c>
      <c r="E7412" s="567">
        <v>2796283</v>
      </c>
      <c r="F7412" s="567">
        <v>2900000</v>
      </c>
    </row>
    <row r="7413" spans="1:6">
      <c r="A7413" s="894" t="s">
        <v>3251</v>
      </c>
      <c r="B7413" s="567"/>
      <c r="C7413" s="567">
        <v>1</v>
      </c>
      <c r="D7413" s="567">
        <v>2900000</v>
      </c>
      <c r="E7413" s="567">
        <v>2796283</v>
      </c>
      <c r="F7413" s="567">
        <v>2900000</v>
      </c>
    </row>
    <row r="7414" spans="1:6">
      <c r="A7414" s="896" t="s">
        <v>526</v>
      </c>
      <c r="B7414" s="567"/>
      <c r="C7414" s="567">
        <v>1</v>
      </c>
      <c r="D7414" s="567">
        <v>2900000</v>
      </c>
      <c r="E7414" s="567">
        <v>2796283</v>
      </c>
      <c r="F7414" s="567">
        <v>2900000</v>
      </c>
    </row>
    <row r="7415" spans="1:6">
      <c r="A7415" s="895" t="s">
        <v>287</v>
      </c>
      <c r="B7415" s="567"/>
      <c r="C7415" s="567">
        <v>1</v>
      </c>
      <c r="D7415" s="567">
        <v>2900000</v>
      </c>
      <c r="E7415" s="567">
        <v>2796283</v>
      </c>
      <c r="F7415" s="567">
        <v>2900000</v>
      </c>
    </row>
    <row r="7416" spans="1:6">
      <c r="A7416" s="897" t="s">
        <v>319</v>
      </c>
      <c r="B7416" s="567"/>
      <c r="C7416" s="567">
        <v>1</v>
      </c>
      <c r="D7416" s="567">
        <v>2900000</v>
      </c>
      <c r="E7416" s="567">
        <v>2796283</v>
      </c>
      <c r="F7416" s="567">
        <v>2900000</v>
      </c>
    </row>
    <row r="7417" spans="1:6">
      <c r="A7417" s="891" t="s">
        <v>3218</v>
      </c>
      <c r="B7417" s="567"/>
      <c r="C7417" s="567">
        <v>1</v>
      </c>
      <c r="D7417" s="567">
        <v>1880000</v>
      </c>
      <c r="E7417" s="567">
        <v>1566968</v>
      </c>
      <c r="F7417" s="567">
        <v>1880000</v>
      </c>
    </row>
    <row r="7418" spans="1:6">
      <c r="A7418" s="892" t="s">
        <v>3225</v>
      </c>
      <c r="B7418" s="567"/>
      <c r="C7418" s="567">
        <v>1</v>
      </c>
      <c r="D7418" s="567">
        <v>1880000</v>
      </c>
      <c r="E7418" s="567">
        <v>1566968</v>
      </c>
      <c r="F7418" s="567">
        <v>1880000</v>
      </c>
    </row>
    <row r="7419" spans="1:6">
      <c r="A7419" s="893" t="s">
        <v>3251</v>
      </c>
      <c r="B7419" s="567"/>
      <c r="C7419" s="567">
        <v>1</v>
      </c>
      <c r="D7419" s="567">
        <v>1880000</v>
      </c>
      <c r="E7419" s="567">
        <v>1566968</v>
      </c>
      <c r="F7419" s="567">
        <v>1880000</v>
      </c>
    </row>
    <row r="7420" spans="1:6">
      <c r="A7420" s="894" t="s">
        <v>3251</v>
      </c>
      <c r="B7420" s="567"/>
      <c r="C7420" s="567">
        <v>1</v>
      </c>
      <c r="D7420" s="567">
        <v>1880000</v>
      </c>
      <c r="E7420" s="567">
        <v>1566968</v>
      </c>
      <c r="F7420" s="567">
        <v>1880000</v>
      </c>
    </row>
    <row r="7421" spans="1:6">
      <c r="A7421" s="896" t="s">
        <v>526</v>
      </c>
      <c r="B7421" s="567"/>
      <c r="C7421" s="567">
        <v>1</v>
      </c>
      <c r="D7421" s="567">
        <v>1880000</v>
      </c>
      <c r="E7421" s="567">
        <v>1566968</v>
      </c>
      <c r="F7421" s="567">
        <v>1880000</v>
      </c>
    </row>
    <row r="7422" spans="1:6">
      <c r="A7422" s="895" t="s">
        <v>287</v>
      </c>
      <c r="B7422" s="567"/>
      <c r="C7422" s="567">
        <v>1</v>
      </c>
      <c r="D7422" s="567">
        <v>1880000</v>
      </c>
      <c r="E7422" s="567">
        <v>1566968</v>
      </c>
      <c r="F7422" s="567">
        <v>1880000</v>
      </c>
    </row>
    <row r="7423" spans="1:6">
      <c r="A7423" s="897" t="s">
        <v>319</v>
      </c>
      <c r="B7423" s="567"/>
      <c r="C7423" s="567">
        <v>1</v>
      </c>
      <c r="D7423" s="567">
        <v>1880000</v>
      </c>
      <c r="E7423" s="567">
        <v>1566968</v>
      </c>
      <c r="F7423" s="567">
        <v>1880000</v>
      </c>
    </row>
    <row r="7424" spans="1:6">
      <c r="A7424" s="888" t="s">
        <v>3203</v>
      </c>
      <c r="B7424" s="567"/>
      <c r="C7424" s="567">
        <v>1</v>
      </c>
      <c r="D7424" s="567">
        <v>3500000</v>
      </c>
      <c r="E7424" s="567">
        <v>0</v>
      </c>
      <c r="F7424" s="567">
        <v>3500000</v>
      </c>
    </row>
    <row r="7425" spans="1:6">
      <c r="A7425" s="889">
        <v>0</v>
      </c>
      <c r="B7425" s="567"/>
      <c r="C7425" s="567">
        <v>1</v>
      </c>
      <c r="D7425" s="567">
        <v>3500000</v>
      </c>
      <c r="E7425" s="567">
        <v>0</v>
      </c>
      <c r="F7425" s="567">
        <v>3500000</v>
      </c>
    </row>
    <row r="7426" spans="1:6">
      <c r="A7426" s="890" t="s">
        <v>3251</v>
      </c>
      <c r="B7426" s="567"/>
      <c r="C7426" s="567">
        <v>1</v>
      </c>
      <c r="D7426" s="567">
        <v>3500000</v>
      </c>
      <c r="E7426" s="567">
        <v>0</v>
      </c>
      <c r="F7426" s="567">
        <v>3500000</v>
      </c>
    </row>
    <row r="7427" spans="1:6">
      <c r="A7427" s="891">
        <v>2024</v>
      </c>
      <c r="B7427" s="567"/>
      <c r="C7427" s="567">
        <v>1</v>
      </c>
      <c r="D7427" s="567">
        <v>3500000</v>
      </c>
      <c r="E7427" s="567">
        <v>0</v>
      </c>
      <c r="F7427" s="567">
        <v>3500000</v>
      </c>
    </row>
    <row r="7428" spans="1:6">
      <c r="A7428" s="892" t="s">
        <v>3228</v>
      </c>
      <c r="B7428" s="567"/>
      <c r="C7428" s="567">
        <v>1</v>
      </c>
      <c r="D7428" s="567">
        <v>3500000</v>
      </c>
      <c r="E7428" s="567">
        <v>0</v>
      </c>
      <c r="F7428" s="567">
        <v>3500000</v>
      </c>
    </row>
    <row r="7429" spans="1:6">
      <c r="A7429" s="893" t="s">
        <v>3251</v>
      </c>
      <c r="B7429" s="567"/>
      <c r="C7429" s="567">
        <v>1</v>
      </c>
      <c r="D7429" s="567">
        <v>3500000</v>
      </c>
      <c r="E7429" s="567">
        <v>0</v>
      </c>
      <c r="F7429" s="567">
        <v>3500000</v>
      </c>
    </row>
    <row r="7430" spans="1:6">
      <c r="A7430" s="894" t="s">
        <v>3251</v>
      </c>
      <c r="B7430" s="567"/>
      <c r="C7430" s="567">
        <v>1</v>
      </c>
      <c r="D7430" s="567">
        <v>3500000</v>
      </c>
      <c r="E7430" s="567">
        <v>0</v>
      </c>
      <c r="F7430" s="567">
        <v>3500000</v>
      </c>
    </row>
    <row r="7431" spans="1:6">
      <c r="A7431" s="896" t="s">
        <v>526</v>
      </c>
      <c r="B7431" s="567"/>
      <c r="C7431" s="567">
        <v>1</v>
      </c>
      <c r="D7431" s="567">
        <v>3500000</v>
      </c>
      <c r="E7431" s="567">
        <v>0</v>
      </c>
      <c r="F7431" s="567">
        <v>3500000</v>
      </c>
    </row>
    <row r="7432" spans="1:6">
      <c r="A7432" s="895" t="s">
        <v>287</v>
      </c>
      <c r="B7432" s="567"/>
      <c r="C7432" s="567">
        <v>1</v>
      </c>
      <c r="D7432" s="567">
        <v>3500000</v>
      </c>
      <c r="E7432" s="567">
        <v>0</v>
      </c>
      <c r="F7432" s="567">
        <v>3500000</v>
      </c>
    </row>
    <row r="7433" spans="1:6">
      <c r="A7433" s="897" t="s">
        <v>3185</v>
      </c>
      <c r="B7433" s="567"/>
      <c r="C7433" s="567">
        <v>1</v>
      </c>
      <c r="D7433" s="567">
        <v>3500000</v>
      </c>
      <c r="E7433" s="567">
        <v>0</v>
      </c>
      <c r="F7433" s="567">
        <v>3500000</v>
      </c>
    </row>
    <row r="7434" spans="1:6">
      <c r="A7434" s="888" t="s">
        <v>3251</v>
      </c>
      <c r="B7434" s="567">
        <v>15847227</v>
      </c>
      <c r="C7434" s="567">
        <v>20</v>
      </c>
      <c r="D7434" s="567">
        <v>125829191</v>
      </c>
      <c r="E7434" s="567">
        <v>18460430.291099999</v>
      </c>
      <c r="F7434" s="567">
        <v>6480936.8091900004</v>
      </c>
    </row>
    <row r="7435" spans="1:6">
      <c r="A7435" s="889">
        <v>0</v>
      </c>
      <c r="B7435" s="567"/>
      <c r="C7435" s="567">
        <v>1</v>
      </c>
      <c r="D7435" s="567">
        <v>2500000</v>
      </c>
      <c r="E7435" s="567"/>
      <c r="F7435" s="567">
        <v>3156</v>
      </c>
    </row>
    <row r="7436" spans="1:6">
      <c r="A7436" s="890">
        <v>0.9741546875</v>
      </c>
      <c r="B7436" s="567"/>
      <c r="C7436" s="567">
        <v>1</v>
      </c>
      <c r="D7436" s="567">
        <v>2500000</v>
      </c>
      <c r="E7436" s="567"/>
      <c r="F7436" s="567">
        <v>3156</v>
      </c>
    </row>
    <row r="7437" spans="1:6">
      <c r="A7437" s="891" t="s">
        <v>3251</v>
      </c>
      <c r="B7437" s="567"/>
      <c r="C7437" s="567">
        <v>1</v>
      </c>
      <c r="D7437" s="567">
        <v>2500000</v>
      </c>
      <c r="E7437" s="567"/>
      <c r="F7437" s="567">
        <v>3156</v>
      </c>
    </row>
    <row r="7438" spans="1:6">
      <c r="A7438" s="892" t="s">
        <v>1295</v>
      </c>
      <c r="B7438" s="567"/>
      <c r="C7438" s="567">
        <v>1</v>
      </c>
      <c r="D7438" s="567">
        <v>2500000</v>
      </c>
      <c r="E7438" s="567"/>
      <c r="F7438" s="567">
        <v>3156</v>
      </c>
    </row>
    <row r="7439" spans="1:6">
      <c r="A7439" s="893" t="s">
        <v>3251</v>
      </c>
      <c r="B7439" s="567"/>
      <c r="C7439" s="567">
        <v>1</v>
      </c>
      <c r="D7439" s="567">
        <v>2500000</v>
      </c>
      <c r="E7439" s="567"/>
      <c r="F7439" s="567">
        <v>3156</v>
      </c>
    </row>
    <row r="7440" spans="1:6">
      <c r="A7440" s="894" t="s">
        <v>3251</v>
      </c>
      <c r="B7440" s="567"/>
      <c r="C7440" s="567">
        <v>1</v>
      </c>
      <c r="D7440" s="567">
        <v>2500000</v>
      </c>
      <c r="E7440" s="567"/>
      <c r="F7440" s="567">
        <v>3156</v>
      </c>
    </row>
    <row r="7441" spans="1:6">
      <c r="A7441" s="896" t="s">
        <v>529</v>
      </c>
      <c r="B7441" s="567"/>
      <c r="C7441" s="567">
        <v>1</v>
      </c>
      <c r="D7441" s="567">
        <v>2500000</v>
      </c>
      <c r="E7441" s="567"/>
      <c r="F7441" s="567">
        <v>3156</v>
      </c>
    </row>
    <row r="7442" spans="1:6">
      <c r="A7442" s="895" t="s">
        <v>268</v>
      </c>
      <c r="B7442" s="567"/>
      <c r="C7442" s="567">
        <v>1</v>
      </c>
      <c r="D7442" s="567">
        <v>2500000</v>
      </c>
      <c r="E7442" s="567"/>
      <c r="F7442" s="567">
        <v>3156</v>
      </c>
    </row>
    <row r="7443" spans="1:6">
      <c r="A7443" s="897" t="s">
        <v>319</v>
      </c>
      <c r="B7443" s="567"/>
      <c r="C7443" s="567">
        <v>1</v>
      </c>
      <c r="D7443" s="567">
        <v>2500000</v>
      </c>
      <c r="E7443" s="567"/>
      <c r="F7443" s="567">
        <v>3156</v>
      </c>
    </row>
    <row r="7444" spans="1:6">
      <c r="A7444" s="889">
        <v>0.13</v>
      </c>
      <c r="B7444" s="567"/>
      <c r="C7444" s="567">
        <v>1</v>
      </c>
      <c r="D7444" s="567">
        <v>1693578</v>
      </c>
      <c r="E7444" s="567"/>
      <c r="F7444" s="567">
        <v>0</v>
      </c>
    </row>
    <row r="7445" spans="1:6">
      <c r="A7445" s="890">
        <v>0.73229999999999995</v>
      </c>
      <c r="B7445" s="567"/>
      <c r="C7445" s="567">
        <v>1</v>
      </c>
      <c r="D7445" s="567">
        <v>1693578</v>
      </c>
      <c r="E7445" s="567"/>
      <c r="F7445" s="567">
        <v>0</v>
      </c>
    </row>
    <row r="7446" spans="1:6">
      <c r="A7446" s="891" t="s">
        <v>3251</v>
      </c>
      <c r="B7446" s="567"/>
      <c r="C7446" s="567">
        <v>1</v>
      </c>
      <c r="D7446" s="567">
        <v>1693578</v>
      </c>
      <c r="E7446" s="567"/>
      <c r="F7446" s="567">
        <v>0</v>
      </c>
    </row>
    <row r="7447" spans="1:6">
      <c r="A7447" s="892" t="s">
        <v>1247</v>
      </c>
      <c r="B7447" s="567"/>
      <c r="C7447" s="567">
        <v>1</v>
      </c>
      <c r="D7447" s="567">
        <v>1693578</v>
      </c>
      <c r="E7447" s="567"/>
      <c r="F7447" s="567">
        <v>0</v>
      </c>
    </row>
    <row r="7448" spans="1:6">
      <c r="A7448" s="893" t="s">
        <v>3251</v>
      </c>
      <c r="B7448" s="567"/>
      <c r="C7448" s="567">
        <v>1</v>
      </c>
      <c r="D7448" s="567">
        <v>1693578</v>
      </c>
      <c r="E7448" s="567"/>
      <c r="F7448" s="567">
        <v>0</v>
      </c>
    </row>
    <row r="7449" spans="1:6">
      <c r="A7449" s="894" t="s">
        <v>3251</v>
      </c>
      <c r="B7449" s="567"/>
      <c r="C7449" s="567">
        <v>1</v>
      </c>
      <c r="D7449" s="567">
        <v>1693578</v>
      </c>
      <c r="E7449" s="567"/>
      <c r="F7449" s="567">
        <v>0</v>
      </c>
    </row>
    <row r="7450" spans="1:6">
      <c r="A7450" s="896" t="s">
        <v>529</v>
      </c>
      <c r="B7450" s="567"/>
      <c r="C7450" s="567">
        <v>1</v>
      </c>
      <c r="D7450" s="567">
        <v>1693578</v>
      </c>
      <c r="E7450" s="567"/>
      <c r="F7450" s="567">
        <v>0</v>
      </c>
    </row>
    <row r="7451" spans="1:6">
      <c r="A7451" s="895" t="s">
        <v>294</v>
      </c>
      <c r="B7451" s="567"/>
      <c r="C7451" s="567">
        <v>1</v>
      </c>
      <c r="D7451" s="567">
        <v>1693578</v>
      </c>
      <c r="E7451" s="567"/>
      <c r="F7451" s="567">
        <v>0</v>
      </c>
    </row>
    <row r="7452" spans="1:6">
      <c r="A7452" s="897" t="s">
        <v>480</v>
      </c>
      <c r="B7452" s="567"/>
      <c r="C7452" s="567">
        <v>1</v>
      </c>
      <c r="D7452" s="567">
        <v>1693578</v>
      </c>
      <c r="E7452" s="567"/>
      <c r="F7452" s="567">
        <v>0</v>
      </c>
    </row>
    <row r="7453" spans="1:6">
      <c r="A7453" s="889">
        <v>0.17</v>
      </c>
      <c r="B7453" s="567"/>
      <c r="C7453" s="567">
        <v>1</v>
      </c>
      <c r="D7453" s="567">
        <v>4000000</v>
      </c>
      <c r="E7453" s="567">
        <v>2997084</v>
      </c>
      <c r="F7453" s="567">
        <v>0</v>
      </c>
    </row>
    <row r="7454" spans="1:6">
      <c r="A7454" s="890">
        <v>0.59</v>
      </c>
      <c r="B7454" s="567"/>
      <c r="C7454" s="567">
        <v>1</v>
      </c>
      <c r="D7454" s="567">
        <v>4000000</v>
      </c>
      <c r="E7454" s="567">
        <v>2997084</v>
      </c>
      <c r="F7454" s="567">
        <v>0</v>
      </c>
    </row>
    <row r="7455" spans="1:6">
      <c r="A7455" s="891" t="s">
        <v>3251</v>
      </c>
      <c r="B7455" s="567"/>
      <c r="C7455" s="567">
        <v>1</v>
      </c>
      <c r="D7455" s="567">
        <v>4000000</v>
      </c>
      <c r="E7455" s="567">
        <v>2997084</v>
      </c>
      <c r="F7455" s="567">
        <v>0</v>
      </c>
    </row>
    <row r="7456" spans="1:6">
      <c r="A7456" s="892" t="s">
        <v>1282</v>
      </c>
      <c r="B7456" s="567"/>
      <c r="C7456" s="567">
        <v>1</v>
      </c>
      <c r="D7456" s="567">
        <v>4000000</v>
      </c>
      <c r="E7456" s="567">
        <v>2997084</v>
      </c>
      <c r="F7456" s="567">
        <v>0</v>
      </c>
    </row>
    <row r="7457" spans="1:6">
      <c r="A7457" s="893" t="s">
        <v>3251</v>
      </c>
      <c r="B7457" s="567"/>
      <c r="C7457" s="567">
        <v>1</v>
      </c>
      <c r="D7457" s="567">
        <v>4000000</v>
      </c>
      <c r="E7457" s="567">
        <v>2997084</v>
      </c>
      <c r="F7457" s="567">
        <v>0</v>
      </c>
    </row>
    <row r="7458" spans="1:6">
      <c r="A7458" s="894" t="s">
        <v>3251</v>
      </c>
      <c r="B7458" s="567"/>
      <c r="C7458" s="567">
        <v>1</v>
      </c>
      <c r="D7458" s="567">
        <v>4000000</v>
      </c>
      <c r="E7458" s="567">
        <v>2997084</v>
      </c>
      <c r="F7458" s="567">
        <v>0</v>
      </c>
    </row>
    <row r="7459" spans="1:6">
      <c r="A7459" s="896" t="s">
        <v>529</v>
      </c>
      <c r="B7459" s="567"/>
      <c r="C7459" s="567">
        <v>1</v>
      </c>
      <c r="D7459" s="567">
        <v>4000000</v>
      </c>
      <c r="E7459" s="567">
        <v>2997084</v>
      </c>
      <c r="F7459" s="567">
        <v>0</v>
      </c>
    </row>
    <row r="7460" spans="1:6">
      <c r="A7460" s="895" t="s">
        <v>298</v>
      </c>
      <c r="B7460" s="567"/>
      <c r="C7460" s="567">
        <v>1</v>
      </c>
      <c r="D7460" s="567">
        <v>4000000</v>
      </c>
      <c r="E7460" s="567">
        <v>2997084</v>
      </c>
      <c r="F7460" s="567">
        <v>0</v>
      </c>
    </row>
    <row r="7461" spans="1:6">
      <c r="A7461" s="897" t="s">
        <v>480</v>
      </c>
      <c r="B7461" s="567"/>
      <c r="C7461" s="567">
        <v>1</v>
      </c>
      <c r="D7461" s="567">
        <v>4000000</v>
      </c>
      <c r="E7461" s="567">
        <v>2997084</v>
      </c>
      <c r="F7461" s="567">
        <v>0</v>
      </c>
    </row>
    <row r="7462" spans="1:6">
      <c r="A7462" s="889">
        <v>0.3</v>
      </c>
      <c r="B7462" s="567"/>
      <c r="C7462" s="567">
        <v>1</v>
      </c>
      <c r="D7462" s="567">
        <v>5959786</v>
      </c>
      <c r="E7462" s="567"/>
      <c r="F7462" s="567">
        <v>0</v>
      </c>
    </row>
    <row r="7463" spans="1:6">
      <c r="A7463" s="890">
        <v>0</v>
      </c>
      <c r="B7463" s="567"/>
      <c r="C7463" s="567">
        <v>1</v>
      </c>
      <c r="D7463" s="567">
        <v>5959786</v>
      </c>
      <c r="E7463" s="567"/>
      <c r="F7463" s="567">
        <v>0</v>
      </c>
    </row>
    <row r="7464" spans="1:6">
      <c r="A7464" s="891" t="s">
        <v>3251</v>
      </c>
      <c r="B7464" s="567"/>
      <c r="C7464" s="567">
        <v>1</v>
      </c>
      <c r="D7464" s="567">
        <v>5959786</v>
      </c>
      <c r="E7464" s="567"/>
      <c r="F7464" s="567">
        <v>0</v>
      </c>
    </row>
    <row r="7465" spans="1:6">
      <c r="A7465" s="892" t="s">
        <v>1246</v>
      </c>
      <c r="B7465" s="567"/>
      <c r="C7465" s="567">
        <v>1</v>
      </c>
      <c r="D7465" s="567">
        <v>5959786</v>
      </c>
      <c r="E7465" s="567"/>
      <c r="F7465" s="567">
        <v>0</v>
      </c>
    </row>
    <row r="7466" spans="1:6">
      <c r="A7466" s="893" t="s">
        <v>3251</v>
      </c>
      <c r="B7466" s="567"/>
      <c r="C7466" s="567">
        <v>1</v>
      </c>
      <c r="D7466" s="567">
        <v>5959786</v>
      </c>
      <c r="E7466" s="567"/>
      <c r="F7466" s="567">
        <v>0</v>
      </c>
    </row>
    <row r="7467" spans="1:6">
      <c r="A7467" s="894" t="s">
        <v>3251</v>
      </c>
      <c r="B7467" s="567"/>
      <c r="C7467" s="567">
        <v>1</v>
      </c>
      <c r="D7467" s="567">
        <v>5959786</v>
      </c>
      <c r="E7467" s="567"/>
      <c r="F7467" s="567">
        <v>0</v>
      </c>
    </row>
    <row r="7468" spans="1:6">
      <c r="A7468" s="896" t="s">
        <v>529</v>
      </c>
      <c r="B7468" s="567"/>
      <c r="C7468" s="567">
        <v>1</v>
      </c>
      <c r="D7468" s="567">
        <v>5959786</v>
      </c>
      <c r="E7468" s="567"/>
      <c r="F7468" s="567">
        <v>0</v>
      </c>
    </row>
    <row r="7469" spans="1:6">
      <c r="A7469" s="895" t="s">
        <v>294</v>
      </c>
      <c r="B7469" s="567"/>
      <c r="C7469" s="567">
        <v>1</v>
      </c>
      <c r="D7469" s="567">
        <v>5959786</v>
      </c>
      <c r="E7469" s="567"/>
      <c r="F7469" s="567">
        <v>0</v>
      </c>
    </row>
    <row r="7470" spans="1:6">
      <c r="A7470" s="897" t="s">
        <v>480</v>
      </c>
      <c r="B7470" s="567"/>
      <c r="C7470" s="567">
        <v>1</v>
      </c>
      <c r="D7470" s="567">
        <v>5959786</v>
      </c>
      <c r="E7470" s="567"/>
      <c r="F7470" s="567">
        <v>0</v>
      </c>
    </row>
    <row r="7471" spans="1:6">
      <c r="A7471" s="889">
        <v>0.43</v>
      </c>
      <c r="B7471" s="567"/>
      <c r="C7471" s="567">
        <v>2</v>
      </c>
      <c r="D7471" s="567">
        <v>5642964</v>
      </c>
      <c r="E7471" s="567"/>
      <c r="F7471" s="567">
        <v>0</v>
      </c>
    </row>
    <row r="7472" spans="1:6">
      <c r="A7472" s="890">
        <v>0.06</v>
      </c>
      <c r="B7472" s="567"/>
      <c r="C7472" s="567">
        <v>1</v>
      </c>
      <c r="D7472" s="567">
        <v>1260982</v>
      </c>
      <c r="E7472" s="567"/>
      <c r="F7472" s="567">
        <v>0</v>
      </c>
    </row>
    <row r="7473" spans="1:6">
      <c r="A7473" s="891" t="s">
        <v>3251</v>
      </c>
      <c r="B7473" s="567"/>
      <c r="C7473" s="567">
        <v>1</v>
      </c>
      <c r="D7473" s="567">
        <v>1260982</v>
      </c>
      <c r="E7473" s="567"/>
      <c r="F7473" s="567">
        <v>0</v>
      </c>
    </row>
    <row r="7474" spans="1:6">
      <c r="A7474" s="892" t="s">
        <v>1245</v>
      </c>
      <c r="B7474" s="567"/>
      <c r="C7474" s="567">
        <v>1</v>
      </c>
      <c r="D7474" s="567">
        <v>1260982</v>
      </c>
      <c r="E7474" s="567"/>
      <c r="F7474" s="567">
        <v>0</v>
      </c>
    </row>
    <row r="7475" spans="1:6">
      <c r="A7475" s="893" t="s">
        <v>3251</v>
      </c>
      <c r="B7475" s="567"/>
      <c r="C7475" s="567">
        <v>1</v>
      </c>
      <c r="D7475" s="567">
        <v>1260982</v>
      </c>
      <c r="E7475" s="567"/>
      <c r="F7475" s="567">
        <v>0</v>
      </c>
    </row>
    <row r="7476" spans="1:6">
      <c r="A7476" s="894" t="s">
        <v>3251</v>
      </c>
      <c r="B7476" s="567"/>
      <c r="C7476" s="567">
        <v>1</v>
      </c>
      <c r="D7476" s="567">
        <v>1260982</v>
      </c>
      <c r="E7476" s="567"/>
      <c r="F7476" s="567">
        <v>0</v>
      </c>
    </row>
    <row r="7477" spans="1:6">
      <c r="A7477" s="896" t="s">
        <v>529</v>
      </c>
      <c r="B7477" s="567"/>
      <c r="C7477" s="567">
        <v>1</v>
      </c>
      <c r="D7477" s="567">
        <v>1260982</v>
      </c>
      <c r="E7477" s="567"/>
      <c r="F7477" s="567">
        <v>0</v>
      </c>
    </row>
    <row r="7478" spans="1:6">
      <c r="A7478" s="895" t="s">
        <v>294</v>
      </c>
      <c r="B7478" s="567"/>
      <c r="C7478" s="567">
        <v>1</v>
      </c>
      <c r="D7478" s="567">
        <v>1260982</v>
      </c>
      <c r="E7478" s="567"/>
      <c r="F7478" s="567">
        <v>0</v>
      </c>
    </row>
    <row r="7479" spans="1:6">
      <c r="A7479" s="897" t="s">
        <v>480</v>
      </c>
      <c r="B7479" s="567"/>
      <c r="C7479" s="567">
        <v>1</v>
      </c>
      <c r="D7479" s="567">
        <v>1260982</v>
      </c>
      <c r="E7479" s="567"/>
      <c r="F7479" s="567">
        <v>0</v>
      </c>
    </row>
    <row r="7480" spans="1:6">
      <c r="A7480" s="890">
        <v>0.22</v>
      </c>
      <c r="B7480" s="567"/>
      <c r="C7480" s="567">
        <v>1</v>
      </c>
      <c r="D7480" s="567">
        <v>4381982</v>
      </c>
      <c r="E7480" s="567"/>
      <c r="F7480" s="567">
        <v>0</v>
      </c>
    </row>
    <row r="7481" spans="1:6">
      <c r="A7481" s="891" t="s">
        <v>3251</v>
      </c>
      <c r="B7481" s="567"/>
      <c r="C7481" s="567">
        <v>1</v>
      </c>
      <c r="D7481" s="567">
        <v>4381982</v>
      </c>
      <c r="E7481" s="567"/>
      <c r="F7481" s="567">
        <v>0</v>
      </c>
    </row>
    <row r="7482" spans="1:6">
      <c r="A7482" s="892" t="s">
        <v>1244</v>
      </c>
      <c r="B7482" s="567"/>
      <c r="C7482" s="567">
        <v>1</v>
      </c>
      <c r="D7482" s="567">
        <v>4381982</v>
      </c>
      <c r="E7482" s="567"/>
      <c r="F7482" s="567">
        <v>0</v>
      </c>
    </row>
    <row r="7483" spans="1:6">
      <c r="A7483" s="893" t="s">
        <v>3251</v>
      </c>
      <c r="B7483" s="567"/>
      <c r="C7483" s="567">
        <v>1</v>
      </c>
      <c r="D7483" s="567">
        <v>4381982</v>
      </c>
      <c r="E7483" s="567"/>
      <c r="F7483" s="567">
        <v>0</v>
      </c>
    </row>
    <row r="7484" spans="1:6">
      <c r="A7484" s="894" t="s">
        <v>3251</v>
      </c>
      <c r="B7484" s="567"/>
      <c r="C7484" s="567">
        <v>1</v>
      </c>
      <c r="D7484" s="567">
        <v>4381982</v>
      </c>
      <c r="E7484" s="567"/>
      <c r="F7484" s="567">
        <v>0</v>
      </c>
    </row>
    <row r="7485" spans="1:6">
      <c r="A7485" s="896" t="s">
        <v>529</v>
      </c>
      <c r="B7485" s="567"/>
      <c r="C7485" s="567">
        <v>1</v>
      </c>
      <c r="D7485" s="567">
        <v>4381982</v>
      </c>
      <c r="E7485" s="567"/>
      <c r="F7485" s="567">
        <v>0</v>
      </c>
    </row>
    <row r="7486" spans="1:6">
      <c r="A7486" s="895" t="s">
        <v>294</v>
      </c>
      <c r="B7486" s="567"/>
      <c r="C7486" s="567">
        <v>1</v>
      </c>
      <c r="D7486" s="567">
        <v>4381982</v>
      </c>
      <c r="E7486" s="567"/>
      <c r="F7486" s="567">
        <v>0</v>
      </c>
    </row>
    <row r="7487" spans="1:6">
      <c r="A7487" s="897" t="s">
        <v>480</v>
      </c>
      <c r="B7487" s="567"/>
      <c r="C7487" s="567">
        <v>1</v>
      </c>
      <c r="D7487" s="567">
        <v>4381982</v>
      </c>
      <c r="E7487" s="567"/>
      <c r="F7487" s="567">
        <v>0</v>
      </c>
    </row>
    <row r="7488" spans="1:6">
      <c r="A7488" s="889">
        <v>0.5</v>
      </c>
      <c r="B7488" s="567"/>
      <c r="C7488" s="567">
        <v>1</v>
      </c>
      <c r="D7488" s="567">
        <v>2490000</v>
      </c>
      <c r="E7488" s="567">
        <v>1999404</v>
      </c>
      <c r="F7488" s="567">
        <v>412576</v>
      </c>
    </row>
    <row r="7489" spans="1:6">
      <c r="A7489" s="890" t="s">
        <v>3251</v>
      </c>
      <c r="B7489" s="567"/>
      <c r="C7489" s="567">
        <v>1</v>
      </c>
      <c r="D7489" s="567">
        <v>2490000</v>
      </c>
      <c r="E7489" s="567">
        <v>1999404</v>
      </c>
      <c r="F7489" s="567">
        <v>412576</v>
      </c>
    </row>
    <row r="7490" spans="1:6">
      <c r="A7490" s="891" t="s">
        <v>3251</v>
      </c>
      <c r="B7490" s="567"/>
      <c r="C7490" s="567">
        <v>1</v>
      </c>
      <c r="D7490" s="567">
        <v>2490000</v>
      </c>
      <c r="E7490" s="567">
        <v>1999404</v>
      </c>
      <c r="F7490" s="567">
        <v>412576</v>
      </c>
    </row>
    <row r="7491" spans="1:6">
      <c r="A7491" s="892" t="s">
        <v>1259</v>
      </c>
      <c r="B7491" s="567"/>
      <c r="C7491" s="567">
        <v>1</v>
      </c>
      <c r="D7491" s="567">
        <v>2490000</v>
      </c>
      <c r="E7491" s="567">
        <v>1999404</v>
      </c>
      <c r="F7491" s="567">
        <v>412576</v>
      </c>
    </row>
    <row r="7492" spans="1:6">
      <c r="A7492" s="893" t="s">
        <v>3251</v>
      </c>
      <c r="B7492" s="567"/>
      <c r="C7492" s="567">
        <v>1</v>
      </c>
      <c r="D7492" s="567">
        <v>2490000</v>
      </c>
      <c r="E7492" s="567">
        <v>1999404</v>
      </c>
      <c r="F7492" s="567">
        <v>412576</v>
      </c>
    </row>
    <row r="7493" spans="1:6">
      <c r="A7493" s="894" t="s">
        <v>3251</v>
      </c>
      <c r="B7493" s="567"/>
      <c r="C7493" s="567">
        <v>1</v>
      </c>
      <c r="D7493" s="567">
        <v>2490000</v>
      </c>
      <c r="E7493" s="567">
        <v>1999404</v>
      </c>
      <c r="F7493" s="567">
        <v>412576</v>
      </c>
    </row>
    <row r="7494" spans="1:6">
      <c r="A7494" s="896" t="s">
        <v>529</v>
      </c>
      <c r="B7494" s="567"/>
      <c r="C7494" s="567">
        <v>1</v>
      </c>
      <c r="D7494" s="567">
        <v>2490000</v>
      </c>
      <c r="E7494" s="567">
        <v>1999404</v>
      </c>
      <c r="F7494" s="567">
        <v>412576</v>
      </c>
    </row>
    <row r="7495" spans="1:6">
      <c r="A7495" s="895" t="s">
        <v>298</v>
      </c>
      <c r="B7495" s="567"/>
      <c r="C7495" s="567">
        <v>1</v>
      </c>
      <c r="D7495" s="567">
        <v>2490000</v>
      </c>
      <c r="E7495" s="567">
        <v>1999404</v>
      </c>
      <c r="F7495" s="567">
        <v>412576</v>
      </c>
    </row>
    <row r="7496" spans="1:6">
      <c r="A7496" s="897" t="s">
        <v>319</v>
      </c>
      <c r="B7496" s="567"/>
      <c r="C7496" s="567">
        <v>1</v>
      </c>
      <c r="D7496" s="567">
        <v>2490000</v>
      </c>
      <c r="E7496" s="567">
        <v>1999404</v>
      </c>
      <c r="F7496" s="567">
        <v>412576</v>
      </c>
    </row>
    <row r="7497" spans="1:6">
      <c r="A7497" s="889">
        <v>0.75</v>
      </c>
      <c r="B7497" s="567">
        <v>500000</v>
      </c>
      <c r="C7497" s="567">
        <v>1</v>
      </c>
      <c r="D7497" s="567">
        <v>1124200</v>
      </c>
      <c r="E7497" s="567"/>
      <c r="F7497" s="567">
        <v>750847.00805000006</v>
      </c>
    </row>
    <row r="7498" spans="1:6">
      <c r="A7498" s="890" t="s">
        <v>3251</v>
      </c>
      <c r="B7498" s="567">
        <v>500000</v>
      </c>
      <c r="C7498" s="567">
        <v>1</v>
      </c>
      <c r="D7498" s="567">
        <v>1124200</v>
      </c>
      <c r="E7498" s="567"/>
      <c r="F7498" s="567">
        <v>750847.00805000006</v>
      </c>
    </row>
    <row r="7499" spans="1:6">
      <c r="A7499" s="891" t="s">
        <v>3251</v>
      </c>
      <c r="B7499" s="567">
        <v>500000</v>
      </c>
      <c r="C7499" s="567">
        <v>1</v>
      </c>
      <c r="D7499" s="567">
        <v>1124200</v>
      </c>
      <c r="E7499" s="567"/>
      <c r="F7499" s="567">
        <v>750847.00805000006</v>
      </c>
    </row>
    <row r="7500" spans="1:6">
      <c r="A7500" s="892" t="s">
        <v>3251</v>
      </c>
      <c r="B7500" s="567">
        <v>500000</v>
      </c>
      <c r="C7500" s="567">
        <v>1</v>
      </c>
      <c r="D7500" s="567">
        <v>1124200</v>
      </c>
      <c r="E7500" s="567"/>
      <c r="F7500" s="567">
        <v>750847.00805000006</v>
      </c>
    </row>
    <row r="7501" spans="1:6">
      <c r="A7501" s="893" t="s">
        <v>2485</v>
      </c>
      <c r="B7501" s="567">
        <v>500000</v>
      </c>
      <c r="C7501" s="567">
        <v>1</v>
      </c>
      <c r="D7501" s="567">
        <v>1124200</v>
      </c>
      <c r="E7501" s="567"/>
      <c r="F7501" s="567">
        <v>750847.00805000006</v>
      </c>
    </row>
    <row r="7502" spans="1:6">
      <c r="A7502" s="894" t="s">
        <v>3251</v>
      </c>
      <c r="B7502" s="567">
        <v>500000</v>
      </c>
      <c r="C7502" s="567">
        <v>1</v>
      </c>
      <c r="D7502" s="567">
        <v>1124200</v>
      </c>
      <c r="E7502" s="567"/>
      <c r="F7502" s="567">
        <v>750847.00805000006</v>
      </c>
    </row>
    <row r="7503" spans="1:6">
      <c r="A7503" s="896" t="s">
        <v>2286</v>
      </c>
      <c r="B7503" s="567">
        <v>500000</v>
      </c>
      <c r="C7503" s="567">
        <v>1</v>
      </c>
      <c r="D7503" s="567">
        <v>1124200</v>
      </c>
      <c r="E7503" s="567"/>
      <c r="F7503" s="567">
        <v>750847.00805000006</v>
      </c>
    </row>
    <row r="7504" spans="1:6">
      <c r="A7504" s="895" t="s">
        <v>296</v>
      </c>
      <c r="B7504" s="567">
        <v>500000</v>
      </c>
      <c r="C7504" s="567">
        <v>1</v>
      </c>
      <c r="D7504" s="567">
        <v>1124200</v>
      </c>
      <c r="E7504" s="567"/>
      <c r="F7504" s="567">
        <v>750847.00805000006</v>
      </c>
    </row>
    <row r="7505" spans="1:6">
      <c r="A7505" s="897" t="s">
        <v>2285</v>
      </c>
      <c r="B7505" s="567">
        <v>500000</v>
      </c>
      <c r="C7505" s="567">
        <v>1</v>
      </c>
      <c r="D7505" s="567">
        <v>1124200</v>
      </c>
      <c r="E7505" s="567"/>
      <c r="F7505" s="567">
        <v>750847.00805000006</v>
      </c>
    </row>
    <row r="7506" spans="1:6">
      <c r="A7506" s="889">
        <v>0.8</v>
      </c>
      <c r="B7506" s="567"/>
      <c r="C7506" s="567">
        <v>1</v>
      </c>
      <c r="D7506" s="567">
        <v>22077000</v>
      </c>
      <c r="E7506" s="567"/>
      <c r="F7506" s="567">
        <v>0</v>
      </c>
    </row>
    <row r="7507" spans="1:6">
      <c r="A7507" s="890" t="s">
        <v>3251</v>
      </c>
      <c r="B7507" s="567"/>
      <c r="C7507" s="567">
        <v>1</v>
      </c>
      <c r="D7507" s="567">
        <v>22077000</v>
      </c>
      <c r="E7507" s="567"/>
      <c r="F7507" s="567">
        <v>0</v>
      </c>
    </row>
    <row r="7508" spans="1:6">
      <c r="A7508" s="891" t="s">
        <v>3251</v>
      </c>
      <c r="B7508" s="567"/>
      <c r="C7508" s="567">
        <v>1</v>
      </c>
      <c r="D7508" s="567">
        <v>22077000</v>
      </c>
      <c r="E7508" s="567"/>
      <c r="F7508" s="567">
        <v>0</v>
      </c>
    </row>
    <row r="7509" spans="1:6">
      <c r="A7509" s="892" t="s">
        <v>1248</v>
      </c>
      <c r="B7509" s="567"/>
      <c r="C7509" s="567">
        <v>1</v>
      </c>
      <c r="D7509" s="567">
        <v>22077000</v>
      </c>
      <c r="E7509" s="567"/>
      <c r="F7509" s="567">
        <v>0</v>
      </c>
    </row>
    <row r="7510" spans="1:6">
      <c r="A7510" s="893" t="s">
        <v>3251</v>
      </c>
      <c r="B7510" s="567"/>
      <c r="C7510" s="567">
        <v>1</v>
      </c>
      <c r="D7510" s="567">
        <v>22077000</v>
      </c>
      <c r="E7510" s="567"/>
      <c r="F7510" s="567">
        <v>0</v>
      </c>
    </row>
    <row r="7511" spans="1:6">
      <c r="A7511" s="894" t="s">
        <v>3251</v>
      </c>
      <c r="B7511" s="567"/>
      <c r="C7511" s="567">
        <v>1</v>
      </c>
      <c r="D7511" s="567">
        <v>22077000</v>
      </c>
      <c r="E7511" s="567"/>
      <c r="F7511" s="567">
        <v>0</v>
      </c>
    </row>
    <row r="7512" spans="1:6">
      <c r="A7512" s="896" t="s">
        <v>529</v>
      </c>
      <c r="B7512" s="567"/>
      <c r="C7512" s="567">
        <v>1</v>
      </c>
      <c r="D7512" s="567">
        <v>22077000</v>
      </c>
      <c r="E7512" s="567"/>
      <c r="F7512" s="567">
        <v>0</v>
      </c>
    </row>
    <row r="7513" spans="1:6">
      <c r="A7513" s="895" t="s">
        <v>294</v>
      </c>
      <c r="B7513" s="567"/>
      <c r="C7513" s="567">
        <v>1</v>
      </c>
      <c r="D7513" s="567">
        <v>22077000</v>
      </c>
      <c r="E7513" s="567"/>
      <c r="F7513" s="567">
        <v>0</v>
      </c>
    </row>
    <row r="7514" spans="1:6">
      <c r="A7514" s="897" t="s">
        <v>480</v>
      </c>
      <c r="B7514" s="567"/>
      <c r="C7514" s="567">
        <v>1</v>
      </c>
      <c r="D7514" s="567">
        <v>22077000</v>
      </c>
      <c r="E7514" s="567"/>
      <c r="F7514" s="567">
        <v>0</v>
      </c>
    </row>
    <row r="7515" spans="1:6">
      <c r="A7515" s="889">
        <v>0.85</v>
      </c>
      <c r="B7515" s="567"/>
      <c r="C7515" s="567">
        <v>1</v>
      </c>
      <c r="D7515" s="567">
        <v>2500000</v>
      </c>
      <c r="E7515" s="567">
        <v>2142157</v>
      </c>
      <c r="F7515" s="567">
        <v>826597</v>
      </c>
    </row>
    <row r="7516" spans="1:6">
      <c r="A7516" s="890" t="s">
        <v>3251</v>
      </c>
      <c r="B7516" s="567"/>
      <c r="C7516" s="567">
        <v>1</v>
      </c>
      <c r="D7516" s="567">
        <v>2500000</v>
      </c>
      <c r="E7516" s="567">
        <v>2142157</v>
      </c>
      <c r="F7516" s="567">
        <v>826597</v>
      </c>
    </row>
    <row r="7517" spans="1:6">
      <c r="A7517" s="891" t="s">
        <v>3251</v>
      </c>
      <c r="B7517" s="567"/>
      <c r="C7517" s="567">
        <v>1</v>
      </c>
      <c r="D7517" s="567">
        <v>2500000</v>
      </c>
      <c r="E7517" s="567">
        <v>2142157</v>
      </c>
      <c r="F7517" s="567">
        <v>826597</v>
      </c>
    </row>
    <row r="7518" spans="1:6">
      <c r="A7518" s="892" t="s">
        <v>1257</v>
      </c>
      <c r="B7518" s="567"/>
      <c r="C7518" s="567">
        <v>1</v>
      </c>
      <c r="D7518" s="567">
        <v>2500000</v>
      </c>
      <c r="E7518" s="567">
        <v>2142157</v>
      </c>
      <c r="F7518" s="567">
        <v>826597</v>
      </c>
    </row>
    <row r="7519" spans="1:6">
      <c r="A7519" s="893" t="s">
        <v>3251</v>
      </c>
      <c r="B7519" s="567"/>
      <c r="C7519" s="567">
        <v>1</v>
      </c>
      <c r="D7519" s="567">
        <v>2500000</v>
      </c>
      <c r="E7519" s="567">
        <v>2142157</v>
      </c>
      <c r="F7519" s="567">
        <v>826597</v>
      </c>
    </row>
    <row r="7520" spans="1:6">
      <c r="A7520" s="894" t="s">
        <v>3251</v>
      </c>
      <c r="B7520" s="567"/>
      <c r="C7520" s="567">
        <v>1</v>
      </c>
      <c r="D7520" s="567">
        <v>2500000</v>
      </c>
      <c r="E7520" s="567">
        <v>2142157</v>
      </c>
      <c r="F7520" s="567">
        <v>826597</v>
      </c>
    </row>
    <row r="7521" spans="1:6">
      <c r="A7521" s="896" t="s">
        <v>529</v>
      </c>
      <c r="B7521" s="567"/>
      <c r="C7521" s="567">
        <v>1</v>
      </c>
      <c r="D7521" s="567">
        <v>2500000</v>
      </c>
      <c r="E7521" s="567">
        <v>2142157</v>
      </c>
      <c r="F7521" s="567">
        <v>826597</v>
      </c>
    </row>
    <row r="7522" spans="1:6">
      <c r="A7522" s="895" t="s">
        <v>298</v>
      </c>
      <c r="B7522" s="567"/>
      <c r="C7522" s="567">
        <v>1</v>
      </c>
      <c r="D7522" s="567">
        <v>2500000</v>
      </c>
      <c r="E7522" s="567">
        <v>2142157</v>
      </c>
      <c r="F7522" s="567">
        <v>826597</v>
      </c>
    </row>
    <row r="7523" spans="1:6">
      <c r="A7523" s="897" t="s">
        <v>319</v>
      </c>
      <c r="B7523" s="567"/>
      <c r="C7523" s="567">
        <v>1</v>
      </c>
      <c r="D7523" s="567">
        <v>2500000</v>
      </c>
      <c r="E7523" s="567">
        <v>2142157</v>
      </c>
      <c r="F7523" s="567">
        <v>826597</v>
      </c>
    </row>
    <row r="7524" spans="1:6">
      <c r="A7524" s="889">
        <v>0.95</v>
      </c>
      <c r="B7524" s="567"/>
      <c r="C7524" s="567"/>
      <c r="D7524" s="567"/>
      <c r="E7524" s="567"/>
      <c r="F7524" s="567">
        <v>0</v>
      </c>
    </row>
    <row r="7525" spans="1:6">
      <c r="A7525" s="890">
        <v>0.7</v>
      </c>
      <c r="B7525" s="567"/>
      <c r="C7525" s="567"/>
      <c r="D7525" s="567"/>
      <c r="E7525" s="567"/>
      <c r="F7525" s="567">
        <v>0</v>
      </c>
    </row>
    <row r="7526" spans="1:6">
      <c r="A7526" s="891" t="s">
        <v>3251</v>
      </c>
      <c r="B7526" s="567"/>
      <c r="C7526" s="567"/>
      <c r="D7526" s="567"/>
      <c r="E7526" s="567"/>
      <c r="F7526" s="567">
        <v>0</v>
      </c>
    </row>
    <row r="7527" spans="1:6">
      <c r="A7527" s="892" t="s">
        <v>1240</v>
      </c>
      <c r="B7527" s="567"/>
      <c r="C7527" s="567"/>
      <c r="D7527" s="567"/>
      <c r="E7527" s="567"/>
      <c r="F7527" s="567">
        <v>0</v>
      </c>
    </row>
    <row r="7528" spans="1:6">
      <c r="A7528" s="893" t="s">
        <v>3251</v>
      </c>
      <c r="B7528" s="567"/>
      <c r="C7528" s="567"/>
      <c r="D7528" s="567"/>
      <c r="E7528" s="567"/>
      <c r="F7528" s="567">
        <v>0</v>
      </c>
    </row>
    <row r="7529" spans="1:6">
      <c r="A7529" s="894" t="s">
        <v>3251</v>
      </c>
      <c r="B7529" s="567"/>
      <c r="C7529" s="567"/>
      <c r="D7529" s="567"/>
      <c r="E7529" s="567"/>
      <c r="F7529" s="567">
        <v>0</v>
      </c>
    </row>
    <row r="7530" spans="1:6">
      <c r="A7530" s="896" t="s">
        <v>529</v>
      </c>
      <c r="B7530" s="567"/>
      <c r="C7530" s="567"/>
      <c r="D7530" s="567"/>
      <c r="E7530" s="567"/>
      <c r="F7530" s="567">
        <v>0</v>
      </c>
    </row>
    <row r="7531" spans="1:6">
      <c r="A7531" s="895" t="s">
        <v>294</v>
      </c>
      <c r="B7531" s="567"/>
      <c r="C7531" s="567"/>
      <c r="D7531" s="567"/>
      <c r="E7531" s="567"/>
      <c r="F7531" s="567">
        <v>0</v>
      </c>
    </row>
    <row r="7532" spans="1:6">
      <c r="A7532" s="897" t="s">
        <v>480</v>
      </c>
      <c r="B7532" s="567"/>
      <c r="C7532" s="567"/>
      <c r="D7532" s="567"/>
      <c r="E7532" s="567"/>
      <c r="F7532" s="567">
        <v>0</v>
      </c>
    </row>
    <row r="7533" spans="1:6">
      <c r="A7533" s="889">
        <v>0.98</v>
      </c>
      <c r="B7533" s="567">
        <v>600000</v>
      </c>
      <c r="C7533" s="567">
        <v>1</v>
      </c>
      <c r="D7533" s="567">
        <v>1100000</v>
      </c>
      <c r="E7533" s="567"/>
      <c r="F7533" s="567">
        <v>973995.75054000004</v>
      </c>
    </row>
    <row r="7534" spans="1:6">
      <c r="A7534" s="890" t="s">
        <v>3251</v>
      </c>
      <c r="B7534" s="567">
        <v>600000</v>
      </c>
      <c r="C7534" s="567">
        <v>1</v>
      </c>
      <c r="D7534" s="567">
        <v>1100000</v>
      </c>
      <c r="E7534" s="567"/>
      <c r="F7534" s="567">
        <v>973995.75054000004</v>
      </c>
    </row>
    <row r="7535" spans="1:6">
      <c r="A7535" s="891" t="s">
        <v>3251</v>
      </c>
      <c r="B7535" s="567">
        <v>600000</v>
      </c>
      <c r="C7535" s="567">
        <v>1</v>
      </c>
      <c r="D7535" s="567">
        <v>1100000</v>
      </c>
      <c r="E7535" s="567"/>
      <c r="F7535" s="567">
        <v>973995.75054000004</v>
      </c>
    </row>
    <row r="7536" spans="1:6">
      <c r="A7536" s="892" t="s">
        <v>3251</v>
      </c>
      <c r="B7536" s="567">
        <v>600000</v>
      </c>
      <c r="C7536" s="567">
        <v>1</v>
      </c>
      <c r="D7536" s="567">
        <v>1100000</v>
      </c>
      <c r="E7536" s="567"/>
      <c r="F7536" s="567">
        <v>973995.75054000004</v>
      </c>
    </row>
    <row r="7537" spans="1:6">
      <c r="A7537" s="893" t="s">
        <v>2483</v>
      </c>
      <c r="B7537" s="567">
        <v>600000</v>
      </c>
      <c r="C7537" s="567">
        <v>1</v>
      </c>
      <c r="D7537" s="567">
        <v>1100000</v>
      </c>
      <c r="E7537" s="567"/>
      <c r="F7537" s="567">
        <v>973995.75054000004</v>
      </c>
    </row>
    <row r="7538" spans="1:6">
      <c r="A7538" s="894" t="s">
        <v>3251</v>
      </c>
      <c r="B7538" s="567">
        <v>600000</v>
      </c>
      <c r="C7538" s="567">
        <v>1</v>
      </c>
      <c r="D7538" s="567">
        <v>1100000</v>
      </c>
      <c r="E7538" s="567"/>
      <c r="F7538" s="567">
        <v>973995.75054000004</v>
      </c>
    </row>
    <row r="7539" spans="1:6">
      <c r="A7539" s="896" t="s">
        <v>2286</v>
      </c>
      <c r="B7539" s="567">
        <v>600000</v>
      </c>
      <c r="C7539" s="567">
        <v>1</v>
      </c>
      <c r="D7539" s="567">
        <v>1100000</v>
      </c>
      <c r="E7539" s="567"/>
      <c r="F7539" s="567">
        <v>973995.75054000004</v>
      </c>
    </row>
    <row r="7540" spans="1:6">
      <c r="A7540" s="895" t="s">
        <v>296</v>
      </c>
      <c r="B7540" s="567">
        <v>600000</v>
      </c>
      <c r="C7540" s="567">
        <v>1</v>
      </c>
      <c r="D7540" s="567">
        <v>1100000</v>
      </c>
      <c r="E7540" s="567"/>
      <c r="F7540" s="567">
        <v>973995.75054000004</v>
      </c>
    </row>
    <row r="7541" spans="1:6">
      <c r="A7541" s="897" t="s">
        <v>2285</v>
      </c>
      <c r="B7541" s="567">
        <v>600000</v>
      </c>
      <c r="C7541" s="567">
        <v>1</v>
      </c>
      <c r="D7541" s="567">
        <v>1100000</v>
      </c>
      <c r="E7541" s="567"/>
      <c r="F7541" s="567">
        <v>973995.75054000004</v>
      </c>
    </row>
    <row r="7542" spans="1:6">
      <c r="A7542" s="889">
        <v>1</v>
      </c>
      <c r="B7542" s="567"/>
      <c r="C7542" s="567">
        <v>2</v>
      </c>
      <c r="D7542" s="567">
        <v>28519381</v>
      </c>
      <c r="E7542" s="567"/>
      <c r="F7542" s="567">
        <v>0</v>
      </c>
    </row>
    <row r="7543" spans="1:6">
      <c r="A7543" s="890">
        <v>0.32400000000000001</v>
      </c>
      <c r="B7543" s="567"/>
      <c r="C7543" s="567">
        <v>1</v>
      </c>
      <c r="D7543" s="567">
        <v>12741089</v>
      </c>
      <c r="E7543" s="567"/>
      <c r="F7543" s="567">
        <v>0</v>
      </c>
    </row>
    <row r="7544" spans="1:6">
      <c r="A7544" s="891" t="s">
        <v>3251</v>
      </c>
      <c r="B7544" s="567"/>
      <c r="C7544" s="567">
        <v>1</v>
      </c>
      <c r="D7544" s="567">
        <v>12741089</v>
      </c>
      <c r="E7544" s="567"/>
      <c r="F7544" s="567">
        <v>0</v>
      </c>
    </row>
    <row r="7545" spans="1:6">
      <c r="A7545" s="892" t="s">
        <v>1243</v>
      </c>
      <c r="B7545" s="567"/>
      <c r="C7545" s="567">
        <v>1</v>
      </c>
      <c r="D7545" s="567">
        <v>12741089</v>
      </c>
      <c r="E7545" s="567"/>
      <c r="F7545" s="567">
        <v>0</v>
      </c>
    </row>
    <row r="7546" spans="1:6">
      <c r="A7546" s="893" t="s">
        <v>3251</v>
      </c>
      <c r="B7546" s="567"/>
      <c r="C7546" s="567">
        <v>1</v>
      </c>
      <c r="D7546" s="567">
        <v>12741089</v>
      </c>
      <c r="E7546" s="567"/>
      <c r="F7546" s="567">
        <v>0</v>
      </c>
    </row>
    <row r="7547" spans="1:6">
      <c r="A7547" s="894" t="s">
        <v>3251</v>
      </c>
      <c r="B7547" s="567"/>
      <c r="C7547" s="567">
        <v>1</v>
      </c>
      <c r="D7547" s="567">
        <v>12741089</v>
      </c>
      <c r="E7547" s="567"/>
      <c r="F7547" s="567">
        <v>0</v>
      </c>
    </row>
    <row r="7548" spans="1:6">
      <c r="A7548" s="896" t="s">
        <v>529</v>
      </c>
      <c r="B7548" s="567"/>
      <c r="C7548" s="567">
        <v>1</v>
      </c>
      <c r="D7548" s="567">
        <v>12741089</v>
      </c>
      <c r="E7548" s="567"/>
      <c r="F7548" s="567">
        <v>0</v>
      </c>
    </row>
    <row r="7549" spans="1:6">
      <c r="A7549" s="895" t="s">
        <v>294</v>
      </c>
      <c r="B7549" s="567"/>
      <c r="C7549" s="567">
        <v>1</v>
      </c>
      <c r="D7549" s="567">
        <v>12741089</v>
      </c>
      <c r="E7549" s="567"/>
      <c r="F7549" s="567">
        <v>0</v>
      </c>
    </row>
    <row r="7550" spans="1:6">
      <c r="A7550" s="897" t="s">
        <v>480</v>
      </c>
      <c r="B7550" s="567"/>
      <c r="C7550" s="567">
        <v>1</v>
      </c>
      <c r="D7550" s="567">
        <v>12741089</v>
      </c>
      <c r="E7550" s="567"/>
      <c r="F7550" s="567">
        <v>0</v>
      </c>
    </row>
    <row r="7551" spans="1:6">
      <c r="A7551" s="890">
        <v>0.75</v>
      </c>
      <c r="B7551" s="567"/>
      <c r="C7551" s="567">
        <v>1</v>
      </c>
      <c r="D7551" s="567">
        <v>15778292</v>
      </c>
      <c r="E7551" s="567"/>
      <c r="F7551" s="567">
        <v>0</v>
      </c>
    </row>
    <row r="7552" spans="1:6">
      <c r="A7552" s="891" t="s">
        <v>3251</v>
      </c>
      <c r="B7552" s="567"/>
      <c r="C7552" s="567">
        <v>1</v>
      </c>
      <c r="D7552" s="567">
        <v>15778292</v>
      </c>
      <c r="E7552" s="567"/>
      <c r="F7552" s="567">
        <v>0</v>
      </c>
    </row>
    <row r="7553" spans="1:6">
      <c r="A7553" s="892" t="s">
        <v>1242</v>
      </c>
      <c r="B7553" s="567"/>
      <c r="C7553" s="567">
        <v>1</v>
      </c>
      <c r="D7553" s="567">
        <v>15778292</v>
      </c>
      <c r="E7553" s="567"/>
      <c r="F7553" s="567">
        <v>0</v>
      </c>
    </row>
    <row r="7554" spans="1:6">
      <c r="A7554" s="893" t="s">
        <v>3251</v>
      </c>
      <c r="B7554" s="567"/>
      <c r="C7554" s="567">
        <v>1</v>
      </c>
      <c r="D7554" s="567">
        <v>15778292</v>
      </c>
      <c r="E7554" s="567"/>
      <c r="F7554" s="567">
        <v>0</v>
      </c>
    </row>
    <row r="7555" spans="1:6">
      <c r="A7555" s="894" t="s">
        <v>3251</v>
      </c>
      <c r="B7555" s="567"/>
      <c r="C7555" s="567">
        <v>1</v>
      </c>
      <c r="D7555" s="567">
        <v>15778292</v>
      </c>
      <c r="E7555" s="567"/>
      <c r="F7555" s="567">
        <v>0</v>
      </c>
    </row>
    <row r="7556" spans="1:6">
      <c r="A7556" s="896" t="s">
        <v>529</v>
      </c>
      <c r="B7556" s="567"/>
      <c r="C7556" s="567">
        <v>1</v>
      </c>
      <c r="D7556" s="567">
        <v>15778292</v>
      </c>
      <c r="E7556" s="567"/>
      <c r="F7556" s="567">
        <v>0</v>
      </c>
    </row>
    <row r="7557" spans="1:6">
      <c r="A7557" s="895" t="s">
        <v>294</v>
      </c>
      <c r="B7557" s="567"/>
      <c r="C7557" s="567">
        <v>1</v>
      </c>
      <c r="D7557" s="567">
        <v>15778292</v>
      </c>
      <c r="E7557" s="567"/>
      <c r="F7557" s="567">
        <v>0</v>
      </c>
    </row>
    <row r="7558" spans="1:6">
      <c r="A7558" s="897" t="s">
        <v>480</v>
      </c>
      <c r="B7558" s="567"/>
      <c r="C7558" s="567">
        <v>1</v>
      </c>
      <c r="D7558" s="567">
        <v>15778292</v>
      </c>
      <c r="E7558" s="567"/>
      <c r="F7558" s="567">
        <v>0</v>
      </c>
    </row>
    <row r="7559" spans="1:6">
      <c r="A7559" s="889">
        <v>63</v>
      </c>
      <c r="B7559" s="567">
        <v>1000000</v>
      </c>
      <c r="C7559" s="567">
        <v>1</v>
      </c>
      <c r="D7559" s="567">
        <v>1000000</v>
      </c>
      <c r="E7559" s="567">
        <v>755666.29110000003</v>
      </c>
      <c r="F7559" s="567">
        <v>332657.05060000002</v>
      </c>
    </row>
    <row r="7560" spans="1:6">
      <c r="A7560" s="890" t="s">
        <v>3251</v>
      </c>
      <c r="B7560" s="567">
        <v>1000000</v>
      </c>
      <c r="C7560" s="567">
        <v>1</v>
      </c>
      <c r="D7560" s="567">
        <v>1000000</v>
      </c>
      <c r="E7560" s="567">
        <v>755666.29110000003</v>
      </c>
      <c r="F7560" s="567">
        <v>332657.05060000002</v>
      </c>
    </row>
    <row r="7561" spans="1:6">
      <c r="A7561" s="891" t="s">
        <v>3251</v>
      </c>
      <c r="B7561" s="567">
        <v>1000000</v>
      </c>
      <c r="C7561" s="567">
        <v>1</v>
      </c>
      <c r="D7561" s="567">
        <v>1000000</v>
      </c>
      <c r="E7561" s="567">
        <v>755666.29110000003</v>
      </c>
      <c r="F7561" s="567">
        <v>332657.05060000002</v>
      </c>
    </row>
    <row r="7562" spans="1:6">
      <c r="A7562" s="892" t="s">
        <v>3251</v>
      </c>
      <c r="B7562" s="567">
        <v>1000000</v>
      </c>
      <c r="C7562" s="567">
        <v>1</v>
      </c>
      <c r="D7562" s="567">
        <v>1000000</v>
      </c>
      <c r="E7562" s="567">
        <v>755666.29110000003</v>
      </c>
      <c r="F7562" s="567">
        <v>332657.05060000002</v>
      </c>
    </row>
    <row r="7563" spans="1:6">
      <c r="A7563" s="893" t="s">
        <v>493</v>
      </c>
      <c r="B7563" s="567">
        <v>1000000</v>
      </c>
      <c r="C7563" s="567">
        <v>1</v>
      </c>
      <c r="D7563" s="567">
        <v>1000000</v>
      </c>
      <c r="E7563" s="567">
        <v>755666.29110000003</v>
      </c>
      <c r="F7563" s="567">
        <v>332657.05060000002</v>
      </c>
    </row>
    <row r="7564" spans="1:6">
      <c r="A7564" s="894" t="s">
        <v>3251</v>
      </c>
      <c r="B7564" s="567">
        <v>1000000</v>
      </c>
      <c r="C7564" s="567">
        <v>1</v>
      </c>
      <c r="D7564" s="567">
        <v>1000000</v>
      </c>
      <c r="E7564" s="567">
        <v>755666.29110000003</v>
      </c>
      <c r="F7564" s="567">
        <v>332657.05060000002</v>
      </c>
    </row>
    <row r="7565" spans="1:6">
      <c r="A7565" s="896" t="s">
        <v>318</v>
      </c>
      <c r="B7565" s="567">
        <v>1000000</v>
      </c>
      <c r="C7565" s="567">
        <v>1</v>
      </c>
      <c r="D7565" s="567">
        <v>1000000</v>
      </c>
      <c r="E7565" s="567">
        <v>755666.29110000003</v>
      </c>
      <c r="F7565" s="567">
        <v>332657.05060000002</v>
      </c>
    </row>
    <row r="7566" spans="1:6">
      <c r="A7566" s="895" t="s">
        <v>303</v>
      </c>
      <c r="B7566" s="567">
        <v>1000000</v>
      </c>
      <c r="C7566" s="567">
        <v>1</v>
      </c>
      <c r="D7566" s="567">
        <v>1000000</v>
      </c>
      <c r="E7566" s="567">
        <v>755666.29110000003</v>
      </c>
      <c r="F7566" s="567">
        <v>332657.05060000002</v>
      </c>
    </row>
    <row r="7567" spans="1:6">
      <c r="A7567" s="897" t="s">
        <v>319</v>
      </c>
      <c r="B7567" s="567">
        <v>1000000</v>
      </c>
      <c r="C7567" s="567">
        <v>1</v>
      </c>
      <c r="D7567" s="567">
        <v>1000000</v>
      </c>
      <c r="E7567" s="567">
        <v>755666.29110000003</v>
      </c>
      <c r="F7567" s="567">
        <v>332657.05060000002</v>
      </c>
    </row>
    <row r="7568" spans="1:6">
      <c r="A7568" s="889">
        <v>99</v>
      </c>
      <c r="B7568" s="567">
        <v>13747227</v>
      </c>
      <c r="C7568" s="567">
        <v>1</v>
      </c>
      <c r="D7568" s="567">
        <v>13472282</v>
      </c>
      <c r="E7568" s="567">
        <v>10566119</v>
      </c>
      <c r="F7568" s="567">
        <v>3181108</v>
      </c>
    </row>
    <row r="7569" spans="1:6">
      <c r="A7569" s="890" t="s">
        <v>3251</v>
      </c>
      <c r="B7569" s="567">
        <v>13747227</v>
      </c>
      <c r="C7569" s="567">
        <v>1</v>
      </c>
      <c r="D7569" s="567">
        <v>13472282</v>
      </c>
      <c r="E7569" s="567">
        <v>10566119</v>
      </c>
      <c r="F7569" s="567">
        <v>3181108</v>
      </c>
    </row>
    <row r="7570" spans="1:6">
      <c r="A7570" s="891">
        <v>13747227</v>
      </c>
      <c r="B7570" s="567">
        <v>13747227</v>
      </c>
      <c r="C7570" s="567">
        <v>1</v>
      </c>
      <c r="D7570" s="567">
        <v>13472282</v>
      </c>
      <c r="E7570" s="567">
        <v>10566119</v>
      </c>
      <c r="F7570" s="567">
        <v>3181108</v>
      </c>
    </row>
    <row r="7571" spans="1:6">
      <c r="A7571" s="892" t="s">
        <v>3105</v>
      </c>
      <c r="B7571" s="567">
        <v>13747227</v>
      </c>
      <c r="C7571" s="567">
        <v>1</v>
      </c>
      <c r="D7571" s="567">
        <v>13472282</v>
      </c>
      <c r="E7571" s="567">
        <v>10566119</v>
      </c>
      <c r="F7571" s="567">
        <v>3181108</v>
      </c>
    </row>
    <row r="7572" spans="1:6">
      <c r="A7572" s="893" t="s">
        <v>3251</v>
      </c>
      <c r="B7572" s="567">
        <v>13747227</v>
      </c>
      <c r="C7572" s="567">
        <v>1</v>
      </c>
      <c r="D7572" s="567">
        <v>13472282</v>
      </c>
      <c r="E7572" s="567">
        <v>10566119</v>
      </c>
      <c r="F7572" s="567">
        <v>3181108</v>
      </c>
    </row>
    <row r="7573" spans="1:6">
      <c r="A7573" s="894" t="s">
        <v>3251</v>
      </c>
      <c r="B7573" s="567">
        <v>13747227</v>
      </c>
      <c r="C7573" s="567">
        <v>1</v>
      </c>
      <c r="D7573" s="567">
        <v>13472282</v>
      </c>
      <c r="E7573" s="567">
        <v>10566119</v>
      </c>
      <c r="F7573" s="567">
        <v>3181108</v>
      </c>
    </row>
    <row r="7574" spans="1:6">
      <c r="A7574" s="896" t="s">
        <v>526</v>
      </c>
      <c r="B7574" s="567">
        <v>13747227</v>
      </c>
      <c r="C7574" s="567">
        <v>1</v>
      </c>
      <c r="D7574" s="567">
        <v>13472282</v>
      </c>
      <c r="E7574" s="567">
        <v>10566119</v>
      </c>
      <c r="F7574" s="567">
        <v>3181108</v>
      </c>
    </row>
    <row r="7575" spans="1:6">
      <c r="A7575" s="895" t="s">
        <v>269</v>
      </c>
      <c r="B7575" s="567">
        <v>13747227</v>
      </c>
      <c r="C7575" s="567">
        <v>1</v>
      </c>
      <c r="D7575" s="567">
        <v>13472282</v>
      </c>
      <c r="E7575" s="567">
        <v>10566119</v>
      </c>
      <c r="F7575" s="567">
        <v>3181108</v>
      </c>
    </row>
    <row r="7576" spans="1:6">
      <c r="A7576" s="897" t="s">
        <v>480</v>
      </c>
      <c r="B7576" s="567">
        <v>13747227</v>
      </c>
      <c r="C7576" s="567">
        <v>1</v>
      </c>
      <c r="D7576" s="567">
        <v>13472282</v>
      </c>
      <c r="E7576" s="567">
        <v>10566119</v>
      </c>
      <c r="F7576" s="567">
        <v>3181108</v>
      </c>
    </row>
    <row r="7577" spans="1:6">
      <c r="A7577" s="889" t="s">
        <v>3251</v>
      </c>
      <c r="B7577" s="567"/>
      <c r="C7577" s="567">
        <v>5</v>
      </c>
      <c r="D7577" s="567">
        <v>33750000</v>
      </c>
      <c r="E7577" s="567"/>
      <c r="F7577" s="567"/>
    </row>
    <row r="7578" spans="1:6">
      <c r="A7578" s="890" t="s">
        <v>3251</v>
      </c>
      <c r="B7578" s="567"/>
      <c r="C7578" s="567">
        <v>5</v>
      </c>
      <c r="D7578" s="567">
        <v>33750000</v>
      </c>
      <c r="E7578" s="567"/>
      <c r="F7578" s="567"/>
    </row>
    <row r="7579" spans="1:6">
      <c r="A7579" s="891" t="s">
        <v>3251</v>
      </c>
      <c r="B7579" s="567"/>
      <c r="C7579" s="567">
        <v>5</v>
      </c>
      <c r="D7579" s="567">
        <v>33750000</v>
      </c>
      <c r="E7579" s="567"/>
      <c r="F7579" s="567"/>
    </row>
    <row r="7580" spans="1:6">
      <c r="A7580" s="892" t="s">
        <v>2230</v>
      </c>
      <c r="B7580" s="567"/>
      <c r="C7580" s="567">
        <v>1</v>
      </c>
      <c r="D7580" s="567">
        <v>14500000</v>
      </c>
      <c r="E7580" s="567"/>
      <c r="F7580" s="567"/>
    </row>
    <row r="7581" spans="1:6">
      <c r="A7581" s="893" t="s">
        <v>3251</v>
      </c>
      <c r="B7581" s="567"/>
      <c r="C7581" s="567">
        <v>1</v>
      </c>
      <c r="D7581" s="567">
        <v>14500000</v>
      </c>
      <c r="E7581" s="567"/>
      <c r="F7581" s="567"/>
    </row>
    <row r="7582" spans="1:6">
      <c r="A7582" s="894" t="s">
        <v>3251</v>
      </c>
      <c r="B7582" s="567"/>
      <c r="C7582" s="567">
        <v>1</v>
      </c>
      <c r="D7582" s="567">
        <v>14500000</v>
      </c>
      <c r="E7582" s="567"/>
      <c r="F7582" s="567"/>
    </row>
    <row r="7583" spans="1:6">
      <c r="A7583" s="896" t="s">
        <v>528</v>
      </c>
      <c r="B7583" s="567"/>
      <c r="C7583" s="567">
        <v>1</v>
      </c>
      <c r="D7583" s="567">
        <v>14500000</v>
      </c>
      <c r="E7583" s="567"/>
      <c r="F7583" s="567"/>
    </row>
    <row r="7584" spans="1:6">
      <c r="A7584" s="895" t="s">
        <v>288</v>
      </c>
      <c r="B7584" s="567"/>
      <c r="C7584" s="567">
        <v>1</v>
      </c>
      <c r="D7584" s="567">
        <v>14500000</v>
      </c>
      <c r="E7584" s="567"/>
      <c r="F7584" s="567"/>
    </row>
    <row r="7585" spans="1:6">
      <c r="A7585" s="897" t="s">
        <v>480</v>
      </c>
      <c r="B7585" s="567"/>
      <c r="C7585" s="567">
        <v>1</v>
      </c>
      <c r="D7585" s="567">
        <v>14500000</v>
      </c>
      <c r="E7585" s="567"/>
      <c r="F7585" s="567"/>
    </row>
    <row r="7586" spans="1:6">
      <c r="A7586" s="892" t="s">
        <v>2231</v>
      </c>
      <c r="B7586" s="567"/>
      <c r="C7586" s="567">
        <v>1</v>
      </c>
      <c r="D7586" s="567">
        <v>5830000</v>
      </c>
      <c r="E7586" s="567"/>
      <c r="F7586" s="567"/>
    </row>
    <row r="7587" spans="1:6">
      <c r="A7587" s="893" t="s">
        <v>3251</v>
      </c>
      <c r="B7587" s="567"/>
      <c r="C7587" s="567">
        <v>1</v>
      </c>
      <c r="D7587" s="567">
        <v>5830000</v>
      </c>
      <c r="E7587" s="567"/>
      <c r="F7587" s="567"/>
    </row>
    <row r="7588" spans="1:6">
      <c r="A7588" s="894" t="s">
        <v>3251</v>
      </c>
      <c r="B7588" s="567"/>
      <c r="C7588" s="567">
        <v>1</v>
      </c>
      <c r="D7588" s="567">
        <v>5830000</v>
      </c>
      <c r="E7588" s="567"/>
      <c r="F7588" s="567"/>
    </row>
    <row r="7589" spans="1:6">
      <c r="A7589" s="896" t="s">
        <v>528</v>
      </c>
      <c r="B7589" s="567"/>
      <c r="C7589" s="567">
        <v>1</v>
      </c>
      <c r="D7589" s="567">
        <v>5830000</v>
      </c>
      <c r="E7589" s="567"/>
      <c r="F7589" s="567"/>
    </row>
    <row r="7590" spans="1:6">
      <c r="A7590" s="895" t="s">
        <v>288</v>
      </c>
      <c r="B7590" s="567"/>
      <c r="C7590" s="567">
        <v>1</v>
      </c>
      <c r="D7590" s="567">
        <v>5830000</v>
      </c>
      <c r="E7590" s="567"/>
      <c r="F7590" s="567"/>
    </row>
    <row r="7591" spans="1:6">
      <c r="A7591" s="897" t="s">
        <v>480</v>
      </c>
      <c r="B7591" s="567"/>
      <c r="C7591" s="567">
        <v>1</v>
      </c>
      <c r="D7591" s="567">
        <v>5830000</v>
      </c>
      <c r="E7591" s="567"/>
      <c r="F7591" s="567"/>
    </row>
    <row r="7592" spans="1:6">
      <c r="A7592" s="892" t="s">
        <v>2229</v>
      </c>
      <c r="B7592" s="567"/>
      <c r="C7592" s="567">
        <v>1</v>
      </c>
      <c r="D7592" s="567">
        <v>1250000</v>
      </c>
      <c r="E7592" s="567"/>
      <c r="F7592" s="567"/>
    </row>
    <row r="7593" spans="1:6">
      <c r="A7593" s="893" t="s">
        <v>3251</v>
      </c>
      <c r="B7593" s="567"/>
      <c r="C7593" s="567">
        <v>1</v>
      </c>
      <c r="D7593" s="567">
        <v>1250000</v>
      </c>
      <c r="E7593" s="567"/>
      <c r="F7593" s="567"/>
    </row>
    <row r="7594" spans="1:6">
      <c r="A7594" s="894" t="s">
        <v>3251</v>
      </c>
      <c r="B7594" s="567"/>
      <c r="C7594" s="567">
        <v>1</v>
      </c>
      <c r="D7594" s="567">
        <v>1250000</v>
      </c>
      <c r="E7594" s="567"/>
      <c r="F7594" s="567"/>
    </row>
    <row r="7595" spans="1:6">
      <c r="A7595" s="896" t="s">
        <v>528</v>
      </c>
      <c r="B7595" s="567"/>
      <c r="C7595" s="567">
        <v>1</v>
      </c>
      <c r="D7595" s="567">
        <v>1250000</v>
      </c>
      <c r="E7595" s="567"/>
      <c r="F7595" s="567"/>
    </row>
    <row r="7596" spans="1:6">
      <c r="A7596" s="895" t="s">
        <v>288</v>
      </c>
      <c r="B7596" s="567"/>
      <c r="C7596" s="567">
        <v>1</v>
      </c>
      <c r="D7596" s="567">
        <v>1250000</v>
      </c>
      <c r="E7596" s="567"/>
      <c r="F7596" s="567"/>
    </row>
    <row r="7597" spans="1:6">
      <c r="A7597" s="897" t="s">
        <v>3251</v>
      </c>
      <c r="B7597" s="567"/>
      <c r="C7597" s="567">
        <v>1</v>
      </c>
      <c r="D7597" s="567">
        <v>1250000</v>
      </c>
      <c r="E7597" s="567"/>
      <c r="F7597" s="567"/>
    </row>
    <row r="7598" spans="1:6">
      <c r="A7598" s="892" t="s">
        <v>2264</v>
      </c>
      <c r="B7598" s="567"/>
      <c r="C7598" s="567"/>
      <c r="D7598" s="567"/>
      <c r="E7598" s="567"/>
      <c r="F7598" s="567"/>
    </row>
    <row r="7599" spans="1:6">
      <c r="A7599" s="893" t="s">
        <v>3251</v>
      </c>
      <c r="B7599" s="567"/>
      <c r="C7599" s="567"/>
      <c r="D7599" s="567"/>
      <c r="E7599" s="567"/>
      <c r="F7599" s="567"/>
    </row>
    <row r="7600" spans="1:6">
      <c r="A7600" s="894" t="s">
        <v>3251</v>
      </c>
      <c r="B7600" s="567"/>
      <c r="C7600" s="567"/>
      <c r="D7600" s="567"/>
      <c r="E7600" s="567"/>
      <c r="F7600" s="567"/>
    </row>
    <row r="7601" spans="1:6">
      <c r="A7601" s="896" t="s">
        <v>528</v>
      </c>
      <c r="B7601" s="567"/>
      <c r="C7601" s="567"/>
      <c r="D7601" s="567"/>
      <c r="E7601" s="567"/>
      <c r="F7601" s="567"/>
    </row>
    <row r="7602" spans="1:6">
      <c r="A7602" s="895" t="s">
        <v>281</v>
      </c>
      <c r="B7602" s="567"/>
      <c r="C7602" s="567"/>
      <c r="D7602" s="567"/>
      <c r="E7602" s="567"/>
      <c r="F7602" s="567"/>
    </row>
    <row r="7603" spans="1:6">
      <c r="A7603" s="897" t="s">
        <v>3251</v>
      </c>
      <c r="B7603" s="567"/>
      <c r="C7603" s="567"/>
      <c r="D7603" s="567"/>
      <c r="E7603" s="567"/>
      <c r="F7603" s="567"/>
    </row>
    <row r="7604" spans="1:6">
      <c r="A7604" s="892" t="s">
        <v>2228</v>
      </c>
      <c r="B7604" s="567"/>
      <c r="C7604" s="567">
        <v>1</v>
      </c>
      <c r="D7604" s="567">
        <v>2170000</v>
      </c>
      <c r="E7604" s="567"/>
      <c r="F7604" s="567"/>
    </row>
    <row r="7605" spans="1:6">
      <c r="A7605" s="893" t="s">
        <v>3251</v>
      </c>
      <c r="B7605" s="567"/>
      <c r="C7605" s="567">
        <v>1</v>
      </c>
      <c r="D7605" s="567">
        <v>2170000</v>
      </c>
      <c r="E7605" s="567"/>
      <c r="F7605" s="567"/>
    </row>
    <row r="7606" spans="1:6">
      <c r="A7606" s="894" t="s">
        <v>3251</v>
      </c>
      <c r="B7606" s="567"/>
      <c r="C7606" s="567">
        <v>1</v>
      </c>
      <c r="D7606" s="567">
        <v>2170000</v>
      </c>
      <c r="E7606" s="567"/>
      <c r="F7606" s="567"/>
    </row>
    <row r="7607" spans="1:6">
      <c r="A7607" s="896" t="s">
        <v>528</v>
      </c>
      <c r="B7607" s="567"/>
      <c r="C7607" s="567">
        <v>1</v>
      </c>
      <c r="D7607" s="567">
        <v>2170000</v>
      </c>
      <c r="E7607" s="567"/>
      <c r="F7607" s="567"/>
    </row>
    <row r="7608" spans="1:6">
      <c r="A7608" s="895" t="s">
        <v>288</v>
      </c>
      <c r="B7608" s="567"/>
      <c r="C7608" s="567">
        <v>1</v>
      </c>
      <c r="D7608" s="567">
        <v>2170000</v>
      </c>
      <c r="E7608" s="567"/>
      <c r="F7608" s="567"/>
    </row>
    <row r="7609" spans="1:6">
      <c r="A7609" s="897" t="s">
        <v>3251</v>
      </c>
      <c r="B7609" s="567"/>
      <c r="C7609" s="567">
        <v>1</v>
      </c>
      <c r="D7609" s="567">
        <v>2170000</v>
      </c>
      <c r="E7609" s="567"/>
      <c r="F7609" s="567"/>
    </row>
    <row r="7610" spans="1:6">
      <c r="A7610" s="892" t="s">
        <v>2265</v>
      </c>
      <c r="B7610" s="567"/>
      <c r="C7610" s="567"/>
      <c r="D7610" s="567"/>
      <c r="E7610" s="567"/>
      <c r="F7610" s="567"/>
    </row>
    <row r="7611" spans="1:6">
      <c r="A7611" s="893" t="s">
        <v>3251</v>
      </c>
      <c r="B7611" s="567"/>
      <c r="C7611" s="567"/>
      <c r="D7611" s="567"/>
      <c r="E7611" s="567"/>
      <c r="F7611" s="567"/>
    </row>
    <row r="7612" spans="1:6">
      <c r="A7612" s="894" t="s">
        <v>3251</v>
      </c>
      <c r="B7612" s="567"/>
      <c r="C7612" s="567"/>
      <c r="D7612" s="567"/>
      <c r="E7612" s="567"/>
      <c r="F7612" s="567"/>
    </row>
    <row r="7613" spans="1:6">
      <c r="A7613" s="896" t="s">
        <v>528</v>
      </c>
      <c r="B7613" s="567"/>
      <c r="C7613" s="567"/>
      <c r="D7613" s="567"/>
      <c r="E7613" s="567"/>
      <c r="F7613" s="567"/>
    </row>
    <row r="7614" spans="1:6">
      <c r="A7614" s="895" t="s">
        <v>281</v>
      </c>
      <c r="B7614" s="567"/>
      <c r="C7614" s="567"/>
      <c r="D7614" s="567"/>
      <c r="E7614" s="567"/>
      <c r="F7614" s="567"/>
    </row>
    <row r="7615" spans="1:6">
      <c r="A7615" s="897" t="s">
        <v>3251</v>
      </c>
      <c r="B7615" s="567"/>
      <c r="C7615" s="567"/>
      <c r="D7615" s="567"/>
      <c r="E7615" s="567"/>
      <c r="F7615" s="567"/>
    </row>
    <row r="7616" spans="1:6">
      <c r="A7616" s="892" t="s">
        <v>2269</v>
      </c>
      <c r="B7616" s="567"/>
      <c r="C7616" s="567"/>
      <c r="D7616" s="567"/>
      <c r="E7616" s="567"/>
      <c r="F7616" s="567"/>
    </row>
    <row r="7617" spans="1:6">
      <c r="A7617" s="893" t="s">
        <v>3251</v>
      </c>
      <c r="B7617" s="567"/>
      <c r="C7617" s="567"/>
      <c r="D7617" s="567"/>
      <c r="E7617" s="567"/>
      <c r="F7617" s="567"/>
    </row>
    <row r="7618" spans="1:6">
      <c r="A7618" s="894" t="s">
        <v>3251</v>
      </c>
      <c r="B7618" s="567"/>
      <c r="C7618" s="567"/>
      <c r="D7618" s="567"/>
      <c r="E7618" s="567"/>
      <c r="F7618" s="567"/>
    </row>
    <row r="7619" spans="1:6">
      <c r="A7619" s="896" t="s">
        <v>528</v>
      </c>
      <c r="B7619" s="567"/>
      <c r="C7619" s="567"/>
      <c r="D7619" s="567"/>
      <c r="E7619" s="567"/>
      <c r="F7619" s="567"/>
    </row>
    <row r="7620" spans="1:6">
      <c r="A7620" s="895" t="s">
        <v>281</v>
      </c>
      <c r="B7620" s="567"/>
      <c r="C7620" s="567"/>
      <c r="D7620" s="567"/>
      <c r="E7620" s="567"/>
      <c r="F7620" s="567"/>
    </row>
    <row r="7621" spans="1:6">
      <c r="A7621" s="897" t="s">
        <v>3251</v>
      </c>
      <c r="B7621" s="567"/>
      <c r="C7621" s="567"/>
      <c r="D7621" s="567"/>
      <c r="E7621" s="567"/>
      <c r="F7621" s="567"/>
    </row>
    <row r="7622" spans="1:6">
      <c r="A7622" s="892" t="s">
        <v>2266</v>
      </c>
      <c r="B7622" s="567"/>
      <c r="C7622" s="567"/>
      <c r="D7622" s="567"/>
      <c r="E7622" s="567"/>
      <c r="F7622" s="567"/>
    </row>
    <row r="7623" spans="1:6">
      <c r="A7623" s="893" t="s">
        <v>3251</v>
      </c>
      <c r="B7623" s="567"/>
      <c r="C7623" s="567"/>
      <c r="D7623" s="567"/>
      <c r="E7623" s="567"/>
      <c r="F7623" s="567"/>
    </row>
    <row r="7624" spans="1:6">
      <c r="A7624" s="894" t="s">
        <v>3251</v>
      </c>
      <c r="B7624" s="567"/>
      <c r="C7624" s="567"/>
      <c r="D7624" s="567"/>
      <c r="E7624" s="567"/>
      <c r="F7624" s="567"/>
    </row>
    <row r="7625" spans="1:6">
      <c r="A7625" s="896" t="s">
        <v>528</v>
      </c>
      <c r="B7625" s="567"/>
      <c r="C7625" s="567"/>
      <c r="D7625" s="567"/>
      <c r="E7625" s="567"/>
      <c r="F7625" s="567"/>
    </row>
    <row r="7626" spans="1:6">
      <c r="A7626" s="895" t="s">
        <v>281</v>
      </c>
      <c r="B7626" s="567"/>
      <c r="C7626" s="567"/>
      <c r="D7626" s="567"/>
      <c r="E7626" s="567"/>
      <c r="F7626" s="567"/>
    </row>
    <row r="7627" spans="1:6">
      <c r="A7627" s="897" t="s">
        <v>3251</v>
      </c>
      <c r="B7627" s="567"/>
      <c r="C7627" s="567"/>
      <c r="D7627" s="567"/>
      <c r="E7627" s="567"/>
      <c r="F7627" s="567"/>
    </row>
    <row r="7628" spans="1:6">
      <c r="A7628" s="892" t="s">
        <v>2268</v>
      </c>
      <c r="B7628" s="567"/>
      <c r="C7628" s="567"/>
      <c r="D7628" s="567"/>
      <c r="E7628" s="567"/>
      <c r="F7628" s="567"/>
    </row>
    <row r="7629" spans="1:6">
      <c r="A7629" s="893" t="s">
        <v>3251</v>
      </c>
      <c r="B7629" s="567"/>
      <c r="C7629" s="567"/>
      <c r="D7629" s="567"/>
      <c r="E7629" s="567"/>
      <c r="F7629" s="567"/>
    </row>
    <row r="7630" spans="1:6">
      <c r="A7630" s="894" t="s">
        <v>3251</v>
      </c>
      <c r="B7630" s="567"/>
      <c r="C7630" s="567"/>
      <c r="D7630" s="567"/>
      <c r="E7630" s="567"/>
      <c r="F7630" s="567"/>
    </row>
    <row r="7631" spans="1:6">
      <c r="A7631" s="896" t="s">
        <v>528</v>
      </c>
      <c r="B7631" s="567"/>
      <c r="C7631" s="567"/>
      <c r="D7631" s="567"/>
      <c r="E7631" s="567"/>
      <c r="F7631" s="567"/>
    </row>
    <row r="7632" spans="1:6">
      <c r="A7632" s="895" t="s">
        <v>281</v>
      </c>
      <c r="B7632" s="567"/>
      <c r="C7632" s="567"/>
      <c r="D7632" s="567"/>
      <c r="E7632" s="567"/>
      <c r="F7632" s="567"/>
    </row>
    <row r="7633" spans="1:6">
      <c r="A7633" s="897" t="s">
        <v>3251</v>
      </c>
      <c r="B7633" s="567"/>
      <c r="C7633" s="567"/>
      <c r="D7633" s="567"/>
      <c r="E7633" s="567"/>
      <c r="F7633" s="567"/>
    </row>
    <row r="7634" spans="1:6">
      <c r="A7634" s="892" t="s">
        <v>2232</v>
      </c>
      <c r="B7634" s="567"/>
      <c r="C7634" s="567">
        <v>1</v>
      </c>
      <c r="D7634" s="567">
        <v>10000000</v>
      </c>
      <c r="E7634" s="567"/>
      <c r="F7634" s="567"/>
    </row>
    <row r="7635" spans="1:6">
      <c r="A7635" s="893" t="s">
        <v>3251</v>
      </c>
      <c r="B7635" s="567"/>
      <c r="C7635" s="567">
        <v>1</v>
      </c>
      <c r="D7635" s="567">
        <v>10000000</v>
      </c>
      <c r="E7635" s="567"/>
      <c r="F7635" s="567"/>
    </row>
    <row r="7636" spans="1:6">
      <c r="A7636" s="894" t="s">
        <v>3251</v>
      </c>
      <c r="B7636" s="567"/>
      <c r="C7636" s="567">
        <v>1</v>
      </c>
      <c r="D7636" s="567">
        <v>10000000</v>
      </c>
      <c r="E7636" s="567"/>
      <c r="F7636" s="567"/>
    </row>
    <row r="7637" spans="1:6">
      <c r="A7637" s="896" t="s">
        <v>528</v>
      </c>
      <c r="B7637" s="567"/>
      <c r="C7637" s="567">
        <v>1</v>
      </c>
      <c r="D7637" s="567">
        <v>10000000</v>
      </c>
      <c r="E7637" s="567"/>
      <c r="F7637" s="567"/>
    </row>
    <row r="7638" spans="1:6">
      <c r="A7638" s="895" t="s">
        <v>288</v>
      </c>
      <c r="B7638" s="567"/>
      <c r="C7638" s="567">
        <v>1</v>
      </c>
      <c r="D7638" s="567">
        <v>10000000</v>
      </c>
      <c r="E7638" s="567"/>
      <c r="F7638" s="567"/>
    </row>
    <row r="7639" spans="1:6">
      <c r="A7639" s="897" t="s">
        <v>480</v>
      </c>
      <c r="B7639" s="567"/>
      <c r="C7639" s="567">
        <v>1</v>
      </c>
      <c r="D7639" s="567">
        <v>10000000</v>
      </c>
      <c r="E7639" s="567"/>
      <c r="F7639" s="567"/>
    </row>
    <row r="7640" spans="1:6">
      <c r="A7640" s="892" t="s">
        <v>2267</v>
      </c>
      <c r="B7640" s="567"/>
      <c r="C7640" s="567"/>
      <c r="D7640" s="567"/>
      <c r="E7640" s="567"/>
      <c r="F7640" s="567"/>
    </row>
    <row r="7641" spans="1:6">
      <c r="A7641" s="893" t="s">
        <v>3251</v>
      </c>
      <c r="B7641" s="567"/>
      <c r="C7641" s="567"/>
      <c r="D7641" s="567"/>
      <c r="E7641" s="567"/>
      <c r="F7641" s="567"/>
    </row>
    <row r="7642" spans="1:6">
      <c r="A7642" s="894" t="s">
        <v>3251</v>
      </c>
      <c r="B7642" s="567"/>
      <c r="C7642" s="567"/>
      <c r="D7642" s="567"/>
      <c r="E7642" s="567"/>
      <c r="F7642" s="567"/>
    </row>
    <row r="7643" spans="1:6">
      <c r="A7643" s="896" t="s">
        <v>528</v>
      </c>
      <c r="B7643" s="567"/>
      <c r="C7643" s="567"/>
      <c r="D7643" s="567"/>
      <c r="E7643" s="567"/>
      <c r="F7643" s="567"/>
    </row>
    <row r="7644" spans="1:6">
      <c r="A7644" s="895" t="s">
        <v>281</v>
      </c>
      <c r="B7644" s="567"/>
      <c r="C7644" s="567"/>
      <c r="D7644" s="567"/>
      <c r="E7644" s="567"/>
      <c r="F7644" s="567"/>
    </row>
    <row r="7645" spans="1:6">
      <c r="A7645" s="897" t="s">
        <v>3251</v>
      </c>
      <c r="B7645" s="567"/>
      <c r="C7645" s="567"/>
      <c r="D7645" s="567"/>
      <c r="E7645" s="567"/>
      <c r="F7645" s="567"/>
    </row>
    <row r="7646" spans="1:6">
      <c r="A7646" s="892" t="s">
        <v>3251</v>
      </c>
      <c r="B7646" s="567"/>
      <c r="C7646" s="567"/>
      <c r="D7646" s="567"/>
      <c r="E7646" s="567"/>
      <c r="F7646" s="567"/>
    </row>
    <row r="7647" spans="1:6">
      <c r="A7647" s="893" t="s">
        <v>3251</v>
      </c>
      <c r="B7647" s="567"/>
      <c r="C7647" s="567"/>
      <c r="D7647" s="567"/>
      <c r="E7647" s="567"/>
      <c r="F7647" s="567"/>
    </row>
    <row r="7648" spans="1:6">
      <c r="A7648" s="894" t="s">
        <v>3251</v>
      </c>
      <c r="B7648" s="567"/>
      <c r="C7648" s="567"/>
      <c r="D7648" s="567"/>
      <c r="E7648" s="567"/>
      <c r="F7648" s="567"/>
    </row>
    <row r="7649" spans="1:6">
      <c r="A7649" s="896" t="s">
        <v>317</v>
      </c>
      <c r="B7649" s="729"/>
      <c r="C7649" s="729"/>
      <c r="D7649" s="729"/>
      <c r="E7649" s="729"/>
      <c r="F7649" s="729"/>
    </row>
    <row r="7650" spans="1:6">
      <c r="A7650" s="895" t="s">
        <v>56</v>
      </c>
      <c r="B7650" s="567"/>
      <c r="C7650" s="567"/>
      <c r="D7650" s="567"/>
      <c r="E7650" s="567"/>
      <c r="F7650" s="567"/>
    </row>
    <row r="7651" spans="1:6">
      <c r="A7651" s="897" t="s">
        <v>3251</v>
      </c>
      <c r="B7651" s="567"/>
      <c r="C7651" s="567"/>
      <c r="D7651" s="567"/>
      <c r="E7651" s="567"/>
      <c r="F7651" s="567"/>
    </row>
    <row r="7652" spans="1:6">
      <c r="A7652" s="726" t="s">
        <v>3094</v>
      </c>
      <c r="B7652" s="567">
        <v>103884771.42399999</v>
      </c>
      <c r="C7652" s="567">
        <v>13</v>
      </c>
      <c r="D7652" s="567">
        <v>93062632.423999995</v>
      </c>
      <c r="E7652" s="567">
        <v>71589869.978980005</v>
      </c>
      <c r="F7652" s="567">
        <v>38605480.933029994</v>
      </c>
    </row>
    <row r="7653" spans="1:6">
      <c r="A7653" s="887" t="s">
        <v>3251</v>
      </c>
      <c r="B7653" s="567">
        <v>103884771.42399999</v>
      </c>
      <c r="C7653" s="567">
        <v>13</v>
      </c>
      <c r="D7653" s="567">
        <v>93062632.423999995</v>
      </c>
      <c r="E7653" s="567">
        <v>71589869.978980005</v>
      </c>
      <c r="F7653" s="567">
        <v>38605480.933029994</v>
      </c>
    </row>
    <row r="7654" spans="1:6">
      <c r="A7654" s="888" t="s">
        <v>3251</v>
      </c>
      <c r="B7654" s="567">
        <v>103884771.42399999</v>
      </c>
      <c r="C7654" s="567">
        <v>13</v>
      </c>
      <c r="D7654" s="567">
        <v>93062632.423999995</v>
      </c>
      <c r="E7654" s="567">
        <v>71589869.978980005</v>
      </c>
      <c r="F7654" s="567">
        <v>38605480.933029994</v>
      </c>
    </row>
    <row r="7655" spans="1:6">
      <c r="A7655" s="889">
        <v>15</v>
      </c>
      <c r="B7655" s="567">
        <v>3023771.4240000001</v>
      </c>
      <c r="C7655" s="567">
        <v>1</v>
      </c>
      <c r="D7655" s="567">
        <v>3023771.4240000001</v>
      </c>
      <c r="E7655" s="567">
        <v>2023771.4240000001</v>
      </c>
      <c r="F7655" s="567">
        <v>0</v>
      </c>
    </row>
    <row r="7656" spans="1:6">
      <c r="A7656" s="890" t="s">
        <v>3251</v>
      </c>
      <c r="B7656" s="567">
        <v>3023771.4240000001</v>
      </c>
      <c r="C7656" s="567">
        <v>1</v>
      </c>
      <c r="D7656" s="567">
        <v>3023771.4240000001</v>
      </c>
      <c r="E7656" s="567">
        <v>2023771.4240000001</v>
      </c>
      <c r="F7656" s="567">
        <v>0</v>
      </c>
    </row>
    <row r="7657" spans="1:6">
      <c r="A7657" s="891" t="s">
        <v>3251</v>
      </c>
      <c r="B7657" s="567">
        <v>3023771.4240000001</v>
      </c>
      <c r="C7657" s="567">
        <v>1</v>
      </c>
      <c r="D7657" s="567">
        <v>3023771.4240000001</v>
      </c>
      <c r="E7657" s="567">
        <v>2023771.4240000001</v>
      </c>
      <c r="F7657" s="567">
        <v>0</v>
      </c>
    </row>
    <row r="7658" spans="1:6">
      <c r="A7658" s="892" t="s">
        <v>3251</v>
      </c>
      <c r="B7658" s="567">
        <v>3023771.4240000001</v>
      </c>
      <c r="C7658" s="567">
        <v>1</v>
      </c>
      <c r="D7658" s="567">
        <v>3023771.4240000001</v>
      </c>
      <c r="E7658" s="567">
        <v>2023771.4240000001</v>
      </c>
      <c r="F7658" s="567">
        <v>0</v>
      </c>
    </row>
    <row r="7659" spans="1:6">
      <c r="A7659" s="893" t="s">
        <v>3251</v>
      </c>
      <c r="B7659" s="567">
        <v>3023771.4240000001</v>
      </c>
      <c r="C7659" s="567">
        <v>1</v>
      </c>
      <c r="D7659" s="567">
        <v>3023771.4240000001</v>
      </c>
      <c r="E7659" s="567">
        <v>2023771.4240000001</v>
      </c>
      <c r="F7659" s="567">
        <v>0</v>
      </c>
    </row>
    <row r="7660" spans="1:6">
      <c r="A7660" s="894" t="s">
        <v>3251</v>
      </c>
      <c r="B7660" s="567">
        <v>3023771.4240000001</v>
      </c>
      <c r="C7660" s="567">
        <v>1</v>
      </c>
      <c r="D7660" s="567">
        <v>3023771.4240000001</v>
      </c>
      <c r="E7660" s="567">
        <v>2023771.4240000001</v>
      </c>
      <c r="F7660" s="567">
        <v>0</v>
      </c>
    </row>
    <row r="7661" spans="1:6">
      <c r="A7661" s="896" t="s">
        <v>318</v>
      </c>
      <c r="B7661" s="567">
        <v>3023771.4240000001</v>
      </c>
      <c r="C7661" s="567">
        <v>1</v>
      </c>
      <c r="D7661" s="567">
        <v>3023771.4240000001</v>
      </c>
      <c r="E7661" s="567">
        <v>2023771.4240000001</v>
      </c>
      <c r="F7661" s="567">
        <v>0</v>
      </c>
    </row>
    <row r="7662" spans="1:6">
      <c r="A7662" s="895" t="s">
        <v>303</v>
      </c>
      <c r="B7662" s="567">
        <v>3023771.4240000001</v>
      </c>
      <c r="C7662" s="567">
        <v>1</v>
      </c>
      <c r="D7662" s="567">
        <v>3023771.4240000001</v>
      </c>
      <c r="E7662" s="567">
        <v>2023771.4240000001</v>
      </c>
      <c r="F7662" s="567">
        <v>0</v>
      </c>
    </row>
    <row r="7663" spans="1:6">
      <c r="A7663" s="897" t="s">
        <v>510</v>
      </c>
      <c r="B7663" s="567">
        <v>3023771.4240000001</v>
      </c>
      <c r="C7663" s="567">
        <v>1</v>
      </c>
      <c r="D7663" s="567">
        <v>3023771.4240000001</v>
      </c>
      <c r="E7663" s="567">
        <v>2023771.4240000001</v>
      </c>
      <c r="F7663" s="567">
        <v>0</v>
      </c>
    </row>
    <row r="7664" spans="1:6">
      <c r="A7664" s="889">
        <v>490</v>
      </c>
      <c r="B7664" s="567">
        <v>12100429</v>
      </c>
      <c r="C7664" s="567">
        <v>1</v>
      </c>
      <c r="D7664" s="567">
        <v>12370429</v>
      </c>
      <c r="E7664" s="567">
        <v>12231446.75403</v>
      </c>
      <c r="F7664" s="567">
        <v>11961445.495650001</v>
      </c>
    </row>
    <row r="7665" spans="1:6">
      <c r="A7665" s="890" t="s">
        <v>3251</v>
      </c>
      <c r="B7665" s="567">
        <v>12100429</v>
      </c>
      <c r="C7665" s="567">
        <v>1</v>
      </c>
      <c r="D7665" s="567">
        <v>12370429</v>
      </c>
      <c r="E7665" s="567">
        <v>12231446.75403</v>
      </c>
      <c r="F7665" s="567">
        <v>11961445.495650001</v>
      </c>
    </row>
    <row r="7666" spans="1:6">
      <c r="A7666" s="891" t="s">
        <v>3251</v>
      </c>
      <c r="B7666" s="567">
        <v>12100429</v>
      </c>
      <c r="C7666" s="567">
        <v>1</v>
      </c>
      <c r="D7666" s="567">
        <v>12370429</v>
      </c>
      <c r="E7666" s="567">
        <v>12231446.75403</v>
      </c>
      <c r="F7666" s="567">
        <v>11961445.495650001</v>
      </c>
    </row>
    <row r="7667" spans="1:6">
      <c r="A7667" s="892" t="s">
        <v>3251</v>
      </c>
      <c r="B7667" s="567">
        <v>12100429</v>
      </c>
      <c r="C7667" s="567">
        <v>1</v>
      </c>
      <c r="D7667" s="567">
        <v>12370429</v>
      </c>
      <c r="E7667" s="567">
        <v>12231446.75403</v>
      </c>
      <c r="F7667" s="567">
        <v>11961445.495650001</v>
      </c>
    </row>
    <row r="7668" spans="1:6">
      <c r="A7668" s="893">
        <v>5</v>
      </c>
      <c r="B7668" s="567">
        <v>12100429</v>
      </c>
      <c r="C7668" s="567">
        <v>1</v>
      </c>
      <c r="D7668" s="567">
        <v>12370429</v>
      </c>
      <c r="E7668" s="567">
        <v>12231446.75403</v>
      </c>
      <c r="F7668" s="567">
        <v>11961445.495650001</v>
      </c>
    </row>
    <row r="7669" spans="1:6">
      <c r="A7669" s="894" t="s">
        <v>3251</v>
      </c>
      <c r="B7669" s="567">
        <v>12100429</v>
      </c>
      <c r="C7669" s="567">
        <v>1</v>
      </c>
      <c r="D7669" s="567">
        <v>12370429</v>
      </c>
      <c r="E7669" s="567">
        <v>12231446.75403</v>
      </c>
      <c r="F7669" s="567">
        <v>11961445.495650001</v>
      </c>
    </row>
    <row r="7670" spans="1:6">
      <c r="A7670" s="896" t="s">
        <v>318</v>
      </c>
      <c r="B7670" s="567">
        <v>12100429</v>
      </c>
      <c r="C7670" s="567">
        <v>1</v>
      </c>
      <c r="D7670" s="567">
        <v>12370429</v>
      </c>
      <c r="E7670" s="567">
        <v>12231446.75403</v>
      </c>
      <c r="F7670" s="567">
        <v>11961445.495650001</v>
      </c>
    </row>
    <row r="7671" spans="1:6">
      <c r="A7671" s="895" t="s">
        <v>303</v>
      </c>
      <c r="B7671" s="567">
        <v>12100429</v>
      </c>
      <c r="C7671" s="567">
        <v>1</v>
      </c>
      <c r="D7671" s="567">
        <v>12370429</v>
      </c>
      <c r="E7671" s="567">
        <v>12231446.75403</v>
      </c>
      <c r="F7671" s="567">
        <v>11961445.495650001</v>
      </c>
    </row>
    <row r="7672" spans="1:6">
      <c r="A7672" s="897" t="s">
        <v>319</v>
      </c>
      <c r="B7672" s="567">
        <v>12100429</v>
      </c>
      <c r="C7672" s="567">
        <v>1</v>
      </c>
      <c r="D7672" s="567">
        <v>12370429</v>
      </c>
      <c r="E7672" s="567">
        <v>12231446.75403</v>
      </c>
      <c r="F7672" s="567">
        <v>11961445.495650001</v>
      </c>
    </row>
    <row r="7673" spans="1:6">
      <c r="A7673" s="889" t="s">
        <v>3251</v>
      </c>
      <c r="B7673" s="567">
        <v>88760571</v>
      </c>
      <c r="C7673" s="567">
        <v>11</v>
      </c>
      <c r="D7673" s="567">
        <v>77668432</v>
      </c>
      <c r="E7673" s="567">
        <v>57334651.800949998</v>
      </c>
      <c r="F7673" s="567">
        <v>26644035.437380001</v>
      </c>
    </row>
    <row r="7674" spans="1:6">
      <c r="A7674" s="890" t="s">
        <v>3251</v>
      </c>
      <c r="B7674" s="567">
        <v>88760571</v>
      </c>
      <c r="C7674" s="567">
        <v>11</v>
      </c>
      <c r="D7674" s="567">
        <v>77668432</v>
      </c>
      <c r="E7674" s="567">
        <v>57334651.800949998</v>
      </c>
      <c r="F7674" s="567">
        <v>26644035.437380001</v>
      </c>
    </row>
    <row r="7675" spans="1:6">
      <c r="A7675" s="891" t="s">
        <v>3251</v>
      </c>
      <c r="B7675" s="567">
        <v>88760571</v>
      </c>
      <c r="C7675" s="567">
        <v>11</v>
      </c>
      <c r="D7675" s="567">
        <v>77668432</v>
      </c>
      <c r="E7675" s="567">
        <v>57334651.800949998</v>
      </c>
      <c r="F7675" s="567">
        <v>26644035.437380001</v>
      </c>
    </row>
    <row r="7676" spans="1:6">
      <c r="A7676" s="892" t="s">
        <v>3251</v>
      </c>
      <c r="B7676" s="567">
        <v>88760571</v>
      </c>
      <c r="C7676" s="567">
        <v>11</v>
      </c>
      <c r="D7676" s="567">
        <v>77668432</v>
      </c>
      <c r="E7676" s="567">
        <v>57334651.800949998</v>
      </c>
      <c r="F7676" s="567">
        <v>26644035.437380001</v>
      </c>
    </row>
    <row r="7677" spans="1:6">
      <c r="A7677" s="893">
        <v>2</v>
      </c>
      <c r="B7677" s="567">
        <v>6200000</v>
      </c>
      <c r="C7677" s="567">
        <v>2</v>
      </c>
      <c r="D7677" s="567">
        <v>8199035</v>
      </c>
      <c r="E7677" s="567">
        <v>6620443.6987999994</v>
      </c>
      <c r="F7677" s="567">
        <v>6007771.6987899998</v>
      </c>
    </row>
    <row r="7678" spans="1:6">
      <c r="A7678" s="894" t="s">
        <v>3251</v>
      </c>
      <c r="B7678" s="567">
        <v>6200000</v>
      </c>
      <c r="C7678" s="567">
        <v>2</v>
      </c>
      <c r="D7678" s="567">
        <v>8199035</v>
      </c>
      <c r="E7678" s="567">
        <v>6620443.6987999994</v>
      </c>
      <c r="F7678" s="567">
        <v>6007771.6987899998</v>
      </c>
    </row>
    <row r="7679" spans="1:6">
      <c r="A7679" s="896" t="s">
        <v>318</v>
      </c>
      <c r="B7679" s="567">
        <v>6200000</v>
      </c>
      <c r="C7679" s="567">
        <v>2</v>
      </c>
      <c r="D7679" s="567">
        <v>8199035</v>
      </c>
      <c r="E7679" s="567">
        <v>6620443.6987999994</v>
      </c>
      <c r="F7679" s="567">
        <v>6007771.6987899998</v>
      </c>
    </row>
    <row r="7680" spans="1:6">
      <c r="A7680" s="895" t="s">
        <v>266</v>
      </c>
      <c r="B7680" s="567">
        <v>4000000</v>
      </c>
      <c r="C7680" s="567">
        <v>1</v>
      </c>
      <c r="D7680" s="567">
        <v>5999035</v>
      </c>
      <c r="E7680" s="567">
        <v>4486348</v>
      </c>
      <c r="F7680" s="567">
        <v>3873676</v>
      </c>
    </row>
    <row r="7681" spans="1:6">
      <c r="A7681" s="897" t="s">
        <v>3251</v>
      </c>
      <c r="B7681" s="567">
        <v>4000000</v>
      </c>
      <c r="C7681" s="567">
        <v>1</v>
      </c>
      <c r="D7681" s="567">
        <v>5999035</v>
      </c>
      <c r="E7681" s="567">
        <v>4486348</v>
      </c>
      <c r="F7681" s="567">
        <v>3873676</v>
      </c>
    </row>
    <row r="7682" spans="1:6">
      <c r="A7682" s="895" t="s">
        <v>303</v>
      </c>
      <c r="B7682" s="567">
        <v>2200000</v>
      </c>
      <c r="C7682" s="567">
        <v>1</v>
      </c>
      <c r="D7682" s="567">
        <v>2200000</v>
      </c>
      <c r="E7682" s="567">
        <v>2134095.6987999999</v>
      </c>
      <c r="F7682" s="567">
        <v>2134095.6987899998</v>
      </c>
    </row>
    <row r="7683" spans="1:6">
      <c r="A7683" s="897" t="s">
        <v>319</v>
      </c>
      <c r="B7683" s="567">
        <v>2200000</v>
      </c>
      <c r="C7683" s="567">
        <v>1</v>
      </c>
      <c r="D7683" s="567">
        <v>2200000</v>
      </c>
      <c r="E7683" s="567">
        <v>2134095.6987999999</v>
      </c>
      <c r="F7683" s="567">
        <v>2134095.6987899998</v>
      </c>
    </row>
    <row r="7684" spans="1:6">
      <c r="A7684" s="893">
        <v>3</v>
      </c>
      <c r="B7684" s="567">
        <v>6852000</v>
      </c>
      <c r="C7684" s="567">
        <v>2</v>
      </c>
      <c r="D7684" s="567">
        <v>10994500</v>
      </c>
      <c r="E7684" s="567">
        <v>9908081.1734500006</v>
      </c>
      <c r="F7684" s="567">
        <v>5350917.8433199991</v>
      </c>
    </row>
    <row r="7685" spans="1:6">
      <c r="A7685" s="894" t="s">
        <v>3251</v>
      </c>
      <c r="B7685" s="567">
        <v>6852000</v>
      </c>
      <c r="C7685" s="567">
        <v>2</v>
      </c>
      <c r="D7685" s="567">
        <v>10994500</v>
      </c>
      <c r="E7685" s="567">
        <v>9908081.1734500006</v>
      </c>
      <c r="F7685" s="567">
        <v>5350917.8433199991</v>
      </c>
    </row>
    <row r="7686" spans="1:6">
      <c r="A7686" s="896" t="s">
        <v>318</v>
      </c>
      <c r="B7686" s="567">
        <v>6852000</v>
      </c>
      <c r="C7686" s="567">
        <v>2</v>
      </c>
      <c r="D7686" s="567">
        <v>10994500</v>
      </c>
      <c r="E7686" s="567">
        <v>9908081.1734500006</v>
      </c>
      <c r="F7686" s="567">
        <v>5350917.8433199991</v>
      </c>
    </row>
    <row r="7687" spans="1:6">
      <c r="A7687" s="895" t="s">
        <v>266</v>
      </c>
      <c r="B7687" s="567">
        <v>5100000</v>
      </c>
      <c r="C7687" s="567">
        <v>1</v>
      </c>
      <c r="D7687" s="567">
        <v>5100000</v>
      </c>
      <c r="E7687" s="567">
        <v>4203876</v>
      </c>
      <c r="F7687" s="567"/>
    </row>
    <row r="7688" spans="1:6">
      <c r="A7688" s="897" t="s">
        <v>3251</v>
      </c>
      <c r="B7688" s="567">
        <v>5100000</v>
      </c>
      <c r="C7688" s="567">
        <v>1</v>
      </c>
      <c r="D7688" s="567">
        <v>5100000</v>
      </c>
      <c r="E7688" s="567">
        <v>4203876</v>
      </c>
      <c r="F7688" s="567"/>
    </row>
    <row r="7689" spans="1:6">
      <c r="A7689" s="895" t="s">
        <v>303</v>
      </c>
      <c r="B7689" s="567">
        <v>1752000</v>
      </c>
      <c r="C7689" s="567">
        <v>1</v>
      </c>
      <c r="D7689" s="567">
        <v>5894500</v>
      </c>
      <c r="E7689" s="567">
        <v>5704205.1734500006</v>
      </c>
      <c r="F7689" s="567">
        <v>5350917.8433199991</v>
      </c>
    </row>
    <row r="7690" spans="1:6">
      <c r="A7690" s="897" t="s">
        <v>319</v>
      </c>
      <c r="B7690" s="567">
        <v>1752000</v>
      </c>
      <c r="C7690" s="567">
        <v>1</v>
      </c>
      <c r="D7690" s="567">
        <v>5894500</v>
      </c>
      <c r="E7690" s="567">
        <v>5704205.1734500006</v>
      </c>
      <c r="F7690" s="567">
        <v>5350917.8433199991</v>
      </c>
    </row>
    <row r="7691" spans="1:6">
      <c r="A7691" s="893">
        <v>7</v>
      </c>
      <c r="B7691" s="567">
        <v>43500000</v>
      </c>
      <c r="C7691" s="567">
        <v>1</v>
      </c>
      <c r="D7691" s="567">
        <v>23946326</v>
      </c>
      <c r="E7691" s="567">
        <v>18375012</v>
      </c>
      <c r="F7691" s="567">
        <v>5305306</v>
      </c>
    </row>
    <row r="7692" spans="1:6">
      <c r="A7692" s="894" t="s">
        <v>3251</v>
      </c>
      <c r="B7692" s="567">
        <v>43500000</v>
      </c>
      <c r="C7692" s="567">
        <v>1</v>
      </c>
      <c r="D7692" s="567">
        <v>23946326</v>
      </c>
      <c r="E7692" s="567">
        <v>18375012</v>
      </c>
      <c r="F7692" s="567">
        <v>5305306</v>
      </c>
    </row>
    <row r="7693" spans="1:6">
      <c r="A7693" s="896" t="s">
        <v>318</v>
      </c>
      <c r="B7693" s="567">
        <v>43500000</v>
      </c>
      <c r="C7693" s="567">
        <v>1</v>
      </c>
      <c r="D7693" s="567">
        <v>23946326</v>
      </c>
      <c r="E7693" s="567">
        <v>18375012</v>
      </c>
      <c r="F7693" s="567">
        <v>5305306</v>
      </c>
    </row>
    <row r="7694" spans="1:6">
      <c r="A7694" s="895" t="s">
        <v>266</v>
      </c>
      <c r="B7694" s="567">
        <v>43500000</v>
      </c>
      <c r="C7694" s="567">
        <v>1</v>
      </c>
      <c r="D7694" s="567">
        <v>23946326</v>
      </c>
      <c r="E7694" s="567">
        <v>18375012</v>
      </c>
      <c r="F7694" s="567">
        <v>5305306</v>
      </c>
    </row>
    <row r="7695" spans="1:6">
      <c r="A7695" s="897" t="s">
        <v>3251</v>
      </c>
      <c r="B7695" s="567">
        <v>43500000</v>
      </c>
      <c r="C7695" s="567">
        <v>1</v>
      </c>
      <c r="D7695" s="567">
        <v>23946326</v>
      </c>
      <c r="E7695" s="567">
        <v>18375012</v>
      </c>
      <c r="F7695" s="567">
        <v>5305306</v>
      </c>
    </row>
    <row r="7696" spans="1:6">
      <c r="A7696" s="893" t="s">
        <v>3251</v>
      </c>
      <c r="B7696" s="567">
        <v>32208571</v>
      </c>
      <c r="C7696" s="567">
        <v>6</v>
      </c>
      <c r="D7696" s="567">
        <v>34528571</v>
      </c>
      <c r="E7696" s="567">
        <v>22431114.9287</v>
      </c>
      <c r="F7696" s="567">
        <v>9980039.8952700011</v>
      </c>
    </row>
    <row r="7697" spans="1:6">
      <c r="A7697" s="894" t="s">
        <v>3251</v>
      </c>
      <c r="B7697" s="567">
        <v>32208571</v>
      </c>
      <c r="C7697" s="567">
        <v>6</v>
      </c>
      <c r="D7697" s="567">
        <v>34528571</v>
      </c>
      <c r="E7697" s="567">
        <v>22431114.9287</v>
      </c>
      <c r="F7697" s="567">
        <v>9980039.8952700011</v>
      </c>
    </row>
    <row r="7698" spans="1:6">
      <c r="A7698" s="896" t="s">
        <v>318</v>
      </c>
      <c r="B7698" s="567">
        <v>32208571</v>
      </c>
      <c r="C7698" s="567">
        <v>6</v>
      </c>
      <c r="D7698" s="567">
        <v>34528571</v>
      </c>
      <c r="E7698" s="567">
        <v>22431114.9287</v>
      </c>
      <c r="F7698" s="567">
        <v>9980039.8952700011</v>
      </c>
    </row>
    <row r="7699" spans="1:6">
      <c r="A7699" s="895" t="s">
        <v>266</v>
      </c>
      <c r="B7699" s="567">
        <v>16032686</v>
      </c>
      <c r="C7699" s="567">
        <v>2</v>
      </c>
      <c r="D7699" s="567">
        <v>18132686</v>
      </c>
      <c r="E7699" s="567">
        <v>11294065</v>
      </c>
      <c r="F7699" s="567">
        <v>5087357</v>
      </c>
    </row>
    <row r="7700" spans="1:6">
      <c r="A7700" s="897" t="s">
        <v>3251</v>
      </c>
      <c r="B7700" s="567">
        <v>16032686</v>
      </c>
      <c r="C7700" s="567">
        <v>2</v>
      </c>
      <c r="D7700" s="567">
        <v>18132686</v>
      </c>
      <c r="E7700" s="567">
        <v>11294065</v>
      </c>
      <c r="F7700" s="567">
        <v>5087357</v>
      </c>
    </row>
    <row r="7701" spans="1:6">
      <c r="A7701" s="895" t="s">
        <v>272</v>
      </c>
      <c r="B7701" s="567">
        <v>3500000</v>
      </c>
      <c r="C7701" s="567">
        <v>1</v>
      </c>
      <c r="D7701" s="567">
        <v>3500000</v>
      </c>
      <c r="E7701" s="567">
        <v>1695626</v>
      </c>
      <c r="F7701" s="567">
        <v>1183893</v>
      </c>
    </row>
    <row r="7702" spans="1:6">
      <c r="A7702" s="897" t="s">
        <v>319</v>
      </c>
      <c r="B7702" s="567">
        <v>3500000</v>
      </c>
      <c r="C7702" s="567">
        <v>1</v>
      </c>
      <c r="D7702" s="567">
        <v>3500000</v>
      </c>
      <c r="E7702" s="567">
        <v>1695626</v>
      </c>
      <c r="F7702" s="567">
        <v>1183893</v>
      </c>
    </row>
    <row r="7703" spans="1:6">
      <c r="A7703" s="895" t="s">
        <v>295</v>
      </c>
      <c r="B7703" s="567">
        <v>9675885</v>
      </c>
      <c r="C7703" s="567">
        <v>2</v>
      </c>
      <c r="D7703" s="567">
        <v>9895885</v>
      </c>
      <c r="E7703" s="567">
        <v>7035502.0136599997</v>
      </c>
      <c r="F7703" s="567">
        <v>3649100.4671900002</v>
      </c>
    </row>
    <row r="7704" spans="1:6">
      <c r="A7704" s="897" t="s">
        <v>337</v>
      </c>
      <c r="B7704" s="567">
        <v>4000000</v>
      </c>
      <c r="C7704" s="567">
        <v>1</v>
      </c>
      <c r="D7704" s="567">
        <v>4000000</v>
      </c>
      <c r="E7704" s="567">
        <v>1514723.3372199999</v>
      </c>
      <c r="F7704" s="567">
        <v>615934.46719000011</v>
      </c>
    </row>
    <row r="7705" spans="1:6">
      <c r="A7705" s="897" t="s">
        <v>319</v>
      </c>
      <c r="B7705" s="567">
        <v>5675885</v>
      </c>
      <c r="C7705" s="567">
        <v>1</v>
      </c>
      <c r="D7705" s="567">
        <v>5895885</v>
      </c>
      <c r="E7705" s="567">
        <v>5520778.6764399996</v>
      </c>
      <c r="F7705" s="567">
        <v>3033166</v>
      </c>
    </row>
    <row r="7706" spans="1:6">
      <c r="A7706" s="895" t="s">
        <v>303</v>
      </c>
      <c r="B7706" s="567">
        <v>3000000</v>
      </c>
      <c r="C7706" s="567">
        <v>1</v>
      </c>
      <c r="D7706" s="567">
        <v>3000000</v>
      </c>
      <c r="E7706" s="567">
        <v>2405921.9150399999</v>
      </c>
      <c r="F7706" s="567">
        <v>59689.428079999998</v>
      </c>
    </row>
    <row r="7707" spans="1:6">
      <c r="A7707" s="897" t="s">
        <v>510</v>
      </c>
      <c r="B7707" s="567">
        <v>3000000</v>
      </c>
      <c r="C7707" s="567">
        <v>1</v>
      </c>
      <c r="D7707" s="567">
        <v>3000000</v>
      </c>
      <c r="E7707" s="567">
        <v>2405921.9150399999</v>
      </c>
      <c r="F7707" s="567">
        <v>59689.428079999998</v>
      </c>
    </row>
    <row r="7708" spans="1:6" ht="16">
      <c r="A7708" s="737" t="s">
        <v>3252</v>
      </c>
      <c r="B7708" s="736">
        <v>1631155816.3960001</v>
      </c>
      <c r="C7708" s="736">
        <v>734</v>
      </c>
      <c r="D7708" s="736">
        <v>3748394281.1945786</v>
      </c>
      <c r="E7708" s="736">
        <v>1492086457.3393207</v>
      </c>
      <c r="F7708" s="736">
        <v>1251547810.7109604</v>
      </c>
    </row>
    <row r="7709" spans="1:6">
      <c r="B7709"/>
      <c r="E7709"/>
    </row>
    <row r="7710" spans="1:6">
      <c r="B7710"/>
      <c r="E7710"/>
    </row>
    <row r="7711" spans="1:6">
      <c r="B7711"/>
      <c r="E7711"/>
    </row>
    <row r="7712" spans="1:6">
      <c r="B7712"/>
      <c r="E7712"/>
    </row>
    <row r="7713" spans="2:5">
      <c r="B7713"/>
      <c r="E7713"/>
    </row>
    <row r="7714" spans="2:5">
      <c r="B7714"/>
      <c r="E7714"/>
    </row>
    <row r="7715" spans="2:5">
      <c r="B7715"/>
      <c r="E7715"/>
    </row>
    <row r="7716" spans="2:5">
      <c r="B7716"/>
      <c r="E7716"/>
    </row>
    <row r="7717" spans="2:5">
      <c r="B7717"/>
      <c r="E7717"/>
    </row>
    <row r="7718" spans="2:5">
      <c r="B7718"/>
      <c r="E7718"/>
    </row>
    <row r="7719" spans="2:5">
      <c r="B7719"/>
      <c r="E7719"/>
    </row>
    <row r="7720" spans="2:5">
      <c r="B7720"/>
      <c r="E7720"/>
    </row>
    <row r="7721" spans="2:5">
      <c r="B7721"/>
      <c r="E7721"/>
    </row>
    <row r="7722" spans="2:5">
      <c r="B7722"/>
      <c r="E7722"/>
    </row>
    <row r="7723" spans="2:5">
      <c r="B7723"/>
      <c r="E7723"/>
    </row>
    <row r="7724" spans="2:5">
      <c r="B7724"/>
      <c r="E7724"/>
    </row>
    <row r="7725" spans="2:5">
      <c r="B7725"/>
      <c r="E7725"/>
    </row>
    <row r="7726" spans="2:5">
      <c r="B7726"/>
      <c r="E7726"/>
    </row>
    <row r="7727" spans="2:5">
      <c r="B7727"/>
      <c r="E7727"/>
    </row>
    <row r="7728" spans="2:5">
      <c r="B7728"/>
      <c r="E7728"/>
    </row>
    <row r="7729" spans="2:5">
      <c r="B7729"/>
      <c r="E7729"/>
    </row>
    <row r="7730" spans="2:5">
      <c r="B7730"/>
      <c r="E7730"/>
    </row>
    <row r="7731" spans="2:5">
      <c r="B7731"/>
      <c r="E7731"/>
    </row>
    <row r="7732" spans="2:5">
      <c r="B7732"/>
      <c r="E7732"/>
    </row>
    <row r="7733" spans="2:5">
      <c r="B7733"/>
      <c r="E7733"/>
    </row>
    <row r="7734" spans="2:5">
      <c r="B7734"/>
      <c r="E7734"/>
    </row>
    <row r="7735" spans="2:5">
      <c r="B7735"/>
      <c r="E7735"/>
    </row>
    <row r="7736" spans="2:5">
      <c r="B7736"/>
      <c r="E7736"/>
    </row>
    <row r="7737" spans="2:5">
      <c r="B7737"/>
      <c r="E7737"/>
    </row>
    <row r="7738" spans="2:5">
      <c r="B7738"/>
      <c r="E7738"/>
    </row>
    <row r="7739" spans="2:5">
      <c r="B7739"/>
      <c r="E7739"/>
    </row>
    <row r="7740" spans="2:5">
      <c r="B7740"/>
      <c r="E7740"/>
    </row>
    <row r="7741" spans="2:5">
      <c r="B7741"/>
      <c r="E7741"/>
    </row>
    <row r="7742" spans="2:5">
      <c r="B7742"/>
      <c r="E7742"/>
    </row>
    <row r="7743" spans="2:5">
      <c r="B7743"/>
      <c r="E7743"/>
    </row>
    <row r="7744" spans="2:5">
      <c r="B7744"/>
      <c r="E7744"/>
    </row>
    <row r="7745" spans="2:5">
      <c r="B7745"/>
      <c r="E7745"/>
    </row>
    <row r="7746" spans="2:5">
      <c r="B7746"/>
      <c r="E7746"/>
    </row>
    <row r="7747" spans="2:5">
      <c r="B7747"/>
      <c r="E7747"/>
    </row>
    <row r="7748" spans="2:5">
      <c r="B7748"/>
      <c r="E7748"/>
    </row>
    <row r="7749" spans="2:5">
      <c r="B7749"/>
      <c r="E7749"/>
    </row>
    <row r="7750" spans="2:5">
      <c r="B7750"/>
      <c r="E7750"/>
    </row>
    <row r="7751" spans="2:5">
      <c r="B7751"/>
      <c r="E7751"/>
    </row>
    <row r="7752" spans="2:5">
      <c r="B7752"/>
      <c r="E7752"/>
    </row>
    <row r="7753" spans="2:5">
      <c r="B7753"/>
      <c r="E7753"/>
    </row>
    <row r="7754" spans="2:5">
      <c r="B7754"/>
      <c r="E7754"/>
    </row>
    <row r="7755" spans="2:5">
      <c r="B7755"/>
      <c r="E7755"/>
    </row>
    <row r="7756" spans="2:5">
      <c r="B7756"/>
      <c r="E7756"/>
    </row>
    <row r="7757" spans="2:5">
      <c r="B7757"/>
      <c r="E7757"/>
    </row>
    <row r="7758" spans="2:5">
      <c r="B7758"/>
      <c r="E7758"/>
    </row>
    <row r="7759" spans="2:5">
      <c r="B7759"/>
      <c r="E7759"/>
    </row>
    <row r="7760" spans="2:5">
      <c r="B7760"/>
      <c r="E7760"/>
    </row>
    <row r="7761" spans="2:5">
      <c r="B7761"/>
      <c r="E7761"/>
    </row>
    <row r="7762" spans="2:5">
      <c r="B7762"/>
      <c r="E7762"/>
    </row>
    <row r="7763" spans="2:5">
      <c r="B7763"/>
      <c r="E7763"/>
    </row>
    <row r="7764" spans="2:5">
      <c r="B7764"/>
      <c r="E7764"/>
    </row>
    <row r="7765" spans="2:5">
      <c r="B7765"/>
      <c r="E7765"/>
    </row>
    <row r="7766" spans="2:5">
      <c r="B7766"/>
      <c r="E7766"/>
    </row>
    <row r="7767" spans="2:5">
      <c r="B7767"/>
      <c r="E7767"/>
    </row>
    <row r="7768" spans="2:5">
      <c r="B7768"/>
      <c r="E7768"/>
    </row>
    <row r="7769" spans="2:5">
      <c r="B7769"/>
      <c r="E7769"/>
    </row>
    <row r="7770" spans="2:5">
      <c r="B7770"/>
      <c r="E7770"/>
    </row>
    <row r="7771" spans="2:5">
      <c r="B7771"/>
      <c r="E7771"/>
    </row>
    <row r="7772" spans="2:5">
      <c r="B7772"/>
      <c r="E7772"/>
    </row>
    <row r="7773" spans="2:5">
      <c r="B7773"/>
      <c r="E7773"/>
    </row>
    <row r="7774" spans="2:5">
      <c r="B7774"/>
      <c r="E7774"/>
    </row>
    <row r="7775" spans="2:5">
      <c r="B7775"/>
      <c r="E7775"/>
    </row>
    <row r="7776" spans="2:5">
      <c r="B7776"/>
      <c r="E7776"/>
    </row>
    <row r="7777" spans="2:5">
      <c r="B7777"/>
      <c r="E7777"/>
    </row>
    <row r="7778" spans="2:5">
      <c r="B7778"/>
      <c r="E7778"/>
    </row>
    <row r="7779" spans="2:5">
      <c r="B7779"/>
      <c r="E7779"/>
    </row>
    <row r="7780" spans="2:5">
      <c r="B7780"/>
      <c r="E7780"/>
    </row>
    <row r="7781" spans="2:5">
      <c r="B7781"/>
      <c r="E7781"/>
    </row>
    <row r="7782" spans="2:5">
      <c r="B7782"/>
      <c r="E7782"/>
    </row>
    <row r="7783" spans="2:5">
      <c r="B7783"/>
      <c r="E7783"/>
    </row>
    <row r="7784" spans="2:5">
      <c r="B7784"/>
      <c r="E7784"/>
    </row>
    <row r="7785" spans="2:5">
      <c r="B7785"/>
      <c r="E7785"/>
    </row>
    <row r="7786" spans="2:5">
      <c r="B7786"/>
      <c r="E7786"/>
    </row>
    <row r="7787" spans="2:5">
      <c r="B7787"/>
      <c r="E7787"/>
    </row>
    <row r="7788" spans="2:5">
      <c r="B7788"/>
      <c r="E7788"/>
    </row>
    <row r="7789" spans="2:5">
      <c r="B7789"/>
      <c r="E7789"/>
    </row>
    <row r="7790" spans="2:5">
      <c r="B7790"/>
      <c r="E7790"/>
    </row>
    <row r="7791" spans="2:5">
      <c r="B7791"/>
      <c r="E7791"/>
    </row>
    <row r="7792" spans="2:5">
      <c r="B7792"/>
      <c r="E7792"/>
    </row>
    <row r="7793" spans="2:5">
      <c r="B7793"/>
      <c r="E7793"/>
    </row>
    <row r="7794" spans="2:5">
      <c r="B7794"/>
      <c r="E7794"/>
    </row>
    <row r="7795" spans="2:5">
      <c r="B7795"/>
      <c r="E7795"/>
    </row>
    <row r="7796" spans="2:5">
      <c r="B7796"/>
      <c r="E7796"/>
    </row>
    <row r="7797" spans="2:5">
      <c r="B7797"/>
      <c r="E7797"/>
    </row>
    <row r="7798" spans="2:5">
      <c r="B7798"/>
      <c r="E7798"/>
    </row>
    <row r="7799" spans="2:5">
      <c r="B7799"/>
      <c r="E7799"/>
    </row>
    <row r="7800" spans="2:5">
      <c r="B7800"/>
      <c r="E7800"/>
    </row>
    <row r="7801" spans="2:5">
      <c r="B7801"/>
      <c r="E7801"/>
    </row>
    <row r="7802" spans="2:5">
      <c r="B7802"/>
      <c r="E7802"/>
    </row>
    <row r="7803" spans="2:5">
      <c r="B7803"/>
      <c r="E7803"/>
    </row>
    <row r="7804" spans="2:5">
      <c r="B7804"/>
      <c r="E7804"/>
    </row>
    <row r="7805" spans="2:5">
      <c r="B7805"/>
      <c r="E7805"/>
    </row>
    <row r="7806" spans="2:5">
      <c r="B7806"/>
      <c r="E7806"/>
    </row>
    <row r="7807" spans="2:5">
      <c r="B7807"/>
      <c r="E7807"/>
    </row>
    <row r="7808" spans="2:5">
      <c r="B7808"/>
      <c r="E7808"/>
    </row>
    <row r="7809" spans="2:5">
      <c r="B7809"/>
      <c r="E7809"/>
    </row>
    <row r="7810" spans="2:5">
      <c r="B7810"/>
      <c r="E7810"/>
    </row>
    <row r="7811" spans="2:5">
      <c r="B7811"/>
      <c r="E7811"/>
    </row>
    <row r="7812" spans="2:5">
      <c r="B7812"/>
      <c r="E7812"/>
    </row>
    <row r="7813" spans="2:5">
      <c r="B7813"/>
      <c r="E7813"/>
    </row>
    <row r="7814" spans="2:5">
      <c r="B7814"/>
      <c r="E7814"/>
    </row>
    <row r="7815" spans="2:5">
      <c r="B7815"/>
      <c r="E7815"/>
    </row>
    <row r="7816" spans="2:5">
      <c r="B7816"/>
      <c r="E7816"/>
    </row>
    <row r="7817" spans="2:5">
      <c r="B7817"/>
      <c r="E7817"/>
    </row>
    <row r="7818" spans="2:5">
      <c r="B7818"/>
      <c r="E7818"/>
    </row>
    <row r="7819" spans="2:5">
      <c r="B7819"/>
      <c r="E7819"/>
    </row>
    <row r="7820" spans="2:5">
      <c r="B7820"/>
      <c r="E7820"/>
    </row>
    <row r="7821" spans="2:5">
      <c r="B7821"/>
      <c r="E7821"/>
    </row>
    <row r="7822" spans="2:5">
      <c r="B7822"/>
      <c r="E7822"/>
    </row>
    <row r="7823" spans="2:5">
      <c r="B7823"/>
      <c r="E7823"/>
    </row>
    <row r="7824" spans="2:5">
      <c r="B7824"/>
      <c r="E7824"/>
    </row>
    <row r="7825" spans="2:5">
      <c r="B7825"/>
      <c r="E7825"/>
    </row>
    <row r="7826" spans="2:5">
      <c r="B7826"/>
      <c r="E7826"/>
    </row>
    <row r="7827" spans="2:5">
      <c r="B7827"/>
      <c r="E7827"/>
    </row>
    <row r="7828" spans="2:5">
      <c r="B7828"/>
      <c r="E7828"/>
    </row>
    <row r="7829" spans="2:5">
      <c r="B7829"/>
      <c r="E7829"/>
    </row>
    <row r="7830" spans="2:5">
      <c r="B7830"/>
      <c r="E7830"/>
    </row>
    <row r="7831" spans="2:5">
      <c r="B7831"/>
      <c r="E7831"/>
    </row>
    <row r="7832" spans="2:5">
      <c r="B7832"/>
      <c r="E7832"/>
    </row>
    <row r="7833" spans="2:5">
      <c r="B7833"/>
      <c r="E7833"/>
    </row>
    <row r="7834" spans="2:5">
      <c r="B7834"/>
      <c r="E7834"/>
    </row>
    <row r="7835" spans="2:5">
      <c r="B7835"/>
      <c r="E7835"/>
    </row>
    <row r="7836" spans="2:5">
      <c r="B7836"/>
      <c r="E7836"/>
    </row>
    <row r="7837" spans="2:5">
      <c r="B7837"/>
      <c r="E7837"/>
    </row>
    <row r="7838" spans="2:5">
      <c r="B7838"/>
      <c r="E7838"/>
    </row>
    <row r="7839" spans="2:5">
      <c r="B7839"/>
      <c r="E7839"/>
    </row>
    <row r="7840" spans="2:5">
      <c r="B7840"/>
      <c r="E7840"/>
    </row>
    <row r="7841" spans="2:5">
      <c r="B7841"/>
      <c r="E7841"/>
    </row>
    <row r="7842" spans="2:5">
      <c r="B7842"/>
      <c r="E7842"/>
    </row>
    <row r="7843" spans="2:5">
      <c r="B7843"/>
      <c r="E7843"/>
    </row>
    <row r="7844" spans="2:5">
      <c r="B7844"/>
      <c r="E7844"/>
    </row>
    <row r="7845" spans="2:5">
      <c r="B7845"/>
      <c r="E7845"/>
    </row>
    <row r="7846" spans="2:5">
      <c r="B7846"/>
      <c r="E7846"/>
    </row>
    <row r="7847" spans="2:5">
      <c r="B7847"/>
      <c r="E7847"/>
    </row>
    <row r="7848" spans="2:5">
      <c r="B7848"/>
      <c r="E7848"/>
    </row>
    <row r="7849" spans="2:5">
      <c r="B7849"/>
      <c r="E7849"/>
    </row>
    <row r="7850" spans="2:5">
      <c r="B7850"/>
      <c r="E7850"/>
    </row>
    <row r="7851" spans="2:5">
      <c r="B7851"/>
      <c r="E7851"/>
    </row>
    <row r="7852" spans="2:5">
      <c r="B7852"/>
      <c r="E7852"/>
    </row>
    <row r="7853" spans="2:5">
      <c r="B7853"/>
      <c r="E7853"/>
    </row>
    <row r="7854" spans="2:5">
      <c r="B7854"/>
      <c r="E7854"/>
    </row>
    <row r="7855" spans="2:5">
      <c r="B7855"/>
      <c r="E7855"/>
    </row>
    <row r="7856" spans="2:5">
      <c r="B7856"/>
      <c r="E7856"/>
    </row>
    <row r="7857" spans="2:5">
      <c r="B7857"/>
      <c r="E7857"/>
    </row>
    <row r="7858" spans="2:5">
      <c r="B7858"/>
      <c r="E7858"/>
    </row>
    <row r="7859" spans="2:5">
      <c r="B7859"/>
      <c r="E7859"/>
    </row>
    <row r="7860" spans="2:5">
      <c r="B7860"/>
      <c r="E7860"/>
    </row>
    <row r="7861" spans="2:5">
      <c r="B7861"/>
      <c r="E7861"/>
    </row>
    <row r="7862" spans="2:5">
      <c r="B7862"/>
      <c r="E7862"/>
    </row>
    <row r="7863" spans="2:5">
      <c r="B7863"/>
      <c r="E7863"/>
    </row>
    <row r="7864" spans="2:5">
      <c r="B7864"/>
      <c r="E7864"/>
    </row>
    <row r="7865" spans="2:5">
      <c r="B7865"/>
      <c r="E7865"/>
    </row>
    <row r="7866" spans="2:5">
      <c r="B7866"/>
      <c r="E7866"/>
    </row>
    <row r="7867" spans="2:5">
      <c r="B7867"/>
      <c r="E7867"/>
    </row>
    <row r="7868" spans="2:5">
      <c r="B7868"/>
      <c r="E7868"/>
    </row>
    <row r="7869" spans="2:5">
      <c r="B7869"/>
      <c r="E7869"/>
    </row>
    <row r="7870" spans="2:5">
      <c r="B7870"/>
      <c r="E7870"/>
    </row>
    <row r="7871" spans="2:5">
      <c r="B7871"/>
      <c r="E7871"/>
    </row>
    <row r="7872" spans="2:5">
      <c r="B7872"/>
      <c r="E7872"/>
    </row>
    <row r="7873" spans="2:5">
      <c r="B7873"/>
      <c r="E7873"/>
    </row>
    <row r="7874" spans="2:5">
      <c r="B7874"/>
      <c r="E7874"/>
    </row>
    <row r="7875" spans="2:5">
      <c r="B7875"/>
      <c r="E7875"/>
    </row>
    <row r="7876" spans="2:5">
      <c r="B7876"/>
      <c r="E7876"/>
    </row>
    <row r="7877" spans="2:5">
      <c r="B7877"/>
      <c r="E7877"/>
    </row>
    <row r="7878" spans="2:5">
      <c r="B7878"/>
      <c r="E7878"/>
    </row>
    <row r="7879" spans="2:5">
      <c r="B7879"/>
      <c r="E7879"/>
    </row>
    <row r="7880" spans="2:5">
      <c r="B7880"/>
      <c r="E7880"/>
    </row>
    <row r="7881" spans="2:5">
      <c r="B7881"/>
      <c r="E7881"/>
    </row>
    <row r="7882" spans="2:5">
      <c r="B7882"/>
      <c r="E7882"/>
    </row>
    <row r="7883" spans="2:5">
      <c r="B7883"/>
      <c r="E7883"/>
    </row>
    <row r="7884" spans="2:5">
      <c r="B7884"/>
      <c r="E7884"/>
    </row>
    <row r="7885" spans="2:5">
      <c r="B7885"/>
      <c r="E7885"/>
    </row>
    <row r="7886" spans="2:5">
      <c r="B7886"/>
      <c r="E7886"/>
    </row>
    <row r="7887" spans="2:5">
      <c r="B7887"/>
      <c r="E7887"/>
    </row>
    <row r="7888" spans="2:5">
      <c r="B7888"/>
      <c r="E7888"/>
    </row>
    <row r="7889" spans="2:5">
      <c r="B7889"/>
      <c r="E7889"/>
    </row>
    <row r="7890" spans="2:5">
      <c r="B7890"/>
      <c r="E7890"/>
    </row>
    <row r="7891" spans="2:5">
      <c r="B7891"/>
      <c r="E7891"/>
    </row>
    <row r="7892" spans="2:5">
      <c r="B7892"/>
      <c r="E7892"/>
    </row>
    <row r="7893" spans="2:5">
      <c r="B7893"/>
      <c r="E7893"/>
    </row>
    <row r="7894" spans="2:5">
      <c r="B7894"/>
      <c r="E7894"/>
    </row>
    <row r="7895" spans="2:5">
      <c r="B7895"/>
      <c r="E7895"/>
    </row>
    <row r="7896" spans="2:5">
      <c r="B7896"/>
      <c r="E7896"/>
    </row>
    <row r="7897" spans="2:5">
      <c r="B7897"/>
      <c r="E7897"/>
    </row>
    <row r="7898" spans="2:5">
      <c r="B7898"/>
      <c r="E7898"/>
    </row>
    <row r="7899" spans="2:5">
      <c r="B7899"/>
      <c r="E7899"/>
    </row>
    <row r="7900" spans="2:5">
      <c r="B7900"/>
      <c r="E7900"/>
    </row>
    <row r="7901" spans="2:5">
      <c r="B7901"/>
      <c r="E7901"/>
    </row>
    <row r="7902" spans="2:5">
      <c r="B7902"/>
      <c r="E7902"/>
    </row>
    <row r="7903" spans="2:5">
      <c r="B7903"/>
      <c r="E7903"/>
    </row>
    <row r="7904" spans="2:5">
      <c r="B7904"/>
      <c r="E7904"/>
    </row>
    <row r="7905" spans="2:5">
      <c r="B7905"/>
      <c r="E7905"/>
    </row>
    <row r="7906" spans="2:5">
      <c r="B7906"/>
      <c r="E7906"/>
    </row>
    <row r="7907" spans="2:5">
      <c r="B7907"/>
      <c r="E7907"/>
    </row>
    <row r="7908" spans="2:5">
      <c r="B7908"/>
      <c r="E7908"/>
    </row>
    <row r="7909" spans="2:5">
      <c r="B7909"/>
      <c r="E7909"/>
    </row>
    <row r="7910" spans="2:5">
      <c r="B7910"/>
      <c r="E7910"/>
    </row>
    <row r="7911" spans="2:5">
      <c r="B7911"/>
      <c r="E7911"/>
    </row>
    <row r="7912" spans="2:5">
      <c r="B7912"/>
      <c r="E7912"/>
    </row>
    <row r="7913" spans="2:5">
      <c r="B7913"/>
      <c r="E7913"/>
    </row>
    <row r="7914" spans="2:5">
      <c r="B7914"/>
      <c r="E7914"/>
    </row>
    <row r="7915" spans="2:5">
      <c r="B7915"/>
      <c r="E7915"/>
    </row>
    <row r="7916" spans="2:5">
      <c r="B7916"/>
      <c r="E7916"/>
    </row>
    <row r="7917" spans="2:5">
      <c r="B7917"/>
      <c r="E7917"/>
    </row>
    <row r="7918" spans="2:5">
      <c r="B7918"/>
      <c r="E7918"/>
    </row>
    <row r="7919" spans="2:5">
      <c r="B7919"/>
      <c r="E7919"/>
    </row>
    <row r="7920" spans="2:5">
      <c r="B7920"/>
      <c r="E7920"/>
    </row>
    <row r="7921" spans="2:5">
      <c r="B7921"/>
      <c r="E7921"/>
    </row>
    <row r="7922" spans="2:5">
      <c r="B7922"/>
      <c r="E7922"/>
    </row>
    <row r="7923" spans="2:5">
      <c r="B7923"/>
      <c r="E7923"/>
    </row>
    <row r="7924" spans="2:5">
      <c r="B7924"/>
      <c r="E7924"/>
    </row>
    <row r="7925" spans="2:5">
      <c r="B7925"/>
      <c r="E7925"/>
    </row>
    <row r="7926" spans="2:5">
      <c r="B7926"/>
      <c r="E7926"/>
    </row>
    <row r="7927" spans="2:5">
      <c r="B7927"/>
      <c r="E7927"/>
    </row>
    <row r="7928" spans="2:5">
      <c r="B7928"/>
      <c r="E7928"/>
    </row>
    <row r="7929" spans="2:5">
      <c r="B7929"/>
      <c r="E7929"/>
    </row>
    <row r="7930" spans="2:5">
      <c r="B7930"/>
      <c r="E7930"/>
    </row>
    <row r="7931" spans="2:5">
      <c r="B7931"/>
      <c r="E7931"/>
    </row>
    <row r="7932" spans="2:5">
      <c r="B7932"/>
      <c r="E7932"/>
    </row>
    <row r="7933" spans="2:5">
      <c r="B7933"/>
      <c r="E7933"/>
    </row>
    <row r="7934" spans="2:5">
      <c r="B7934"/>
      <c r="E7934"/>
    </row>
    <row r="7935" spans="2:5">
      <c r="B7935"/>
      <c r="E7935"/>
    </row>
    <row r="7936" spans="2:5">
      <c r="B7936"/>
      <c r="E7936"/>
    </row>
    <row r="7937" spans="2:5">
      <c r="B7937"/>
      <c r="E7937"/>
    </row>
    <row r="7938" spans="2:5">
      <c r="B7938"/>
      <c r="E7938"/>
    </row>
    <row r="7939" spans="2:5">
      <c r="B7939"/>
      <c r="E7939"/>
    </row>
    <row r="7940" spans="2:5">
      <c r="B7940"/>
      <c r="E7940"/>
    </row>
    <row r="7941" spans="2:5">
      <c r="B7941"/>
      <c r="E7941"/>
    </row>
    <row r="7942" spans="2:5">
      <c r="B7942"/>
      <c r="E7942"/>
    </row>
    <row r="7943" spans="2:5">
      <c r="B7943"/>
      <c r="E7943"/>
    </row>
    <row r="7944" spans="2:5">
      <c r="B7944"/>
      <c r="E7944"/>
    </row>
    <row r="7945" spans="2:5">
      <c r="B7945"/>
      <c r="E7945"/>
    </row>
    <row r="7946" spans="2:5">
      <c r="B7946"/>
      <c r="E7946"/>
    </row>
    <row r="7947" spans="2:5">
      <c r="B7947"/>
      <c r="E7947"/>
    </row>
    <row r="7948" spans="2:5">
      <c r="B7948"/>
      <c r="E7948"/>
    </row>
    <row r="7949" spans="2:5">
      <c r="B7949"/>
      <c r="E7949"/>
    </row>
    <row r="7950" spans="2:5">
      <c r="B7950"/>
      <c r="E7950"/>
    </row>
    <row r="7951" spans="2:5">
      <c r="B7951"/>
      <c r="E7951"/>
    </row>
    <row r="7952" spans="2:5">
      <c r="B7952"/>
      <c r="E7952"/>
    </row>
    <row r="7953" spans="2:5">
      <c r="B7953"/>
      <c r="E7953"/>
    </row>
    <row r="7954" spans="2:5">
      <c r="B7954"/>
      <c r="E7954"/>
    </row>
    <row r="7955" spans="2:5">
      <c r="B7955"/>
      <c r="E7955"/>
    </row>
    <row r="7956" spans="2:5">
      <c r="B7956"/>
      <c r="E7956"/>
    </row>
    <row r="7957" spans="2:5">
      <c r="B7957"/>
      <c r="E7957"/>
    </row>
    <row r="7958" spans="2:5">
      <c r="B7958"/>
      <c r="E7958"/>
    </row>
    <row r="7959" spans="2:5">
      <c r="B7959"/>
      <c r="E7959"/>
    </row>
    <row r="7960" spans="2:5">
      <c r="B7960"/>
      <c r="E7960"/>
    </row>
    <row r="7961" spans="2:5">
      <c r="B7961"/>
      <c r="E7961"/>
    </row>
    <row r="7962" spans="2:5">
      <c r="B7962"/>
      <c r="E7962"/>
    </row>
    <row r="7963" spans="2:5">
      <c r="B7963"/>
      <c r="E7963"/>
    </row>
    <row r="7964" spans="2:5">
      <c r="B7964"/>
      <c r="E7964"/>
    </row>
    <row r="7965" spans="2:5">
      <c r="B7965"/>
      <c r="E7965"/>
    </row>
    <row r="7966" spans="2:5">
      <c r="B7966"/>
      <c r="E7966"/>
    </row>
    <row r="7967" spans="2:5">
      <c r="B7967"/>
      <c r="E7967"/>
    </row>
    <row r="7968" spans="2:5">
      <c r="B7968"/>
      <c r="E7968"/>
    </row>
    <row r="7969" spans="2:5">
      <c r="B7969"/>
      <c r="E7969"/>
    </row>
    <row r="7970" spans="2:5">
      <c r="B7970"/>
      <c r="E7970"/>
    </row>
    <row r="7971" spans="2:5">
      <c r="B7971"/>
      <c r="E7971"/>
    </row>
    <row r="7972" spans="2:5">
      <c r="B7972"/>
      <c r="E7972"/>
    </row>
    <row r="7973" spans="2:5">
      <c r="B7973"/>
      <c r="E7973"/>
    </row>
    <row r="7974" spans="2:5">
      <c r="B7974"/>
      <c r="E7974"/>
    </row>
    <row r="7975" spans="2:5">
      <c r="B7975"/>
      <c r="E7975"/>
    </row>
    <row r="7976" spans="2:5">
      <c r="B7976"/>
      <c r="E7976"/>
    </row>
    <row r="7977" spans="2:5">
      <c r="B7977"/>
      <c r="E7977"/>
    </row>
    <row r="7978" spans="2:5">
      <c r="B7978"/>
      <c r="E7978"/>
    </row>
    <row r="7979" spans="2:5">
      <c r="B7979"/>
      <c r="E7979"/>
    </row>
    <row r="7980" spans="2:5">
      <c r="B7980"/>
      <c r="E7980"/>
    </row>
    <row r="7981" spans="2:5">
      <c r="B7981"/>
      <c r="E7981"/>
    </row>
  </sheetData>
  <mergeCells count="2">
    <mergeCell ref="A1:E1"/>
    <mergeCell ref="D2:E2"/>
  </mergeCells>
  <pageMargins left="0.31496062992125984" right="0" top="0" bottom="0" header="0" footer="0"/>
  <pageSetup paperSize="9" scale="84" orientation="portrait" horizontalDpi="4294967292" verticalDpi="0"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0000"/>
  </sheetPr>
  <dimension ref="A1:I555"/>
  <sheetViews>
    <sheetView topLeftCell="A2" zoomScaleNormal="100" workbookViewId="0">
      <selection activeCell="E28" sqref="E28"/>
    </sheetView>
  </sheetViews>
  <sheetFormatPr baseColWidth="10" defaultColWidth="11.5" defaultRowHeight="15"/>
  <cols>
    <col min="1" max="1" width="44.33203125" style="809" customWidth="1"/>
    <col min="2" max="2" width="14.5" style="810" customWidth="1"/>
    <col min="3" max="3" width="13.33203125" style="809" bestFit="1" customWidth="1"/>
    <col min="4" max="4" width="12.33203125" style="809" bestFit="1" customWidth="1"/>
    <col min="5" max="5" width="15.33203125" style="809" customWidth="1"/>
    <col min="6" max="6" width="21.6640625" style="809" customWidth="1"/>
    <col min="7" max="7" width="11.5" style="809"/>
    <col min="8" max="9" width="17.33203125" style="809" customWidth="1"/>
    <col min="10" max="16384" width="11.5" style="809"/>
  </cols>
  <sheetData>
    <row r="1" spans="1:9">
      <c r="A1" s="873" t="s">
        <v>3245</v>
      </c>
      <c r="B1" s="873"/>
      <c r="C1" s="873"/>
      <c r="D1" s="873"/>
      <c r="E1" s="873"/>
    </row>
    <row r="2" spans="1:9">
      <c r="D2" s="809" t="s">
        <v>223</v>
      </c>
    </row>
    <row r="3" spans="1:9" s="376" customFormat="1" ht="45.75" customHeight="1">
      <c r="A3" s="735" t="s">
        <v>2605</v>
      </c>
      <c r="B3" s="727" t="s">
        <v>2606</v>
      </c>
      <c r="C3" s="724" t="s">
        <v>2608</v>
      </c>
      <c r="D3" s="724" t="s">
        <v>2609</v>
      </c>
      <c r="E3" s="809"/>
      <c r="F3" s="815" t="s">
        <v>2605</v>
      </c>
      <c r="G3" s="806" t="s">
        <v>2606</v>
      </c>
      <c r="H3" s="807" t="s">
        <v>2608</v>
      </c>
      <c r="I3" s="807" t="s">
        <v>2609</v>
      </c>
    </row>
    <row r="4" spans="1:9" ht="32">
      <c r="A4" s="813" t="s">
        <v>2690</v>
      </c>
      <c r="B4" s="814">
        <v>26</v>
      </c>
      <c r="C4" s="814">
        <v>39892560.359920003</v>
      </c>
      <c r="D4" s="814">
        <v>82470864</v>
      </c>
      <c r="F4" s="812" t="s">
        <v>222</v>
      </c>
      <c r="G4" s="808">
        <v>734</v>
      </c>
      <c r="H4" s="808">
        <v>1492086457.3393195</v>
      </c>
      <c r="I4" s="808">
        <v>3748394281.1945786</v>
      </c>
    </row>
    <row r="5" spans="1:9" ht="16">
      <c r="A5" s="813" t="s">
        <v>2691</v>
      </c>
      <c r="B5" s="814">
        <v>39</v>
      </c>
      <c r="C5" s="814">
        <v>50726264.156550005</v>
      </c>
      <c r="D5" s="814">
        <v>101179809</v>
      </c>
      <c r="F5" s="816" t="s">
        <v>2708</v>
      </c>
      <c r="G5" s="814">
        <v>190</v>
      </c>
      <c r="H5" s="814">
        <v>499200524.4317199</v>
      </c>
      <c r="I5" s="814">
        <v>1295474808.024579</v>
      </c>
    </row>
    <row r="6" spans="1:9" ht="16">
      <c r="A6" s="813" t="s">
        <v>2692</v>
      </c>
      <c r="B6" s="814">
        <v>1</v>
      </c>
      <c r="C6" s="814">
        <v>2333195.7896500002</v>
      </c>
      <c r="D6" s="814">
        <v>2354700</v>
      </c>
      <c r="F6" s="816" t="s">
        <v>2711</v>
      </c>
      <c r="G6" s="814">
        <v>99</v>
      </c>
      <c r="H6" s="814">
        <v>183422135.23447996</v>
      </c>
      <c r="I6" s="814">
        <v>382821814</v>
      </c>
    </row>
    <row r="7" spans="1:9" ht="16">
      <c r="A7" s="813" t="s">
        <v>2693</v>
      </c>
      <c r="B7" s="814">
        <v>12</v>
      </c>
      <c r="C7" s="814">
        <v>7200000</v>
      </c>
      <c r="D7" s="814">
        <v>256025000</v>
      </c>
      <c r="F7" s="816" t="s">
        <v>2716</v>
      </c>
      <c r="G7" s="814">
        <v>98</v>
      </c>
      <c r="H7" s="814">
        <v>208337076.70642</v>
      </c>
      <c r="I7" s="814">
        <v>672865918.44200003</v>
      </c>
    </row>
    <row r="8" spans="1:9" ht="16">
      <c r="A8" s="813" t="s">
        <v>2695</v>
      </c>
      <c r="B8" s="814">
        <v>7</v>
      </c>
      <c r="C8" s="814">
        <v>5600742.3998300005</v>
      </c>
      <c r="D8" s="814">
        <v>13405400</v>
      </c>
      <c r="F8" s="816" t="s">
        <v>2705</v>
      </c>
      <c r="G8" s="814">
        <v>75</v>
      </c>
      <c r="H8" s="814">
        <v>138981208.04889002</v>
      </c>
      <c r="I8" s="814">
        <v>236364008</v>
      </c>
    </row>
    <row r="9" spans="1:9" ht="16">
      <c r="A9" s="813" t="s">
        <v>2696</v>
      </c>
      <c r="B9" s="814">
        <v>10</v>
      </c>
      <c r="C9" s="814">
        <v>9331301.5420200005</v>
      </c>
      <c r="D9" s="814">
        <v>15878263</v>
      </c>
      <c r="F9" s="816" t="s">
        <v>2704</v>
      </c>
      <c r="G9" s="814">
        <v>51</v>
      </c>
      <c r="H9" s="814">
        <v>82558141.154200017</v>
      </c>
      <c r="I9" s="814">
        <v>109011457.80400001</v>
      </c>
    </row>
    <row r="10" spans="1:9" ht="32">
      <c r="A10" s="813" t="s">
        <v>2697</v>
      </c>
      <c r="B10" s="814">
        <v>50</v>
      </c>
      <c r="C10" s="814">
        <v>131333838.79730003</v>
      </c>
      <c r="D10" s="814">
        <v>192128593</v>
      </c>
      <c r="F10" s="816" t="s">
        <v>2697</v>
      </c>
      <c r="G10" s="814">
        <v>50</v>
      </c>
      <c r="H10" s="814">
        <v>131333838.79730003</v>
      </c>
      <c r="I10" s="814">
        <v>192128593</v>
      </c>
    </row>
    <row r="11" spans="1:9" ht="16">
      <c r="A11" s="813" t="s">
        <v>2699</v>
      </c>
      <c r="B11" s="814">
        <v>2</v>
      </c>
      <c r="C11" s="814">
        <v>1922185.49905</v>
      </c>
      <c r="D11" s="814">
        <v>19467591</v>
      </c>
      <c r="F11" s="816" t="s">
        <v>2691</v>
      </c>
      <c r="G11" s="814">
        <v>39</v>
      </c>
      <c r="H11" s="814">
        <v>50726264.156550005</v>
      </c>
      <c r="I11" s="814">
        <v>101179809</v>
      </c>
    </row>
    <row r="12" spans="1:9" ht="16">
      <c r="A12" s="813" t="s">
        <v>2700</v>
      </c>
      <c r="B12" s="814">
        <v>16</v>
      </c>
      <c r="C12" s="814">
        <v>16243732.948380001</v>
      </c>
      <c r="D12" s="814">
        <v>37513238</v>
      </c>
      <c r="F12" s="816" t="s">
        <v>2703</v>
      </c>
      <c r="G12" s="814">
        <v>39</v>
      </c>
      <c r="H12" s="814">
        <v>41631114.4322</v>
      </c>
      <c r="I12" s="814">
        <v>74034884.5</v>
      </c>
    </row>
    <row r="13" spans="1:9" ht="16">
      <c r="A13" s="813" t="s">
        <v>2703</v>
      </c>
      <c r="B13" s="814">
        <v>39</v>
      </c>
      <c r="C13" s="814">
        <v>41631114.4322</v>
      </c>
      <c r="D13" s="814">
        <v>74034884.5</v>
      </c>
      <c r="F13" s="816" t="s">
        <v>2690</v>
      </c>
      <c r="G13" s="814">
        <v>26</v>
      </c>
      <c r="H13" s="814">
        <v>39892560.359920003</v>
      </c>
      <c r="I13" s="814">
        <v>82470864</v>
      </c>
    </row>
    <row r="14" spans="1:9" ht="16">
      <c r="A14" s="813" t="s">
        <v>2704</v>
      </c>
      <c r="B14" s="814">
        <v>51</v>
      </c>
      <c r="C14" s="814">
        <v>82558141.154200017</v>
      </c>
      <c r="D14" s="814">
        <v>109011457.80400001</v>
      </c>
      <c r="F14" s="816" t="s">
        <v>2700</v>
      </c>
      <c r="G14" s="814">
        <v>16</v>
      </c>
      <c r="H14" s="814">
        <v>16243732.948380001</v>
      </c>
      <c r="I14" s="814">
        <v>37513238</v>
      </c>
    </row>
    <row r="15" spans="1:9" ht="16">
      <c r="A15" s="813" t="s">
        <v>2705</v>
      </c>
      <c r="B15" s="814">
        <v>75</v>
      </c>
      <c r="C15" s="814">
        <v>138981208.04889002</v>
      </c>
      <c r="D15" s="814">
        <v>236364008</v>
      </c>
      <c r="F15" s="816" t="s">
        <v>3094</v>
      </c>
      <c r="G15" s="814">
        <v>13</v>
      </c>
      <c r="H15" s="814">
        <v>71589869.97897999</v>
      </c>
      <c r="I15" s="814">
        <v>93062632.423999995</v>
      </c>
    </row>
    <row r="16" spans="1:9" ht="32">
      <c r="A16" s="813" t="s">
        <v>2706</v>
      </c>
      <c r="B16" s="814">
        <v>2</v>
      </c>
      <c r="C16" s="814">
        <v>1782565.8597299999</v>
      </c>
      <c r="D16" s="814">
        <v>3280300</v>
      </c>
      <c r="F16" s="816" t="s">
        <v>2693</v>
      </c>
      <c r="G16" s="814">
        <v>12</v>
      </c>
      <c r="H16" s="814">
        <v>7200000</v>
      </c>
      <c r="I16" s="814">
        <v>256025000</v>
      </c>
    </row>
    <row r="17" spans="1:9" ht="16">
      <c r="A17" s="813" t="s">
        <v>2708</v>
      </c>
      <c r="B17" s="814">
        <v>190</v>
      </c>
      <c r="C17" s="814">
        <v>499200524.4317199</v>
      </c>
      <c r="D17" s="814">
        <v>1295474808.024579</v>
      </c>
      <c r="F17" s="816" t="s">
        <v>2696</v>
      </c>
      <c r="G17" s="814">
        <v>10</v>
      </c>
      <c r="H17" s="814">
        <v>9331301.5420200005</v>
      </c>
      <c r="I17" s="814">
        <v>15878263</v>
      </c>
    </row>
    <row r="18" spans="1:9" ht="16">
      <c r="A18" s="813" t="s">
        <v>2709</v>
      </c>
      <c r="B18" s="814">
        <v>3</v>
      </c>
      <c r="C18" s="814"/>
      <c r="D18" s="814">
        <v>157555000</v>
      </c>
      <c r="F18" s="816" t="s">
        <v>2695</v>
      </c>
      <c r="G18" s="814">
        <v>7</v>
      </c>
      <c r="H18" s="814">
        <v>5600742.3998300005</v>
      </c>
      <c r="I18" s="814">
        <v>13405400</v>
      </c>
    </row>
    <row r="19" spans="1:9" ht="16">
      <c r="A19" s="813" t="s">
        <v>2711</v>
      </c>
      <c r="B19" s="814">
        <v>99</v>
      </c>
      <c r="C19" s="814">
        <v>183422135.23447996</v>
      </c>
      <c r="D19" s="814">
        <v>382821814</v>
      </c>
      <c r="F19" s="816" t="s">
        <v>2709</v>
      </c>
      <c r="G19" s="814">
        <v>3</v>
      </c>
      <c r="H19" s="814"/>
      <c r="I19" s="814">
        <v>157555000</v>
      </c>
    </row>
    <row r="20" spans="1:9" ht="16">
      <c r="A20" s="813" t="s">
        <v>2714</v>
      </c>
      <c r="B20" s="814">
        <v>1</v>
      </c>
      <c r="C20" s="814">
        <v>0</v>
      </c>
      <c r="D20" s="814">
        <v>3500000</v>
      </c>
      <c r="F20" s="816" t="s">
        <v>2699</v>
      </c>
      <c r="G20" s="814">
        <v>2</v>
      </c>
      <c r="H20" s="814">
        <v>1922185.49905</v>
      </c>
      <c r="I20" s="814">
        <v>19467591</v>
      </c>
    </row>
    <row r="21" spans="1:9" ht="16">
      <c r="A21" s="813" t="s">
        <v>2716</v>
      </c>
      <c r="B21" s="814">
        <v>98</v>
      </c>
      <c r="C21" s="814">
        <v>208337076.70642</v>
      </c>
      <c r="D21" s="814">
        <v>672865918.44200003</v>
      </c>
      <c r="F21" s="816" t="s">
        <v>2706</v>
      </c>
      <c r="G21" s="814">
        <v>2</v>
      </c>
      <c r="H21" s="814">
        <v>1782565.8597299999</v>
      </c>
      <c r="I21" s="814">
        <v>3280300</v>
      </c>
    </row>
    <row r="22" spans="1:9" ht="16">
      <c r="A22" s="813" t="s">
        <v>3094</v>
      </c>
      <c r="B22" s="814">
        <v>13</v>
      </c>
      <c r="C22" s="814">
        <v>71589869.97897999</v>
      </c>
      <c r="D22" s="814">
        <v>93062632.423999995</v>
      </c>
      <c r="F22" s="816" t="s">
        <v>2692</v>
      </c>
      <c r="G22" s="814">
        <v>1</v>
      </c>
      <c r="H22" s="814">
        <v>2333195.7896500002</v>
      </c>
      <c r="I22" s="814">
        <v>2354700</v>
      </c>
    </row>
    <row r="23" spans="1:9">
      <c r="A23" s="811" t="s">
        <v>222</v>
      </c>
      <c r="B23" s="734">
        <v>734</v>
      </c>
      <c r="C23" s="734">
        <v>1492086457.3393195</v>
      </c>
      <c r="D23" s="734">
        <v>3748394281.1945786</v>
      </c>
      <c r="F23" s="816" t="s">
        <v>2714</v>
      </c>
      <c r="G23" s="814">
        <v>1</v>
      </c>
      <c r="H23" s="814">
        <v>0</v>
      </c>
      <c r="I23" s="814">
        <v>3500000</v>
      </c>
    </row>
    <row r="24" spans="1:9">
      <c r="B24" s="809"/>
    </row>
    <row r="25" spans="1:9">
      <c r="B25" s="809"/>
      <c r="E25" s="817">
        <f>G5/G4</f>
        <v>0.25885558583106266</v>
      </c>
    </row>
    <row r="26" spans="1:9">
      <c r="B26" s="809"/>
    </row>
    <row r="27" spans="1:9">
      <c r="B27" s="809"/>
    </row>
    <row r="28" spans="1:9">
      <c r="B28" s="809"/>
    </row>
    <row r="29" spans="1:9">
      <c r="B29" s="809"/>
    </row>
    <row r="30" spans="1:9">
      <c r="B30" s="809"/>
    </row>
    <row r="31" spans="1:9">
      <c r="B31" s="809"/>
    </row>
    <row r="32" spans="1:9">
      <c r="B32" s="809"/>
    </row>
    <row r="33" spans="2:2">
      <c r="B33" s="809"/>
    </row>
    <row r="34" spans="2:2">
      <c r="B34" s="809"/>
    </row>
    <row r="35" spans="2:2">
      <c r="B35" s="809"/>
    </row>
    <row r="36" spans="2:2">
      <c r="B36" s="809"/>
    </row>
    <row r="37" spans="2:2">
      <c r="B37" s="809"/>
    </row>
    <row r="38" spans="2:2">
      <c r="B38" s="809"/>
    </row>
    <row r="39" spans="2:2">
      <c r="B39" s="809"/>
    </row>
    <row r="40" spans="2:2">
      <c r="B40" s="809"/>
    </row>
    <row r="41" spans="2:2">
      <c r="B41" s="809"/>
    </row>
    <row r="42" spans="2:2">
      <c r="B42" s="809"/>
    </row>
    <row r="43" spans="2:2">
      <c r="B43" s="809"/>
    </row>
    <row r="44" spans="2:2">
      <c r="B44" s="809"/>
    </row>
    <row r="45" spans="2:2">
      <c r="B45" s="809"/>
    </row>
    <row r="46" spans="2:2">
      <c r="B46" s="809"/>
    </row>
    <row r="47" spans="2:2">
      <c r="B47" s="809"/>
    </row>
    <row r="48" spans="2:2">
      <c r="B48" s="809"/>
    </row>
    <row r="49" spans="2:2">
      <c r="B49" s="809"/>
    </row>
    <row r="50" spans="2:2">
      <c r="B50" s="809"/>
    </row>
    <row r="51" spans="2:2">
      <c r="B51" s="809"/>
    </row>
    <row r="52" spans="2:2">
      <c r="B52" s="809"/>
    </row>
    <row r="53" spans="2:2">
      <c r="B53" s="809"/>
    </row>
    <row r="54" spans="2:2">
      <c r="B54" s="809"/>
    </row>
    <row r="55" spans="2:2">
      <c r="B55" s="809"/>
    </row>
    <row r="56" spans="2:2">
      <c r="B56" s="809"/>
    </row>
    <row r="57" spans="2:2">
      <c r="B57" s="809"/>
    </row>
    <row r="58" spans="2:2">
      <c r="B58" s="809"/>
    </row>
    <row r="59" spans="2:2">
      <c r="B59" s="809"/>
    </row>
    <row r="60" spans="2:2">
      <c r="B60" s="809"/>
    </row>
    <row r="61" spans="2:2">
      <c r="B61" s="809"/>
    </row>
    <row r="62" spans="2:2">
      <c r="B62" s="809"/>
    </row>
    <row r="63" spans="2:2">
      <c r="B63" s="809"/>
    </row>
    <row r="64" spans="2:2">
      <c r="B64" s="809"/>
    </row>
    <row r="65" spans="2:2">
      <c r="B65" s="809"/>
    </row>
    <row r="66" spans="2:2">
      <c r="B66" s="809"/>
    </row>
    <row r="67" spans="2:2">
      <c r="B67" s="809"/>
    </row>
    <row r="68" spans="2:2">
      <c r="B68" s="809"/>
    </row>
    <row r="69" spans="2:2">
      <c r="B69" s="809"/>
    </row>
    <row r="70" spans="2:2">
      <c r="B70" s="809"/>
    </row>
    <row r="71" spans="2:2">
      <c r="B71" s="809"/>
    </row>
    <row r="72" spans="2:2">
      <c r="B72" s="809"/>
    </row>
    <row r="73" spans="2:2">
      <c r="B73" s="809"/>
    </row>
    <row r="74" spans="2:2">
      <c r="B74" s="809"/>
    </row>
    <row r="75" spans="2:2">
      <c r="B75" s="809"/>
    </row>
    <row r="76" spans="2:2">
      <c r="B76" s="809"/>
    </row>
    <row r="77" spans="2:2">
      <c r="B77" s="809"/>
    </row>
    <row r="78" spans="2:2">
      <c r="B78" s="809"/>
    </row>
    <row r="79" spans="2:2">
      <c r="B79" s="809"/>
    </row>
    <row r="80" spans="2:2">
      <c r="B80" s="809"/>
    </row>
    <row r="81" spans="2:2">
      <c r="B81" s="809"/>
    </row>
    <row r="82" spans="2:2">
      <c r="B82" s="809"/>
    </row>
    <row r="83" spans="2:2">
      <c r="B83" s="809"/>
    </row>
    <row r="84" spans="2:2">
      <c r="B84" s="809"/>
    </row>
    <row r="85" spans="2:2">
      <c r="B85" s="809"/>
    </row>
    <row r="86" spans="2:2">
      <c r="B86" s="809"/>
    </row>
    <row r="87" spans="2:2">
      <c r="B87" s="809"/>
    </row>
    <row r="88" spans="2:2">
      <c r="B88" s="809"/>
    </row>
    <row r="89" spans="2:2">
      <c r="B89" s="809"/>
    </row>
    <row r="90" spans="2:2">
      <c r="B90" s="809"/>
    </row>
    <row r="91" spans="2:2">
      <c r="B91" s="809"/>
    </row>
    <row r="92" spans="2:2">
      <c r="B92" s="809"/>
    </row>
    <row r="93" spans="2:2">
      <c r="B93" s="809"/>
    </row>
    <row r="94" spans="2:2">
      <c r="B94" s="809"/>
    </row>
    <row r="95" spans="2:2">
      <c r="B95" s="809"/>
    </row>
    <row r="96" spans="2:2">
      <c r="B96" s="809"/>
    </row>
    <row r="97" spans="2:2">
      <c r="B97" s="809"/>
    </row>
    <row r="98" spans="2:2">
      <c r="B98" s="809"/>
    </row>
    <row r="99" spans="2:2">
      <c r="B99" s="809"/>
    </row>
    <row r="100" spans="2:2">
      <c r="B100" s="809"/>
    </row>
    <row r="101" spans="2:2">
      <c r="B101" s="809"/>
    </row>
    <row r="102" spans="2:2">
      <c r="B102" s="809"/>
    </row>
    <row r="103" spans="2:2">
      <c r="B103" s="809"/>
    </row>
    <row r="104" spans="2:2">
      <c r="B104" s="809"/>
    </row>
    <row r="105" spans="2:2">
      <c r="B105" s="809"/>
    </row>
    <row r="106" spans="2:2">
      <c r="B106" s="809"/>
    </row>
    <row r="107" spans="2:2">
      <c r="B107" s="809"/>
    </row>
    <row r="108" spans="2:2">
      <c r="B108" s="809"/>
    </row>
    <row r="109" spans="2:2">
      <c r="B109" s="809"/>
    </row>
    <row r="110" spans="2:2">
      <c r="B110" s="809"/>
    </row>
    <row r="111" spans="2:2">
      <c r="B111" s="809"/>
    </row>
    <row r="112" spans="2:2">
      <c r="B112" s="809"/>
    </row>
    <row r="113" spans="2:2">
      <c r="B113" s="809"/>
    </row>
    <row r="114" spans="2:2">
      <c r="B114" s="809"/>
    </row>
    <row r="115" spans="2:2">
      <c r="B115" s="809"/>
    </row>
    <row r="116" spans="2:2">
      <c r="B116" s="809"/>
    </row>
    <row r="117" spans="2:2">
      <c r="B117" s="809"/>
    </row>
    <row r="118" spans="2:2">
      <c r="B118" s="809"/>
    </row>
    <row r="119" spans="2:2">
      <c r="B119" s="809"/>
    </row>
    <row r="120" spans="2:2">
      <c r="B120" s="809"/>
    </row>
    <row r="121" spans="2:2">
      <c r="B121" s="809"/>
    </row>
    <row r="122" spans="2:2">
      <c r="B122" s="809"/>
    </row>
    <row r="123" spans="2:2">
      <c r="B123" s="809"/>
    </row>
    <row r="124" spans="2:2">
      <c r="B124" s="809"/>
    </row>
    <row r="125" spans="2:2">
      <c r="B125" s="809"/>
    </row>
    <row r="126" spans="2:2">
      <c r="B126" s="809"/>
    </row>
    <row r="127" spans="2:2">
      <c r="B127" s="809"/>
    </row>
    <row r="128" spans="2:2">
      <c r="B128" s="809"/>
    </row>
    <row r="129" spans="2:2">
      <c r="B129" s="809"/>
    </row>
    <row r="130" spans="2:2">
      <c r="B130" s="809"/>
    </row>
    <row r="131" spans="2:2">
      <c r="B131" s="809"/>
    </row>
    <row r="132" spans="2:2">
      <c r="B132" s="809"/>
    </row>
    <row r="133" spans="2:2">
      <c r="B133" s="809"/>
    </row>
    <row r="134" spans="2:2">
      <c r="B134" s="809"/>
    </row>
    <row r="135" spans="2:2">
      <c r="B135" s="809"/>
    </row>
    <row r="136" spans="2:2">
      <c r="B136" s="809"/>
    </row>
    <row r="137" spans="2:2">
      <c r="B137" s="809"/>
    </row>
    <row r="138" spans="2:2">
      <c r="B138" s="809"/>
    </row>
    <row r="139" spans="2:2">
      <c r="B139" s="809"/>
    </row>
    <row r="140" spans="2:2">
      <c r="B140" s="809"/>
    </row>
    <row r="141" spans="2:2">
      <c r="B141" s="809"/>
    </row>
    <row r="142" spans="2:2">
      <c r="B142" s="809"/>
    </row>
    <row r="143" spans="2:2">
      <c r="B143" s="809"/>
    </row>
    <row r="144" spans="2:2">
      <c r="B144" s="809"/>
    </row>
    <row r="145" spans="2:2">
      <c r="B145" s="809"/>
    </row>
    <row r="146" spans="2:2">
      <c r="B146" s="809"/>
    </row>
    <row r="147" spans="2:2">
      <c r="B147" s="809"/>
    </row>
    <row r="148" spans="2:2">
      <c r="B148" s="809"/>
    </row>
    <row r="149" spans="2:2">
      <c r="B149" s="809"/>
    </row>
    <row r="150" spans="2:2">
      <c r="B150" s="809"/>
    </row>
    <row r="151" spans="2:2">
      <c r="B151" s="809"/>
    </row>
    <row r="152" spans="2:2">
      <c r="B152" s="809"/>
    </row>
    <row r="153" spans="2:2">
      <c r="B153" s="809"/>
    </row>
    <row r="154" spans="2:2">
      <c r="B154" s="809"/>
    </row>
    <row r="155" spans="2:2">
      <c r="B155" s="809"/>
    </row>
    <row r="156" spans="2:2">
      <c r="B156" s="809"/>
    </row>
    <row r="157" spans="2:2">
      <c r="B157" s="809"/>
    </row>
    <row r="158" spans="2:2">
      <c r="B158" s="809"/>
    </row>
    <row r="159" spans="2:2">
      <c r="B159" s="809"/>
    </row>
    <row r="160" spans="2:2">
      <c r="B160" s="809"/>
    </row>
    <row r="161" spans="2:2">
      <c r="B161" s="809"/>
    </row>
    <row r="162" spans="2:2">
      <c r="B162" s="809"/>
    </row>
    <row r="163" spans="2:2">
      <c r="B163" s="809"/>
    </row>
    <row r="164" spans="2:2">
      <c r="B164" s="809"/>
    </row>
    <row r="165" spans="2:2">
      <c r="B165" s="809"/>
    </row>
    <row r="166" spans="2:2">
      <c r="B166" s="809"/>
    </row>
    <row r="167" spans="2:2">
      <c r="B167" s="809"/>
    </row>
    <row r="168" spans="2:2">
      <c r="B168" s="809"/>
    </row>
    <row r="169" spans="2:2">
      <c r="B169" s="809"/>
    </row>
    <row r="170" spans="2:2">
      <c r="B170" s="809"/>
    </row>
    <row r="171" spans="2:2">
      <c r="B171" s="809"/>
    </row>
    <row r="172" spans="2:2">
      <c r="B172" s="809"/>
    </row>
    <row r="173" spans="2:2">
      <c r="B173" s="809"/>
    </row>
    <row r="174" spans="2:2">
      <c r="B174" s="809"/>
    </row>
    <row r="175" spans="2:2">
      <c r="B175" s="809"/>
    </row>
    <row r="176" spans="2:2">
      <c r="B176" s="809"/>
    </row>
    <row r="177" spans="2:2">
      <c r="B177" s="809"/>
    </row>
    <row r="178" spans="2:2">
      <c r="B178" s="809"/>
    </row>
    <row r="179" spans="2:2">
      <c r="B179" s="809"/>
    </row>
    <row r="180" spans="2:2">
      <c r="B180" s="809"/>
    </row>
    <row r="181" spans="2:2">
      <c r="B181" s="809"/>
    </row>
    <row r="182" spans="2:2">
      <c r="B182" s="809"/>
    </row>
    <row r="183" spans="2:2">
      <c r="B183" s="809"/>
    </row>
    <row r="184" spans="2:2">
      <c r="B184" s="809"/>
    </row>
    <row r="185" spans="2:2">
      <c r="B185" s="809"/>
    </row>
    <row r="186" spans="2:2">
      <c r="B186" s="809"/>
    </row>
    <row r="187" spans="2:2">
      <c r="B187" s="809"/>
    </row>
    <row r="188" spans="2:2">
      <c r="B188" s="809"/>
    </row>
    <row r="189" spans="2:2">
      <c r="B189" s="809"/>
    </row>
    <row r="190" spans="2:2">
      <c r="B190" s="809"/>
    </row>
    <row r="191" spans="2:2">
      <c r="B191" s="809"/>
    </row>
    <row r="192" spans="2:2">
      <c r="B192" s="809"/>
    </row>
    <row r="193" spans="2:2">
      <c r="B193" s="809"/>
    </row>
    <row r="194" spans="2:2">
      <c r="B194" s="809"/>
    </row>
    <row r="195" spans="2:2">
      <c r="B195" s="809"/>
    </row>
    <row r="196" spans="2:2">
      <c r="B196" s="809"/>
    </row>
    <row r="197" spans="2:2">
      <c r="B197" s="809"/>
    </row>
    <row r="198" spans="2:2">
      <c r="B198" s="809"/>
    </row>
    <row r="199" spans="2:2">
      <c r="B199" s="809"/>
    </row>
    <row r="200" spans="2:2">
      <c r="B200" s="809"/>
    </row>
    <row r="201" spans="2:2">
      <c r="B201" s="809"/>
    </row>
    <row r="202" spans="2:2">
      <c r="B202" s="809"/>
    </row>
    <row r="203" spans="2:2">
      <c r="B203" s="809"/>
    </row>
    <row r="204" spans="2:2">
      <c r="B204" s="809"/>
    </row>
    <row r="205" spans="2:2">
      <c r="B205" s="809"/>
    </row>
    <row r="206" spans="2:2">
      <c r="B206" s="809"/>
    </row>
    <row r="207" spans="2:2">
      <c r="B207" s="809"/>
    </row>
    <row r="208" spans="2:2">
      <c r="B208" s="809"/>
    </row>
    <row r="209" spans="2:2">
      <c r="B209" s="809"/>
    </row>
    <row r="210" spans="2:2">
      <c r="B210" s="809"/>
    </row>
    <row r="211" spans="2:2">
      <c r="B211" s="809"/>
    </row>
    <row r="212" spans="2:2">
      <c r="B212" s="809"/>
    </row>
    <row r="213" spans="2:2">
      <c r="B213" s="809"/>
    </row>
    <row r="214" spans="2:2">
      <c r="B214" s="809"/>
    </row>
    <row r="215" spans="2:2">
      <c r="B215" s="809"/>
    </row>
    <row r="216" spans="2:2">
      <c r="B216" s="809"/>
    </row>
    <row r="217" spans="2:2">
      <c r="B217" s="809"/>
    </row>
    <row r="218" spans="2:2">
      <c r="B218" s="809"/>
    </row>
    <row r="219" spans="2:2">
      <c r="B219" s="809"/>
    </row>
    <row r="220" spans="2:2">
      <c r="B220" s="809"/>
    </row>
    <row r="221" spans="2:2">
      <c r="B221" s="809"/>
    </row>
    <row r="222" spans="2:2">
      <c r="B222" s="809"/>
    </row>
    <row r="223" spans="2:2">
      <c r="B223" s="809"/>
    </row>
    <row r="224" spans="2:2">
      <c r="B224" s="809"/>
    </row>
    <row r="225" spans="2:2">
      <c r="B225" s="809"/>
    </row>
    <row r="226" spans="2:2">
      <c r="B226" s="809"/>
    </row>
    <row r="227" spans="2:2">
      <c r="B227" s="809"/>
    </row>
    <row r="228" spans="2:2">
      <c r="B228" s="809"/>
    </row>
    <row r="229" spans="2:2">
      <c r="B229" s="809"/>
    </row>
    <row r="230" spans="2:2">
      <c r="B230" s="809"/>
    </row>
    <row r="231" spans="2:2">
      <c r="B231" s="809"/>
    </row>
    <row r="232" spans="2:2">
      <c r="B232" s="809"/>
    </row>
    <row r="233" spans="2:2">
      <c r="B233" s="809"/>
    </row>
    <row r="234" spans="2:2">
      <c r="B234" s="809"/>
    </row>
    <row r="235" spans="2:2">
      <c r="B235" s="809"/>
    </row>
    <row r="236" spans="2:2">
      <c r="B236" s="809"/>
    </row>
    <row r="237" spans="2:2">
      <c r="B237" s="809"/>
    </row>
    <row r="238" spans="2:2">
      <c r="B238" s="809"/>
    </row>
    <row r="239" spans="2:2">
      <c r="B239" s="809"/>
    </row>
    <row r="240" spans="2:2">
      <c r="B240" s="809"/>
    </row>
    <row r="241" spans="2:2">
      <c r="B241" s="809"/>
    </row>
    <row r="242" spans="2:2">
      <c r="B242" s="809"/>
    </row>
    <row r="243" spans="2:2">
      <c r="B243" s="809"/>
    </row>
    <row r="244" spans="2:2">
      <c r="B244" s="809"/>
    </row>
    <row r="245" spans="2:2">
      <c r="B245" s="809"/>
    </row>
    <row r="246" spans="2:2">
      <c r="B246" s="809"/>
    </row>
    <row r="247" spans="2:2">
      <c r="B247" s="809"/>
    </row>
    <row r="248" spans="2:2">
      <c r="B248" s="809"/>
    </row>
    <row r="249" spans="2:2">
      <c r="B249" s="809"/>
    </row>
    <row r="250" spans="2:2">
      <c r="B250" s="809"/>
    </row>
    <row r="251" spans="2:2">
      <c r="B251" s="809"/>
    </row>
    <row r="252" spans="2:2">
      <c r="B252" s="809"/>
    </row>
    <row r="253" spans="2:2">
      <c r="B253" s="809"/>
    </row>
    <row r="254" spans="2:2">
      <c r="B254" s="809"/>
    </row>
    <row r="255" spans="2:2">
      <c r="B255" s="809"/>
    </row>
    <row r="256" spans="2:2">
      <c r="B256" s="809"/>
    </row>
    <row r="257" spans="2:2">
      <c r="B257" s="809"/>
    </row>
    <row r="258" spans="2:2">
      <c r="B258" s="809"/>
    </row>
    <row r="259" spans="2:2">
      <c r="B259" s="809"/>
    </row>
    <row r="260" spans="2:2">
      <c r="B260" s="809"/>
    </row>
    <row r="261" spans="2:2">
      <c r="B261" s="809"/>
    </row>
    <row r="262" spans="2:2">
      <c r="B262" s="809"/>
    </row>
    <row r="263" spans="2:2">
      <c r="B263" s="809"/>
    </row>
    <row r="264" spans="2:2">
      <c r="B264" s="809"/>
    </row>
    <row r="265" spans="2:2">
      <c r="B265" s="809"/>
    </row>
    <row r="266" spans="2:2">
      <c r="B266" s="809"/>
    </row>
    <row r="267" spans="2:2">
      <c r="B267" s="809"/>
    </row>
    <row r="268" spans="2:2">
      <c r="B268" s="809"/>
    </row>
    <row r="269" spans="2:2">
      <c r="B269" s="809"/>
    </row>
    <row r="270" spans="2:2">
      <c r="B270" s="809"/>
    </row>
    <row r="271" spans="2:2">
      <c r="B271" s="809"/>
    </row>
    <row r="272" spans="2:2">
      <c r="B272" s="809"/>
    </row>
    <row r="273" spans="2:2">
      <c r="B273" s="809"/>
    </row>
    <row r="274" spans="2:2">
      <c r="B274" s="809"/>
    </row>
    <row r="275" spans="2:2">
      <c r="B275" s="809"/>
    </row>
    <row r="276" spans="2:2">
      <c r="B276" s="809"/>
    </row>
    <row r="277" spans="2:2">
      <c r="B277" s="809"/>
    </row>
    <row r="278" spans="2:2">
      <c r="B278" s="809"/>
    </row>
    <row r="279" spans="2:2">
      <c r="B279" s="809"/>
    </row>
    <row r="280" spans="2:2">
      <c r="B280" s="809"/>
    </row>
    <row r="281" spans="2:2">
      <c r="B281" s="809"/>
    </row>
    <row r="282" spans="2:2">
      <c r="B282" s="809"/>
    </row>
    <row r="283" spans="2:2">
      <c r="B283" s="809"/>
    </row>
    <row r="284" spans="2:2">
      <c r="B284" s="809"/>
    </row>
    <row r="285" spans="2:2">
      <c r="B285" s="809"/>
    </row>
    <row r="286" spans="2:2">
      <c r="B286" s="809"/>
    </row>
    <row r="287" spans="2:2">
      <c r="B287" s="809"/>
    </row>
    <row r="288" spans="2:2">
      <c r="B288" s="809"/>
    </row>
    <row r="289" spans="2:2">
      <c r="B289" s="809"/>
    </row>
    <row r="290" spans="2:2">
      <c r="B290" s="809"/>
    </row>
    <row r="291" spans="2:2">
      <c r="B291" s="809"/>
    </row>
    <row r="292" spans="2:2">
      <c r="B292" s="809"/>
    </row>
    <row r="293" spans="2:2">
      <c r="B293" s="809"/>
    </row>
    <row r="294" spans="2:2">
      <c r="B294" s="809"/>
    </row>
    <row r="295" spans="2:2">
      <c r="B295" s="809"/>
    </row>
    <row r="296" spans="2:2">
      <c r="B296" s="809"/>
    </row>
    <row r="297" spans="2:2">
      <c r="B297" s="809"/>
    </row>
    <row r="298" spans="2:2">
      <c r="B298" s="809"/>
    </row>
    <row r="299" spans="2:2">
      <c r="B299" s="809"/>
    </row>
    <row r="300" spans="2:2">
      <c r="B300" s="809"/>
    </row>
    <row r="301" spans="2:2">
      <c r="B301" s="809"/>
    </row>
    <row r="302" spans="2:2">
      <c r="B302" s="809"/>
    </row>
    <row r="303" spans="2:2">
      <c r="B303" s="809"/>
    </row>
    <row r="304" spans="2:2">
      <c r="B304" s="809"/>
    </row>
    <row r="305" spans="2:2">
      <c r="B305" s="809"/>
    </row>
    <row r="306" spans="2:2">
      <c r="B306" s="809"/>
    </row>
    <row r="307" spans="2:2">
      <c r="B307" s="809"/>
    </row>
    <row r="308" spans="2:2">
      <c r="B308" s="809"/>
    </row>
    <row r="309" spans="2:2">
      <c r="B309" s="809"/>
    </row>
    <row r="310" spans="2:2">
      <c r="B310" s="809"/>
    </row>
    <row r="311" spans="2:2">
      <c r="B311" s="809"/>
    </row>
    <row r="312" spans="2:2">
      <c r="B312" s="809"/>
    </row>
    <row r="313" spans="2:2">
      <c r="B313" s="809"/>
    </row>
    <row r="314" spans="2:2">
      <c r="B314" s="809"/>
    </row>
    <row r="315" spans="2:2">
      <c r="B315" s="809"/>
    </row>
    <row r="316" spans="2:2">
      <c r="B316" s="809"/>
    </row>
    <row r="317" spans="2:2">
      <c r="B317" s="809"/>
    </row>
    <row r="318" spans="2:2">
      <c r="B318" s="809"/>
    </row>
    <row r="319" spans="2:2">
      <c r="B319" s="809"/>
    </row>
    <row r="320" spans="2:2">
      <c r="B320" s="809"/>
    </row>
    <row r="321" spans="2:2">
      <c r="B321" s="809"/>
    </row>
    <row r="322" spans="2:2">
      <c r="B322" s="809"/>
    </row>
    <row r="323" spans="2:2">
      <c r="B323" s="809"/>
    </row>
    <row r="324" spans="2:2">
      <c r="B324" s="809"/>
    </row>
    <row r="325" spans="2:2">
      <c r="B325" s="809"/>
    </row>
    <row r="326" spans="2:2">
      <c r="B326" s="809"/>
    </row>
    <row r="327" spans="2:2">
      <c r="B327" s="809"/>
    </row>
    <row r="328" spans="2:2">
      <c r="B328" s="809"/>
    </row>
    <row r="329" spans="2:2">
      <c r="B329" s="809"/>
    </row>
    <row r="330" spans="2:2">
      <c r="B330" s="809"/>
    </row>
    <row r="331" spans="2:2">
      <c r="B331" s="809"/>
    </row>
    <row r="332" spans="2:2">
      <c r="B332" s="809"/>
    </row>
    <row r="333" spans="2:2">
      <c r="B333" s="809"/>
    </row>
    <row r="334" spans="2:2">
      <c r="B334" s="809"/>
    </row>
    <row r="335" spans="2:2">
      <c r="B335" s="809"/>
    </row>
    <row r="336" spans="2:2">
      <c r="B336" s="809"/>
    </row>
    <row r="337" spans="2:2">
      <c r="B337" s="809"/>
    </row>
    <row r="338" spans="2:2">
      <c r="B338" s="809"/>
    </row>
    <row r="339" spans="2:2">
      <c r="B339" s="809"/>
    </row>
    <row r="340" spans="2:2">
      <c r="B340" s="809"/>
    </row>
    <row r="341" spans="2:2">
      <c r="B341" s="809"/>
    </row>
    <row r="342" spans="2:2">
      <c r="B342" s="809"/>
    </row>
    <row r="343" spans="2:2">
      <c r="B343" s="809"/>
    </row>
    <row r="344" spans="2:2">
      <c r="B344" s="809"/>
    </row>
    <row r="345" spans="2:2">
      <c r="B345" s="809"/>
    </row>
    <row r="346" spans="2:2">
      <c r="B346" s="809"/>
    </row>
    <row r="347" spans="2:2">
      <c r="B347" s="809"/>
    </row>
    <row r="348" spans="2:2">
      <c r="B348" s="809"/>
    </row>
    <row r="349" spans="2:2">
      <c r="B349" s="809"/>
    </row>
    <row r="350" spans="2:2">
      <c r="B350" s="809"/>
    </row>
    <row r="351" spans="2:2">
      <c r="B351" s="809"/>
    </row>
    <row r="352" spans="2:2">
      <c r="B352" s="809"/>
    </row>
    <row r="353" spans="2:2">
      <c r="B353" s="809"/>
    </row>
    <row r="354" spans="2:2">
      <c r="B354" s="809"/>
    </row>
    <row r="355" spans="2:2">
      <c r="B355" s="809"/>
    </row>
    <row r="356" spans="2:2">
      <c r="B356" s="809"/>
    </row>
    <row r="357" spans="2:2">
      <c r="B357" s="809"/>
    </row>
    <row r="358" spans="2:2">
      <c r="B358" s="809"/>
    </row>
    <row r="359" spans="2:2">
      <c r="B359" s="809"/>
    </row>
    <row r="360" spans="2:2">
      <c r="B360" s="809"/>
    </row>
    <row r="361" spans="2:2">
      <c r="B361" s="809"/>
    </row>
    <row r="362" spans="2:2">
      <c r="B362" s="809"/>
    </row>
    <row r="363" spans="2:2">
      <c r="B363" s="809"/>
    </row>
    <row r="364" spans="2:2">
      <c r="B364" s="809"/>
    </row>
    <row r="365" spans="2:2">
      <c r="B365" s="809"/>
    </row>
    <row r="366" spans="2:2">
      <c r="B366" s="809"/>
    </row>
    <row r="367" spans="2:2">
      <c r="B367" s="809"/>
    </row>
    <row r="368" spans="2:2">
      <c r="B368" s="809"/>
    </row>
    <row r="369" spans="2:2">
      <c r="B369" s="809"/>
    </row>
    <row r="370" spans="2:2">
      <c r="B370" s="809"/>
    </row>
    <row r="371" spans="2:2">
      <c r="B371" s="809"/>
    </row>
    <row r="372" spans="2:2">
      <c r="B372" s="809"/>
    </row>
    <row r="373" spans="2:2">
      <c r="B373" s="809"/>
    </row>
    <row r="374" spans="2:2">
      <c r="B374" s="809"/>
    </row>
    <row r="375" spans="2:2">
      <c r="B375" s="809"/>
    </row>
    <row r="376" spans="2:2">
      <c r="B376" s="809"/>
    </row>
    <row r="377" spans="2:2">
      <c r="B377" s="809"/>
    </row>
    <row r="378" spans="2:2">
      <c r="B378" s="809"/>
    </row>
    <row r="379" spans="2:2">
      <c r="B379" s="809"/>
    </row>
    <row r="380" spans="2:2">
      <c r="B380" s="809"/>
    </row>
    <row r="381" spans="2:2">
      <c r="B381" s="809"/>
    </row>
    <row r="382" spans="2:2">
      <c r="B382" s="809"/>
    </row>
    <row r="383" spans="2:2">
      <c r="B383" s="809"/>
    </row>
    <row r="384" spans="2:2">
      <c r="B384" s="809"/>
    </row>
    <row r="385" spans="2:2">
      <c r="B385" s="809"/>
    </row>
    <row r="386" spans="2:2">
      <c r="B386" s="809"/>
    </row>
    <row r="387" spans="2:2">
      <c r="B387" s="809"/>
    </row>
    <row r="388" spans="2:2">
      <c r="B388" s="809"/>
    </row>
    <row r="389" spans="2:2">
      <c r="B389" s="809"/>
    </row>
    <row r="390" spans="2:2">
      <c r="B390" s="809"/>
    </row>
    <row r="391" spans="2:2">
      <c r="B391" s="809"/>
    </row>
    <row r="392" spans="2:2">
      <c r="B392" s="809"/>
    </row>
    <row r="393" spans="2:2">
      <c r="B393" s="809"/>
    </row>
    <row r="394" spans="2:2">
      <c r="B394" s="809"/>
    </row>
    <row r="395" spans="2:2">
      <c r="B395" s="809"/>
    </row>
    <row r="396" spans="2:2">
      <c r="B396" s="809"/>
    </row>
    <row r="397" spans="2:2">
      <c r="B397" s="809"/>
    </row>
    <row r="398" spans="2:2">
      <c r="B398" s="809"/>
    </row>
    <row r="399" spans="2:2">
      <c r="B399" s="809"/>
    </row>
    <row r="400" spans="2:2">
      <c r="B400" s="809"/>
    </row>
    <row r="401" spans="2:2">
      <c r="B401" s="809"/>
    </row>
    <row r="402" spans="2:2">
      <c r="B402" s="809"/>
    </row>
    <row r="403" spans="2:2">
      <c r="B403" s="809"/>
    </row>
    <row r="404" spans="2:2">
      <c r="B404" s="809"/>
    </row>
    <row r="405" spans="2:2">
      <c r="B405" s="809"/>
    </row>
    <row r="406" spans="2:2">
      <c r="B406" s="809"/>
    </row>
    <row r="407" spans="2:2">
      <c r="B407" s="809"/>
    </row>
    <row r="408" spans="2:2">
      <c r="B408" s="809"/>
    </row>
    <row r="409" spans="2:2">
      <c r="B409" s="809"/>
    </row>
    <row r="410" spans="2:2">
      <c r="B410" s="809"/>
    </row>
    <row r="411" spans="2:2">
      <c r="B411" s="809"/>
    </row>
    <row r="412" spans="2:2">
      <c r="B412" s="809"/>
    </row>
    <row r="413" spans="2:2">
      <c r="B413" s="809"/>
    </row>
    <row r="414" spans="2:2">
      <c r="B414" s="809"/>
    </row>
    <row r="415" spans="2:2">
      <c r="B415" s="809"/>
    </row>
    <row r="416" spans="2:2">
      <c r="B416" s="809"/>
    </row>
    <row r="417" spans="2:2">
      <c r="B417" s="809"/>
    </row>
    <row r="418" spans="2:2">
      <c r="B418" s="809"/>
    </row>
    <row r="419" spans="2:2">
      <c r="B419" s="809"/>
    </row>
    <row r="420" spans="2:2">
      <c r="B420" s="809"/>
    </row>
    <row r="421" spans="2:2">
      <c r="B421" s="809"/>
    </row>
    <row r="422" spans="2:2">
      <c r="B422" s="809"/>
    </row>
    <row r="423" spans="2:2">
      <c r="B423" s="809"/>
    </row>
    <row r="424" spans="2:2">
      <c r="B424" s="809"/>
    </row>
    <row r="425" spans="2:2">
      <c r="B425" s="809"/>
    </row>
    <row r="426" spans="2:2">
      <c r="B426" s="809"/>
    </row>
    <row r="427" spans="2:2">
      <c r="B427" s="809"/>
    </row>
    <row r="428" spans="2:2">
      <c r="B428" s="809"/>
    </row>
    <row r="429" spans="2:2">
      <c r="B429" s="809"/>
    </row>
    <row r="430" spans="2:2">
      <c r="B430" s="809"/>
    </row>
    <row r="431" spans="2:2">
      <c r="B431" s="809"/>
    </row>
    <row r="432" spans="2:2">
      <c r="B432" s="809"/>
    </row>
    <row r="433" spans="2:2">
      <c r="B433" s="809"/>
    </row>
    <row r="434" spans="2:2">
      <c r="B434" s="809"/>
    </row>
    <row r="435" spans="2:2">
      <c r="B435" s="809"/>
    </row>
    <row r="436" spans="2:2">
      <c r="B436" s="809"/>
    </row>
    <row r="437" spans="2:2">
      <c r="B437" s="809"/>
    </row>
    <row r="438" spans="2:2">
      <c r="B438" s="809"/>
    </row>
    <row r="439" spans="2:2">
      <c r="B439" s="809"/>
    </row>
    <row r="440" spans="2:2">
      <c r="B440" s="809"/>
    </row>
    <row r="441" spans="2:2">
      <c r="B441" s="809"/>
    </row>
    <row r="442" spans="2:2">
      <c r="B442" s="809"/>
    </row>
    <row r="443" spans="2:2">
      <c r="B443" s="809"/>
    </row>
    <row r="444" spans="2:2">
      <c r="B444" s="809"/>
    </row>
    <row r="445" spans="2:2">
      <c r="B445" s="809"/>
    </row>
    <row r="446" spans="2:2">
      <c r="B446" s="809"/>
    </row>
    <row r="447" spans="2:2">
      <c r="B447" s="809"/>
    </row>
    <row r="448" spans="2:2">
      <c r="B448" s="809"/>
    </row>
    <row r="449" spans="2:2">
      <c r="B449" s="809"/>
    </row>
    <row r="450" spans="2:2">
      <c r="B450" s="809"/>
    </row>
    <row r="451" spans="2:2">
      <c r="B451" s="809"/>
    </row>
    <row r="452" spans="2:2">
      <c r="B452" s="809"/>
    </row>
    <row r="453" spans="2:2">
      <c r="B453" s="809"/>
    </row>
    <row r="454" spans="2:2">
      <c r="B454" s="809"/>
    </row>
    <row r="455" spans="2:2">
      <c r="B455" s="809"/>
    </row>
    <row r="456" spans="2:2">
      <c r="B456" s="809"/>
    </row>
    <row r="457" spans="2:2">
      <c r="B457" s="809"/>
    </row>
    <row r="458" spans="2:2">
      <c r="B458" s="809"/>
    </row>
    <row r="459" spans="2:2">
      <c r="B459" s="809"/>
    </row>
    <row r="460" spans="2:2">
      <c r="B460" s="809"/>
    </row>
    <row r="461" spans="2:2">
      <c r="B461" s="809"/>
    </row>
    <row r="462" spans="2:2">
      <c r="B462" s="809"/>
    </row>
    <row r="463" spans="2:2">
      <c r="B463" s="809"/>
    </row>
    <row r="464" spans="2:2">
      <c r="B464" s="809"/>
    </row>
    <row r="465" spans="2:2">
      <c r="B465" s="809"/>
    </row>
    <row r="466" spans="2:2">
      <c r="B466" s="809"/>
    </row>
    <row r="467" spans="2:2">
      <c r="B467" s="809"/>
    </row>
    <row r="468" spans="2:2">
      <c r="B468" s="809"/>
    </row>
    <row r="469" spans="2:2">
      <c r="B469" s="809"/>
    </row>
    <row r="470" spans="2:2">
      <c r="B470" s="809"/>
    </row>
    <row r="471" spans="2:2">
      <c r="B471" s="809"/>
    </row>
    <row r="472" spans="2:2">
      <c r="B472" s="809"/>
    </row>
    <row r="473" spans="2:2">
      <c r="B473" s="809"/>
    </row>
    <row r="474" spans="2:2">
      <c r="B474" s="809"/>
    </row>
    <row r="475" spans="2:2">
      <c r="B475" s="809"/>
    </row>
    <row r="476" spans="2:2">
      <c r="B476" s="809"/>
    </row>
    <row r="477" spans="2:2">
      <c r="B477" s="809"/>
    </row>
    <row r="478" spans="2:2">
      <c r="B478" s="809"/>
    </row>
    <row r="479" spans="2:2">
      <c r="B479" s="809"/>
    </row>
    <row r="480" spans="2:2">
      <c r="B480" s="809"/>
    </row>
    <row r="481" spans="2:2">
      <c r="B481" s="809"/>
    </row>
    <row r="482" spans="2:2">
      <c r="B482" s="809"/>
    </row>
    <row r="483" spans="2:2">
      <c r="B483" s="809"/>
    </row>
    <row r="484" spans="2:2">
      <c r="B484" s="809"/>
    </row>
    <row r="485" spans="2:2">
      <c r="B485" s="809"/>
    </row>
    <row r="486" spans="2:2">
      <c r="B486" s="809"/>
    </row>
    <row r="487" spans="2:2">
      <c r="B487" s="809"/>
    </row>
    <row r="488" spans="2:2">
      <c r="B488" s="809"/>
    </row>
    <row r="489" spans="2:2">
      <c r="B489" s="809"/>
    </row>
    <row r="490" spans="2:2">
      <c r="B490" s="809"/>
    </row>
    <row r="491" spans="2:2">
      <c r="B491" s="809"/>
    </row>
    <row r="492" spans="2:2">
      <c r="B492" s="809"/>
    </row>
    <row r="493" spans="2:2">
      <c r="B493" s="809"/>
    </row>
    <row r="494" spans="2:2">
      <c r="B494" s="809"/>
    </row>
    <row r="495" spans="2:2">
      <c r="B495" s="809"/>
    </row>
    <row r="496" spans="2:2">
      <c r="B496" s="809"/>
    </row>
    <row r="497" spans="2:2">
      <c r="B497" s="809"/>
    </row>
    <row r="498" spans="2:2">
      <c r="B498" s="809"/>
    </row>
    <row r="499" spans="2:2">
      <c r="B499" s="809"/>
    </row>
    <row r="500" spans="2:2">
      <c r="B500" s="809"/>
    </row>
    <row r="501" spans="2:2">
      <c r="B501" s="809"/>
    </row>
    <row r="502" spans="2:2">
      <c r="B502" s="809"/>
    </row>
    <row r="503" spans="2:2">
      <c r="B503" s="809"/>
    </row>
    <row r="504" spans="2:2">
      <c r="B504" s="809"/>
    </row>
    <row r="505" spans="2:2">
      <c r="B505" s="809"/>
    </row>
    <row r="506" spans="2:2">
      <c r="B506" s="809"/>
    </row>
    <row r="507" spans="2:2">
      <c r="B507" s="809"/>
    </row>
    <row r="508" spans="2:2">
      <c r="B508" s="809"/>
    </row>
    <row r="509" spans="2:2">
      <c r="B509" s="809"/>
    </row>
    <row r="510" spans="2:2">
      <c r="B510" s="809"/>
    </row>
    <row r="511" spans="2:2">
      <c r="B511" s="809"/>
    </row>
    <row r="512" spans="2:2">
      <c r="B512" s="809"/>
    </row>
    <row r="513" spans="2:2">
      <c r="B513" s="809"/>
    </row>
    <row r="514" spans="2:2">
      <c r="B514" s="809"/>
    </row>
    <row r="515" spans="2:2">
      <c r="B515" s="809"/>
    </row>
    <row r="516" spans="2:2">
      <c r="B516" s="809"/>
    </row>
    <row r="517" spans="2:2">
      <c r="B517" s="809"/>
    </row>
    <row r="518" spans="2:2">
      <c r="B518" s="809"/>
    </row>
    <row r="519" spans="2:2">
      <c r="B519" s="809"/>
    </row>
    <row r="520" spans="2:2">
      <c r="B520" s="809"/>
    </row>
    <row r="521" spans="2:2">
      <c r="B521" s="809"/>
    </row>
    <row r="522" spans="2:2">
      <c r="B522" s="809"/>
    </row>
    <row r="523" spans="2:2">
      <c r="B523" s="809"/>
    </row>
    <row r="524" spans="2:2">
      <c r="B524" s="809"/>
    </row>
    <row r="525" spans="2:2">
      <c r="B525" s="809"/>
    </row>
    <row r="526" spans="2:2">
      <c r="B526" s="809"/>
    </row>
    <row r="527" spans="2:2">
      <c r="B527" s="809"/>
    </row>
    <row r="528" spans="2:2">
      <c r="B528" s="809"/>
    </row>
    <row r="529" spans="2:2">
      <c r="B529" s="809"/>
    </row>
    <row r="530" spans="2:2">
      <c r="B530" s="809"/>
    </row>
    <row r="531" spans="2:2">
      <c r="B531" s="809"/>
    </row>
    <row r="532" spans="2:2">
      <c r="B532" s="809"/>
    </row>
    <row r="533" spans="2:2">
      <c r="B533" s="809"/>
    </row>
    <row r="534" spans="2:2">
      <c r="B534" s="809"/>
    </row>
    <row r="535" spans="2:2">
      <c r="B535" s="809"/>
    </row>
    <row r="536" spans="2:2">
      <c r="B536" s="809"/>
    </row>
    <row r="537" spans="2:2">
      <c r="B537" s="809"/>
    </row>
    <row r="538" spans="2:2">
      <c r="B538" s="809"/>
    </row>
    <row r="539" spans="2:2">
      <c r="B539" s="809"/>
    </row>
    <row r="540" spans="2:2">
      <c r="B540" s="809"/>
    </row>
    <row r="541" spans="2:2">
      <c r="B541" s="809"/>
    </row>
    <row r="542" spans="2:2">
      <c r="B542" s="809"/>
    </row>
    <row r="543" spans="2:2">
      <c r="B543" s="809"/>
    </row>
    <row r="544" spans="2:2">
      <c r="B544" s="809"/>
    </row>
    <row r="545" spans="2:2">
      <c r="B545" s="809"/>
    </row>
    <row r="546" spans="2:2">
      <c r="B546" s="809"/>
    </row>
    <row r="547" spans="2:2">
      <c r="B547" s="809"/>
    </row>
    <row r="548" spans="2:2">
      <c r="B548" s="809"/>
    </row>
    <row r="549" spans="2:2">
      <c r="B549" s="809"/>
    </row>
    <row r="550" spans="2:2">
      <c r="B550" s="809"/>
    </row>
    <row r="551" spans="2:2">
      <c r="B551" s="809"/>
    </row>
    <row r="552" spans="2:2">
      <c r="B552" s="809"/>
    </row>
    <row r="553" spans="2:2">
      <c r="B553" s="809"/>
    </row>
    <row r="554" spans="2:2" ht="16" thickBot="1">
      <c r="B554" s="809"/>
    </row>
    <row r="555" spans="2:2" ht="16" thickBot="1">
      <c r="B555" s="809"/>
    </row>
  </sheetData>
  <autoFilter ref="F3:I3" xr:uid="{00000000-0009-0000-0000-00000A000000}">
    <sortState xmlns:xlrd2="http://schemas.microsoft.com/office/spreadsheetml/2017/richdata2" ref="F4:I23">
      <sortCondition descending="1" ref="G3"/>
    </sortState>
  </autoFilter>
  <sortState xmlns:xlrd2="http://schemas.microsoft.com/office/spreadsheetml/2017/richdata2" columnSort="1" ref="A3:D23">
    <sortCondition descending="1" ref="B3"/>
  </sortState>
  <mergeCells count="1">
    <mergeCell ref="A1:E1"/>
  </mergeCells>
  <pageMargins left="0.31496062992125984" right="0" top="0" bottom="0" header="0" footer="0"/>
  <pageSetup paperSize="9" scale="85" orientation="landscape" horizontalDpi="4294967292" verticalDpi="0" r:id="rId2"/>
  <headerFooter>
    <oddFooter>&amp;C&amp;P/&amp;N</oddFooter>
  </headerFooter>
  <rowBreaks count="7" manualBreakCount="7">
    <brk id="23" max="8" man="1"/>
    <brk id="92" max="8" man="1"/>
    <brk id="126" max="8" man="1"/>
    <brk id="154" max="8" man="1"/>
    <brk id="186" max="8" man="1"/>
    <brk id="238" max="8" man="1"/>
    <brk id="276" max="8"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90102-E8AC-2F4B-903A-ED0CE3D4F695}">
  <sheetPr>
    <tabColor rgb="FFFF0000"/>
  </sheetPr>
  <dimension ref="A1:W106"/>
  <sheetViews>
    <sheetView workbookViewId="0"/>
  </sheetViews>
  <sheetFormatPr baseColWidth="10" defaultRowHeight="15"/>
  <cols>
    <col min="1" max="1" width="6.83203125" bestFit="1" customWidth="1"/>
    <col min="2" max="2" width="15.5" bestFit="1" customWidth="1"/>
    <col min="3" max="3" width="16.6640625" bestFit="1" customWidth="1"/>
    <col min="4" max="4" width="4.83203125" bestFit="1" customWidth="1"/>
    <col min="5" max="5" width="80.6640625" bestFit="1" customWidth="1"/>
    <col min="6" max="6" width="39.6640625" bestFit="1" customWidth="1"/>
    <col min="7" max="7" width="80.6640625" bestFit="1" customWidth="1"/>
    <col min="8" max="8" width="20.1640625" bestFit="1" customWidth="1"/>
    <col min="9" max="9" width="21.33203125" bestFit="1" customWidth="1"/>
    <col min="10" max="10" width="18.5" customWidth="1"/>
    <col min="11" max="11" width="37.83203125" bestFit="1" customWidth="1"/>
    <col min="12" max="14" width="80.6640625" bestFit="1" customWidth="1"/>
    <col min="15" max="15" width="37.33203125" bestFit="1" customWidth="1"/>
    <col min="16" max="16" width="14.33203125" bestFit="1" customWidth="1"/>
    <col min="17" max="17" width="43.83203125" bestFit="1" customWidth="1"/>
    <col min="18" max="18" width="30.83203125" bestFit="1" customWidth="1"/>
    <col min="19" max="19" width="21" bestFit="1" customWidth="1"/>
    <col min="20" max="20" width="22.33203125" bestFit="1" customWidth="1"/>
    <col min="21" max="23" width="80.6640625" bestFit="1" customWidth="1"/>
  </cols>
  <sheetData>
    <row r="1" spans="1:23">
      <c r="A1" t="s">
        <v>251</v>
      </c>
      <c r="B1" t="s">
        <v>47</v>
      </c>
      <c r="C1" t="s">
        <v>252</v>
      </c>
      <c r="D1" t="s">
        <v>1358</v>
      </c>
      <c r="E1" t="s">
        <v>1205</v>
      </c>
      <c r="F1" t="s">
        <v>0</v>
      </c>
      <c r="G1" t="s">
        <v>1359</v>
      </c>
      <c r="H1" t="s">
        <v>3261</v>
      </c>
      <c r="I1" t="s">
        <v>1207</v>
      </c>
      <c r="J1" t="s">
        <v>1208</v>
      </c>
      <c r="K1" t="s">
        <v>1360</v>
      </c>
      <c r="L1" t="s">
        <v>1361</v>
      </c>
      <c r="M1" t="s">
        <v>1362</v>
      </c>
      <c r="N1" t="s">
        <v>1363</v>
      </c>
      <c r="O1" t="s">
        <v>1209</v>
      </c>
      <c r="P1" t="s">
        <v>1204</v>
      </c>
      <c r="Q1" t="s">
        <v>1364</v>
      </c>
      <c r="R1" t="s">
        <v>1365</v>
      </c>
      <c r="S1" t="s">
        <v>1366</v>
      </c>
      <c r="T1" t="s">
        <v>1367</v>
      </c>
      <c r="U1" t="s">
        <v>1368</v>
      </c>
      <c r="V1" t="s">
        <v>1369</v>
      </c>
      <c r="W1" t="s">
        <v>1210</v>
      </c>
    </row>
    <row r="2" spans="1:23">
      <c r="A2" s="885" t="s">
        <v>529</v>
      </c>
      <c r="B2" s="885" t="s">
        <v>282</v>
      </c>
      <c r="C2" s="885" t="s">
        <v>319</v>
      </c>
      <c r="D2">
        <v>1</v>
      </c>
      <c r="E2" s="885" t="s">
        <v>1211</v>
      </c>
      <c r="F2">
        <v>5</v>
      </c>
      <c r="G2" s="885" t="s">
        <v>1370</v>
      </c>
      <c r="H2">
        <v>6700000</v>
      </c>
      <c r="J2">
        <v>4182054.4870799999</v>
      </c>
      <c r="K2" s="885" t="s">
        <v>1371</v>
      </c>
      <c r="L2" t="s">
        <v>1372</v>
      </c>
      <c r="M2" s="885" t="s">
        <v>1373</v>
      </c>
      <c r="N2" s="885" t="s">
        <v>1374</v>
      </c>
      <c r="O2">
        <v>0.65</v>
      </c>
      <c r="P2">
        <v>0.62418723687761191</v>
      </c>
      <c r="Q2" t="s">
        <v>1375</v>
      </c>
      <c r="R2">
        <v>2026</v>
      </c>
      <c r="S2" t="s">
        <v>474</v>
      </c>
      <c r="T2" t="s">
        <v>474</v>
      </c>
      <c r="U2" s="885" t="s">
        <v>474</v>
      </c>
      <c r="V2" s="885" t="s">
        <v>474</v>
      </c>
      <c r="W2" s="885" t="s">
        <v>20</v>
      </c>
    </row>
    <row r="3" spans="1:23">
      <c r="A3" s="885" t="s">
        <v>529</v>
      </c>
      <c r="B3" s="885" t="s">
        <v>282</v>
      </c>
      <c r="C3" s="885" t="s">
        <v>319</v>
      </c>
      <c r="D3">
        <v>2</v>
      </c>
      <c r="E3" s="885" t="s">
        <v>1212</v>
      </c>
      <c r="F3">
        <v>6</v>
      </c>
      <c r="G3" s="885" t="s">
        <v>1376</v>
      </c>
      <c r="H3">
        <v>4537000</v>
      </c>
      <c r="J3">
        <v>2543494.2432900006</v>
      </c>
      <c r="K3" s="885" t="s">
        <v>1377</v>
      </c>
      <c r="L3" t="s">
        <v>1378</v>
      </c>
      <c r="M3" s="885" t="s">
        <v>1379</v>
      </c>
      <c r="N3" s="885" t="s">
        <v>1380</v>
      </c>
      <c r="O3">
        <v>0.8</v>
      </c>
      <c r="P3">
        <v>0.56061147085959895</v>
      </c>
      <c r="Q3" t="s">
        <v>1381</v>
      </c>
      <c r="R3">
        <v>2026</v>
      </c>
      <c r="S3" t="s">
        <v>474</v>
      </c>
      <c r="T3" t="s">
        <v>474</v>
      </c>
      <c r="U3" s="885" t="s">
        <v>474</v>
      </c>
      <c r="V3" s="885" t="s">
        <v>474</v>
      </c>
      <c r="W3" s="885" t="s">
        <v>20</v>
      </c>
    </row>
    <row r="4" spans="1:23">
      <c r="A4" s="885" t="s">
        <v>529</v>
      </c>
      <c r="B4" s="885" t="s">
        <v>282</v>
      </c>
      <c r="C4" s="885" t="s">
        <v>319</v>
      </c>
      <c r="D4">
        <v>3</v>
      </c>
      <c r="E4" s="885" t="s">
        <v>1213</v>
      </c>
      <c r="F4">
        <v>5</v>
      </c>
      <c r="G4" s="885" t="s">
        <v>1382</v>
      </c>
      <c r="H4">
        <v>4457000</v>
      </c>
      <c r="J4">
        <v>2665334.628620001</v>
      </c>
      <c r="K4" s="885" t="s">
        <v>1371</v>
      </c>
      <c r="L4" t="s">
        <v>1383</v>
      </c>
      <c r="M4" s="885" t="s">
        <v>1384</v>
      </c>
      <c r="N4" s="885" t="s">
        <v>1385</v>
      </c>
      <c r="O4">
        <v>0.8</v>
      </c>
      <c r="P4">
        <v>0.59801091061700706</v>
      </c>
      <c r="Q4" t="s">
        <v>1381</v>
      </c>
      <c r="R4">
        <v>2026</v>
      </c>
      <c r="S4" t="s">
        <v>474</v>
      </c>
      <c r="T4" t="s">
        <v>474</v>
      </c>
      <c r="U4" s="885" t="s">
        <v>474</v>
      </c>
      <c r="V4" s="885" t="s">
        <v>474</v>
      </c>
      <c r="W4" s="885" t="s">
        <v>20</v>
      </c>
    </row>
    <row r="5" spans="1:23">
      <c r="A5" s="885" t="s">
        <v>529</v>
      </c>
      <c r="B5" s="885" t="s">
        <v>282</v>
      </c>
      <c r="C5" s="885" t="s">
        <v>319</v>
      </c>
      <c r="D5">
        <v>4</v>
      </c>
      <c r="E5" s="885" t="s">
        <v>1214</v>
      </c>
      <c r="F5">
        <v>3</v>
      </c>
      <c r="G5" s="885" t="s">
        <v>1386</v>
      </c>
      <c r="H5">
        <v>62000000</v>
      </c>
      <c r="J5">
        <v>4813054.1864999998</v>
      </c>
      <c r="K5" s="885" t="s">
        <v>1387</v>
      </c>
      <c r="L5" t="s">
        <v>1388</v>
      </c>
      <c r="M5" s="885" t="s">
        <v>1389</v>
      </c>
      <c r="N5" s="885" t="s">
        <v>1390</v>
      </c>
      <c r="O5">
        <v>0.05</v>
      </c>
      <c r="P5">
        <v>0</v>
      </c>
      <c r="Q5" t="s">
        <v>1391</v>
      </c>
      <c r="R5">
        <v>46113</v>
      </c>
      <c r="S5" t="s">
        <v>474</v>
      </c>
      <c r="T5" t="s">
        <v>474</v>
      </c>
      <c r="U5" s="885" t="s">
        <v>474</v>
      </c>
      <c r="V5" s="885" t="s">
        <v>474</v>
      </c>
      <c r="W5" s="885" t="s">
        <v>436</v>
      </c>
    </row>
    <row r="6" spans="1:23">
      <c r="A6" s="885" t="s">
        <v>529</v>
      </c>
      <c r="B6" s="885" t="s">
        <v>282</v>
      </c>
      <c r="C6" s="885" t="s">
        <v>319</v>
      </c>
      <c r="D6">
        <v>5</v>
      </c>
      <c r="E6" s="885" t="s">
        <v>1216</v>
      </c>
      <c r="F6" t="s">
        <v>1215</v>
      </c>
      <c r="G6" s="885" t="s">
        <v>1392</v>
      </c>
      <c r="H6">
        <v>2250000</v>
      </c>
      <c r="J6">
        <v>961960.33545000001</v>
      </c>
      <c r="K6" s="885" t="s">
        <v>1393</v>
      </c>
      <c r="L6" t="s">
        <v>1394</v>
      </c>
      <c r="M6" s="885" t="s">
        <v>1395</v>
      </c>
      <c r="N6" s="885"/>
      <c r="O6">
        <v>0.05</v>
      </c>
      <c r="P6">
        <v>0</v>
      </c>
      <c r="Q6" t="s">
        <v>1396</v>
      </c>
      <c r="R6" t="s">
        <v>474</v>
      </c>
      <c r="S6" t="s">
        <v>474</v>
      </c>
      <c r="T6" t="s">
        <v>474</v>
      </c>
      <c r="U6" s="885" t="s">
        <v>474</v>
      </c>
      <c r="V6" s="885" t="s">
        <v>474</v>
      </c>
      <c r="W6" s="885"/>
    </row>
    <row r="7" spans="1:23">
      <c r="A7" s="885" t="s">
        <v>529</v>
      </c>
      <c r="B7" s="885" t="s">
        <v>282</v>
      </c>
      <c r="C7" s="885" t="s">
        <v>319</v>
      </c>
      <c r="E7" s="885"/>
      <c r="G7" s="885"/>
      <c r="J7">
        <v>0</v>
      </c>
      <c r="K7" s="885"/>
      <c r="L7" t="s">
        <v>1397</v>
      </c>
      <c r="M7" s="885" t="s">
        <v>1398</v>
      </c>
      <c r="N7" s="885"/>
      <c r="Q7" t="s">
        <v>1396</v>
      </c>
      <c r="U7" s="885"/>
      <c r="V7" s="885"/>
      <c r="W7" s="885"/>
    </row>
    <row r="8" spans="1:23">
      <c r="A8" s="885" t="s">
        <v>529</v>
      </c>
      <c r="B8" s="885" t="s">
        <v>282</v>
      </c>
      <c r="C8" s="885" t="s">
        <v>319</v>
      </c>
      <c r="E8" s="885"/>
      <c r="G8" s="885"/>
      <c r="J8">
        <v>0</v>
      </c>
      <c r="K8" s="885"/>
      <c r="L8" t="s">
        <v>1399</v>
      </c>
      <c r="M8" s="885"/>
      <c r="N8" s="885"/>
      <c r="U8" s="885"/>
      <c r="V8" s="885"/>
      <c r="W8" s="885"/>
    </row>
    <row r="9" spans="1:23">
      <c r="A9" s="885" t="s">
        <v>529</v>
      </c>
      <c r="B9" s="885" t="s">
        <v>282</v>
      </c>
      <c r="C9" s="885" t="s">
        <v>319</v>
      </c>
      <c r="D9">
        <v>6</v>
      </c>
      <c r="E9" s="885" t="s">
        <v>1217</v>
      </c>
      <c r="F9" t="s">
        <v>1215</v>
      </c>
      <c r="G9" s="885" t="s">
        <v>529</v>
      </c>
      <c r="H9">
        <v>5650000</v>
      </c>
      <c r="J9">
        <v>3046552.4775799997</v>
      </c>
      <c r="K9" s="885" t="s">
        <v>1393</v>
      </c>
      <c r="L9" t="s">
        <v>1400</v>
      </c>
      <c r="M9" s="885" t="s">
        <v>1401</v>
      </c>
      <c r="N9" s="885"/>
      <c r="O9">
        <v>0.4</v>
      </c>
      <c r="P9">
        <v>0.54</v>
      </c>
      <c r="Q9" t="s">
        <v>1402</v>
      </c>
      <c r="R9" t="s">
        <v>474</v>
      </c>
      <c r="S9" t="s">
        <v>474</v>
      </c>
      <c r="T9" t="s">
        <v>474</v>
      </c>
      <c r="U9" s="885" t="s">
        <v>474</v>
      </c>
      <c r="V9" s="885" t="s">
        <v>474</v>
      </c>
      <c r="W9" s="885" t="s">
        <v>474</v>
      </c>
    </row>
    <row r="10" spans="1:23">
      <c r="A10" s="885" t="s">
        <v>529</v>
      </c>
      <c r="B10" s="885" t="s">
        <v>282</v>
      </c>
      <c r="C10" s="885" t="s">
        <v>319</v>
      </c>
      <c r="E10" s="885"/>
      <c r="G10" s="885"/>
      <c r="J10">
        <v>0</v>
      </c>
      <c r="K10" s="885"/>
      <c r="L10" t="s">
        <v>1403</v>
      </c>
      <c r="M10" s="885" t="s">
        <v>1404</v>
      </c>
      <c r="N10" s="885"/>
      <c r="Q10" t="s">
        <v>1405</v>
      </c>
      <c r="U10" s="885"/>
      <c r="V10" s="885"/>
      <c r="W10" s="885"/>
    </row>
    <row r="11" spans="1:23">
      <c r="A11" s="885" t="s">
        <v>529</v>
      </c>
      <c r="B11" s="885" t="s">
        <v>282</v>
      </c>
      <c r="C11" s="885" t="s">
        <v>319</v>
      </c>
      <c r="E11" s="885"/>
      <c r="G11" s="885"/>
      <c r="J11">
        <v>0</v>
      </c>
      <c r="K11" s="885"/>
      <c r="L11" t="s">
        <v>1406</v>
      </c>
      <c r="M11" s="885" t="s">
        <v>1407</v>
      </c>
      <c r="N11" s="885"/>
      <c r="Q11" t="s">
        <v>1408</v>
      </c>
      <c r="U11" s="885"/>
      <c r="V11" s="885"/>
      <c r="W11" s="885"/>
    </row>
    <row r="12" spans="1:23">
      <c r="A12" s="885" t="s">
        <v>529</v>
      </c>
      <c r="B12" s="885" t="s">
        <v>282</v>
      </c>
      <c r="C12" s="885" t="s">
        <v>319</v>
      </c>
      <c r="D12">
        <v>7</v>
      </c>
      <c r="E12" s="885" t="s">
        <v>1218</v>
      </c>
      <c r="F12" t="s">
        <v>1215</v>
      </c>
      <c r="G12" s="885" t="s">
        <v>1409</v>
      </c>
      <c r="H12">
        <v>5056000</v>
      </c>
      <c r="J12">
        <v>4438680.7176900003</v>
      </c>
      <c r="K12" s="885" t="s">
        <v>1410</v>
      </c>
      <c r="L12" t="s">
        <v>1411</v>
      </c>
      <c r="M12" s="885" t="s">
        <v>1412</v>
      </c>
      <c r="N12" s="885"/>
      <c r="O12">
        <v>1</v>
      </c>
      <c r="P12">
        <v>0.88</v>
      </c>
      <c r="Q12" t="s">
        <v>1402</v>
      </c>
      <c r="R12" t="s">
        <v>474</v>
      </c>
      <c r="S12" t="s">
        <v>474</v>
      </c>
      <c r="T12" t="s">
        <v>474</v>
      </c>
      <c r="U12" s="885" t="s">
        <v>474</v>
      </c>
      <c r="V12" s="885" t="s">
        <v>474</v>
      </c>
      <c r="W12" s="885" t="s">
        <v>474</v>
      </c>
    </row>
    <row r="13" spans="1:23">
      <c r="A13" s="885" t="s">
        <v>529</v>
      </c>
      <c r="B13" s="885" t="s">
        <v>282</v>
      </c>
      <c r="C13" s="885" t="s">
        <v>319</v>
      </c>
      <c r="E13" s="885"/>
      <c r="G13" s="885"/>
      <c r="J13">
        <v>0</v>
      </c>
      <c r="K13" s="885"/>
      <c r="L13" t="s">
        <v>1413</v>
      </c>
      <c r="M13" s="885" t="s">
        <v>1414</v>
      </c>
      <c r="N13" s="885"/>
      <c r="Q13" t="s">
        <v>1415</v>
      </c>
      <c r="U13" s="885"/>
      <c r="V13" s="885"/>
      <c r="W13" s="885"/>
    </row>
    <row r="14" spans="1:23">
      <c r="A14" s="885" t="s">
        <v>529</v>
      </c>
      <c r="B14" s="885" t="s">
        <v>282</v>
      </c>
      <c r="C14" s="885" t="s">
        <v>319</v>
      </c>
      <c r="E14" s="885"/>
      <c r="G14" s="885"/>
      <c r="J14">
        <v>0</v>
      </c>
      <c r="K14" s="885"/>
      <c r="L14" t="s">
        <v>1416</v>
      </c>
      <c r="M14" s="885" t="s">
        <v>1417</v>
      </c>
      <c r="N14" s="885"/>
      <c r="Q14" t="s">
        <v>1418</v>
      </c>
      <c r="U14" s="885"/>
      <c r="V14" s="885"/>
      <c r="W14" s="885"/>
    </row>
    <row r="15" spans="1:23">
      <c r="A15" s="885" t="s">
        <v>529</v>
      </c>
      <c r="B15" s="885" t="s">
        <v>283</v>
      </c>
      <c r="C15" s="885" t="s">
        <v>480</v>
      </c>
      <c r="D15">
        <v>1</v>
      </c>
      <c r="E15" s="885" t="s">
        <v>1221</v>
      </c>
      <c r="F15" t="s">
        <v>1220</v>
      </c>
      <c r="G15" s="885" t="s">
        <v>1419</v>
      </c>
      <c r="H15">
        <v>7638</v>
      </c>
      <c r="J15">
        <v>4146876.1746200002</v>
      </c>
      <c r="K15" s="885" t="s">
        <v>1393</v>
      </c>
      <c r="M15" s="885" t="s">
        <v>3262</v>
      </c>
      <c r="N15" s="885" t="s">
        <v>1421</v>
      </c>
      <c r="O15">
        <v>0.52</v>
      </c>
      <c r="P15" t="s">
        <v>1219</v>
      </c>
      <c r="Q15" t="s">
        <v>1422</v>
      </c>
      <c r="R15" t="s">
        <v>1423</v>
      </c>
      <c r="S15">
        <v>25</v>
      </c>
      <c r="T15" t="s">
        <v>474</v>
      </c>
      <c r="U15" s="885" t="s">
        <v>1424</v>
      </c>
      <c r="V15" s="885" t="s">
        <v>1425</v>
      </c>
      <c r="W15" s="885" t="s">
        <v>3257</v>
      </c>
    </row>
    <row r="16" spans="1:23">
      <c r="A16" s="885" t="s">
        <v>529</v>
      </c>
      <c r="B16" s="885" t="s">
        <v>283</v>
      </c>
      <c r="C16" s="885" t="s">
        <v>480</v>
      </c>
      <c r="D16">
        <v>2</v>
      </c>
      <c r="E16" s="885" t="s">
        <v>1223</v>
      </c>
      <c r="F16" t="s">
        <v>1220</v>
      </c>
      <c r="G16" s="885" t="s">
        <v>1426</v>
      </c>
      <c r="H16">
        <v>1760</v>
      </c>
      <c r="J16" t="s">
        <v>474</v>
      </c>
      <c r="K16" s="885" t="s">
        <v>1393</v>
      </c>
      <c r="M16" s="885" t="s">
        <v>1427</v>
      </c>
      <c r="N16" s="885"/>
      <c r="O16" t="s">
        <v>474</v>
      </c>
      <c r="P16" t="s">
        <v>474</v>
      </c>
      <c r="Q16" t="s">
        <v>1428</v>
      </c>
      <c r="R16" t="s">
        <v>1429</v>
      </c>
      <c r="S16">
        <v>40</v>
      </c>
      <c r="T16" t="s">
        <v>474</v>
      </c>
      <c r="U16" s="885"/>
      <c r="V16" s="885"/>
      <c r="W16" s="885" t="s">
        <v>1224</v>
      </c>
    </row>
    <row r="17" spans="1:23">
      <c r="A17" s="885" t="s">
        <v>529</v>
      </c>
      <c r="B17" s="885" t="s">
        <v>294</v>
      </c>
      <c r="C17" s="885" t="s">
        <v>319</v>
      </c>
      <c r="D17">
        <v>1</v>
      </c>
      <c r="E17" s="885" t="s">
        <v>1226</v>
      </c>
      <c r="F17" t="s">
        <v>1225</v>
      </c>
      <c r="G17" s="885" t="s">
        <v>1430</v>
      </c>
      <c r="H17">
        <v>1545300</v>
      </c>
      <c r="J17">
        <v>371983</v>
      </c>
      <c r="K17" s="885" t="s">
        <v>1431</v>
      </c>
      <c r="M17" s="885"/>
      <c r="N17" s="885" t="s">
        <v>1432</v>
      </c>
      <c r="O17">
        <v>0.3</v>
      </c>
      <c r="P17">
        <v>0.24071895424836601</v>
      </c>
      <c r="R17">
        <v>2026</v>
      </c>
      <c r="S17" t="s">
        <v>474</v>
      </c>
      <c r="T17" t="s">
        <v>474</v>
      </c>
      <c r="U17" s="885" t="s">
        <v>474</v>
      </c>
      <c r="V17" s="885" t="s">
        <v>474</v>
      </c>
      <c r="W17" s="885" t="s">
        <v>720</v>
      </c>
    </row>
    <row r="18" spans="1:23">
      <c r="A18" s="885" t="s">
        <v>529</v>
      </c>
      <c r="B18" s="885" t="s">
        <v>294</v>
      </c>
      <c r="C18" s="885" t="s">
        <v>319</v>
      </c>
      <c r="D18">
        <v>2</v>
      </c>
      <c r="E18" s="885" t="s">
        <v>1227</v>
      </c>
      <c r="F18" t="s">
        <v>1225</v>
      </c>
      <c r="G18" s="885" t="s">
        <v>1430</v>
      </c>
      <c r="H18">
        <v>2379640</v>
      </c>
      <c r="J18">
        <v>1450008.09</v>
      </c>
      <c r="K18" s="885" t="s">
        <v>1431</v>
      </c>
      <c r="M18" s="885" t="s">
        <v>1433</v>
      </c>
      <c r="N18" s="885"/>
      <c r="O18">
        <v>0.85</v>
      </c>
      <c r="P18">
        <v>0.60933926560320051</v>
      </c>
      <c r="Q18" t="s">
        <v>1434</v>
      </c>
      <c r="R18">
        <v>45901</v>
      </c>
      <c r="S18">
        <v>20</v>
      </c>
      <c r="T18">
        <v>50</v>
      </c>
      <c r="U18" s="885" t="s">
        <v>474</v>
      </c>
      <c r="V18" s="885" t="s">
        <v>474</v>
      </c>
      <c r="W18" s="885" t="s">
        <v>436</v>
      </c>
    </row>
    <row r="19" spans="1:23">
      <c r="A19" s="885" t="s">
        <v>529</v>
      </c>
      <c r="B19" s="885" t="s">
        <v>294</v>
      </c>
      <c r="C19" s="885" t="s">
        <v>319</v>
      </c>
      <c r="D19">
        <v>3</v>
      </c>
      <c r="E19" s="885" t="s">
        <v>1228</v>
      </c>
      <c r="F19" t="s">
        <v>1225</v>
      </c>
      <c r="G19" s="885" t="s">
        <v>1430</v>
      </c>
      <c r="H19">
        <v>370000</v>
      </c>
      <c r="J19">
        <v>258952.37</v>
      </c>
      <c r="K19" s="885" t="s">
        <v>1431</v>
      </c>
      <c r="M19" s="885" t="s">
        <v>1435</v>
      </c>
      <c r="N19" s="885"/>
      <c r="O19">
        <v>0.95</v>
      </c>
      <c r="P19">
        <v>0.6998712702702703</v>
      </c>
      <c r="Q19" t="s">
        <v>1381</v>
      </c>
      <c r="R19">
        <v>45901</v>
      </c>
      <c r="S19">
        <v>30</v>
      </c>
      <c r="T19">
        <v>40</v>
      </c>
      <c r="U19" s="885" t="s">
        <v>474</v>
      </c>
      <c r="V19" s="885" t="s">
        <v>474</v>
      </c>
      <c r="W19" s="885" t="s">
        <v>436</v>
      </c>
    </row>
    <row r="20" spans="1:23">
      <c r="A20" s="885" t="s">
        <v>529</v>
      </c>
      <c r="B20" s="885" t="s">
        <v>294</v>
      </c>
      <c r="C20" s="885" t="s">
        <v>319</v>
      </c>
      <c r="D20">
        <v>4</v>
      </c>
      <c r="E20" s="885" t="s">
        <v>1229</v>
      </c>
      <c r="F20" t="s">
        <v>1225</v>
      </c>
      <c r="G20" s="885" t="s">
        <v>1430</v>
      </c>
      <c r="H20">
        <v>1600800</v>
      </c>
      <c r="J20">
        <v>172605.2</v>
      </c>
      <c r="K20" s="885" t="s">
        <v>1431</v>
      </c>
      <c r="M20" s="885"/>
      <c r="N20" s="885"/>
      <c r="O20">
        <v>0.15</v>
      </c>
      <c r="P20">
        <v>0.10782433783108449</v>
      </c>
      <c r="R20">
        <v>2026</v>
      </c>
      <c r="S20" t="s">
        <v>474</v>
      </c>
      <c r="T20" t="s">
        <v>474</v>
      </c>
      <c r="U20" s="885" t="s">
        <v>474</v>
      </c>
      <c r="V20" s="885" t="s">
        <v>474</v>
      </c>
      <c r="W20" s="885" t="s">
        <v>720</v>
      </c>
    </row>
    <row r="21" spans="1:23">
      <c r="A21" s="885" t="s">
        <v>529</v>
      </c>
      <c r="B21" s="885" t="s">
        <v>294</v>
      </c>
      <c r="C21" s="885" t="s">
        <v>319</v>
      </c>
      <c r="D21">
        <v>5</v>
      </c>
      <c r="E21" s="885" t="s">
        <v>1230</v>
      </c>
      <c r="F21" t="s">
        <v>1225</v>
      </c>
      <c r="G21" s="885" t="s">
        <v>1430</v>
      </c>
      <c r="H21">
        <v>900000</v>
      </c>
      <c r="J21">
        <v>104622.65</v>
      </c>
      <c r="K21" s="885" t="s">
        <v>1431</v>
      </c>
      <c r="M21" s="885" t="s">
        <v>1436</v>
      </c>
      <c r="N21" s="885"/>
      <c r="O21">
        <v>0.15</v>
      </c>
      <c r="P21">
        <v>0.11624738888888889</v>
      </c>
      <c r="Q21" t="s">
        <v>1437</v>
      </c>
      <c r="R21">
        <v>45901</v>
      </c>
      <c r="S21">
        <v>28</v>
      </c>
      <c r="T21">
        <v>40</v>
      </c>
      <c r="U21" s="885" t="s">
        <v>474</v>
      </c>
      <c r="V21" s="885" t="s">
        <v>474</v>
      </c>
      <c r="W21" s="885" t="s">
        <v>436</v>
      </c>
    </row>
    <row r="22" spans="1:23">
      <c r="A22" s="885" t="s">
        <v>529</v>
      </c>
      <c r="B22" s="885" t="s">
        <v>294</v>
      </c>
      <c r="C22" s="885" t="s">
        <v>319</v>
      </c>
      <c r="D22">
        <v>6</v>
      </c>
      <c r="E22" s="885" t="s">
        <v>1231</v>
      </c>
      <c r="F22" t="s">
        <v>1225</v>
      </c>
      <c r="G22" s="885" t="s">
        <v>1430</v>
      </c>
      <c r="H22">
        <v>1800000</v>
      </c>
      <c r="J22">
        <v>0</v>
      </c>
      <c r="K22" s="885" t="s">
        <v>1431</v>
      </c>
      <c r="M22" s="885"/>
      <c r="N22" s="885"/>
      <c r="O22">
        <v>0</v>
      </c>
      <c r="P22">
        <v>0</v>
      </c>
      <c r="Q22" t="s">
        <v>474</v>
      </c>
      <c r="R22" t="s">
        <v>474</v>
      </c>
      <c r="S22" t="s">
        <v>474</v>
      </c>
      <c r="T22" t="s">
        <v>474</v>
      </c>
      <c r="U22" s="885" t="s">
        <v>1438</v>
      </c>
      <c r="V22" s="885" t="s">
        <v>1439</v>
      </c>
      <c r="W22" s="885" t="s">
        <v>720</v>
      </c>
    </row>
    <row r="23" spans="1:23">
      <c r="A23" s="885" t="s">
        <v>529</v>
      </c>
      <c r="B23" s="885" t="s">
        <v>294</v>
      </c>
      <c r="C23" s="885" t="s">
        <v>319</v>
      </c>
      <c r="D23">
        <v>7</v>
      </c>
      <c r="E23" s="885" t="s">
        <v>1233</v>
      </c>
      <c r="F23" t="s">
        <v>1232</v>
      </c>
      <c r="G23" s="885" t="s">
        <v>1440</v>
      </c>
      <c r="H23">
        <v>758914</v>
      </c>
      <c r="J23">
        <v>228518</v>
      </c>
      <c r="K23" s="885" t="s">
        <v>1431</v>
      </c>
      <c r="M23" s="885" t="s">
        <v>1441</v>
      </c>
      <c r="N23" s="885" t="s">
        <v>1442</v>
      </c>
      <c r="O23" t="s">
        <v>1234</v>
      </c>
      <c r="P23">
        <v>0.30111185193579248</v>
      </c>
      <c r="Q23" t="s">
        <v>1443</v>
      </c>
      <c r="R23">
        <v>45748</v>
      </c>
      <c r="S23">
        <v>50</v>
      </c>
      <c r="T23">
        <v>90</v>
      </c>
      <c r="U23" s="885" t="s">
        <v>1444</v>
      </c>
      <c r="V23" s="885" t="s">
        <v>1445</v>
      </c>
      <c r="W23" s="885" t="s">
        <v>436</v>
      </c>
    </row>
    <row r="24" spans="1:23">
      <c r="A24" s="885" t="s">
        <v>529</v>
      </c>
      <c r="B24" s="885" t="s">
        <v>294</v>
      </c>
      <c r="C24" s="885" t="s">
        <v>319</v>
      </c>
      <c r="D24">
        <v>8</v>
      </c>
      <c r="E24" s="885" t="s">
        <v>1236</v>
      </c>
      <c r="F24" t="s">
        <v>1235</v>
      </c>
      <c r="G24" s="885" t="s">
        <v>1430</v>
      </c>
      <c r="H24">
        <v>500000</v>
      </c>
      <c r="J24">
        <v>435042</v>
      </c>
      <c r="K24" s="885" t="s">
        <v>1446</v>
      </c>
      <c r="M24" s="885" t="s">
        <v>1447</v>
      </c>
      <c r="N24" s="885" t="s">
        <v>1448</v>
      </c>
      <c r="O24">
        <v>0.95</v>
      </c>
      <c r="P24">
        <v>0.87008399999999997</v>
      </c>
      <c r="Q24" t="s">
        <v>1437</v>
      </c>
      <c r="R24" t="s">
        <v>1449</v>
      </c>
      <c r="S24">
        <v>80</v>
      </c>
      <c r="T24">
        <v>150</v>
      </c>
      <c r="U24" s="885" t="s">
        <v>1444</v>
      </c>
      <c r="V24" s="885" t="s">
        <v>1450</v>
      </c>
      <c r="W24" s="885" t="s">
        <v>436</v>
      </c>
    </row>
    <row r="25" spans="1:23">
      <c r="A25" s="885" t="s">
        <v>529</v>
      </c>
      <c r="B25" s="885" t="s">
        <v>294</v>
      </c>
      <c r="C25" s="885" t="s">
        <v>480</v>
      </c>
      <c r="D25">
        <v>1</v>
      </c>
      <c r="E25" s="885" t="s">
        <v>1238</v>
      </c>
      <c r="F25" t="s">
        <v>1237</v>
      </c>
      <c r="G25" s="885" t="s">
        <v>1451</v>
      </c>
      <c r="H25">
        <v>548554</v>
      </c>
      <c r="K25" s="885" t="s">
        <v>1452</v>
      </c>
      <c r="M25" s="885" t="s">
        <v>1453</v>
      </c>
      <c r="N25" s="885" t="s">
        <v>1454</v>
      </c>
      <c r="O25">
        <v>0.46189999999999998</v>
      </c>
      <c r="P25">
        <v>0.38700000000000001</v>
      </c>
      <c r="Q25" t="s">
        <v>1455</v>
      </c>
      <c r="R25">
        <v>46061</v>
      </c>
      <c r="S25">
        <v>1072</v>
      </c>
      <c r="T25">
        <v>274</v>
      </c>
      <c r="U25" s="885" t="s">
        <v>1456</v>
      </c>
      <c r="V25" s="885" t="s">
        <v>1457</v>
      </c>
      <c r="W25" s="885"/>
    </row>
    <row r="26" spans="1:23">
      <c r="A26" s="885" t="s">
        <v>529</v>
      </c>
      <c r="B26" s="885" t="s">
        <v>294</v>
      </c>
      <c r="C26" s="885" t="s">
        <v>480</v>
      </c>
      <c r="D26">
        <v>2</v>
      </c>
      <c r="E26" s="885" t="s">
        <v>1240</v>
      </c>
      <c r="F26" t="s">
        <v>1239</v>
      </c>
      <c r="G26" s="885" t="s">
        <v>1458</v>
      </c>
      <c r="H26" t="s">
        <v>1241</v>
      </c>
      <c r="J26" t="s">
        <v>474</v>
      </c>
      <c r="K26" s="885" t="s">
        <v>1459</v>
      </c>
      <c r="M26" s="885" t="s">
        <v>1460</v>
      </c>
      <c r="N26" s="885" t="s">
        <v>1461</v>
      </c>
      <c r="O26">
        <v>0.95</v>
      </c>
      <c r="P26">
        <v>0</v>
      </c>
      <c r="Q26" t="s">
        <v>1462</v>
      </c>
      <c r="R26">
        <v>45714</v>
      </c>
      <c r="S26">
        <v>400</v>
      </c>
      <c r="T26">
        <v>900</v>
      </c>
      <c r="U26" s="885" t="s">
        <v>474</v>
      </c>
      <c r="V26" s="885" t="s">
        <v>474</v>
      </c>
      <c r="W26" s="885"/>
    </row>
    <row r="27" spans="1:23">
      <c r="A27" s="885" t="s">
        <v>529</v>
      </c>
      <c r="B27" s="885" t="s">
        <v>294</v>
      </c>
      <c r="C27" s="885" t="s">
        <v>480</v>
      </c>
      <c r="D27">
        <v>3</v>
      </c>
      <c r="E27" s="885" t="s">
        <v>1242</v>
      </c>
      <c r="F27" t="s">
        <v>1239</v>
      </c>
      <c r="G27" s="885" t="s">
        <v>1463</v>
      </c>
      <c r="H27">
        <v>15778292</v>
      </c>
      <c r="J27" t="s">
        <v>474</v>
      </c>
      <c r="K27" s="885" t="s">
        <v>1464</v>
      </c>
      <c r="M27" s="885" t="s">
        <v>1465</v>
      </c>
      <c r="N27" s="885" t="s">
        <v>1466</v>
      </c>
      <c r="O27">
        <v>1</v>
      </c>
      <c r="P27">
        <v>0.7</v>
      </c>
      <c r="Q27" t="s">
        <v>1467</v>
      </c>
      <c r="R27" t="s">
        <v>1468</v>
      </c>
      <c r="S27">
        <v>300</v>
      </c>
      <c r="T27">
        <v>450</v>
      </c>
      <c r="U27" s="885" t="s">
        <v>474</v>
      </c>
      <c r="V27" s="885" t="s">
        <v>474</v>
      </c>
      <c r="W27" s="885"/>
    </row>
    <row r="28" spans="1:23">
      <c r="A28" s="885" t="s">
        <v>529</v>
      </c>
      <c r="B28" s="885" t="s">
        <v>294</v>
      </c>
      <c r="C28" s="885" t="s">
        <v>480</v>
      </c>
      <c r="D28">
        <v>4</v>
      </c>
      <c r="E28" s="885" t="s">
        <v>1243</v>
      </c>
      <c r="F28" t="s">
        <v>1239</v>
      </c>
      <c r="G28" s="885" t="s">
        <v>1463</v>
      </c>
      <c r="H28">
        <v>12741089</v>
      </c>
      <c r="J28" t="s">
        <v>474</v>
      </c>
      <c r="K28" s="885" t="s">
        <v>1464</v>
      </c>
      <c r="M28" s="885" t="s">
        <v>1469</v>
      </c>
      <c r="N28" s="885"/>
      <c r="O28">
        <v>1</v>
      </c>
      <c r="P28">
        <v>0.75</v>
      </c>
      <c r="Q28" t="s">
        <v>1467</v>
      </c>
      <c r="R28" t="s">
        <v>1468</v>
      </c>
      <c r="S28">
        <v>220</v>
      </c>
      <c r="T28">
        <v>310</v>
      </c>
      <c r="U28" s="885" t="s">
        <v>474</v>
      </c>
      <c r="V28" s="885" t="s">
        <v>474</v>
      </c>
      <c r="W28" s="885"/>
    </row>
    <row r="29" spans="1:23">
      <c r="A29" s="885" t="s">
        <v>529</v>
      </c>
      <c r="B29" s="885" t="s">
        <v>294</v>
      </c>
      <c r="C29" s="885" t="s">
        <v>480</v>
      </c>
      <c r="E29" s="885" t="s">
        <v>1244</v>
      </c>
      <c r="F29" t="s">
        <v>1239</v>
      </c>
      <c r="G29" s="885" t="s">
        <v>1470</v>
      </c>
      <c r="H29">
        <v>4381982</v>
      </c>
      <c r="J29" t="s">
        <v>474</v>
      </c>
      <c r="K29" s="885" t="s">
        <v>1464</v>
      </c>
      <c r="M29" s="885" t="s">
        <v>1471</v>
      </c>
      <c r="N29" s="885"/>
      <c r="O29">
        <v>0.43</v>
      </c>
      <c r="P29">
        <v>0.32400000000000001</v>
      </c>
      <c r="Q29">
        <v>45778</v>
      </c>
      <c r="S29">
        <v>80</v>
      </c>
      <c r="T29">
        <v>120</v>
      </c>
      <c r="U29" s="885" t="s">
        <v>1472</v>
      </c>
      <c r="V29" s="885" t="s">
        <v>1473</v>
      </c>
      <c r="W29" s="885"/>
    </row>
    <row r="30" spans="1:23">
      <c r="A30" s="885" t="s">
        <v>529</v>
      </c>
      <c r="B30" s="885" t="s">
        <v>294</v>
      </c>
      <c r="C30" s="885" t="s">
        <v>480</v>
      </c>
      <c r="D30">
        <v>5</v>
      </c>
      <c r="E30" s="885" t="s">
        <v>1245</v>
      </c>
      <c r="F30" t="s">
        <v>1239</v>
      </c>
      <c r="G30" s="885" t="s">
        <v>1474</v>
      </c>
      <c r="H30">
        <v>1260982</v>
      </c>
      <c r="J30" t="s">
        <v>474</v>
      </c>
      <c r="K30" s="885" t="s">
        <v>1464</v>
      </c>
      <c r="M30" s="885" t="s">
        <v>1475</v>
      </c>
      <c r="N30" s="885"/>
      <c r="O30">
        <v>0.43</v>
      </c>
      <c r="P30">
        <v>0.22</v>
      </c>
      <c r="Q30" t="s">
        <v>1476</v>
      </c>
      <c r="R30">
        <v>45658</v>
      </c>
      <c r="S30">
        <v>75</v>
      </c>
      <c r="T30">
        <v>100</v>
      </c>
      <c r="U30" s="885"/>
      <c r="V30" s="885"/>
      <c r="W30" s="885"/>
    </row>
    <row r="31" spans="1:23">
      <c r="A31" s="885" t="s">
        <v>529</v>
      </c>
      <c r="B31" s="885" t="s">
        <v>294</v>
      </c>
      <c r="C31" s="885" t="s">
        <v>480</v>
      </c>
      <c r="D31">
        <v>6</v>
      </c>
      <c r="E31" s="885" t="s">
        <v>1246</v>
      </c>
      <c r="F31" t="s">
        <v>1239</v>
      </c>
      <c r="G31" s="885" t="s">
        <v>1477</v>
      </c>
      <c r="H31">
        <v>5959786</v>
      </c>
      <c r="J31" t="s">
        <v>474</v>
      </c>
      <c r="K31" s="885" t="s">
        <v>1464</v>
      </c>
      <c r="M31" s="885" t="s">
        <v>1478</v>
      </c>
      <c r="N31" s="885"/>
      <c r="O31">
        <v>0.3</v>
      </c>
      <c r="P31">
        <v>0.06</v>
      </c>
      <c r="Q31" t="s">
        <v>1467</v>
      </c>
      <c r="R31" t="s">
        <v>1479</v>
      </c>
      <c r="S31">
        <v>180</v>
      </c>
      <c r="T31">
        <v>250</v>
      </c>
      <c r="U31" s="885" t="s">
        <v>1480</v>
      </c>
      <c r="V31" s="885" t="s">
        <v>1481</v>
      </c>
      <c r="W31" s="885"/>
    </row>
    <row r="32" spans="1:23">
      <c r="A32" s="885" t="s">
        <v>529</v>
      </c>
      <c r="B32" s="885" t="s">
        <v>294</v>
      </c>
      <c r="C32" s="885" t="s">
        <v>480</v>
      </c>
      <c r="D32">
        <v>7</v>
      </c>
      <c r="E32" s="885" t="s">
        <v>1247</v>
      </c>
      <c r="F32" t="s">
        <v>1239</v>
      </c>
      <c r="G32" s="885" t="s">
        <v>1482</v>
      </c>
      <c r="H32">
        <v>1693578</v>
      </c>
      <c r="J32" t="s">
        <v>474</v>
      </c>
      <c r="K32" s="885" t="s">
        <v>1464</v>
      </c>
      <c r="M32" s="885" t="s">
        <v>1483</v>
      </c>
      <c r="N32" s="885"/>
      <c r="O32">
        <v>0.13</v>
      </c>
      <c r="P32">
        <v>0</v>
      </c>
      <c r="Q32" t="s">
        <v>1484</v>
      </c>
      <c r="R32" t="s">
        <v>1485</v>
      </c>
      <c r="S32">
        <v>68</v>
      </c>
      <c r="T32">
        <v>110</v>
      </c>
      <c r="U32" s="885"/>
      <c r="V32" s="885" t="s">
        <v>474</v>
      </c>
      <c r="W32" s="885"/>
    </row>
    <row r="33" spans="1:23">
      <c r="A33" s="885" t="s">
        <v>529</v>
      </c>
      <c r="B33" s="885" t="s">
        <v>294</v>
      </c>
      <c r="C33" s="885" t="s">
        <v>480</v>
      </c>
      <c r="D33">
        <v>8</v>
      </c>
      <c r="E33" s="885" t="s">
        <v>1248</v>
      </c>
      <c r="F33" t="s">
        <v>1239</v>
      </c>
      <c r="G33" s="885" t="s">
        <v>1486</v>
      </c>
      <c r="H33">
        <v>22077000</v>
      </c>
      <c r="J33" t="s">
        <v>474</v>
      </c>
      <c r="K33" s="885" t="s">
        <v>1487</v>
      </c>
      <c r="M33" s="885" t="s">
        <v>1488</v>
      </c>
      <c r="N33" s="885" t="s">
        <v>1489</v>
      </c>
      <c r="O33">
        <v>0.8</v>
      </c>
      <c r="P33">
        <v>0.73229999999999995</v>
      </c>
      <c r="Q33" t="s">
        <v>1490</v>
      </c>
      <c r="R33" t="s">
        <v>1491</v>
      </c>
      <c r="S33" t="s">
        <v>1492</v>
      </c>
      <c r="T33" t="s">
        <v>1492</v>
      </c>
      <c r="U33" s="885" t="s">
        <v>1493</v>
      </c>
      <c r="V33" s="885" t="s">
        <v>1494</v>
      </c>
      <c r="W33" s="885"/>
    </row>
    <row r="34" spans="1:23">
      <c r="A34" s="885" t="s">
        <v>529</v>
      </c>
      <c r="B34" s="885" t="s">
        <v>298</v>
      </c>
      <c r="C34" s="885" t="s">
        <v>319</v>
      </c>
      <c r="E34" s="885" t="s">
        <v>1250</v>
      </c>
      <c r="F34" t="s">
        <v>1249</v>
      </c>
      <c r="G34" s="885"/>
      <c r="H34">
        <v>1000000</v>
      </c>
      <c r="I34">
        <v>255687</v>
      </c>
      <c r="J34">
        <v>204549</v>
      </c>
      <c r="K34" s="885"/>
      <c r="M34" s="885"/>
      <c r="N34" s="885"/>
      <c r="O34">
        <v>80</v>
      </c>
      <c r="U34" s="885"/>
      <c r="V34" s="885" t="s">
        <v>1495</v>
      </c>
      <c r="W34" s="885" t="s">
        <v>1251</v>
      </c>
    </row>
    <row r="35" spans="1:23">
      <c r="A35" s="885" t="s">
        <v>529</v>
      </c>
      <c r="B35" s="885" t="s">
        <v>298</v>
      </c>
      <c r="C35" s="885" t="s">
        <v>319</v>
      </c>
      <c r="E35" s="885" t="s">
        <v>1250</v>
      </c>
      <c r="F35" t="s">
        <v>1249</v>
      </c>
      <c r="G35" s="885"/>
      <c r="H35">
        <v>1500000</v>
      </c>
      <c r="I35">
        <v>936228</v>
      </c>
      <c r="J35">
        <v>638679</v>
      </c>
      <c r="K35" s="885"/>
      <c r="M35" s="885"/>
      <c r="N35" s="885"/>
      <c r="O35">
        <v>98</v>
      </c>
      <c r="U35" s="885"/>
      <c r="V35" s="885" t="s">
        <v>1495</v>
      </c>
      <c r="W35" s="885" t="s">
        <v>1251</v>
      </c>
    </row>
    <row r="36" spans="1:23">
      <c r="A36" s="885" t="s">
        <v>529</v>
      </c>
      <c r="B36" s="885" t="s">
        <v>298</v>
      </c>
      <c r="C36" s="885" t="s">
        <v>319</v>
      </c>
      <c r="E36" s="885" t="s">
        <v>1252</v>
      </c>
      <c r="F36" t="s">
        <v>1249</v>
      </c>
      <c r="G36" s="885"/>
      <c r="H36">
        <v>162000</v>
      </c>
      <c r="I36">
        <v>161847</v>
      </c>
      <c r="J36">
        <v>41069</v>
      </c>
      <c r="K36" s="885"/>
      <c r="M36" s="885"/>
      <c r="N36" s="885"/>
      <c r="O36">
        <v>80</v>
      </c>
      <c r="U36" s="885"/>
      <c r="V36" s="885" t="s">
        <v>474</v>
      </c>
      <c r="W36" s="885" t="s">
        <v>1251</v>
      </c>
    </row>
    <row r="37" spans="1:23">
      <c r="A37" s="885" t="s">
        <v>529</v>
      </c>
      <c r="B37" s="885" t="s">
        <v>298</v>
      </c>
      <c r="C37" s="885" t="s">
        <v>319</v>
      </c>
      <c r="E37" s="885" t="s">
        <v>1253</v>
      </c>
      <c r="F37" t="s">
        <v>1249</v>
      </c>
      <c r="G37" s="885"/>
      <c r="H37">
        <v>486000</v>
      </c>
      <c r="I37">
        <v>459977</v>
      </c>
      <c r="J37">
        <v>205419</v>
      </c>
      <c r="K37" s="885"/>
      <c r="M37" s="885"/>
      <c r="N37" s="885"/>
      <c r="O37">
        <v>80</v>
      </c>
      <c r="U37" s="885"/>
      <c r="V37" s="885" t="s">
        <v>474</v>
      </c>
      <c r="W37" s="885" t="s">
        <v>1251</v>
      </c>
    </row>
    <row r="38" spans="1:23">
      <c r="A38" s="885" t="s">
        <v>529</v>
      </c>
      <c r="B38" s="885" t="s">
        <v>298</v>
      </c>
      <c r="C38" s="885" t="s">
        <v>319</v>
      </c>
      <c r="E38" s="885" t="s">
        <v>1254</v>
      </c>
      <c r="F38" t="s">
        <v>1249</v>
      </c>
      <c r="G38" s="885"/>
      <c r="H38">
        <v>1400000</v>
      </c>
      <c r="I38">
        <v>1210373</v>
      </c>
      <c r="J38">
        <v>513457</v>
      </c>
      <c r="K38" s="885"/>
      <c r="M38" s="885"/>
      <c r="N38" s="885"/>
      <c r="O38">
        <v>67</v>
      </c>
      <c r="U38" s="885"/>
      <c r="V38" s="885" t="s">
        <v>1496</v>
      </c>
      <c r="W38" s="885" t="s">
        <v>1251</v>
      </c>
    </row>
    <row r="39" spans="1:23">
      <c r="A39" s="885" t="s">
        <v>529</v>
      </c>
      <c r="B39" s="885" t="s">
        <v>298</v>
      </c>
      <c r="C39" s="885" t="s">
        <v>319</v>
      </c>
      <c r="E39" s="885" t="s">
        <v>1255</v>
      </c>
      <c r="F39" t="s">
        <v>1249</v>
      </c>
      <c r="G39" s="885"/>
      <c r="H39">
        <v>1500000</v>
      </c>
      <c r="I39">
        <v>1331871</v>
      </c>
      <c r="J39">
        <v>1157747</v>
      </c>
      <c r="K39" s="885"/>
      <c r="M39" s="885"/>
      <c r="N39" s="885"/>
      <c r="O39">
        <v>98</v>
      </c>
      <c r="U39" s="885"/>
      <c r="V39" s="885" t="s">
        <v>1495</v>
      </c>
      <c r="W39" s="885" t="s">
        <v>1251</v>
      </c>
    </row>
    <row r="40" spans="1:23">
      <c r="A40" s="885" t="s">
        <v>529</v>
      </c>
      <c r="B40" s="885" t="s">
        <v>298</v>
      </c>
      <c r="C40" s="885" t="s">
        <v>319</v>
      </c>
      <c r="E40" s="885" t="s">
        <v>1256</v>
      </c>
      <c r="F40" t="s">
        <v>1133</v>
      </c>
      <c r="G40" s="885"/>
      <c r="H40">
        <v>14610000</v>
      </c>
      <c r="I40">
        <v>13611907</v>
      </c>
      <c r="J40">
        <v>10529573</v>
      </c>
      <c r="K40" s="885"/>
      <c r="M40" s="885"/>
      <c r="N40" s="885"/>
      <c r="O40">
        <v>71</v>
      </c>
      <c r="U40" s="885"/>
      <c r="V40" s="885" t="s">
        <v>474</v>
      </c>
      <c r="W40" s="885" t="s">
        <v>802</v>
      </c>
    </row>
    <row r="41" spans="1:23">
      <c r="A41" s="885" t="s">
        <v>529</v>
      </c>
      <c r="B41" s="885" t="s">
        <v>298</v>
      </c>
      <c r="C41" s="885" t="s">
        <v>319</v>
      </c>
      <c r="E41" s="885" t="s">
        <v>1257</v>
      </c>
      <c r="F41" t="s">
        <v>1239</v>
      </c>
      <c r="G41" s="885"/>
      <c r="H41">
        <v>2500000</v>
      </c>
      <c r="I41">
        <v>2142157</v>
      </c>
      <c r="J41">
        <v>826597</v>
      </c>
      <c r="K41" s="885"/>
      <c r="M41" s="885"/>
      <c r="N41" s="885"/>
      <c r="O41">
        <v>85</v>
      </c>
      <c r="U41" s="885"/>
      <c r="V41" s="885" t="s">
        <v>474</v>
      </c>
      <c r="W41" s="885" t="s">
        <v>1258</v>
      </c>
    </row>
    <row r="42" spans="1:23">
      <c r="A42" s="885" t="s">
        <v>529</v>
      </c>
      <c r="B42" s="885" t="s">
        <v>298</v>
      </c>
      <c r="C42" s="885" t="s">
        <v>319</v>
      </c>
      <c r="E42" s="885" t="s">
        <v>1259</v>
      </c>
      <c r="F42" t="s">
        <v>1239</v>
      </c>
      <c r="G42" s="885"/>
      <c r="H42">
        <v>2490000</v>
      </c>
      <c r="I42">
        <v>1999404</v>
      </c>
      <c r="J42">
        <v>412576</v>
      </c>
      <c r="K42" s="885"/>
      <c r="M42" s="885"/>
      <c r="N42" s="885"/>
      <c r="O42">
        <v>50</v>
      </c>
      <c r="U42" s="885"/>
      <c r="V42" s="885" t="s">
        <v>474</v>
      </c>
      <c r="W42" s="885" t="s">
        <v>1258</v>
      </c>
    </row>
    <row r="43" spans="1:23">
      <c r="A43" s="885" t="s">
        <v>529</v>
      </c>
      <c r="B43" s="885" t="s">
        <v>298</v>
      </c>
      <c r="C43" s="885" t="s">
        <v>319</v>
      </c>
      <c r="E43" s="885" t="s">
        <v>1261</v>
      </c>
      <c r="F43" t="s">
        <v>1260</v>
      </c>
      <c r="G43" s="885"/>
      <c r="H43">
        <v>2000000</v>
      </c>
      <c r="I43">
        <v>1517700</v>
      </c>
      <c r="J43">
        <v>1428287</v>
      </c>
      <c r="K43" s="885"/>
      <c r="M43" s="885"/>
      <c r="N43" s="885"/>
      <c r="O43">
        <v>90</v>
      </c>
      <c r="U43" s="885"/>
      <c r="V43" s="885" t="s">
        <v>474</v>
      </c>
      <c r="W43" s="885" t="s">
        <v>130</v>
      </c>
    </row>
    <row r="44" spans="1:23">
      <c r="A44" s="885" t="s">
        <v>529</v>
      </c>
      <c r="B44" s="885" t="s">
        <v>298</v>
      </c>
      <c r="C44" s="885" t="s">
        <v>319</v>
      </c>
      <c r="E44" s="885" t="s">
        <v>1262</v>
      </c>
      <c r="F44" t="s">
        <v>444</v>
      </c>
      <c r="G44" s="885"/>
      <c r="H44">
        <v>1700000</v>
      </c>
      <c r="I44">
        <v>1201064</v>
      </c>
      <c r="J44">
        <v>574074</v>
      </c>
      <c r="K44" s="885"/>
      <c r="M44" s="885"/>
      <c r="N44" s="885"/>
      <c r="O44">
        <v>65</v>
      </c>
      <c r="U44" s="885"/>
      <c r="V44" s="885" t="s">
        <v>1497</v>
      </c>
      <c r="W44" s="885" t="s">
        <v>1263</v>
      </c>
    </row>
    <row r="45" spans="1:23">
      <c r="A45" s="885" t="s">
        <v>529</v>
      </c>
      <c r="B45" s="885" t="s">
        <v>298</v>
      </c>
      <c r="C45" s="885" t="s">
        <v>319</v>
      </c>
      <c r="E45" s="885" t="s">
        <v>1264</v>
      </c>
      <c r="F45" t="s">
        <v>444</v>
      </c>
      <c r="G45" s="885"/>
      <c r="H45">
        <v>700000</v>
      </c>
      <c r="I45">
        <v>611126</v>
      </c>
      <c r="J45">
        <v>126410</v>
      </c>
      <c r="K45" s="885"/>
      <c r="M45" s="885"/>
      <c r="N45" s="885"/>
      <c r="O45">
        <v>45</v>
      </c>
      <c r="U45" s="885"/>
      <c r="V45" s="885" t="s">
        <v>1498</v>
      </c>
      <c r="W45" s="885" t="s">
        <v>1263</v>
      </c>
    </row>
    <row r="46" spans="1:23">
      <c r="A46" s="885" t="s">
        <v>529</v>
      </c>
      <c r="B46" s="885" t="s">
        <v>298</v>
      </c>
      <c r="C46" s="885" t="s">
        <v>319</v>
      </c>
      <c r="E46" s="885" t="s">
        <v>1265</v>
      </c>
      <c r="F46" t="s">
        <v>444</v>
      </c>
      <c r="G46" s="885"/>
      <c r="H46">
        <v>2000000</v>
      </c>
      <c r="I46">
        <v>1637616</v>
      </c>
      <c r="J46">
        <v>507012</v>
      </c>
      <c r="K46" s="885"/>
      <c r="M46" s="885"/>
      <c r="N46" s="885"/>
      <c r="O46">
        <v>45</v>
      </c>
      <c r="U46" s="885"/>
      <c r="V46" s="885" t="s">
        <v>1499</v>
      </c>
      <c r="W46" s="885" t="s">
        <v>1263</v>
      </c>
    </row>
    <row r="47" spans="1:23">
      <c r="A47" s="885" t="s">
        <v>529</v>
      </c>
      <c r="B47" s="885" t="s">
        <v>298</v>
      </c>
      <c r="C47" s="885" t="s">
        <v>319</v>
      </c>
      <c r="E47" s="885" t="s">
        <v>1266</v>
      </c>
      <c r="F47" t="s">
        <v>397</v>
      </c>
      <c r="G47" s="885"/>
      <c r="H47">
        <v>900000</v>
      </c>
      <c r="I47">
        <v>333414</v>
      </c>
      <c r="J47">
        <v>44449</v>
      </c>
      <c r="K47" s="885"/>
      <c r="M47" s="885"/>
      <c r="N47" s="885"/>
      <c r="O47">
        <v>15</v>
      </c>
      <c r="U47" s="885"/>
      <c r="V47" s="885" t="s">
        <v>1500</v>
      </c>
      <c r="W47" s="885" t="s">
        <v>119</v>
      </c>
    </row>
    <row r="48" spans="1:23">
      <c r="A48" s="885" t="s">
        <v>529</v>
      </c>
      <c r="B48" s="885" t="s">
        <v>298</v>
      </c>
      <c r="C48" s="885" t="s">
        <v>319</v>
      </c>
      <c r="E48" s="885" t="s">
        <v>1267</v>
      </c>
      <c r="F48" t="s">
        <v>397</v>
      </c>
      <c r="G48" s="885"/>
      <c r="H48">
        <v>700000</v>
      </c>
      <c r="I48">
        <v>227304</v>
      </c>
      <c r="J48">
        <v>164018</v>
      </c>
      <c r="K48" s="885"/>
      <c r="M48" s="885"/>
      <c r="N48" s="885"/>
      <c r="O48">
        <v>65</v>
      </c>
      <c r="U48" s="885"/>
      <c r="V48" s="885" t="s">
        <v>1501</v>
      </c>
      <c r="W48" s="885" t="s">
        <v>119</v>
      </c>
    </row>
    <row r="49" spans="1:23">
      <c r="A49" s="885" t="s">
        <v>529</v>
      </c>
      <c r="B49" s="885" t="s">
        <v>298</v>
      </c>
      <c r="C49" s="885" t="s">
        <v>319</v>
      </c>
      <c r="E49" s="885" t="s">
        <v>1268</v>
      </c>
      <c r="F49" t="s">
        <v>412</v>
      </c>
      <c r="G49" s="885"/>
      <c r="H49">
        <v>3110000</v>
      </c>
      <c r="I49">
        <v>2986303</v>
      </c>
      <c r="J49">
        <v>2285748</v>
      </c>
      <c r="K49" s="885"/>
      <c r="M49" s="885"/>
      <c r="N49" s="885"/>
      <c r="O49">
        <v>90</v>
      </c>
      <c r="U49" s="885"/>
      <c r="V49" s="885" t="s">
        <v>1502</v>
      </c>
      <c r="W49" s="885" t="s">
        <v>1269</v>
      </c>
    </row>
    <row r="50" spans="1:23">
      <c r="A50" s="885" t="s">
        <v>529</v>
      </c>
      <c r="B50" s="885" t="s">
        <v>298</v>
      </c>
      <c r="C50" s="885" t="s">
        <v>319</v>
      </c>
      <c r="E50" s="885" t="s">
        <v>1270</v>
      </c>
      <c r="F50" t="s">
        <v>412</v>
      </c>
      <c r="G50" s="885"/>
      <c r="H50">
        <v>2292000</v>
      </c>
      <c r="I50">
        <v>1997405</v>
      </c>
      <c r="J50">
        <v>1906385</v>
      </c>
      <c r="K50" s="885"/>
      <c r="M50" s="885"/>
      <c r="N50" s="885"/>
      <c r="O50">
        <v>85</v>
      </c>
      <c r="U50" s="885"/>
      <c r="V50" s="885" t="s">
        <v>474</v>
      </c>
      <c r="W50" s="885" t="s">
        <v>906</v>
      </c>
    </row>
    <row r="51" spans="1:23">
      <c r="A51" s="885" t="s">
        <v>529</v>
      </c>
      <c r="B51" s="885" t="s">
        <v>298</v>
      </c>
      <c r="C51" s="885" t="s">
        <v>319</v>
      </c>
      <c r="E51" s="885" t="s">
        <v>1272</v>
      </c>
      <c r="F51" t="s">
        <v>1271</v>
      </c>
      <c r="G51" s="885"/>
      <c r="H51">
        <v>522000</v>
      </c>
      <c r="I51">
        <v>358383</v>
      </c>
      <c r="J51">
        <v>282841</v>
      </c>
      <c r="K51" s="885"/>
      <c r="M51" s="885"/>
      <c r="N51" s="885"/>
      <c r="O51">
        <v>85</v>
      </c>
      <c r="U51" s="885"/>
      <c r="V51" s="885" t="s">
        <v>474</v>
      </c>
      <c r="W51" s="885" t="s">
        <v>1273</v>
      </c>
    </row>
    <row r="52" spans="1:23">
      <c r="A52" s="885" t="s">
        <v>529</v>
      </c>
      <c r="B52" s="885" t="s">
        <v>298</v>
      </c>
      <c r="C52" s="885" t="s">
        <v>319</v>
      </c>
      <c r="E52" s="885" t="s">
        <v>1274</v>
      </c>
      <c r="F52" t="s">
        <v>1271</v>
      </c>
      <c r="G52" s="885"/>
      <c r="H52">
        <v>568000</v>
      </c>
      <c r="I52">
        <v>382994</v>
      </c>
      <c r="J52">
        <v>308530</v>
      </c>
      <c r="K52" s="885"/>
      <c r="M52" s="885"/>
      <c r="N52" s="885"/>
      <c r="O52">
        <v>85</v>
      </c>
      <c r="U52" s="885"/>
      <c r="V52" s="885" t="s">
        <v>474</v>
      </c>
      <c r="W52" s="885" t="s">
        <v>1275</v>
      </c>
    </row>
    <row r="53" spans="1:23">
      <c r="A53" s="885" t="s">
        <v>529</v>
      </c>
      <c r="B53" s="885" t="s">
        <v>298</v>
      </c>
      <c r="C53" s="885" t="s">
        <v>319</v>
      </c>
      <c r="E53" s="885" t="s">
        <v>1276</v>
      </c>
      <c r="F53" t="s">
        <v>912</v>
      </c>
      <c r="G53" s="885"/>
      <c r="H53">
        <v>3693200</v>
      </c>
      <c r="I53">
        <v>3435134</v>
      </c>
      <c r="J53">
        <v>1549144</v>
      </c>
      <c r="K53" s="885"/>
      <c r="M53" s="885"/>
      <c r="N53" s="885"/>
      <c r="O53">
        <v>70</v>
      </c>
      <c r="U53" s="885"/>
      <c r="V53" s="885" t="s">
        <v>1503</v>
      </c>
      <c r="W53" s="885" t="s">
        <v>912</v>
      </c>
    </row>
    <row r="54" spans="1:23">
      <c r="A54" s="885" t="s">
        <v>529</v>
      </c>
      <c r="B54" s="885" t="s">
        <v>298</v>
      </c>
      <c r="C54" s="885" t="s">
        <v>319</v>
      </c>
      <c r="E54" s="885" t="s">
        <v>1278</v>
      </c>
      <c r="F54" t="s">
        <v>1277</v>
      </c>
      <c r="G54" s="885"/>
      <c r="H54">
        <v>561000</v>
      </c>
      <c r="I54">
        <v>297670</v>
      </c>
      <c r="J54">
        <v>161083</v>
      </c>
      <c r="K54" s="885"/>
      <c r="M54" s="885"/>
      <c r="N54" s="885"/>
      <c r="O54">
        <v>78</v>
      </c>
      <c r="U54" s="885"/>
      <c r="V54" s="885" t="s">
        <v>474</v>
      </c>
      <c r="W54" s="885" t="s">
        <v>1277</v>
      </c>
    </row>
    <row r="55" spans="1:23">
      <c r="A55" s="885" t="s">
        <v>529</v>
      </c>
      <c r="B55" s="885" t="s">
        <v>298</v>
      </c>
      <c r="C55" s="885" t="s">
        <v>480</v>
      </c>
      <c r="E55" s="885" t="s">
        <v>1280</v>
      </c>
      <c r="F55" t="s">
        <v>1279</v>
      </c>
      <c r="G55" s="885"/>
      <c r="H55">
        <v>82230000</v>
      </c>
      <c r="I55" t="s">
        <v>474</v>
      </c>
      <c r="J55" t="s">
        <v>474</v>
      </c>
      <c r="K55" s="885"/>
      <c r="L55" t="s">
        <v>474</v>
      </c>
      <c r="M55" s="885"/>
      <c r="N55" s="885"/>
      <c r="O55">
        <v>0.92</v>
      </c>
      <c r="U55" s="885"/>
      <c r="V55" s="885"/>
      <c r="W55" s="885" t="s">
        <v>1281</v>
      </c>
    </row>
    <row r="56" spans="1:23">
      <c r="A56" s="885" t="s">
        <v>529</v>
      </c>
      <c r="B56" s="885" t="s">
        <v>298</v>
      </c>
      <c r="C56" s="885" t="s">
        <v>480</v>
      </c>
      <c r="E56" s="885" t="s">
        <v>1282</v>
      </c>
      <c r="F56" t="s">
        <v>345</v>
      </c>
      <c r="G56" s="885"/>
      <c r="H56">
        <v>4000000</v>
      </c>
      <c r="I56">
        <v>2997084</v>
      </c>
      <c r="J56">
        <v>0</v>
      </c>
      <c r="K56" s="885"/>
      <c r="L56">
        <v>4000000</v>
      </c>
      <c r="M56" s="885"/>
      <c r="N56" s="885"/>
      <c r="O56">
        <v>0.17</v>
      </c>
      <c r="U56" s="885"/>
      <c r="V56" s="885"/>
      <c r="W56" s="885" t="s">
        <v>1283</v>
      </c>
    </row>
    <row r="57" spans="1:23">
      <c r="A57" s="885" t="s">
        <v>529</v>
      </c>
      <c r="B57" s="885" t="s">
        <v>268</v>
      </c>
      <c r="C57" s="885" t="s">
        <v>480</v>
      </c>
      <c r="D57">
        <v>1</v>
      </c>
      <c r="E57" s="885" t="s">
        <v>1284</v>
      </c>
      <c r="F57" t="s">
        <v>345</v>
      </c>
      <c r="G57" s="885" t="s">
        <v>1201</v>
      </c>
      <c r="H57">
        <v>1733000</v>
      </c>
      <c r="J57">
        <v>0</v>
      </c>
      <c r="K57" s="885" t="s">
        <v>1504</v>
      </c>
      <c r="M57" s="885" t="s">
        <v>1505</v>
      </c>
      <c r="N57" s="885" t="s">
        <v>1506</v>
      </c>
      <c r="O57">
        <v>0.7</v>
      </c>
      <c r="P57">
        <v>0.59</v>
      </c>
      <c r="Q57" t="s">
        <v>1507</v>
      </c>
      <c r="R57" t="s">
        <v>1508</v>
      </c>
      <c r="S57">
        <v>50</v>
      </c>
      <c r="T57" t="s">
        <v>1509</v>
      </c>
      <c r="U57" s="885" t="s">
        <v>1510</v>
      </c>
      <c r="V57" s="885" t="s">
        <v>1511</v>
      </c>
      <c r="W57" s="885" t="s">
        <v>97</v>
      </c>
    </row>
    <row r="58" spans="1:23">
      <c r="A58" s="885" t="s">
        <v>529</v>
      </c>
      <c r="B58" s="885" t="s">
        <v>268</v>
      </c>
      <c r="C58" s="885" t="s">
        <v>480</v>
      </c>
      <c r="D58">
        <v>2</v>
      </c>
      <c r="E58" s="885" t="s">
        <v>1286</v>
      </c>
      <c r="F58" t="s">
        <v>1285</v>
      </c>
      <c r="G58" s="885" t="s">
        <v>26</v>
      </c>
      <c r="H58">
        <v>1063998</v>
      </c>
      <c r="J58">
        <v>762251</v>
      </c>
      <c r="K58" s="885" t="s">
        <v>1285</v>
      </c>
      <c r="M58" s="885" t="s">
        <v>1512</v>
      </c>
      <c r="N58" s="885" t="s">
        <v>1513</v>
      </c>
      <c r="O58">
        <v>0.83</v>
      </c>
      <c r="P58">
        <v>0.71640266241101958</v>
      </c>
      <c r="Q58" t="s">
        <v>1375</v>
      </c>
      <c r="R58">
        <v>45992</v>
      </c>
      <c r="S58">
        <v>2000</v>
      </c>
      <c r="T58">
        <v>1000</v>
      </c>
      <c r="U58" s="885" t="s">
        <v>1514</v>
      </c>
      <c r="V58" s="885" t="s">
        <v>1515</v>
      </c>
      <c r="W58" s="885" t="s">
        <v>1287</v>
      </c>
    </row>
    <row r="59" spans="1:23">
      <c r="A59" s="885" t="s">
        <v>529</v>
      </c>
      <c r="B59" s="885" t="s">
        <v>268</v>
      </c>
      <c r="C59" s="885" t="s">
        <v>319</v>
      </c>
      <c r="D59">
        <v>1</v>
      </c>
      <c r="E59" s="885" t="s">
        <v>1289</v>
      </c>
      <c r="F59" t="s">
        <v>1288</v>
      </c>
      <c r="G59" s="885" t="s">
        <v>1516</v>
      </c>
      <c r="H59">
        <v>255000</v>
      </c>
      <c r="J59">
        <v>173624</v>
      </c>
      <c r="K59" s="885" t="s">
        <v>1371</v>
      </c>
      <c r="M59" s="885" t="s">
        <v>1517</v>
      </c>
      <c r="N59" s="885" t="s">
        <v>1518</v>
      </c>
      <c r="O59">
        <v>0.9</v>
      </c>
      <c r="P59">
        <v>0.680878431372549</v>
      </c>
      <c r="Q59" t="s">
        <v>474</v>
      </c>
      <c r="R59">
        <v>45747</v>
      </c>
      <c r="S59">
        <v>30</v>
      </c>
      <c r="T59" t="s">
        <v>474</v>
      </c>
      <c r="U59" s="885" t="s">
        <v>1519</v>
      </c>
      <c r="V59" s="885" t="s">
        <v>1520</v>
      </c>
      <c r="W59" s="885"/>
    </row>
    <row r="60" spans="1:23">
      <c r="A60" s="885" t="s">
        <v>529</v>
      </c>
      <c r="B60" s="885" t="s">
        <v>268</v>
      </c>
      <c r="C60" s="885" t="s">
        <v>319</v>
      </c>
      <c r="D60">
        <v>2</v>
      </c>
      <c r="E60" s="885" t="s">
        <v>1291</v>
      </c>
      <c r="F60" t="s">
        <v>1290</v>
      </c>
      <c r="G60" s="885" t="s">
        <v>1521</v>
      </c>
      <c r="H60">
        <v>500000</v>
      </c>
      <c r="J60">
        <v>149695</v>
      </c>
      <c r="K60" s="885" t="s">
        <v>1371</v>
      </c>
      <c r="M60" s="885" t="s">
        <v>1522</v>
      </c>
      <c r="N60" s="885" t="s">
        <v>1523</v>
      </c>
      <c r="O60">
        <v>0.6</v>
      </c>
      <c r="P60">
        <v>0.29938999999999999</v>
      </c>
      <c r="Q60" t="s">
        <v>1455</v>
      </c>
      <c r="R60">
        <v>45900</v>
      </c>
      <c r="S60">
        <v>25</v>
      </c>
      <c r="T60">
        <v>10</v>
      </c>
      <c r="U60" s="885" t="s">
        <v>474</v>
      </c>
      <c r="V60" s="885" t="s">
        <v>67</v>
      </c>
      <c r="W60" s="885"/>
    </row>
    <row r="61" spans="1:23">
      <c r="A61" s="885" t="s">
        <v>529</v>
      </c>
      <c r="B61" s="885" t="s">
        <v>268</v>
      </c>
      <c r="C61" s="885" t="s">
        <v>319</v>
      </c>
      <c r="D61">
        <v>3</v>
      </c>
      <c r="E61" s="885" t="s">
        <v>1292</v>
      </c>
      <c r="F61" t="s">
        <v>397</v>
      </c>
      <c r="G61" s="885" t="s">
        <v>1524</v>
      </c>
      <c r="H61">
        <v>3118969</v>
      </c>
      <c r="J61">
        <v>1135783</v>
      </c>
      <c r="K61" s="885" t="s">
        <v>1371</v>
      </c>
      <c r="M61" s="885" t="s">
        <v>1525</v>
      </c>
      <c r="N61" s="885" t="s">
        <v>1526</v>
      </c>
      <c r="O61">
        <v>0.8</v>
      </c>
      <c r="P61">
        <v>0.36415334682710854</v>
      </c>
      <c r="Q61" t="s">
        <v>1375</v>
      </c>
      <c r="R61">
        <v>45838</v>
      </c>
      <c r="S61">
        <v>500</v>
      </c>
      <c r="T61" t="s">
        <v>474</v>
      </c>
      <c r="U61" s="885" t="s">
        <v>474</v>
      </c>
      <c r="V61" s="885" t="s">
        <v>1527</v>
      </c>
      <c r="W61" s="885"/>
    </row>
    <row r="62" spans="1:23">
      <c r="A62" s="885" t="s">
        <v>529</v>
      </c>
      <c r="B62" s="885" t="s">
        <v>268</v>
      </c>
      <c r="C62" s="885" t="s">
        <v>319</v>
      </c>
      <c r="D62">
        <v>4</v>
      </c>
      <c r="E62" s="885" t="s">
        <v>1293</v>
      </c>
      <c r="F62" t="s">
        <v>397</v>
      </c>
      <c r="G62" s="885" t="s">
        <v>1521</v>
      </c>
      <c r="H62">
        <v>4600000</v>
      </c>
      <c r="J62">
        <v>4160577</v>
      </c>
      <c r="K62" s="885" t="s">
        <v>1371</v>
      </c>
      <c r="M62" s="885" t="s">
        <v>1528</v>
      </c>
      <c r="N62" s="885" t="s">
        <v>1526</v>
      </c>
      <c r="O62">
        <v>1</v>
      </c>
      <c r="P62">
        <v>0.90447326086956525</v>
      </c>
      <c r="Q62" t="s">
        <v>1375</v>
      </c>
      <c r="R62">
        <v>45444</v>
      </c>
      <c r="S62">
        <v>800</v>
      </c>
      <c r="T62" t="s">
        <v>474</v>
      </c>
      <c r="U62" s="885" t="s">
        <v>474</v>
      </c>
      <c r="V62" s="885" t="s">
        <v>1529</v>
      </c>
      <c r="W62" s="885"/>
    </row>
    <row r="63" spans="1:23">
      <c r="A63" s="885" t="s">
        <v>529</v>
      </c>
      <c r="B63" s="885" t="s">
        <v>268</v>
      </c>
      <c r="C63" s="885" t="s">
        <v>319</v>
      </c>
      <c r="D63">
        <v>5</v>
      </c>
      <c r="E63" s="885" t="s">
        <v>1294</v>
      </c>
      <c r="F63" t="s">
        <v>397</v>
      </c>
      <c r="G63" s="885" t="s">
        <v>1530</v>
      </c>
      <c r="H63">
        <v>1600000</v>
      </c>
      <c r="J63">
        <v>341235</v>
      </c>
      <c r="K63" s="885" t="s">
        <v>1371</v>
      </c>
      <c r="M63" s="885" t="s">
        <v>1531</v>
      </c>
      <c r="N63" s="885" t="s">
        <v>1526</v>
      </c>
      <c r="O63">
        <v>0.8</v>
      </c>
      <c r="P63">
        <v>0.213271875</v>
      </c>
      <c r="Q63" t="s">
        <v>1375</v>
      </c>
      <c r="R63">
        <v>45838</v>
      </c>
      <c r="S63">
        <v>250</v>
      </c>
      <c r="T63" t="s">
        <v>474</v>
      </c>
      <c r="U63" s="885" t="s">
        <v>474</v>
      </c>
      <c r="V63" s="885" t="s">
        <v>1103</v>
      </c>
      <c r="W63" s="885"/>
    </row>
    <row r="64" spans="1:23">
      <c r="A64" s="885" t="s">
        <v>529</v>
      </c>
      <c r="B64" s="885" t="s">
        <v>268</v>
      </c>
      <c r="C64" s="885" t="s">
        <v>319</v>
      </c>
      <c r="D64">
        <v>6</v>
      </c>
      <c r="E64" s="885" t="s">
        <v>1295</v>
      </c>
      <c r="F64" t="s">
        <v>1239</v>
      </c>
      <c r="G64" s="885" t="s">
        <v>1524</v>
      </c>
      <c r="H64">
        <v>2500000</v>
      </c>
      <c r="J64">
        <v>3156</v>
      </c>
      <c r="K64" s="885" t="s">
        <v>1387</v>
      </c>
      <c r="M64" s="885" t="s">
        <v>1532</v>
      </c>
      <c r="N64" s="885" t="s">
        <v>1533</v>
      </c>
      <c r="O64">
        <v>0</v>
      </c>
      <c r="P64">
        <v>1.2623999999999999E-3</v>
      </c>
      <c r="Q64" t="s">
        <v>1381</v>
      </c>
      <c r="R64" t="s">
        <v>474</v>
      </c>
      <c r="S64">
        <v>100</v>
      </c>
      <c r="T64" t="s">
        <v>474</v>
      </c>
      <c r="U64" s="885" t="s">
        <v>1534</v>
      </c>
      <c r="V64" s="885" t="s">
        <v>1535</v>
      </c>
      <c r="W64" s="885"/>
    </row>
    <row r="65" spans="1:23">
      <c r="A65" s="885" t="s">
        <v>529</v>
      </c>
      <c r="B65" s="885" t="s">
        <v>268</v>
      </c>
      <c r="C65" s="885" t="s">
        <v>319</v>
      </c>
      <c r="D65">
        <v>7</v>
      </c>
      <c r="E65" s="885" t="s">
        <v>1296</v>
      </c>
      <c r="F65" t="s">
        <v>1215</v>
      </c>
      <c r="G65" s="885" t="s">
        <v>26</v>
      </c>
      <c r="H65">
        <v>640000</v>
      </c>
      <c r="J65">
        <v>623459</v>
      </c>
      <c r="K65" s="885" t="s">
        <v>1393</v>
      </c>
      <c r="M65" s="885" t="s">
        <v>1536</v>
      </c>
      <c r="N65" s="885" t="s">
        <v>1537</v>
      </c>
      <c r="O65">
        <v>1</v>
      </c>
      <c r="P65">
        <v>0.9741546875</v>
      </c>
      <c r="Q65" t="s">
        <v>1538</v>
      </c>
      <c r="R65" t="s">
        <v>474</v>
      </c>
      <c r="S65">
        <v>8</v>
      </c>
      <c r="T65">
        <v>2</v>
      </c>
      <c r="U65" s="885" t="s">
        <v>474</v>
      </c>
      <c r="V65" s="885" t="s">
        <v>474</v>
      </c>
      <c r="W65" s="885"/>
    </row>
    <row r="66" spans="1:23">
      <c r="A66" s="885" t="s">
        <v>529</v>
      </c>
      <c r="B66" s="885" t="s">
        <v>268</v>
      </c>
      <c r="C66" s="885" t="s">
        <v>319</v>
      </c>
      <c r="E66" s="885"/>
      <c r="G66" s="885"/>
      <c r="K66" s="885"/>
      <c r="M66" s="885" t="s">
        <v>1539</v>
      </c>
      <c r="N66" s="885"/>
      <c r="Q66" t="s">
        <v>1538</v>
      </c>
      <c r="U66" s="885"/>
      <c r="V66" s="885"/>
      <c r="W66" s="885"/>
    </row>
    <row r="67" spans="1:23">
      <c r="A67" s="885" t="s">
        <v>529</v>
      </c>
      <c r="B67" s="885" t="s">
        <v>268</v>
      </c>
      <c r="C67" s="885" t="s">
        <v>319</v>
      </c>
      <c r="E67" s="885" t="s">
        <v>1298</v>
      </c>
      <c r="F67" t="s">
        <v>1297</v>
      </c>
      <c r="G67" s="885" t="s">
        <v>1516</v>
      </c>
      <c r="H67">
        <v>1217108</v>
      </c>
      <c r="K67" s="885" t="s">
        <v>1540</v>
      </c>
      <c r="M67" s="885" t="s">
        <v>1536</v>
      </c>
      <c r="N67" s="885" t="s">
        <v>1541</v>
      </c>
      <c r="O67">
        <v>0.75</v>
      </c>
      <c r="P67">
        <v>0.66282614196932399</v>
      </c>
      <c r="Q67" t="s">
        <v>1428</v>
      </c>
      <c r="R67">
        <v>45992</v>
      </c>
      <c r="S67">
        <v>1000</v>
      </c>
      <c r="T67">
        <v>3000</v>
      </c>
      <c r="U67" s="885" t="s">
        <v>1542</v>
      </c>
      <c r="V67" s="885" t="s">
        <v>1543</v>
      </c>
      <c r="W67" s="885"/>
    </row>
    <row r="68" spans="1:23">
      <c r="A68" s="885" t="s">
        <v>529</v>
      </c>
      <c r="B68" s="885" t="s">
        <v>268</v>
      </c>
      <c r="C68" s="885" t="s">
        <v>319</v>
      </c>
      <c r="E68" s="885"/>
      <c r="G68" s="885"/>
      <c r="K68" s="885"/>
      <c r="M68" s="885" t="s">
        <v>1544</v>
      </c>
      <c r="N68" s="885"/>
      <c r="U68" s="885"/>
      <c r="V68" s="885"/>
      <c r="W68" s="885"/>
    </row>
    <row r="69" spans="1:23">
      <c r="A69" s="885" t="s">
        <v>529</v>
      </c>
      <c r="B69" s="885" t="s">
        <v>268</v>
      </c>
      <c r="C69" s="885" t="s">
        <v>319</v>
      </c>
      <c r="D69">
        <v>9</v>
      </c>
      <c r="E69" s="885"/>
      <c r="G69" s="885"/>
      <c r="K69" s="885"/>
      <c r="M69" s="885" t="s">
        <v>1545</v>
      </c>
      <c r="N69" s="885"/>
      <c r="U69" s="885"/>
      <c r="V69" s="885"/>
      <c r="W69" s="885"/>
    </row>
    <row r="70" spans="1:23">
      <c r="A70" s="885" t="s">
        <v>529</v>
      </c>
      <c r="B70" s="885" t="s">
        <v>268</v>
      </c>
      <c r="C70" s="885" t="s">
        <v>319</v>
      </c>
      <c r="E70" s="885"/>
      <c r="G70" s="885"/>
      <c r="J70">
        <v>806731</v>
      </c>
      <c r="K70" s="885"/>
      <c r="M70" s="885" t="s">
        <v>1546</v>
      </c>
      <c r="N70" s="885"/>
      <c r="U70" s="885"/>
      <c r="V70" s="885"/>
      <c r="W70" s="885"/>
    </row>
    <row r="71" spans="1:23">
      <c r="A71" s="885" t="s">
        <v>529</v>
      </c>
      <c r="B71" s="885" t="s">
        <v>268</v>
      </c>
      <c r="C71" s="885" t="s">
        <v>319</v>
      </c>
      <c r="E71" s="885"/>
      <c r="G71" s="885"/>
      <c r="K71" s="885"/>
      <c r="M71" s="885" t="s">
        <v>1547</v>
      </c>
      <c r="N71" s="885"/>
      <c r="U71" s="885"/>
      <c r="V71" s="885"/>
      <c r="W71" s="885"/>
    </row>
    <row r="72" spans="1:23">
      <c r="A72" s="885" t="s">
        <v>529</v>
      </c>
      <c r="B72" s="885" t="s">
        <v>268</v>
      </c>
      <c r="C72" s="885" t="s">
        <v>319</v>
      </c>
      <c r="E72" s="885"/>
      <c r="G72" s="885"/>
      <c r="K72" s="885"/>
      <c r="M72" s="885" t="s">
        <v>1548</v>
      </c>
      <c r="N72" s="885"/>
      <c r="O72">
        <v>1</v>
      </c>
      <c r="P72">
        <v>1</v>
      </c>
      <c r="Q72" t="s">
        <v>474</v>
      </c>
      <c r="R72" t="s">
        <v>474</v>
      </c>
      <c r="U72" s="885" t="s">
        <v>474</v>
      </c>
      <c r="V72" s="885" t="s">
        <v>474</v>
      </c>
      <c r="W72" s="885"/>
    </row>
    <row r="73" spans="1:23">
      <c r="A73" s="885" t="s">
        <v>529</v>
      </c>
      <c r="B73" s="885" t="s">
        <v>268</v>
      </c>
      <c r="C73" s="885" t="s">
        <v>319</v>
      </c>
      <c r="D73">
        <v>10</v>
      </c>
      <c r="E73" s="885" t="s">
        <v>1299</v>
      </c>
      <c r="F73" t="s">
        <v>911</v>
      </c>
      <c r="G73" s="885" t="s">
        <v>1521</v>
      </c>
      <c r="H73">
        <v>160000</v>
      </c>
      <c r="J73">
        <v>93804</v>
      </c>
      <c r="K73" s="885" t="s">
        <v>1549</v>
      </c>
      <c r="M73" s="885" t="s">
        <v>1550</v>
      </c>
      <c r="N73" s="885" t="s">
        <v>1551</v>
      </c>
      <c r="O73">
        <v>0.8</v>
      </c>
      <c r="P73">
        <v>0.58627499999999999</v>
      </c>
      <c r="Q73" t="s">
        <v>1381</v>
      </c>
      <c r="R73">
        <v>45992</v>
      </c>
      <c r="S73">
        <v>20</v>
      </c>
      <c r="T73" t="s">
        <v>474</v>
      </c>
      <c r="U73" s="885" t="s">
        <v>474</v>
      </c>
      <c r="V73" s="885" t="s">
        <v>1552</v>
      </c>
      <c r="W73" s="885"/>
    </row>
    <row r="74" spans="1:23">
      <c r="A74" s="885" t="s">
        <v>529</v>
      </c>
      <c r="B74" s="885" t="s">
        <v>268</v>
      </c>
      <c r="C74" s="885" t="s">
        <v>319</v>
      </c>
      <c r="D74">
        <v>11</v>
      </c>
      <c r="E74" s="885" t="s">
        <v>1300</v>
      </c>
      <c r="F74" t="s">
        <v>911</v>
      </c>
      <c r="G74" s="885" t="s">
        <v>1553</v>
      </c>
      <c r="H74">
        <v>2392145</v>
      </c>
      <c r="J74">
        <v>851222</v>
      </c>
      <c r="K74" s="885" t="s">
        <v>1549</v>
      </c>
      <c r="M74" s="885" t="s">
        <v>1554</v>
      </c>
      <c r="N74" s="885" t="s">
        <v>1555</v>
      </c>
      <c r="O74">
        <v>0.7</v>
      </c>
      <c r="P74">
        <v>0.36</v>
      </c>
      <c r="Q74" t="s">
        <v>1375</v>
      </c>
      <c r="R74">
        <v>45992</v>
      </c>
      <c r="S74">
        <v>100</v>
      </c>
      <c r="T74" t="s">
        <v>474</v>
      </c>
      <c r="U74" s="885" t="s">
        <v>474</v>
      </c>
      <c r="V74" s="885" t="s">
        <v>474</v>
      </c>
      <c r="W74" s="885"/>
    </row>
    <row r="75" spans="1:23">
      <c r="A75" s="885" t="s">
        <v>529</v>
      </c>
      <c r="B75" s="885" t="s">
        <v>268</v>
      </c>
      <c r="C75" s="885" t="s">
        <v>319</v>
      </c>
      <c r="D75" t="s">
        <v>1556</v>
      </c>
      <c r="E75" s="885" t="s">
        <v>1301</v>
      </c>
      <c r="F75" t="s">
        <v>1297</v>
      </c>
      <c r="G75" s="885" t="s">
        <v>1557</v>
      </c>
      <c r="H75">
        <v>4000000</v>
      </c>
      <c r="J75">
        <v>1106580</v>
      </c>
      <c r="K75" s="885" t="s">
        <v>1393</v>
      </c>
      <c r="M75" s="885" t="s">
        <v>1558</v>
      </c>
      <c r="N75" s="885" t="s">
        <v>1559</v>
      </c>
      <c r="O75">
        <v>0.4</v>
      </c>
      <c r="P75">
        <v>0.26513975000000001</v>
      </c>
      <c r="Q75" t="s">
        <v>1375</v>
      </c>
      <c r="R75">
        <v>45992</v>
      </c>
      <c r="S75">
        <v>900</v>
      </c>
      <c r="T75" t="s">
        <v>474</v>
      </c>
      <c r="U75" s="885" t="s">
        <v>1560</v>
      </c>
      <c r="V75" s="885" t="s">
        <v>1561</v>
      </c>
      <c r="W75" s="885"/>
    </row>
    <row r="76" spans="1:23">
      <c r="A76" s="885" t="s">
        <v>529</v>
      </c>
      <c r="B76" s="885" t="s">
        <v>280</v>
      </c>
      <c r="C76" s="885" t="s">
        <v>319</v>
      </c>
      <c r="E76" s="885" t="s">
        <v>1302</v>
      </c>
      <c r="F76" t="s">
        <v>397</v>
      </c>
      <c r="G76" s="885" t="s">
        <v>1203</v>
      </c>
      <c r="H76">
        <v>3083000</v>
      </c>
      <c r="J76">
        <v>1021151.31956</v>
      </c>
      <c r="K76" s="885" t="s">
        <v>1562</v>
      </c>
      <c r="M76" s="885" t="s">
        <v>1563</v>
      </c>
      <c r="N76" s="885" t="s">
        <v>1564</v>
      </c>
      <c r="O76">
        <v>0.5</v>
      </c>
      <c r="P76">
        <v>0.33</v>
      </c>
      <c r="Q76" t="s">
        <v>1565</v>
      </c>
      <c r="S76">
        <v>180</v>
      </c>
      <c r="T76">
        <v>30</v>
      </c>
      <c r="U76" s="885" t="s">
        <v>1566</v>
      </c>
      <c r="V76" s="885" t="s">
        <v>1567</v>
      </c>
      <c r="W76" s="885" t="s">
        <v>1303</v>
      </c>
    </row>
    <row r="77" spans="1:23">
      <c r="A77" s="885" t="s">
        <v>529</v>
      </c>
      <c r="B77" s="885" t="s">
        <v>280</v>
      </c>
      <c r="C77" s="885" t="s">
        <v>319</v>
      </c>
      <c r="E77" s="885" t="s">
        <v>1304</v>
      </c>
      <c r="F77" t="s">
        <v>397</v>
      </c>
      <c r="G77" s="885" t="s">
        <v>1568</v>
      </c>
      <c r="H77">
        <v>1400000</v>
      </c>
      <c r="J77">
        <v>974.61</v>
      </c>
      <c r="K77" s="885" t="s">
        <v>1562</v>
      </c>
      <c r="M77" s="885" t="s">
        <v>1569</v>
      </c>
      <c r="N77" s="885" t="s">
        <v>1570</v>
      </c>
      <c r="O77">
        <v>0</v>
      </c>
      <c r="P77">
        <v>0</v>
      </c>
      <c r="Q77" t="s">
        <v>1571</v>
      </c>
      <c r="R77" t="s">
        <v>1571</v>
      </c>
      <c r="S77">
        <v>150</v>
      </c>
      <c r="T77">
        <v>30</v>
      </c>
      <c r="U77" s="885"/>
      <c r="V77" s="885"/>
      <c r="W77" s="885" t="s">
        <v>1305</v>
      </c>
    </row>
    <row r="78" spans="1:23">
      <c r="A78" s="885" t="s">
        <v>529</v>
      </c>
      <c r="B78" s="885" t="s">
        <v>280</v>
      </c>
      <c r="C78" s="885" t="s">
        <v>319</v>
      </c>
      <c r="E78" s="885" t="s">
        <v>1306</v>
      </c>
      <c r="F78" t="s">
        <v>397</v>
      </c>
      <c r="G78" s="885" t="s">
        <v>1203</v>
      </c>
      <c r="H78">
        <v>300000</v>
      </c>
      <c r="J78">
        <v>0</v>
      </c>
      <c r="K78" s="885" t="s">
        <v>1562</v>
      </c>
      <c r="M78" s="885" t="s">
        <v>1572</v>
      </c>
      <c r="N78" s="885" t="s">
        <v>1573</v>
      </c>
      <c r="O78">
        <v>0</v>
      </c>
      <c r="P78">
        <v>0</v>
      </c>
      <c r="Q78" t="s">
        <v>1571</v>
      </c>
      <c r="R78" t="s">
        <v>1571</v>
      </c>
      <c r="U78" s="885"/>
      <c r="V78" s="885"/>
      <c r="W78" s="885" t="s">
        <v>1307</v>
      </c>
    </row>
    <row r="79" spans="1:23">
      <c r="A79" s="885" t="s">
        <v>529</v>
      </c>
      <c r="B79" s="885" t="s">
        <v>280</v>
      </c>
      <c r="C79" s="885" t="s">
        <v>319</v>
      </c>
      <c r="E79" s="885" t="s">
        <v>1308</v>
      </c>
      <c r="F79" t="s">
        <v>397</v>
      </c>
      <c r="G79" s="885" t="s">
        <v>1574</v>
      </c>
      <c r="H79">
        <v>160000</v>
      </c>
      <c r="J79">
        <v>0</v>
      </c>
      <c r="K79" s="885" t="s">
        <v>1562</v>
      </c>
      <c r="M79" s="885" t="s">
        <v>1572</v>
      </c>
      <c r="N79" s="885" t="s">
        <v>1575</v>
      </c>
      <c r="O79">
        <v>0</v>
      </c>
      <c r="P79">
        <v>0</v>
      </c>
      <c r="Q79" t="s">
        <v>1571</v>
      </c>
      <c r="R79" t="s">
        <v>1571</v>
      </c>
      <c r="U79" s="885"/>
      <c r="V79" s="885"/>
      <c r="W79" s="885" t="s">
        <v>1307</v>
      </c>
    </row>
    <row r="80" spans="1:23">
      <c r="A80" s="885" t="s">
        <v>529</v>
      </c>
      <c r="B80" s="885" t="s">
        <v>280</v>
      </c>
      <c r="C80" s="885" t="s">
        <v>319</v>
      </c>
      <c r="E80" s="885" t="s">
        <v>1309</v>
      </c>
      <c r="F80" t="s">
        <v>345</v>
      </c>
      <c r="G80" s="885" t="s">
        <v>1576</v>
      </c>
      <c r="H80">
        <v>3005000</v>
      </c>
      <c r="J80">
        <v>2649907.60348</v>
      </c>
      <c r="K80" s="885" t="s">
        <v>1577</v>
      </c>
      <c r="M80" s="885" t="s">
        <v>1578</v>
      </c>
      <c r="N80" s="885" t="s">
        <v>1579</v>
      </c>
      <c r="O80">
        <v>0.99</v>
      </c>
      <c r="P80">
        <v>0.88</v>
      </c>
      <c r="Q80" t="s">
        <v>1580</v>
      </c>
      <c r="R80" t="s">
        <v>1581</v>
      </c>
      <c r="S80">
        <v>20</v>
      </c>
      <c r="T80">
        <v>0</v>
      </c>
      <c r="U80" s="885"/>
      <c r="V80" s="885" t="s">
        <v>1571</v>
      </c>
      <c r="W80" s="885" t="s">
        <v>1310</v>
      </c>
    </row>
    <row r="81" spans="1:23">
      <c r="A81" s="885" t="s">
        <v>529</v>
      </c>
      <c r="B81" s="885" t="s">
        <v>299</v>
      </c>
      <c r="C81" s="885" t="s">
        <v>319</v>
      </c>
      <c r="D81" t="s">
        <v>1582</v>
      </c>
      <c r="E81" s="885" t="s">
        <v>1311</v>
      </c>
      <c r="F81">
        <v>1</v>
      </c>
      <c r="G81" s="885" t="s">
        <v>1583</v>
      </c>
      <c r="H81">
        <v>3000000</v>
      </c>
      <c r="J81">
        <v>2341776</v>
      </c>
      <c r="K81" s="885" t="s">
        <v>1540</v>
      </c>
      <c r="M81" s="885" t="s">
        <v>1584</v>
      </c>
      <c r="N81" s="885" t="s">
        <v>1585</v>
      </c>
      <c r="O81">
        <v>0.8</v>
      </c>
      <c r="P81">
        <v>0.64730430840562814</v>
      </c>
      <c r="Q81" t="s">
        <v>1586</v>
      </c>
      <c r="R81">
        <v>45838</v>
      </c>
      <c r="S81">
        <v>40</v>
      </c>
      <c r="T81">
        <v>4</v>
      </c>
      <c r="U81" s="885" t="s">
        <v>1587</v>
      </c>
      <c r="V81" s="885"/>
      <c r="W81" s="885" t="s">
        <v>1312</v>
      </c>
    </row>
    <row r="82" spans="1:23">
      <c r="A82" s="885" t="s">
        <v>529</v>
      </c>
      <c r="B82" s="885" t="s">
        <v>299</v>
      </c>
      <c r="C82" s="885" t="s">
        <v>319</v>
      </c>
      <c r="D82" t="s">
        <v>1588</v>
      </c>
      <c r="E82" s="885" t="s">
        <v>1313</v>
      </c>
      <c r="F82">
        <v>5</v>
      </c>
      <c r="G82" s="885" t="s">
        <v>1589</v>
      </c>
      <c r="H82">
        <v>1604564</v>
      </c>
      <c r="J82">
        <v>1325438</v>
      </c>
      <c r="K82" s="885" t="s">
        <v>1377</v>
      </c>
      <c r="M82" s="885" t="s">
        <v>1590</v>
      </c>
      <c r="N82" s="885" t="s">
        <v>1591</v>
      </c>
      <c r="O82">
        <v>0.98</v>
      </c>
      <c r="P82">
        <v>0.8260424638718058</v>
      </c>
      <c r="Q82" t="s">
        <v>1592</v>
      </c>
      <c r="R82" t="s">
        <v>1593</v>
      </c>
      <c r="S82" t="s">
        <v>474</v>
      </c>
      <c r="T82" t="s">
        <v>474</v>
      </c>
      <c r="U82" s="885" t="s">
        <v>474</v>
      </c>
      <c r="V82" s="885" t="s">
        <v>474</v>
      </c>
      <c r="W82" s="885" t="s">
        <v>20</v>
      </c>
    </row>
    <row r="83" spans="1:23">
      <c r="A83" s="885" t="s">
        <v>529</v>
      </c>
      <c r="B83" s="885" t="s">
        <v>299</v>
      </c>
      <c r="C83" s="885" t="s">
        <v>319</v>
      </c>
      <c r="D83" t="s">
        <v>1594</v>
      </c>
      <c r="E83" s="885" t="s">
        <v>1314</v>
      </c>
      <c r="F83">
        <v>5</v>
      </c>
      <c r="G83" s="885" t="s">
        <v>1595</v>
      </c>
      <c r="H83">
        <v>1250000</v>
      </c>
      <c r="J83">
        <v>238684</v>
      </c>
      <c r="K83" s="885" t="s">
        <v>1377</v>
      </c>
      <c r="M83" s="885" t="s">
        <v>1596</v>
      </c>
      <c r="N83" s="885" t="s">
        <v>1597</v>
      </c>
      <c r="O83">
        <v>0.49</v>
      </c>
      <c r="P83">
        <v>0.19094720000000001</v>
      </c>
      <c r="Q83" t="s">
        <v>1598</v>
      </c>
      <c r="R83" t="s">
        <v>474</v>
      </c>
      <c r="S83" t="s">
        <v>474</v>
      </c>
      <c r="T83" t="s">
        <v>474</v>
      </c>
      <c r="U83" s="885"/>
      <c r="V83" s="885" t="s">
        <v>474</v>
      </c>
      <c r="W83" s="885" t="s">
        <v>1315</v>
      </c>
    </row>
    <row r="84" spans="1:23">
      <c r="A84" s="885" t="s">
        <v>529</v>
      </c>
      <c r="B84" s="885" t="s">
        <v>299</v>
      </c>
      <c r="C84" s="885" t="s">
        <v>319</v>
      </c>
      <c r="D84" t="s">
        <v>1599</v>
      </c>
      <c r="E84" s="885" t="s">
        <v>1316</v>
      </c>
      <c r="F84">
        <v>6</v>
      </c>
      <c r="G84" s="885" t="s">
        <v>1595</v>
      </c>
      <c r="H84">
        <v>4665000</v>
      </c>
      <c r="J84">
        <v>2867642</v>
      </c>
      <c r="K84" s="885" t="s">
        <v>1371</v>
      </c>
      <c r="M84" s="885" t="s">
        <v>1600</v>
      </c>
      <c r="N84" s="885" t="s">
        <v>1601</v>
      </c>
      <c r="O84">
        <v>0.98</v>
      </c>
      <c r="P84">
        <v>0.614714255091104</v>
      </c>
      <c r="Q84" t="s">
        <v>1455</v>
      </c>
      <c r="R84" t="s">
        <v>1602</v>
      </c>
      <c r="S84" t="s">
        <v>474</v>
      </c>
      <c r="T84" t="s">
        <v>474</v>
      </c>
      <c r="U84" s="885" t="s">
        <v>474</v>
      </c>
      <c r="V84" s="885" t="s">
        <v>474</v>
      </c>
      <c r="W84" s="885" t="s">
        <v>20</v>
      </c>
    </row>
    <row r="85" spans="1:23">
      <c r="A85" s="885" t="s">
        <v>529</v>
      </c>
      <c r="B85" s="885" t="s">
        <v>299</v>
      </c>
      <c r="C85" s="885" t="s">
        <v>319</v>
      </c>
      <c r="D85" t="s">
        <v>1603</v>
      </c>
      <c r="E85" s="885" t="s">
        <v>1317</v>
      </c>
      <c r="F85">
        <v>7</v>
      </c>
      <c r="G85" s="885" t="s">
        <v>1583</v>
      </c>
      <c r="H85">
        <v>2715000</v>
      </c>
      <c r="J85">
        <v>632429</v>
      </c>
      <c r="K85" s="885" t="s">
        <v>1371</v>
      </c>
      <c r="M85" s="885" t="s">
        <v>1604</v>
      </c>
      <c r="N85" s="885" t="s">
        <v>1605</v>
      </c>
      <c r="O85">
        <v>0.72</v>
      </c>
      <c r="P85">
        <v>0.23293885819521179</v>
      </c>
      <c r="Q85" t="s">
        <v>1455</v>
      </c>
      <c r="R85">
        <v>2026</v>
      </c>
      <c r="S85" t="s">
        <v>474</v>
      </c>
      <c r="T85" t="s">
        <v>474</v>
      </c>
      <c r="U85" s="885" t="s">
        <v>474</v>
      </c>
      <c r="V85" s="885" t="s">
        <v>474</v>
      </c>
      <c r="W85" s="885" t="s">
        <v>20</v>
      </c>
    </row>
    <row r="86" spans="1:23">
      <c r="A86" s="885" t="s">
        <v>529</v>
      </c>
      <c r="B86" s="885" t="s">
        <v>299</v>
      </c>
      <c r="C86" s="885" t="s">
        <v>319</v>
      </c>
      <c r="D86" t="s">
        <v>1606</v>
      </c>
      <c r="E86" s="885" t="s">
        <v>1318</v>
      </c>
      <c r="F86">
        <v>7</v>
      </c>
      <c r="G86" s="885" t="s">
        <v>1607</v>
      </c>
      <c r="H86">
        <v>1600000</v>
      </c>
      <c r="J86">
        <v>6830</v>
      </c>
      <c r="K86" s="885" t="s">
        <v>1371</v>
      </c>
      <c r="M86" s="885" t="s">
        <v>1608</v>
      </c>
      <c r="N86" s="885"/>
      <c r="O86">
        <v>0.15</v>
      </c>
      <c r="P86">
        <v>4.26875E-3</v>
      </c>
      <c r="Q86" t="s">
        <v>1415</v>
      </c>
      <c r="R86">
        <v>2027</v>
      </c>
      <c r="S86" t="s">
        <v>474</v>
      </c>
      <c r="T86" t="s">
        <v>474</v>
      </c>
      <c r="U86" s="885" t="s">
        <v>474</v>
      </c>
      <c r="V86" s="885" t="s">
        <v>474</v>
      </c>
      <c r="W86" s="885" t="s">
        <v>20</v>
      </c>
    </row>
    <row r="87" spans="1:23">
      <c r="A87" s="885" t="s">
        <v>529</v>
      </c>
      <c r="B87" s="885" t="s">
        <v>299</v>
      </c>
      <c r="C87" s="885" t="s">
        <v>319</v>
      </c>
      <c r="D87" t="s">
        <v>1609</v>
      </c>
      <c r="E87" s="885" t="s">
        <v>1319</v>
      </c>
      <c r="F87">
        <v>7</v>
      </c>
      <c r="G87" s="885" t="s">
        <v>1595</v>
      </c>
      <c r="H87">
        <v>3815000</v>
      </c>
      <c r="J87">
        <v>1092</v>
      </c>
      <c r="K87" s="885" t="s">
        <v>1371</v>
      </c>
      <c r="M87" s="885" t="s">
        <v>1610</v>
      </c>
      <c r="N87" s="885"/>
      <c r="O87">
        <v>0.05</v>
      </c>
      <c r="P87">
        <v>2.8623853211009174E-4</v>
      </c>
      <c r="Q87" t="s">
        <v>474</v>
      </c>
      <c r="R87">
        <v>2027</v>
      </c>
      <c r="S87" t="s">
        <v>474</v>
      </c>
      <c r="T87" t="s">
        <v>474</v>
      </c>
      <c r="U87" s="885" t="s">
        <v>1611</v>
      </c>
      <c r="V87" s="885" t="s">
        <v>474</v>
      </c>
      <c r="W87" s="885" t="s">
        <v>20</v>
      </c>
    </row>
    <row r="88" spans="1:23">
      <c r="A88" s="885" t="s">
        <v>529</v>
      </c>
      <c r="B88" s="885" t="s">
        <v>299</v>
      </c>
      <c r="C88" s="885" t="s">
        <v>319</v>
      </c>
      <c r="D88" t="s">
        <v>1612</v>
      </c>
      <c r="E88" s="885" t="s">
        <v>1320</v>
      </c>
      <c r="F88">
        <v>7</v>
      </c>
      <c r="G88" s="885" t="s">
        <v>1613</v>
      </c>
      <c r="H88">
        <v>990000</v>
      </c>
      <c r="J88">
        <v>345180</v>
      </c>
      <c r="K88" s="885" t="s">
        <v>1371</v>
      </c>
      <c r="M88" s="885" t="s">
        <v>1614</v>
      </c>
      <c r="N88" s="885"/>
      <c r="O88">
        <v>0.45</v>
      </c>
      <c r="P88">
        <v>0.34866666666666668</v>
      </c>
      <c r="Q88" t="s">
        <v>1615</v>
      </c>
      <c r="R88">
        <v>2027</v>
      </c>
      <c r="S88" t="s">
        <v>474</v>
      </c>
      <c r="T88" t="s">
        <v>474</v>
      </c>
      <c r="U88" s="885" t="s">
        <v>474</v>
      </c>
      <c r="V88" s="885" t="s">
        <v>474</v>
      </c>
      <c r="W88" s="885" t="s">
        <v>20</v>
      </c>
    </row>
    <row r="89" spans="1:23">
      <c r="A89" s="885" t="s">
        <v>529</v>
      </c>
      <c r="B89" s="885" t="s">
        <v>274</v>
      </c>
      <c r="C89" s="885" t="s">
        <v>319</v>
      </c>
      <c r="D89">
        <v>1</v>
      </c>
      <c r="E89" s="885" t="s">
        <v>1322</v>
      </c>
      <c r="F89" t="s">
        <v>1321</v>
      </c>
      <c r="G89" s="885" t="s">
        <v>1616</v>
      </c>
      <c r="H89">
        <v>2023771</v>
      </c>
      <c r="J89">
        <v>5861</v>
      </c>
      <c r="K89" s="885" t="s">
        <v>1617</v>
      </c>
      <c r="M89" s="885" t="s">
        <v>1618</v>
      </c>
      <c r="N89" s="885" t="s">
        <v>1619</v>
      </c>
      <c r="O89">
        <v>0.12</v>
      </c>
      <c r="P89">
        <v>2.8960786571207908E-3</v>
      </c>
      <c r="Q89" t="s">
        <v>1620</v>
      </c>
      <c r="R89">
        <v>45898</v>
      </c>
      <c r="S89">
        <v>128</v>
      </c>
      <c r="T89" t="s">
        <v>474</v>
      </c>
      <c r="U89" s="885" t="s">
        <v>474</v>
      </c>
      <c r="V89" s="885" t="s">
        <v>474</v>
      </c>
      <c r="W89" s="885" t="s">
        <v>1323</v>
      </c>
    </row>
    <row r="90" spans="1:23">
      <c r="A90" s="885" t="s">
        <v>529</v>
      </c>
      <c r="B90" s="885" t="s">
        <v>274</v>
      </c>
      <c r="C90" s="885" t="s">
        <v>319</v>
      </c>
      <c r="D90">
        <v>2</v>
      </c>
      <c r="E90" s="885" t="s">
        <v>1324</v>
      </c>
      <c r="F90" t="s">
        <v>397</v>
      </c>
      <c r="G90" s="885" t="s">
        <v>1621</v>
      </c>
      <c r="H90">
        <v>1500000</v>
      </c>
      <c r="J90">
        <v>0</v>
      </c>
      <c r="K90" s="885" t="s">
        <v>1617</v>
      </c>
      <c r="M90" s="885" t="s">
        <v>474</v>
      </c>
      <c r="N90" s="885" t="s">
        <v>1622</v>
      </c>
      <c r="O90">
        <v>0</v>
      </c>
      <c r="P90">
        <v>0</v>
      </c>
      <c r="Q90" t="s">
        <v>474</v>
      </c>
      <c r="R90" t="s">
        <v>474</v>
      </c>
      <c r="S90" t="s">
        <v>474</v>
      </c>
      <c r="T90" t="s">
        <v>474</v>
      </c>
      <c r="U90" s="885" t="s">
        <v>984</v>
      </c>
      <c r="V90" s="885" t="s">
        <v>474</v>
      </c>
      <c r="W90" s="885" t="s">
        <v>1325</v>
      </c>
    </row>
    <row r="91" spans="1:23">
      <c r="A91" s="885" t="s">
        <v>529</v>
      </c>
      <c r="B91" s="885" t="s">
        <v>274</v>
      </c>
      <c r="C91" s="885" t="s">
        <v>319</v>
      </c>
      <c r="D91">
        <v>3</v>
      </c>
      <c r="E91" s="885" t="s">
        <v>1326</v>
      </c>
      <c r="F91" t="s">
        <v>397</v>
      </c>
      <c r="G91" s="885" t="s">
        <v>1623</v>
      </c>
      <c r="H91">
        <v>750000</v>
      </c>
      <c r="J91">
        <v>554740</v>
      </c>
      <c r="K91" s="885" t="s">
        <v>1624</v>
      </c>
      <c r="M91" s="885" t="s">
        <v>1625</v>
      </c>
      <c r="N91" s="885" t="s">
        <v>1622</v>
      </c>
      <c r="O91">
        <v>0.97</v>
      </c>
      <c r="P91">
        <v>0.73965333333333338</v>
      </c>
      <c r="Q91" t="s">
        <v>1626</v>
      </c>
      <c r="R91">
        <v>45807</v>
      </c>
      <c r="S91">
        <v>267</v>
      </c>
      <c r="T91">
        <v>68</v>
      </c>
      <c r="U91" s="885" t="s">
        <v>474</v>
      </c>
      <c r="V91" s="885" t="s">
        <v>474</v>
      </c>
      <c r="W91" s="885" t="s">
        <v>1327</v>
      </c>
    </row>
    <row r="92" spans="1:23">
      <c r="A92" s="885" t="s">
        <v>529</v>
      </c>
      <c r="B92" s="885" t="s">
        <v>274</v>
      </c>
      <c r="C92" s="885" t="s">
        <v>319</v>
      </c>
      <c r="D92">
        <v>4</v>
      </c>
      <c r="E92" s="885" t="s">
        <v>1328</v>
      </c>
      <c r="F92" t="s">
        <v>397</v>
      </c>
      <c r="G92" s="885" t="s">
        <v>1627</v>
      </c>
      <c r="H92">
        <v>767430</v>
      </c>
      <c r="J92">
        <v>686217</v>
      </c>
      <c r="K92" s="885" t="s">
        <v>1624</v>
      </c>
      <c r="M92" s="885" t="s">
        <v>1628</v>
      </c>
      <c r="N92" s="885" t="s">
        <v>1622</v>
      </c>
      <c r="O92">
        <v>0.98</v>
      </c>
      <c r="P92">
        <v>0.89417536452836099</v>
      </c>
      <c r="Q92" t="s">
        <v>1375</v>
      </c>
      <c r="R92">
        <v>45808</v>
      </c>
      <c r="S92">
        <v>338</v>
      </c>
      <c r="T92">
        <v>82</v>
      </c>
      <c r="U92" s="885" t="s">
        <v>1629</v>
      </c>
      <c r="V92" s="885" t="s">
        <v>1630</v>
      </c>
      <c r="W92" s="885" t="s">
        <v>1327</v>
      </c>
    </row>
    <row r="93" spans="1:23">
      <c r="A93" s="885" t="s">
        <v>529</v>
      </c>
      <c r="B93" s="885" t="s">
        <v>274</v>
      </c>
      <c r="C93" s="885" t="s">
        <v>319</v>
      </c>
      <c r="D93">
        <v>5</v>
      </c>
      <c r="E93" s="885" t="s">
        <v>1329</v>
      </c>
      <c r="F93" t="s">
        <v>345</v>
      </c>
      <c r="G93" s="885" t="s">
        <v>1631</v>
      </c>
      <c r="H93">
        <v>800000</v>
      </c>
      <c r="J93">
        <v>629049.13679999998</v>
      </c>
      <c r="K93" s="885" t="s">
        <v>1632</v>
      </c>
      <c r="M93" s="885" t="s">
        <v>1633</v>
      </c>
      <c r="N93" s="885" t="s">
        <v>1634</v>
      </c>
      <c r="O93">
        <v>0.95</v>
      </c>
      <c r="P93">
        <v>0.78631142099999995</v>
      </c>
      <c r="Q93" t="s">
        <v>1635</v>
      </c>
      <c r="R93" t="s">
        <v>1636</v>
      </c>
      <c r="S93">
        <v>60</v>
      </c>
      <c r="T93">
        <v>180</v>
      </c>
      <c r="U93" s="885" t="s">
        <v>474</v>
      </c>
      <c r="V93" s="885" t="s">
        <v>474</v>
      </c>
      <c r="W93" s="885" t="s">
        <v>1330</v>
      </c>
    </row>
    <row r="94" spans="1:23">
      <c r="A94" s="885" t="s">
        <v>529</v>
      </c>
      <c r="B94" s="885" t="s">
        <v>274</v>
      </c>
      <c r="C94" s="885" t="s">
        <v>319</v>
      </c>
      <c r="D94">
        <v>6</v>
      </c>
      <c r="E94" s="885" t="s">
        <v>1331</v>
      </c>
      <c r="F94" t="s">
        <v>345</v>
      </c>
      <c r="G94" s="885" t="s">
        <v>1637</v>
      </c>
      <c r="H94">
        <v>600000</v>
      </c>
      <c r="J94">
        <v>139129.20165</v>
      </c>
      <c r="K94" s="885" t="s">
        <v>1638</v>
      </c>
      <c r="M94" s="885" t="s">
        <v>1639</v>
      </c>
      <c r="N94" s="885" t="s">
        <v>1640</v>
      </c>
      <c r="O94">
        <v>0.9</v>
      </c>
      <c r="P94">
        <v>0.23188200275000001</v>
      </c>
      <c r="Q94" t="s">
        <v>1641</v>
      </c>
      <c r="R94" t="s">
        <v>1642</v>
      </c>
      <c r="S94">
        <v>20</v>
      </c>
      <c r="T94">
        <v>45</v>
      </c>
      <c r="U94" s="885" t="s">
        <v>1643</v>
      </c>
      <c r="V94" s="885" t="s">
        <v>1643</v>
      </c>
      <c r="W94" s="885" t="s">
        <v>1332</v>
      </c>
    </row>
    <row r="95" spans="1:23">
      <c r="A95" s="885" t="s">
        <v>529</v>
      </c>
      <c r="B95" s="885" t="s">
        <v>274</v>
      </c>
      <c r="C95" s="885" t="s">
        <v>319</v>
      </c>
      <c r="D95">
        <v>7</v>
      </c>
      <c r="E95" s="885" t="s">
        <v>1333</v>
      </c>
      <c r="F95" t="s">
        <v>345</v>
      </c>
      <c r="G95" s="885" t="s">
        <v>1644</v>
      </c>
      <c r="H95">
        <v>600000</v>
      </c>
      <c r="J95">
        <v>0</v>
      </c>
      <c r="K95" s="885" t="s">
        <v>1638</v>
      </c>
      <c r="M95" s="885" t="s">
        <v>1645</v>
      </c>
      <c r="N95" s="885" t="s">
        <v>1646</v>
      </c>
      <c r="O95">
        <v>0</v>
      </c>
      <c r="P95">
        <v>0</v>
      </c>
      <c r="Q95" t="s">
        <v>1647</v>
      </c>
      <c r="R95">
        <v>45992</v>
      </c>
      <c r="S95">
        <v>150</v>
      </c>
      <c r="T95">
        <v>60</v>
      </c>
      <c r="U95" s="885" t="s">
        <v>474</v>
      </c>
      <c r="V95" s="885" t="s">
        <v>474</v>
      </c>
      <c r="W95" s="885" t="s">
        <v>1334</v>
      </c>
    </row>
    <row r="96" spans="1:23">
      <c r="A96" s="885" t="s">
        <v>529</v>
      </c>
      <c r="B96" s="885" t="s">
        <v>274</v>
      </c>
      <c r="C96" s="885" t="s">
        <v>319</v>
      </c>
      <c r="D96">
        <v>8</v>
      </c>
      <c r="E96" s="885" t="s">
        <v>1336</v>
      </c>
      <c r="F96" t="s">
        <v>1335</v>
      </c>
      <c r="G96" s="885" t="s">
        <v>1648</v>
      </c>
      <c r="H96">
        <v>1200000</v>
      </c>
      <c r="J96">
        <v>302251</v>
      </c>
      <c r="K96" s="885" t="s">
        <v>1649</v>
      </c>
      <c r="M96" s="885" t="s">
        <v>1650</v>
      </c>
      <c r="N96" s="885" t="s">
        <v>1651</v>
      </c>
      <c r="O96">
        <v>0.8</v>
      </c>
      <c r="P96">
        <v>0.25187583333333335</v>
      </c>
      <c r="Q96" t="s">
        <v>1635</v>
      </c>
      <c r="R96" t="s">
        <v>1652</v>
      </c>
      <c r="S96">
        <v>80</v>
      </c>
      <c r="T96">
        <v>120</v>
      </c>
      <c r="U96" s="885" t="s">
        <v>1653</v>
      </c>
      <c r="V96" s="885" t="s">
        <v>1654</v>
      </c>
      <c r="W96" s="885" t="s">
        <v>1337</v>
      </c>
    </row>
    <row r="97" spans="1:23">
      <c r="A97" s="885" t="s">
        <v>529</v>
      </c>
      <c r="B97" s="885" t="s">
        <v>274</v>
      </c>
      <c r="C97" s="885" t="s">
        <v>319</v>
      </c>
      <c r="D97">
        <v>9</v>
      </c>
      <c r="E97" s="885" t="s">
        <v>1339</v>
      </c>
      <c r="F97" t="s">
        <v>1338</v>
      </c>
      <c r="G97" s="885" t="s">
        <v>1655</v>
      </c>
      <c r="H97">
        <v>1000000</v>
      </c>
      <c r="J97">
        <v>215431</v>
      </c>
      <c r="K97" s="885" t="s">
        <v>1656</v>
      </c>
      <c r="M97" s="885" t="s">
        <v>1657</v>
      </c>
      <c r="N97" s="885" t="s">
        <v>1658</v>
      </c>
      <c r="O97">
        <v>0.35</v>
      </c>
      <c r="P97">
        <v>21.543100000000003</v>
      </c>
      <c r="Q97" t="s">
        <v>1659</v>
      </c>
      <c r="R97">
        <v>46023</v>
      </c>
      <c r="S97">
        <v>200</v>
      </c>
      <c r="T97">
        <v>50</v>
      </c>
      <c r="U97" s="885" t="s">
        <v>1660</v>
      </c>
      <c r="V97" s="885" t="s">
        <v>1661</v>
      </c>
      <c r="W97" s="885" t="s">
        <v>1340</v>
      </c>
    </row>
    <row r="98" spans="1:23">
      <c r="A98" s="885" t="s">
        <v>529</v>
      </c>
      <c r="B98" s="885" t="s">
        <v>274</v>
      </c>
      <c r="C98" s="885" t="s">
        <v>319</v>
      </c>
      <c r="D98">
        <v>10</v>
      </c>
      <c r="E98" s="885" t="s">
        <v>1341</v>
      </c>
      <c r="F98" t="s">
        <v>1338</v>
      </c>
      <c r="G98" s="885" t="s">
        <v>1662</v>
      </c>
      <c r="H98">
        <v>2000000</v>
      </c>
      <c r="J98">
        <v>691349</v>
      </c>
      <c r="K98" s="885" t="s">
        <v>1656</v>
      </c>
      <c r="M98" s="885" t="s">
        <v>1663</v>
      </c>
      <c r="N98" s="885" t="s">
        <v>1664</v>
      </c>
      <c r="O98">
        <v>0.5</v>
      </c>
      <c r="P98">
        <v>34.567450000000001</v>
      </c>
      <c r="Q98" t="s">
        <v>1665</v>
      </c>
      <c r="R98">
        <v>45717</v>
      </c>
      <c r="S98">
        <v>430</v>
      </c>
      <c r="T98">
        <v>70</v>
      </c>
      <c r="U98" s="885" t="s">
        <v>1666</v>
      </c>
      <c r="V98" s="885" t="s">
        <v>1667</v>
      </c>
      <c r="W98" s="885" t="s">
        <v>1342</v>
      </c>
    </row>
    <row r="99" spans="1:23">
      <c r="A99" s="885" t="s">
        <v>529</v>
      </c>
      <c r="B99" s="885" t="s">
        <v>274</v>
      </c>
      <c r="C99" s="885" t="s">
        <v>319</v>
      </c>
      <c r="D99">
        <v>11</v>
      </c>
      <c r="E99" s="885" t="s">
        <v>1343</v>
      </c>
      <c r="F99" t="s">
        <v>1338</v>
      </c>
      <c r="G99" s="885" t="s">
        <v>1668</v>
      </c>
      <c r="H99">
        <v>6250000</v>
      </c>
      <c r="J99">
        <v>5665358</v>
      </c>
      <c r="K99" s="885" t="s">
        <v>1656</v>
      </c>
      <c r="M99" s="885" t="s">
        <v>1669</v>
      </c>
      <c r="N99" s="885" t="s">
        <v>1670</v>
      </c>
      <c r="O99">
        <v>0.95</v>
      </c>
      <c r="P99">
        <v>90.645728000000005</v>
      </c>
      <c r="Q99" t="s">
        <v>1671</v>
      </c>
      <c r="R99">
        <v>45901</v>
      </c>
      <c r="S99">
        <v>20</v>
      </c>
      <c r="T99">
        <v>10</v>
      </c>
      <c r="U99" s="885" t="s">
        <v>474</v>
      </c>
      <c r="V99" s="885" t="s">
        <v>474</v>
      </c>
      <c r="W99" s="885" t="s">
        <v>1344</v>
      </c>
    </row>
    <row r="100" spans="1:23">
      <c r="A100" s="885" t="s">
        <v>529</v>
      </c>
      <c r="B100" s="885" t="s">
        <v>274</v>
      </c>
      <c r="C100" s="885" t="s">
        <v>319</v>
      </c>
      <c r="D100">
        <v>12</v>
      </c>
      <c r="E100" s="885" t="s">
        <v>1346</v>
      </c>
      <c r="F100" t="s">
        <v>1345</v>
      </c>
      <c r="G100" s="885" t="s">
        <v>1672</v>
      </c>
      <c r="H100">
        <v>3150000</v>
      </c>
      <c r="J100">
        <v>2615012</v>
      </c>
      <c r="K100" s="885" t="s">
        <v>1673</v>
      </c>
      <c r="M100" s="885" t="s">
        <v>1674</v>
      </c>
      <c r="N100" s="885"/>
      <c r="O100">
        <v>0.95</v>
      </c>
      <c r="P100">
        <v>0.83016253968253972</v>
      </c>
      <c r="Q100" t="s">
        <v>1675</v>
      </c>
      <c r="R100" t="s">
        <v>1676</v>
      </c>
      <c r="S100">
        <v>140</v>
      </c>
      <c r="U100" s="885" t="s">
        <v>474</v>
      </c>
      <c r="V100" s="885" t="s">
        <v>474</v>
      </c>
      <c r="W100" s="885" t="s">
        <v>1347</v>
      </c>
    </row>
    <row r="101" spans="1:23">
      <c r="A101" s="885" t="s">
        <v>529</v>
      </c>
      <c r="B101" s="885" t="s">
        <v>274</v>
      </c>
      <c r="C101" s="885" t="s">
        <v>319</v>
      </c>
      <c r="D101">
        <v>13</v>
      </c>
      <c r="E101" s="885" t="s">
        <v>1348</v>
      </c>
      <c r="F101" t="s">
        <v>1345</v>
      </c>
      <c r="G101" s="885" t="s">
        <v>1677</v>
      </c>
      <c r="H101">
        <v>750000</v>
      </c>
      <c r="J101">
        <v>643495</v>
      </c>
      <c r="K101" s="885" t="s">
        <v>1673</v>
      </c>
      <c r="M101" s="885" t="s">
        <v>1678</v>
      </c>
      <c r="N101" s="885" t="s">
        <v>1679</v>
      </c>
      <c r="O101">
        <v>0.91</v>
      </c>
      <c r="P101">
        <v>0.85799333333333339</v>
      </c>
      <c r="Q101" t="s">
        <v>1680</v>
      </c>
      <c r="R101" t="s">
        <v>1681</v>
      </c>
      <c r="S101">
        <v>467</v>
      </c>
      <c r="T101" t="s">
        <v>1682</v>
      </c>
      <c r="U101" s="885" t="s">
        <v>1287</v>
      </c>
      <c r="V101" s="885" t="s">
        <v>474</v>
      </c>
      <c r="W101" s="885" t="s">
        <v>1349</v>
      </c>
    </row>
    <row r="102" spans="1:23">
      <c r="A102" s="885" t="s">
        <v>529</v>
      </c>
      <c r="B102" s="885" t="s">
        <v>274</v>
      </c>
      <c r="C102" s="885" t="s">
        <v>319</v>
      </c>
      <c r="D102">
        <v>14</v>
      </c>
      <c r="E102" s="885" t="s">
        <v>1351</v>
      </c>
      <c r="F102" t="s">
        <v>1350</v>
      </c>
      <c r="G102" s="885" t="s">
        <v>1683</v>
      </c>
      <c r="H102">
        <v>268000</v>
      </c>
      <c r="J102">
        <v>358</v>
      </c>
      <c r="K102" s="885" t="s">
        <v>1684</v>
      </c>
      <c r="M102" s="885" t="s">
        <v>1685</v>
      </c>
      <c r="N102" s="885" t="s">
        <v>1686</v>
      </c>
      <c r="O102">
        <v>0.05</v>
      </c>
      <c r="P102">
        <v>1.3358208955223882E-3</v>
      </c>
      <c r="Q102" t="s">
        <v>1375</v>
      </c>
      <c r="R102" t="s">
        <v>474</v>
      </c>
      <c r="S102" t="s">
        <v>474</v>
      </c>
      <c r="T102" t="s">
        <v>474</v>
      </c>
      <c r="U102" s="885" t="s">
        <v>1687</v>
      </c>
      <c r="V102" s="885" t="s">
        <v>1688</v>
      </c>
      <c r="W102" s="885" t="s">
        <v>1352</v>
      </c>
    </row>
    <row r="103" spans="1:23">
      <c r="A103" s="885" t="s">
        <v>529</v>
      </c>
      <c r="B103" s="885" t="s">
        <v>274</v>
      </c>
      <c r="C103" s="885" t="s">
        <v>480</v>
      </c>
      <c r="D103">
        <v>1</v>
      </c>
      <c r="E103" s="885" t="s">
        <v>1353</v>
      </c>
      <c r="F103" t="s">
        <v>1279</v>
      </c>
      <c r="G103" s="885" t="s">
        <v>1689</v>
      </c>
      <c r="H103">
        <v>5866667</v>
      </c>
      <c r="K103" s="885" t="s">
        <v>1690</v>
      </c>
      <c r="M103" s="885" t="s">
        <v>1691</v>
      </c>
      <c r="N103" s="885" t="s">
        <v>1692</v>
      </c>
      <c r="O103">
        <v>0.98</v>
      </c>
      <c r="R103">
        <v>46022</v>
      </c>
      <c r="S103">
        <v>404</v>
      </c>
      <c r="U103" s="885" t="s">
        <v>1693</v>
      </c>
      <c r="V103" s="885" t="s">
        <v>1694</v>
      </c>
      <c r="W103" s="885" t="s">
        <v>1354</v>
      </c>
    </row>
    <row r="104" spans="1:23">
      <c r="A104" s="885" t="s">
        <v>529</v>
      </c>
      <c r="B104" s="885" t="s">
        <v>274</v>
      </c>
      <c r="C104" s="885" t="s">
        <v>480</v>
      </c>
      <c r="D104">
        <v>2</v>
      </c>
      <c r="E104" s="885" t="s">
        <v>1355</v>
      </c>
      <c r="F104" t="s">
        <v>1279</v>
      </c>
      <c r="G104" s="885" t="s">
        <v>1689</v>
      </c>
      <c r="H104">
        <v>4933333</v>
      </c>
      <c r="K104" s="885" t="s">
        <v>1690</v>
      </c>
      <c r="M104" s="885" t="s">
        <v>1691</v>
      </c>
      <c r="N104" s="885" t="s">
        <v>1692</v>
      </c>
      <c r="O104">
        <v>0.98</v>
      </c>
      <c r="R104">
        <v>46022</v>
      </c>
      <c r="S104">
        <v>136</v>
      </c>
      <c r="U104" s="885" t="s">
        <v>1693</v>
      </c>
      <c r="V104" s="885" t="s">
        <v>1694</v>
      </c>
      <c r="W104" s="885" t="s">
        <v>1354</v>
      </c>
    </row>
    <row r="105" spans="1:23">
      <c r="A105" s="885" t="s">
        <v>529</v>
      </c>
      <c r="B105" s="885" t="s">
        <v>274</v>
      </c>
      <c r="C105" s="885" t="s">
        <v>480</v>
      </c>
      <c r="D105">
        <v>3</v>
      </c>
      <c r="E105" s="885" t="s">
        <v>1356</v>
      </c>
      <c r="F105" t="s">
        <v>1279</v>
      </c>
      <c r="G105" s="885" t="s">
        <v>1689</v>
      </c>
      <c r="H105">
        <v>2500000</v>
      </c>
      <c r="K105" s="885" t="s">
        <v>1690</v>
      </c>
      <c r="M105" s="885" t="s">
        <v>1691</v>
      </c>
      <c r="N105" s="885" t="s">
        <v>1692</v>
      </c>
      <c r="O105">
        <v>0.82</v>
      </c>
      <c r="R105">
        <v>46022</v>
      </c>
      <c r="S105">
        <v>252</v>
      </c>
      <c r="U105" s="885" t="s">
        <v>1693</v>
      </c>
      <c r="V105" s="885" t="s">
        <v>1694</v>
      </c>
      <c r="W105" s="885" t="s">
        <v>1354</v>
      </c>
    </row>
    <row r="106" spans="1:23">
      <c r="A106" s="885" t="s">
        <v>529</v>
      </c>
      <c r="B106" s="885" t="s">
        <v>274</v>
      </c>
      <c r="C106" s="885" t="s">
        <v>480</v>
      </c>
      <c r="D106">
        <v>4</v>
      </c>
      <c r="E106" s="885" t="s">
        <v>1357</v>
      </c>
      <c r="F106" t="s">
        <v>1279</v>
      </c>
      <c r="G106" s="885" t="s">
        <v>1689</v>
      </c>
      <c r="H106">
        <v>1500000</v>
      </c>
      <c r="K106" s="885" t="s">
        <v>1690</v>
      </c>
      <c r="M106" s="885" t="s">
        <v>1691</v>
      </c>
      <c r="N106" s="885" t="s">
        <v>1692</v>
      </c>
      <c r="O106">
        <v>0.96</v>
      </c>
      <c r="R106">
        <v>46022</v>
      </c>
      <c r="S106">
        <v>228</v>
      </c>
      <c r="U106" s="885" t="s">
        <v>1693</v>
      </c>
      <c r="V106" s="885" t="s">
        <v>1694</v>
      </c>
      <c r="W106" s="885" t="s">
        <v>1354</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0A55B-8335-1040-981A-87B2F35B042B}">
  <sheetPr>
    <tabColor rgb="FFFF0000"/>
  </sheetPr>
  <dimension ref="A1:P77"/>
  <sheetViews>
    <sheetView workbookViewId="0"/>
  </sheetViews>
  <sheetFormatPr baseColWidth="10" defaultRowHeight="15"/>
  <cols>
    <col min="1" max="1" width="12.1640625" bestFit="1" customWidth="1"/>
    <col min="2" max="2" width="58" bestFit="1" customWidth="1"/>
    <col min="3" max="3" width="52.6640625" bestFit="1" customWidth="1"/>
    <col min="4" max="5" width="80.6640625" bestFit="1" customWidth="1"/>
    <col min="6" max="6" width="17.5" bestFit="1" customWidth="1"/>
    <col min="7" max="7" width="12.5" bestFit="1" customWidth="1"/>
    <col min="8" max="8" width="17.1640625" bestFit="1" customWidth="1"/>
    <col min="9" max="9" width="18.5" bestFit="1" customWidth="1"/>
    <col min="10" max="10" width="13.5" bestFit="1" customWidth="1"/>
    <col min="11" max="11" width="20.83203125" bestFit="1" customWidth="1"/>
    <col min="12" max="12" width="17.6640625" bestFit="1" customWidth="1"/>
    <col min="13" max="13" width="15" bestFit="1" customWidth="1"/>
    <col min="14" max="14" width="12.6640625" bestFit="1" customWidth="1"/>
    <col min="15" max="15" width="64.1640625" bestFit="1" customWidth="1"/>
    <col min="16" max="16" width="80.6640625" bestFit="1" customWidth="1"/>
  </cols>
  <sheetData>
    <row r="1" spans="1:16">
      <c r="A1" t="s">
        <v>47</v>
      </c>
      <c r="B1" t="s">
        <v>0</v>
      </c>
      <c r="C1" t="s">
        <v>1</v>
      </c>
      <c r="D1" t="s">
        <v>44</v>
      </c>
      <c r="E1" t="s">
        <v>2</v>
      </c>
      <c r="F1" t="s">
        <v>3</v>
      </c>
      <c r="G1" t="s">
        <v>4</v>
      </c>
      <c r="H1" t="s">
        <v>5</v>
      </c>
      <c r="I1" t="s">
        <v>6</v>
      </c>
      <c r="J1" t="s">
        <v>224</v>
      </c>
      <c r="K1" t="s">
        <v>225</v>
      </c>
      <c r="L1" t="s">
        <v>226</v>
      </c>
      <c r="M1" t="s">
        <v>7</v>
      </c>
      <c r="N1" t="s">
        <v>8</v>
      </c>
      <c r="O1" t="s">
        <v>9</v>
      </c>
      <c r="P1" t="s">
        <v>10</v>
      </c>
    </row>
    <row r="2" spans="1:16">
      <c r="A2" s="885" t="s">
        <v>46</v>
      </c>
      <c r="B2" s="885" t="s">
        <v>45</v>
      </c>
      <c r="C2" s="885" t="s">
        <v>11</v>
      </c>
      <c r="D2" s="885" t="s">
        <v>195</v>
      </c>
      <c r="E2" s="885" t="s">
        <v>12</v>
      </c>
      <c r="F2" s="898">
        <v>38717</v>
      </c>
      <c r="G2">
        <v>40422</v>
      </c>
      <c r="H2" s="885"/>
      <c r="J2">
        <v>10789000</v>
      </c>
      <c r="K2">
        <v>10468489.869489999</v>
      </c>
      <c r="L2">
        <v>10270308.711719999</v>
      </c>
      <c r="M2">
        <v>0.95192406263045692</v>
      </c>
      <c r="N2">
        <v>1</v>
      </c>
      <c r="O2" s="885" t="s">
        <v>13</v>
      </c>
      <c r="P2" s="885" t="s">
        <v>14</v>
      </c>
    </row>
    <row r="3" spans="1:16">
      <c r="A3" s="885" t="s">
        <v>46</v>
      </c>
      <c r="B3" s="885" t="s">
        <v>15</v>
      </c>
      <c r="C3" s="885" t="s">
        <v>16</v>
      </c>
      <c r="D3" s="885" t="s">
        <v>196</v>
      </c>
      <c r="E3" s="885" t="s">
        <v>17</v>
      </c>
      <c r="F3" s="898">
        <v>40727</v>
      </c>
      <c r="G3">
        <v>40993</v>
      </c>
      <c r="H3" s="885" t="s">
        <v>18</v>
      </c>
      <c r="I3" t="s">
        <v>19</v>
      </c>
      <c r="J3">
        <v>13400000</v>
      </c>
      <c r="K3">
        <v>13258054.142879998</v>
      </c>
      <c r="L3">
        <v>12588559.163829999</v>
      </c>
      <c r="M3">
        <v>0.93944471371865668</v>
      </c>
      <c r="N3">
        <v>0.99</v>
      </c>
      <c r="O3" s="885" t="s">
        <v>20</v>
      </c>
      <c r="P3" s="885" t="s">
        <v>21</v>
      </c>
    </row>
    <row r="4" spans="1:16">
      <c r="A4" s="885" t="s">
        <v>46</v>
      </c>
      <c r="B4" s="885" t="s">
        <v>45</v>
      </c>
      <c r="C4" s="885" t="s">
        <v>11</v>
      </c>
      <c r="D4" s="885" t="s">
        <v>197</v>
      </c>
      <c r="E4" s="885" t="s">
        <v>22</v>
      </c>
      <c r="F4" s="898">
        <v>41841</v>
      </c>
      <c r="G4" t="s">
        <v>23</v>
      </c>
      <c r="H4" s="885"/>
      <c r="J4">
        <v>15920000</v>
      </c>
      <c r="K4">
        <v>15903704.166100001</v>
      </c>
      <c r="L4">
        <v>14384685.092309998</v>
      </c>
      <c r="M4">
        <v>0.90356062137625615</v>
      </c>
      <c r="N4">
        <v>1</v>
      </c>
      <c r="O4" s="885" t="s">
        <v>13</v>
      </c>
      <c r="P4" s="885" t="s">
        <v>213</v>
      </c>
    </row>
    <row r="5" spans="1:16">
      <c r="A5" s="885" t="s">
        <v>46</v>
      </c>
      <c r="B5" s="885" t="s">
        <v>24</v>
      </c>
      <c r="C5" s="885" t="s">
        <v>25</v>
      </c>
      <c r="D5" s="885" t="s">
        <v>198</v>
      </c>
      <c r="E5" s="885" t="s">
        <v>26</v>
      </c>
      <c r="F5" s="898">
        <v>39813</v>
      </c>
      <c r="G5">
        <v>39814</v>
      </c>
      <c r="H5" s="885"/>
      <c r="J5">
        <v>16108000</v>
      </c>
      <c r="K5">
        <v>15142080.705219999</v>
      </c>
      <c r="L5">
        <v>10670180.696830001</v>
      </c>
      <c r="M5">
        <v>0.662414992353489</v>
      </c>
      <c r="N5">
        <v>0.56999999999999995</v>
      </c>
      <c r="O5" s="885" t="s">
        <v>20</v>
      </c>
      <c r="P5" s="885" t="s">
        <v>206</v>
      </c>
    </row>
    <row r="6" spans="1:16">
      <c r="A6" s="885" t="s">
        <v>46</v>
      </c>
      <c r="B6" s="885" t="s">
        <v>27</v>
      </c>
      <c r="C6" s="885" t="s">
        <v>28</v>
      </c>
      <c r="D6" s="885" t="s">
        <v>199</v>
      </c>
      <c r="E6" s="885" t="s">
        <v>29</v>
      </c>
      <c r="F6" s="898">
        <v>37432</v>
      </c>
      <c r="G6">
        <v>40026</v>
      </c>
      <c r="H6" s="885"/>
      <c r="J6">
        <v>16117420</v>
      </c>
      <c r="K6">
        <v>14444734.85826</v>
      </c>
      <c r="L6">
        <v>12355378.156100001</v>
      </c>
      <c r="M6">
        <v>0.76658535647144532</v>
      </c>
      <c r="N6">
        <v>0.44</v>
      </c>
      <c r="O6" s="885" t="s">
        <v>30</v>
      </c>
      <c r="P6" s="885" t="s">
        <v>207</v>
      </c>
    </row>
    <row r="7" spans="1:16">
      <c r="A7" s="885" t="s">
        <v>46</v>
      </c>
      <c r="B7" s="885" t="s">
        <v>31</v>
      </c>
      <c r="C7" s="885" t="s">
        <v>32</v>
      </c>
      <c r="D7" s="885" t="s">
        <v>200</v>
      </c>
      <c r="E7" s="885" t="s">
        <v>33</v>
      </c>
      <c r="F7" s="898">
        <v>42803</v>
      </c>
      <c r="H7" s="885"/>
      <c r="J7">
        <v>17867591</v>
      </c>
      <c r="K7">
        <v>1922185.49905</v>
      </c>
      <c r="L7">
        <v>563080.16738999996</v>
      </c>
      <c r="M7">
        <v>3.1514050628873247E-2</v>
      </c>
      <c r="N7">
        <v>0.17</v>
      </c>
      <c r="O7" s="885" t="s">
        <v>20</v>
      </c>
      <c r="P7" s="885" t="s">
        <v>208</v>
      </c>
    </row>
    <row r="8" spans="1:16">
      <c r="A8" s="885" t="s">
        <v>46</v>
      </c>
      <c r="B8" s="885" t="s">
        <v>15</v>
      </c>
      <c r="C8" s="885" t="s">
        <v>34</v>
      </c>
      <c r="D8" s="885" t="s">
        <v>201</v>
      </c>
      <c r="E8" s="885" t="s">
        <v>35</v>
      </c>
      <c r="F8" s="898">
        <v>41031</v>
      </c>
      <c r="G8">
        <v>41266</v>
      </c>
      <c r="H8" s="885" t="s">
        <v>36</v>
      </c>
      <c r="J8">
        <v>24450000</v>
      </c>
      <c r="K8">
        <v>24282957.477630001</v>
      </c>
      <c r="L8">
        <v>23938306.589190003</v>
      </c>
      <c r="M8">
        <v>0.97907184413865045</v>
      </c>
      <c r="N8">
        <v>1</v>
      </c>
      <c r="O8" s="885" t="s">
        <v>13</v>
      </c>
      <c r="P8" s="885" t="s">
        <v>37</v>
      </c>
    </row>
    <row r="9" spans="1:16">
      <c r="A9" s="885" t="s">
        <v>46</v>
      </c>
      <c r="B9" s="885" t="s">
        <v>45</v>
      </c>
      <c r="C9" s="885" t="s">
        <v>38</v>
      </c>
      <c r="D9" s="885" t="s">
        <v>202</v>
      </c>
      <c r="E9" s="885" t="s">
        <v>22</v>
      </c>
      <c r="F9" s="898">
        <v>41423</v>
      </c>
      <c r="H9" s="885"/>
      <c r="J9">
        <v>25411055</v>
      </c>
      <c r="K9">
        <v>25385758.7192</v>
      </c>
      <c r="L9">
        <v>21196181.722270001</v>
      </c>
      <c r="M9">
        <v>0.87162681739768</v>
      </c>
      <c r="N9">
        <v>1</v>
      </c>
      <c r="O9" s="885" t="s">
        <v>13</v>
      </c>
      <c r="P9" s="885" t="s">
        <v>209</v>
      </c>
    </row>
    <row r="10" spans="1:16">
      <c r="A10" s="885" t="s">
        <v>46</v>
      </c>
      <c r="B10" s="885" t="s">
        <v>39</v>
      </c>
      <c r="C10" s="885" t="s">
        <v>40</v>
      </c>
      <c r="D10" s="885" t="s">
        <v>203</v>
      </c>
      <c r="E10" s="885" t="s">
        <v>210</v>
      </c>
      <c r="F10" s="898">
        <v>41064</v>
      </c>
      <c r="H10" s="885" t="s">
        <v>41</v>
      </c>
      <c r="I10" t="s">
        <v>42</v>
      </c>
      <c r="J10">
        <v>48980888</v>
      </c>
      <c r="K10">
        <v>48561355.460129999</v>
      </c>
      <c r="L10">
        <v>46595777.233440004</v>
      </c>
      <c r="M10">
        <v>0.95130527714074931</v>
      </c>
      <c r="N10">
        <v>0.98</v>
      </c>
      <c r="O10" s="885" t="s">
        <v>20</v>
      </c>
      <c r="P10" s="885" t="s">
        <v>43</v>
      </c>
    </row>
    <row r="11" spans="1:16">
      <c r="A11" s="885" t="s">
        <v>56</v>
      </c>
      <c r="B11" s="885" t="s">
        <v>15</v>
      </c>
      <c r="C11" s="885"/>
      <c r="D11" s="885" t="s">
        <v>48</v>
      </c>
      <c r="E11" s="885" t="s">
        <v>57</v>
      </c>
      <c r="F11" s="898"/>
      <c r="H11" s="885"/>
      <c r="J11">
        <v>3500000</v>
      </c>
      <c r="M11">
        <v>1</v>
      </c>
      <c r="N11">
        <v>1</v>
      </c>
      <c r="O11" s="885" t="s">
        <v>14</v>
      </c>
      <c r="P11" s="885" t="s">
        <v>14</v>
      </c>
    </row>
    <row r="12" spans="1:16">
      <c r="A12" s="885" t="s">
        <v>56</v>
      </c>
      <c r="B12" s="885" t="s">
        <v>15</v>
      </c>
      <c r="C12" s="885"/>
      <c r="D12" s="885" t="s">
        <v>211</v>
      </c>
      <c r="E12" s="885" t="s">
        <v>58</v>
      </c>
      <c r="F12" s="898"/>
      <c r="H12" s="885"/>
      <c r="J12">
        <v>2250000</v>
      </c>
      <c r="M12">
        <v>0.35</v>
      </c>
      <c r="N12">
        <v>0.17</v>
      </c>
      <c r="O12" s="885" t="s">
        <v>67</v>
      </c>
      <c r="P12" s="885" t="s">
        <v>67</v>
      </c>
    </row>
    <row r="13" spans="1:16">
      <c r="A13" s="885" t="s">
        <v>56</v>
      </c>
      <c r="B13" s="885" t="s">
        <v>39</v>
      </c>
      <c r="C13" s="885"/>
      <c r="D13" s="885" t="s">
        <v>49</v>
      </c>
      <c r="E13" s="885" t="s">
        <v>59</v>
      </c>
      <c r="F13" s="898"/>
      <c r="H13" s="885"/>
      <c r="J13">
        <v>2550000</v>
      </c>
      <c r="M13">
        <v>0.98</v>
      </c>
      <c r="N13">
        <v>0.7</v>
      </c>
      <c r="O13" s="885" t="s">
        <v>212</v>
      </c>
      <c r="P13" s="885" t="s">
        <v>212</v>
      </c>
    </row>
    <row r="14" spans="1:16">
      <c r="A14" s="885" t="s">
        <v>56</v>
      </c>
      <c r="B14" s="885" t="s">
        <v>39</v>
      </c>
      <c r="C14" s="885"/>
      <c r="D14" s="885"/>
      <c r="E14" s="885"/>
      <c r="F14" s="898"/>
      <c r="H14" s="885"/>
      <c r="O14" s="885"/>
      <c r="P14" s="885"/>
    </row>
    <row r="15" spans="1:16">
      <c r="A15" s="885" t="s">
        <v>56</v>
      </c>
      <c r="B15" s="885" t="s">
        <v>188</v>
      </c>
      <c r="C15" s="885"/>
      <c r="D15" s="885" t="s">
        <v>50</v>
      </c>
      <c r="E15" s="885" t="s">
        <v>60</v>
      </c>
      <c r="F15" s="898"/>
      <c r="H15" s="885"/>
      <c r="J15">
        <v>2023771.4240000001</v>
      </c>
      <c r="M15">
        <v>0.5</v>
      </c>
      <c r="N15">
        <v>0.01</v>
      </c>
      <c r="O15" s="885"/>
      <c r="P15" s="885"/>
    </row>
    <row r="16" spans="1:16">
      <c r="A16" s="885" t="s">
        <v>56</v>
      </c>
      <c r="B16" s="885" t="s">
        <v>194</v>
      </c>
      <c r="C16" s="885"/>
      <c r="D16" s="885" t="s">
        <v>51</v>
      </c>
      <c r="E16" s="885" t="s">
        <v>61</v>
      </c>
      <c r="F16" s="898"/>
      <c r="H16" s="885"/>
      <c r="J16">
        <v>2953000</v>
      </c>
      <c r="M16">
        <v>0.95</v>
      </c>
      <c r="N16">
        <v>0.72</v>
      </c>
      <c r="O16" s="885" t="s">
        <v>68</v>
      </c>
      <c r="P16" s="885" t="s">
        <v>68</v>
      </c>
    </row>
    <row r="17" spans="1:16">
      <c r="A17" s="885" t="s">
        <v>56</v>
      </c>
      <c r="B17" s="885" t="s">
        <v>185</v>
      </c>
      <c r="C17" s="885"/>
      <c r="D17" s="885" t="s">
        <v>52</v>
      </c>
      <c r="E17" s="885" t="s">
        <v>61</v>
      </c>
      <c r="F17" s="898"/>
      <c r="H17" s="885"/>
      <c r="J17">
        <v>2671000</v>
      </c>
      <c r="M17">
        <v>1</v>
      </c>
      <c r="N17">
        <v>1</v>
      </c>
      <c r="O17" s="885" t="s">
        <v>69</v>
      </c>
      <c r="P17" s="885" t="s">
        <v>69</v>
      </c>
    </row>
    <row r="18" spans="1:16">
      <c r="A18" s="885" t="s">
        <v>56</v>
      </c>
      <c r="B18" s="885" t="s">
        <v>185</v>
      </c>
      <c r="C18" s="885"/>
      <c r="D18" s="885" t="s">
        <v>53</v>
      </c>
      <c r="E18" s="885" t="s">
        <v>61</v>
      </c>
      <c r="F18" s="898"/>
      <c r="H18" s="885"/>
      <c r="J18">
        <v>8158300</v>
      </c>
      <c r="M18" t="s">
        <v>64</v>
      </c>
      <c r="N18">
        <v>1</v>
      </c>
      <c r="O18" s="885" t="s">
        <v>70</v>
      </c>
      <c r="P18" s="885" t="s">
        <v>70</v>
      </c>
    </row>
    <row r="19" spans="1:16">
      <c r="A19" s="885" t="s">
        <v>56</v>
      </c>
      <c r="B19" s="885" t="s">
        <v>185</v>
      </c>
      <c r="C19" s="885"/>
      <c r="D19" s="885"/>
      <c r="E19" s="885"/>
      <c r="F19" s="898"/>
      <c r="H19" s="885"/>
      <c r="M19" t="s">
        <v>65</v>
      </c>
      <c r="N19">
        <v>0.89</v>
      </c>
      <c r="O19" s="885"/>
      <c r="P19" s="885"/>
    </row>
    <row r="20" spans="1:16">
      <c r="A20" s="885" t="s">
        <v>56</v>
      </c>
      <c r="B20" s="885" t="s">
        <v>185</v>
      </c>
      <c r="C20" s="885"/>
      <c r="D20" s="885" t="s">
        <v>54</v>
      </c>
      <c r="E20" s="885" t="s">
        <v>62</v>
      </c>
      <c r="F20" s="898"/>
      <c r="H20" s="885"/>
      <c r="J20">
        <v>2720000</v>
      </c>
      <c r="M20" t="s">
        <v>66</v>
      </c>
      <c r="N20">
        <v>0.8</v>
      </c>
      <c r="O20" s="885" t="s">
        <v>71</v>
      </c>
      <c r="P20" s="885" t="s">
        <v>71</v>
      </c>
    </row>
    <row r="21" spans="1:16">
      <c r="A21" s="885" t="s">
        <v>56</v>
      </c>
      <c r="B21" s="885" t="s">
        <v>185</v>
      </c>
      <c r="C21" s="885"/>
      <c r="D21" s="885" t="s">
        <v>55</v>
      </c>
      <c r="E21" s="885" t="s">
        <v>63</v>
      </c>
      <c r="F21" s="898"/>
      <c r="H21" s="885"/>
      <c r="J21">
        <v>2500000</v>
      </c>
      <c r="M21">
        <v>0.02</v>
      </c>
      <c r="N21">
        <v>0.01</v>
      </c>
      <c r="O21" s="885" t="s">
        <v>72</v>
      </c>
      <c r="P21" s="885" t="s">
        <v>72</v>
      </c>
    </row>
    <row r="22" spans="1:16">
      <c r="A22" s="885" t="s">
        <v>74</v>
      </c>
      <c r="B22" s="885" t="s">
        <v>45</v>
      </c>
      <c r="C22" s="885" t="s">
        <v>73</v>
      </c>
      <c r="D22" s="885" t="s">
        <v>75</v>
      </c>
      <c r="E22" s="885"/>
      <c r="F22" s="898"/>
      <c r="H22" s="885"/>
      <c r="J22">
        <v>2500000</v>
      </c>
      <c r="K22">
        <v>2479731.2784799999</v>
      </c>
      <c r="L22">
        <v>2434168</v>
      </c>
      <c r="N22">
        <v>1</v>
      </c>
      <c r="O22" s="885" t="s">
        <v>13</v>
      </c>
      <c r="P22" s="885" t="s">
        <v>13</v>
      </c>
    </row>
    <row r="23" spans="1:16">
      <c r="A23" s="885" t="s">
        <v>74</v>
      </c>
      <c r="B23" s="885" t="s">
        <v>188</v>
      </c>
      <c r="C23" s="885" t="s">
        <v>77</v>
      </c>
      <c r="D23" s="885" t="s">
        <v>76</v>
      </c>
      <c r="E23" s="885"/>
      <c r="F23" s="898"/>
      <c r="H23" s="885"/>
      <c r="J23">
        <v>3035657.1359999999</v>
      </c>
      <c r="K23">
        <v>2655436.7627099999</v>
      </c>
      <c r="L23">
        <v>570295.61488999997</v>
      </c>
      <c r="N23">
        <v>0.67</v>
      </c>
      <c r="O23" s="885" t="s">
        <v>20</v>
      </c>
      <c r="P23" s="885"/>
    </row>
    <row r="24" spans="1:16">
      <c r="A24" s="885" t="s">
        <v>74</v>
      </c>
      <c r="B24" s="885" t="s">
        <v>15</v>
      </c>
      <c r="C24" s="885" t="s">
        <v>80</v>
      </c>
      <c r="D24" s="885" t="s">
        <v>78</v>
      </c>
      <c r="E24" s="885"/>
      <c r="F24" s="898"/>
      <c r="H24" s="885"/>
      <c r="J24">
        <v>3750000</v>
      </c>
      <c r="K24">
        <v>3335589.9153400003</v>
      </c>
      <c r="L24">
        <v>3098229.6641500001</v>
      </c>
      <c r="N24">
        <v>0.85</v>
      </c>
      <c r="O24" s="885" t="s">
        <v>20</v>
      </c>
      <c r="P24" s="885"/>
    </row>
    <row r="25" spans="1:16">
      <c r="A25" s="885" t="s">
        <v>74</v>
      </c>
      <c r="B25" s="885" t="s">
        <v>15</v>
      </c>
      <c r="C25" s="885" t="s">
        <v>80</v>
      </c>
      <c r="D25" s="885" t="s">
        <v>79</v>
      </c>
      <c r="E25" s="885"/>
      <c r="F25" s="898"/>
      <c r="H25" s="885"/>
      <c r="J25">
        <v>8000000</v>
      </c>
      <c r="K25">
        <v>6376600.51339</v>
      </c>
      <c r="L25">
        <v>1500620.6656900002</v>
      </c>
      <c r="N25">
        <v>0.67</v>
      </c>
      <c r="O25" s="885" t="s">
        <v>20</v>
      </c>
      <c r="P25" s="885"/>
    </row>
    <row r="26" spans="1:16">
      <c r="A26" s="885" t="s">
        <v>74</v>
      </c>
      <c r="B26" s="885" t="s">
        <v>185</v>
      </c>
      <c r="C26" s="885" t="s">
        <v>83</v>
      </c>
      <c r="D26" s="885" t="s">
        <v>81</v>
      </c>
      <c r="E26" s="885"/>
      <c r="F26" s="898"/>
      <c r="H26" s="885"/>
      <c r="J26">
        <v>3200000</v>
      </c>
      <c r="K26">
        <v>2815424.44147</v>
      </c>
      <c r="L26">
        <v>194883.28863999998</v>
      </c>
      <c r="N26">
        <v>0.1</v>
      </c>
      <c r="O26" s="885" t="s">
        <v>20</v>
      </c>
      <c r="P26" s="885"/>
    </row>
    <row r="27" spans="1:16">
      <c r="A27" s="885" t="s">
        <v>74</v>
      </c>
      <c r="B27" s="885" t="s">
        <v>185</v>
      </c>
      <c r="C27" s="885" t="s">
        <v>83</v>
      </c>
      <c r="D27" s="885" t="s">
        <v>82</v>
      </c>
      <c r="E27" s="885"/>
      <c r="F27" s="898"/>
      <c r="H27" s="885"/>
      <c r="J27">
        <v>5550000</v>
      </c>
      <c r="K27">
        <v>5549952.52049</v>
      </c>
      <c r="L27">
        <v>4113061.57681</v>
      </c>
      <c r="N27">
        <v>0.75</v>
      </c>
      <c r="O27" s="885" t="s">
        <v>20</v>
      </c>
      <c r="P27" s="885"/>
    </row>
    <row r="28" spans="1:16">
      <c r="A28" s="885" t="s">
        <v>74</v>
      </c>
      <c r="B28" s="885" t="s">
        <v>39</v>
      </c>
      <c r="C28" s="885" t="s">
        <v>85</v>
      </c>
      <c r="D28" s="885" t="s">
        <v>84</v>
      </c>
      <c r="E28" s="885"/>
      <c r="F28" s="898"/>
      <c r="H28" s="885"/>
      <c r="J28">
        <v>2800000</v>
      </c>
      <c r="K28">
        <v>1987035.7790999999</v>
      </c>
      <c r="L28">
        <v>296331.09010000003</v>
      </c>
      <c r="N28">
        <v>0.15</v>
      </c>
      <c r="O28" s="885" t="s">
        <v>20</v>
      </c>
      <c r="P28" s="885"/>
    </row>
    <row r="29" spans="1:16">
      <c r="A29" s="885" t="s">
        <v>89</v>
      </c>
      <c r="B29" s="885" t="s">
        <v>15</v>
      </c>
      <c r="C29" s="885" t="s">
        <v>86</v>
      </c>
      <c r="D29" s="885" t="s">
        <v>87</v>
      </c>
      <c r="E29" s="885"/>
      <c r="F29" s="898"/>
      <c r="H29" s="885"/>
      <c r="J29">
        <v>12000000</v>
      </c>
      <c r="K29">
        <v>0</v>
      </c>
      <c r="L29">
        <v>0</v>
      </c>
      <c r="M29">
        <v>0</v>
      </c>
      <c r="N29">
        <v>0</v>
      </c>
      <c r="O29" s="885"/>
      <c r="P29" s="885" t="s">
        <v>88</v>
      </c>
    </row>
    <row r="30" spans="1:16">
      <c r="A30" s="885" t="s">
        <v>92</v>
      </c>
      <c r="B30" s="885" t="s">
        <v>39</v>
      </c>
      <c r="C30" s="885"/>
      <c r="D30" s="885" t="s">
        <v>90</v>
      </c>
      <c r="E30" s="885" t="s">
        <v>93</v>
      </c>
      <c r="F30" s="898"/>
      <c r="G30">
        <v>41047</v>
      </c>
      <c r="H30" s="885" t="s">
        <v>98</v>
      </c>
      <c r="I30">
        <v>46203</v>
      </c>
      <c r="J30">
        <v>32226000</v>
      </c>
      <c r="L30">
        <v>23524980</v>
      </c>
      <c r="O30" s="885"/>
      <c r="P30" s="885" t="s">
        <v>101</v>
      </c>
    </row>
    <row r="31" spans="1:16">
      <c r="A31" s="885" t="s">
        <v>92</v>
      </c>
      <c r="B31" s="885" t="s">
        <v>39</v>
      </c>
      <c r="C31" s="885"/>
      <c r="D31" s="885" t="s">
        <v>91</v>
      </c>
      <c r="E31" s="885" t="s">
        <v>94</v>
      </c>
      <c r="F31" s="898"/>
      <c r="H31" s="885" t="s">
        <v>99</v>
      </c>
      <c r="I31">
        <v>45930</v>
      </c>
      <c r="J31">
        <v>12543752.188999999</v>
      </c>
      <c r="L31">
        <v>0</v>
      </c>
      <c r="O31" s="885"/>
      <c r="P31" s="885" t="s">
        <v>214</v>
      </c>
    </row>
    <row r="32" spans="1:16">
      <c r="A32" s="885" t="s">
        <v>92</v>
      </c>
      <c r="B32" s="885" t="s">
        <v>15</v>
      </c>
      <c r="C32" s="885"/>
      <c r="D32" s="885" t="s">
        <v>204</v>
      </c>
      <c r="E32" s="885" t="s">
        <v>95</v>
      </c>
      <c r="F32" s="898"/>
      <c r="G32">
        <v>41700</v>
      </c>
      <c r="H32" s="885" t="s">
        <v>100</v>
      </c>
      <c r="I32" t="s">
        <v>97</v>
      </c>
      <c r="J32">
        <v>130800000</v>
      </c>
      <c r="L32">
        <v>76882000</v>
      </c>
      <c r="O32" s="885"/>
      <c r="P32" s="885" t="s">
        <v>102</v>
      </c>
    </row>
    <row r="33" spans="1:16">
      <c r="A33" s="885" t="s">
        <v>92</v>
      </c>
      <c r="B33" s="885" t="s">
        <v>185</v>
      </c>
      <c r="C33" s="885"/>
      <c r="D33" s="885" t="s">
        <v>205</v>
      </c>
      <c r="E33" s="885" t="s">
        <v>96</v>
      </c>
      <c r="F33" s="898"/>
      <c r="G33" t="s">
        <v>97</v>
      </c>
      <c r="H33" s="885" t="s">
        <v>97</v>
      </c>
      <c r="I33" t="s">
        <v>97</v>
      </c>
      <c r="J33">
        <v>26300000</v>
      </c>
      <c r="L33">
        <v>0</v>
      </c>
      <c r="O33" s="885"/>
      <c r="P33" s="885" t="s">
        <v>215</v>
      </c>
    </row>
    <row r="34" spans="1:16">
      <c r="A34" s="885" t="s">
        <v>104</v>
      </c>
      <c r="B34" s="885" t="s">
        <v>45</v>
      </c>
      <c r="C34" s="885" t="s">
        <v>103</v>
      </c>
      <c r="D34" s="885" t="s">
        <v>105</v>
      </c>
      <c r="E34" s="885"/>
      <c r="F34" s="898"/>
      <c r="H34" s="885"/>
      <c r="J34">
        <v>2310000</v>
      </c>
      <c r="K34">
        <v>0</v>
      </c>
      <c r="L34">
        <v>0</v>
      </c>
      <c r="N34">
        <v>0</v>
      </c>
      <c r="O34" s="885" t="s">
        <v>107</v>
      </c>
      <c r="P34" s="885" t="s">
        <v>108</v>
      </c>
    </row>
    <row r="35" spans="1:16">
      <c r="A35" s="885" t="s">
        <v>104</v>
      </c>
      <c r="B35" s="885" t="s">
        <v>45</v>
      </c>
      <c r="C35" s="885" t="s">
        <v>103</v>
      </c>
      <c r="D35" s="885" t="s">
        <v>109</v>
      </c>
      <c r="E35" s="885"/>
      <c r="F35" s="898"/>
      <c r="H35" s="885"/>
      <c r="J35">
        <v>3740000</v>
      </c>
      <c r="K35">
        <v>3052865.96062</v>
      </c>
      <c r="L35">
        <v>1978724.52856</v>
      </c>
      <c r="N35">
        <v>70</v>
      </c>
      <c r="O35" s="885" t="s">
        <v>20</v>
      </c>
      <c r="P35" s="885" t="s">
        <v>67</v>
      </c>
    </row>
    <row r="36" spans="1:16">
      <c r="A36" s="885" t="s">
        <v>104</v>
      </c>
      <c r="B36" s="885" t="s">
        <v>193</v>
      </c>
      <c r="C36" s="885" t="s">
        <v>112</v>
      </c>
      <c r="D36" s="885" t="s">
        <v>111</v>
      </c>
      <c r="E36" s="885"/>
      <c r="F36" s="898"/>
      <c r="H36" s="885"/>
      <c r="J36">
        <v>2200000</v>
      </c>
      <c r="K36">
        <v>702335.67540999991</v>
      </c>
      <c r="L36">
        <v>675969.30566000007</v>
      </c>
      <c r="N36">
        <v>0.45</v>
      </c>
      <c r="O36" s="885" t="s">
        <v>30</v>
      </c>
      <c r="P36" s="885" t="s">
        <v>216</v>
      </c>
    </row>
    <row r="37" spans="1:16">
      <c r="A37" s="885" t="s">
        <v>104</v>
      </c>
      <c r="B37" s="885" t="s">
        <v>39</v>
      </c>
      <c r="C37" s="885" t="s">
        <v>113</v>
      </c>
      <c r="D37" s="885" t="s">
        <v>117</v>
      </c>
      <c r="E37" s="885"/>
      <c r="F37" s="898"/>
      <c r="H37" s="885"/>
      <c r="J37">
        <v>3750000</v>
      </c>
      <c r="K37">
        <v>3639861.63693</v>
      </c>
      <c r="L37">
        <v>3392146.1676000003</v>
      </c>
      <c r="N37">
        <v>96</v>
      </c>
      <c r="O37" s="885" t="s">
        <v>114</v>
      </c>
      <c r="P37" s="885" t="s">
        <v>115</v>
      </c>
    </row>
    <row r="38" spans="1:16">
      <c r="A38" s="885" t="s">
        <v>104</v>
      </c>
      <c r="B38" s="885" t="s">
        <v>39</v>
      </c>
      <c r="C38" s="885" t="s">
        <v>113</v>
      </c>
      <c r="D38" s="885" t="s">
        <v>118</v>
      </c>
      <c r="E38" s="885"/>
      <c r="F38" s="898"/>
      <c r="H38" s="885"/>
      <c r="J38">
        <v>2600000</v>
      </c>
      <c r="K38">
        <v>2571314.0070500001</v>
      </c>
      <c r="L38">
        <v>2570938.0471099997</v>
      </c>
      <c r="N38">
        <v>100</v>
      </c>
      <c r="O38" s="885" t="s">
        <v>13</v>
      </c>
      <c r="P38" s="885" t="s">
        <v>135</v>
      </c>
    </row>
    <row r="39" spans="1:16">
      <c r="A39" s="885" t="s">
        <v>104</v>
      </c>
      <c r="B39" s="885" t="s">
        <v>185</v>
      </c>
      <c r="C39" s="885" t="s">
        <v>119</v>
      </c>
      <c r="D39" s="885" t="s">
        <v>120</v>
      </c>
      <c r="E39" s="885"/>
      <c r="F39" s="898"/>
      <c r="H39" s="885"/>
      <c r="J39">
        <v>1743638</v>
      </c>
      <c r="K39">
        <v>105475.68238</v>
      </c>
      <c r="L39">
        <v>27361.35152</v>
      </c>
      <c r="N39">
        <v>0</v>
      </c>
      <c r="O39" s="885" t="s">
        <v>126</v>
      </c>
      <c r="P39" s="885" t="s">
        <v>127</v>
      </c>
    </row>
    <row r="40" spans="1:16">
      <c r="A40" s="885" t="s">
        <v>104</v>
      </c>
      <c r="B40" s="885" t="s">
        <v>185</v>
      </c>
      <c r="C40" s="885" t="s">
        <v>119</v>
      </c>
      <c r="D40" s="885" t="s">
        <v>121</v>
      </c>
      <c r="E40" s="885"/>
      <c r="F40" s="898"/>
      <c r="H40" s="885"/>
      <c r="J40">
        <v>1600000</v>
      </c>
      <c r="K40">
        <v>1442450.3391099998</v>
      </c>
      <c r="L40">
        <v>227372.04347999999</v>
      </c>
      <c r="N40">
        <v>30</v>
      </c>
      <c r="O40" s="885" t="s">
        <v>20</v>
      </c>
      <c r="P40" s="885" t="s">
        <v>67</v>
      </c>
    </row>
    <row r="41" spans="1:16">
      <c r="A41" s="885" t="s">
        <v>104</v>
      </c>
      <c r="B41" s="885" t="s">
        <v>185</v>
      </c>
      <c r="C41" s="885" t="s">
        <v>119</v>
      </c>
      <c r="D41" s="885" t="s">
        <v>122</v>
      </c>
      <c r="E41" s="885"/>
      <c r="F41" s="898"/>
      <c r="H41" s="885"/>
      <c r="J41">
        <v>2110000</v>
      </c>
      <c r="K41">
        <v>1516941.0222799999</v>
      </c>
      <c r="L41">
        <v>1069818.3300800002</v>
      </c>
      <c r="N41">
        <v>0.85</v>
      </c>
      <c r="O41" s="885" t="s">
        <v>30</v>
      </c>
      <c r="P41" s="885" t="s">
        <v>217</v>
      </c>
    </row>
    <row r="42" spans="1:16">
      <c r="A42" s="885" t="s">
        <v>104</v>
      </c>
      <c r="B42" s="885" t="s">
        <v>185</v>
      </c>
      <c r="C42" s="885" t="s">
        <v>119</v>
      </c>
      <c r="D42" s="885" t="s">
        <v>123</v>
      </c>
      <c r="E42" s="885"/>
      <c r="F42" s="898"/>
      <c r="H42" s="885"/>
      <c r="J42">
        <v>5520000</v>
      </c>
      <c r="K42">
        <v>5518318.4793800004</v>
      </c>
      <c r="L42">
        <v>2562608.4536299999</v>
      </c>
      <c r="N42">
        <v>80</v>
      </c>
      <c r="O42" s="885" t="s">
        <v>20</v>
      </c>
      <c r="P42" s="885" t="s">
        <v>67</v>
      </c>
    </row>
    <row r="43" spans="1:16">
      <c r="A43" s="885" t="s">
        <v>104</v>
      </c>
      <c r="B43" s="885" t="s">
        <v>185</v>
      </c>
      <c r="C43" s="885" t="s">
        <v>119</v>
      </c>
      <c r="D43" s="885" t="s">
        <v>124</v>
      </c>
      <c r="E43" s="885"/>
      <c r="F43" s="898"/>
      <c r="H43" s="885"/>
      <c r="J43">
        <v>2900000</v>
      </c>
      <c r="K43">
        <v>8390.2854499999994</v>
      </c>
      <c r="L43">
        <v>4445.8162300000004</v>
      </c>
      <c r="N43">
        <v>0</v>
      </c>
      <c r="O43" s="885" t="s">
        <v>129</v>
      </c>
      <c r="P43" s="885" t="s">
        <v>127</v>
      </c>
    </row>
    <row r="44" spans="1:16">
      <c r="A44" s="885" t="s">
        <v>104</v>
      </c>
      <c r="B44" s="885" t="s">
        <v>185</v>
      </c>
      <c r="C44" s="885" t="s">
        <v>119</v>
      </c>
      <c r="D44" s="885" t="s">
        <v>125</v>
      </c>
      <c r="E44" s="885"/>
      <c r="F44" s="898"/>
      <c r="H44" s="885"/>
      <c r="J44">
        <v>1700000</v>
      </c>
      <c r="K44">
        <v>3156.20318</v>
      </c>
      <c r="L44">
        <v>1596.20318</v>
      </c>
      <c r="N44">
        <v>0</v>
      </c>
      <c r="O44" s="885" t="s">
        <v>126</v>
      </c>
      <c r="P44" s="885" t="s">
        <v>127</v>
      </c>
    </row>
    <row r="45" spans="1:16">
      <c r="A45" s="885" t="s">
        <v>104</v>
      </c>
      <c r="B45" s="885" t="s">
        <v>15</v>
      </c>
      <c r="C45" s="885" t="s">
        <v>130</v>
      </c>
      <c r="D45" s="885" t="s">
        <v>131</v>
      </c>
      <c r="E45" s="885"/>
      <c r="F45" s="898"/>
      <c r="H45" s="885"/>
      <c r="J45">
        <v>8400000</v>
      </c>
      <c r="K45">
        <v>8188286.16273</v>
      </c>
      <c r="L45">
        <v>7337675.353219999</v>
      </c>
      <c r="N45">
        <v>90</v>
      </c>
      <c r="O45" s="885" t="s">
        <v>20</v>
      </c>
      <c r="P45" s="885" t="s">
        <v>67</v>
      </c>
    </row>
    <row r="46" spans="1:16">
      <c r="A46" s="885" t="s">
        <v>104</v>
      </c>
      <c r="B46" s="885" t="s">
        <v>15</v>
      </c>
      <c r="C46" s="885" t="s">
        <v>130</v>
      </c>
      <c r="D46" s="885" t="s">
        <v>132</v>
      </c>
      <c r="E46" s="885"/>
      <c r="F46" s="898"/>
      <c r="H46" s="885"/>
      <c r="J46">
        <v>1753614</v>
      </c>
      <c r="K46">
        <v>1688998.4175199999</v>
      </c>
      <c r="L46">
        <v>1623094.8989000004</v>
      </c>
      <c r="N46">
        <v>100</v>
      </c>
      <c r="O46" s="885" t="s">
        <v>13</v>
      </c>
      <c r="P46" s="885" t="s">
        <v>135</v>
      </c>
    </row>
    <row r="47" spans="1:16">
      <c r="A47" s="885" t="s">
        <v>104</v>
      </c>
      <c r="B47" s="885" t="s">
        <v>15</v>
      </c>
      <c r="C47" s="885" t="s">
        <v>130</v>
      </c>
      <c r="D47" s="885" t="s">
        <v>133</v>
      </c>
      <c r="E47" s="885"/>
      <c r="F47" s="898"/>
      <c r="H47" s="885"/>
      <c r="J47">
        <v>4216500</v>
      </c>
      <c r="K47">
        <v>4119821.8514299998</v>
      </c>
      <c r="L47">
        <v>4042541.5100300005</v>
      </c>
      <c r="N47">
        <v>100</v>
      </c>
      <c r="O47" s="885" t="s">
        <v>13</v>
      </c>
      <c r="P47" s="885" t="s">
        <v>135</v>
      </c>
    </row>
    <row r="48" spans="1:16">
      <c r="A48" s="885" t="s">
        <v>104</v>
      </c>
      <c r="B48" s="885" t="s">
        <v>39</v>
      </c>
      <c r="C48" s="885" t="s">
        <v>113</v>
      </c>
      <c r="D48" s="885" t="s">
        <v>136</v>
      </c>
      <c r="E48" s="885" t="s">
        <v>140</v>
      </c>
      <c r="F48" s="898"/>
      <c r="H48" s="885"/>
      <c r="J48">
        <v>20000000</v>
      </c>
      <c r="M48">
        <v>0.87</v>
      </c>
      <c r="N48">
        <v>0.98</v>
      </c>
      <c r="O48" s="885"/>
      <c r="P48" s="885" t="s">
        <v>218</v>
      </c>
    </row>
    <row r="49" spans="1:16">
      <c r="A49" s="885" t="s">
        <v>104</v>
      </c>
      <c r="B49" s="885" t="s">
        <v>39</v>
      </c>
      <c r="C49" s="885" t="s">
        <v>191</v>
      </c>
      <c r="D49" s="885" t="s">
        <v>137</v>
      </c>
      <c r="E49" s="885" t="s">
        <v>141</v>
      </c>
      <c r="F49" s="898"/>
      <c r="H49" s="885"/>
      <c r="J49">
        <v>1900000</v>
      </c>
      <c r="M49">
        <v>0.2</v>
      </c>
      <c r="N49">
        <v>0.2</v>
      </c>
      <c r="O49" s="885"/>
      <c r="P49" s="885" t="s">
        <v>219</v>
      </c>
    </row>
    <row r="50" spans="1:16">
      <c r="A50" s="885" t="s">
        <v>104</v>
      </c>
      <c r="B50" s="885" t="s">
        <v>39</v>
      </c>
      <c r="C50" s="885" t="s">
        <v>191</v>
      </c>
      <c r="D50" s="885" t="s">
        <v>138</v>
      </c>
      <c r="E50" s="885" t="s">
        <v>142</v>
      </c>
      <c r="F50" s="898"/>
      <c r="H50" s="885"/>
      <c r="J50">
        <v>4200000</v>
      </c>
      <c r="M50">
        <v>0</v>
      </c>
      <c r="N50">
        <v>0</v>
      </c>
      <c r="O50" s="885"/>
      <c r="P50" s="885" t="s">
        <v>220</v>
      </c>
    </row>
    <row r="51" spans="1:16">
      <c r="A51" s="885" t="s">
        <v>104</v>
      </c>
      <c r="B51" s="885" t="s">
        <v>39</v>
      </c>
      <c r="C51" s="885" t="s">
        <v>191</v>
      </c>
      <c r="D51" s="885" t="s">
        <v>139</v>
      </c>
      <c r="E51" s="885" t="s">
        <v>143</v>
      </c>
      <c r="F51" s="898"/>
      <c r="H51" s="885"/>
      <c r="J51">
        <v>5177000</v>
      </c>
      <c r="M51">
        <v>0</v>
      </c>
      <c r="N51">
        <v>0</v>
      </c>
      <c r="O51" s="885"/>
      <c r="P51" s="885" t="s">
        <v>221</v>
      </c>
    </row>
    <row r="52" spans="1:16">
      <c r="A52" s="885" t="s">
        <v>144</v>
      </c>
      <c r="B52" s="885" t="s">
        <v>15</v>
      </c>
      <c r="C52" s="885" t="s">
        <v>150</v>
      </c>
      <c r="D52" s="885" t="s">
        <v>145</v>
      </c>
      <c r="E52" s="885"/>
      <c r="F52" s="898"/>
      <c r="H52" s="885"/>
      <c r="J52">
        <v>3715000</v>
      </c>
      <c r="K52">
        <v>3711941.58978</v>
      </c>
      <c r="L52">
        <v>3707512.0858200002</v>
      </c>
      <c r="M52">
        <v>0.99</v>
      </c>
      <c r="O52" s="885" t="s">
        <v>149</v>
      </c>
      <c r="P52" s="885"/>
    </row>
    <row r="53" spans="1:16">
      <c r="A53" s="885" t="s">
        <v>144</v>
      </c>
      <c r="B53" s="885" t="s">
        <v>15</v>
      </c>
      <c r="C53" s="885" t="s">
        <v>150</v>
      </c>
      <c r="D53" s="885" t="s">
        <v>146</v>
      </c>
      <c r="E53" s="885"/>
      <c r="F53" s="898"/>
      <c r="H53" s="885"/>
      <c r="J53">
        <v>5813000</v>
      </c>
      <c r="K53">
        <v>5732396</v>
      </c>
      <c r="L53">
        <v>5570823</v>
      </c>
      <c r="N53">
        <v>0.97</v>
      </c>
      <c r="O53" s="885" t="s">
        <v>149</v>
      </c>
      <c r="P53" s="885"/>
    </row>
    <row r="54" spans="1:16">
      <c r="A54" s="885" t="s">
        <v>144</v>
      </c>
      <c r="B54" s="885" t="s">
        <v>15</v>
      </c>
      <c r="C54" s="885" t="s">
        <v>150</v>
      </c>
      <c r="D54" s="885" t="s">
        <v>147</v>
      </c>
      <c r="E54" s="885"/>
      <c r="F54" s="898"/>
      <c r="H54" s="885"/>
      <c r="J54">
        <v>1770127</v>
      </c>
      <c r="K54">
        <v>1718151.71478</v>
      </c>
      <c r="L54">
        <v>1650832</v>
      </c>
      <c r="N54">
        <v>0.96</v>
      </c>
      <c r="O54" s="885" t="s">
        <v>149</v>
      </c>
      <c r="P54" s="885"/>
    </row>
    <row r="55" spans="1:16">
      <c r="A55" s="885" t="s">
        <v>144</v>
      </c>
      <c r="B55" s="885" t="s">
        <v>15</v>
      </c>
      <c r="C55" s="885" t="s">
        <v>150</v>
      </c>
      <c r="D55" s="885" t="s">
        <v>148</v>
      </c>
      <c r="E55" s="885"/>
      <c r="F55" s="898"/>
      <c r="H55" s="885"/>
      <c r="J55">
        <v>4000000</v>
      </c>
      <c r="K55">
        <v>2649570.8295700001</v>
      </c>
      <c r="L55">
        <v>960980.72667</v>
      </c>
      <c r="N55">
        <v>0.35</v>
      </c>
      <c r="O55" s="885" t="s">
        <v>149</v>
      </c>
      <c r="P55" s="885"/>
    </row>
    <row r="56" spans="1:16">
      <c r="A56" s="885" t="s">
        <v>144</v>
      </c>
      <c r="B56" s="885" t="s">
        <v>185</v>
      </c>
      <c r="C56" s="885" t="s">
        <v>151</v>
      </c>
      <c r="D56" s="885" t="s">
        <v>152</v>
      </c>
      <c r="E56" s="885"/>
      <c r="F56" s="898"/>
      <c r="H56" s="885"/>
      <c r="J56">
        <v>2730000</v>
      </c>
      <c r="K56">
        <v>603770.76642999996</v>
      </c>
      <c r="L56">
        <v>563379.12698000006</v>
      </c>
      <c r="N56">
        <v>0.35</v>
      </c>
      <c r="O56" s="885" t="s">
        <v>149</v>
      </c>
      <c r="P56" s="885"/>
    </row>
    <row r="57" spans="1:16">
      <c r="A57" s="885" t="s">
        <v>144</v>
      </c>
      <c r="B57" s="885" t="s">
        <v>185</v>
      </c>
      <c r="C57" s="885" t="s">
        <v>151</v>
      </c>
      <c r="D57" s="885" t="s">
        <v>153</v>
      </c>
      <c r="E57" s="885"/>
      <c r="F57" s="898"/>
      <c r="H57" s="885"/>
      <c r="J57">
        <v>2000000</v>
      </c>
      <c r="K57">
        <v>1070656.74444</v>
      </c>
      <c r="L57">
        <v>819399.51109000004</v>
      </c>
      <c r="N57">
        <v>0.7</v>
      </c>
      <c r="O57" s="885" t="s">
        <v>149</v>
      </c>
      <c r="P57" s="885"/>
    </row>
    <row r="58" spans="1:16">
      <c r="A58" s="885" t="s">
        <v>144</v>
      </c>
      <c r="B58" s="885" t="s">
        <v>185</v>
      </c>
      <c r="C58" s="885" t="s">
        <v>151</v>
      </c>
      <c r="D58" s="885" t="s">
        <v>154</v>
      </c>
      <c r="E58" s="885"/>
      <c r="F58" s="898"/>
      <c r="H58" s="885"/>
      <c r="J58">
        <v>3400000</v>
      </c>
      <c r="K58">
        <v>124623.52535</v>
      </c>
      <c r="L58">
        <v>13449.51281</v>
      </c>
      <c r="N58">
        <v>0.02</v>
      </c>
      <c r="O58" s="885" t="s">
        <v>149</v>
      </c>
      <c r="P58" s="885"/>
    </row>
    <row r="59" spans="1:16">
      <c r="A59" s="885" t="s">
        <v>144</v>
      </c>
      <c r="B59" s="885" t="s">
        <v>185</v>
      </c>
      <c r="C59" s="885" t="s">
        <v>151</v>
      </c>
      <c r="D59" s="885" t="s">
        <v>155</v>
      </c>
      <c r="E59" s="885"/>
      <c r="F59" s="898"/>
      <c r="H59" s="885"/>
      <c r="J59">
        <v>4448000</v>
      </c>
      <c r="K59">
        <v>3958952.8348099999</v>
      </c>
      <c r="L59">
        <v>833517.22701999999</v>
      </c>
      <c r="N59">
        <v>0.35</v>
      </c>
      <c r="O59" s="885" t="s">
        <v>149</v>
      </c>
      <c r="P59" s="885"/>
    </row>
    <row r="60" spans="1:16">
      <c r="A60" s="885" t="s">
        <v>144</v>
      </c>
      <c r="B60" s="885" t="s">
        <v>39</v>
      </c>
      <c r="C60" s="885" t="s">
        <v>156</v>
      </c>
      <c r="D60" s="885" t="s">
        <v>157</v>
      </c>
      <c r="E60" s="885"/>
      <c r="F60" s="898"/>
      <c r="H60" s="885"/>
      <c r="J60">
        <v>1100000</v>
      </c>
      <c r="K60">
        <v>1096253.23612</v>
      </c>
      <c r="L60">
        <v>892983.16842999996</v>
      </c>
      <c r="N60">
        <v>0.95</v>
      </c>
      <c r="O60" s="885" t="s">
        <v>149</v>
      </c>
      <c r="P60" s="885"/>
    </row>
    <row r="61" spans="1:16">
      <c r="A61" s="885" t="s">
        <v>144</v>
      </c>
      <c r="B61" s="885" t="s">
        <v>39</v>
      </c>
      <c r="C61" s="885" t="s">
        <v>156</v>
      </c>
      <c r="D61" s="885" t="s">
        <v>158</v>
      </c>
      <c r="E61" s="885"/>
      <c r="F61" s="898"/>
      <c r="H61" s="885"/>
      <c r="J61">
        <v>1000000</v>
      </c>
      <c r="K61">
        <v>961564.05536</v>
      </c>
      <c r="L61">
        <v>803878.77549999999</v>
      </c>
      <c r="N61">
        <v>0.95</v>
      </c>
      <c r="O61" s="885" t="s">
        <v>149</v>
      </c>
      <c r="P61" s="885"/>
    </row>
    <row r="62" spans="1:16">
      <c r="A62" s="885" t="s">
        <v>144</v>
      </c>
      <c r="B62" s="885" t="s">
        <v>39</v>
      </c>
      <c r="C62" s="885" t="s">
        <v>160</v>
      </c>
      <c r="D62" s="885" t="s">
        <v>159</v>
      </c>
      <c r="E62" s="885"/>
      <c r="F62" s="898"/>
      <c r="H62" s="885"/>
      <c r="J62">
        <v>2500000</v>
      </c>
      <c r="K62">
        <v>2487357.3569</v>
      </c>
      <c r="L62">
        <v>1054772</v>
      </c>
      <c r="N62">
        <v>0.35</v>
      </c>
      <c r="O62" s="885" t="s">
        <v>149</v>
      </c>
      <c r="P62" s="885"/>
    </row>
    <row r="63" spans="1:16">
      <c r="A63" s="885" t="s">
        <v>144</v>
      </c>
      <c r="B63" s="885" t="s">
        <v>188</v>
      </c>
      <c r="C63" s="885" t="s">
        <v>162</v>
      </c>
      <c r="D63" s="885" t="s">
        <v>161</v>
      </c>
      <c r="E63" s="885"/>
      <c r="F63" s="898"/>
      <c r="H63" s="885"/>
      <c r="J63">
        <v>2023771.4240000001</v>
      </c>
      <c r="K63">
        <v>2004612.6216099998</v>
      </c>
      <c r="L63">
        <v>633165.14153000002</v>
      </c>
      <c r="N63">
        <v>0.35</v>
      </c>
      <c r="O63" s="885" t="s">
        <v>149</v>
      </c>
      <c r="P63" s="885"/>
    </row>
    <row r="64" spans="1:16">
      <c r="A64" s="885" t="s">
        <v>144</v>
      </c>
      <c r="B64" s="885" t="s">
        <v>192</v>
      </c>
      <c r="C64" s="885" t="s">
        <v>165</v>
      </c>
      <c r="D64" s="885" t="s">
        <v>163</v>
      </c>
      <c r="E64" s="885"/>
      <c r="F64" s="898"/>
      <c r="H64" s="885"/>
      <c r="J64">
        <v>1500000</v>
      </c>
      <c r="K64">
        <v>1492019.9834799999</v>
      </c>
      <c r="L64">
        <v>1450673.42732</v>
      </c>
      <c r="N64">
        <v>1</v>
      </c>
      <c r="O64" s="885"/>
      <c r="P64" s="885"/>
    </row>
    <row r="65" spans="1:16">
      <c r="A65" s="885" t="s">
        <v>144</v>
      </c>
      <c r="B65" s="885" t="s">
        <v>192</v>
      </c>
      <c r="C65" s="885" t="s">
        <v>165</v>
      </c>
      <c r="D65" s="885" t="s">
        <v>164</v>
      </c>
      <c r="E65" s="885"/>
      <c r="F65" s="898"/>
      <c r="H65" s="885"/>
      <c r="J65">
        <v>2500000</v>
      </c>
      <c r="K65">
        <v>1833365.2957899999</v>
      </c>
      <c r="L65">
        <v>1470926.7498399999</v>
      </c>
      <c r="N65">
        <v>0.9</v>
      </c>
      <c r="O65" s="885"/>
      <c r="P65" s="885"/>
    </row>
    <row r="66" spans="1:16">
      <c r="A66" s="885" t="s">
        <v>166</v>
      </c>
      <c r="B66" s="885" t="s">
        <v>39</v>
      </c>
      <c r="C66" s="885" t="s">
        <v>167</v>
      </c>
      <c r="D66" s="885" t="s">
        <v>168</v>
      </c>
      <c r="E66" s="885"/>
      <c r="F66" s="898"/>
      <c r="H66" s="885"/>
      <c r="J66">
        <v>900000</v>
      </c>
      <c r="K66">
        <v>747749</v>
      </c>
      <c r="L66">
        <v>554326</v>
      </c>
      <c r="N66">
        <v>0.99</v>
      </c>
      <c r="O66" s="885"/>
      <c r="P66" s="885"/>
    </row>
    <row r="67" spans="1:16">
      <c r="A67" s="885" t="s">
        <v>166</v>
      </c>
      <c r="B67" s="885" t="s">
        <v>39</v>
      </c>
      <c r="C67" s="885" t="s">
        <v>167</v>
      </c>
      <c r="D67" s="885" t="s">
        <v>169</v>
      </c>
      <c r="E67" s="885"/>
      <c r="F67" s="898"/>
      <c r="H67" s="885"/>
      <c r="J67">
        <v>200000</v>
      </c>
      <c r="K67">
        <v>162512</v>
      </c>
      <c r="L67">
        <v>147833</v>
      </c>
      <c r="N67">
        <v>0.99</v>
      </c>
      <c r="O67" s="885"/>
      <c r="P67" s="885"/>
    </row>
    <row r="68" spans="1:16">
      <c r="A68" s="885" t="s">
        <v>166</v>
      </c>
      <c r="B68" s="885" t="s">
        <v>39</v>
      </c>
      <c r="C68" s="885" t="s">
        <v>170</v>
      </c>
      <c r="D68" s="885" t="s">
        <v>171</v>
      </c>
      <c r="E68" s="885"/>
      <c r="F68" s="898"/>
      <c r="H68" s="885"/>
      <c r="J68">
        <v>200000</v>
      </c>
      <c r="K68">
        <v>193424</v>
      </c>
      <c r="L68">
        <v>192267</v>
      </c>
      <c r="N68">
        <v>0.96</v>
      </c>
      <c r="O68" s="885"/>
      <c r="P68" s="885"/>
    </row>
    <row r="69" spans="1:16">
      <c r="A69" s="885" t="s">
        <v>166</v>
      </c>
      <c r="B69" s="885" t="s">
        <v>39</v>
      </c>
      <c r="C69" s="885" t="s">
        <v>40</v>
      </c>
      <c r="D69" s="885" t="s">
        <v>172</v>
      </c>
      <c r="E69" s="885"/>
      <c r="F69" s="898"/>
      <c r="H69" s="885"/>
      <c r="J69">
        <v>5000000</v>
      </c>
      <c r="K69">
        <v>0</v>
      </c>
      <c r="L69">
        <v>0</v>
      </c>
      <c r="N69">
        <v>0</v>
      </c>
      <c r="O69" s="885"/>
      <c r="P69" s="885" t="s">
        <v>175</v>
      </c>
    </row>
    <row r="70" spans="1:16">
      <c r="A70" s="885" t="s">
        <v>166</v>
      </c>
      <c r="B70" s="885" t="s">
        <v>39</v>
      </c>
      <c r="C70" s="885" t="s">
        <v>40</v>
      </c>
      <c r="D70" s="885" t="s">
        <v>173</v>
      </c>
      <c r="E70" s="885"/>
      <c r="F70" s="898"/>
      <c r="H70" s="885"/>
      <c r="J70">
        <v>3500000</v>
      </c>
      <c r="K70">
        <v>0</v>
      </c>
      <c r="L70">
        <v>0</v>
      </c>
      <c r="N70">
        <v>0</v>
      </c>
      <c r="O70" s="885"/>
      <c r="P70" s="885" t="s">
        <v>175</v>
      </c>
    </row>
    <row r="71" spans="1:16">
      <c r="A71" s="885" t="s">
        <v>166</v>
      </c>
      <c r="B71" s="885" t="s">
        <v>39</v>
      </c>
      <c r="C71" s="885" t="s">
        <v>40</v>
      </c>
      <c r="D71" s="885" t="s">
        <v>174</v>
      </c>
      <c r="E71" s="885"/>
      <c r="F71" s="898"/>
      <c r="H71" s="885"/>
      <c r="J71">
        <v>5494000</v>
      </c>
      <c r="N71">
        <v>0.25</v>
      </c>
      <c r="O71" s="885"/>
      <c r="P71" s="885" t="s">
        <v>176</v>
      </c>
    </row>
    <row r="72" spans="1:16">
      <c r="A72" s="885" t="s">
        <v>166</v>
      </c>
      <c r="B72" s="885" t="s">
        <v>15</v>
      </c>
      <c r="C72" s="885" t="s">
        <v>177</v>
      </c>
      <c r="D72" s="885" t="s">
        <v>178</v>
      </c>
      <c r="E72" s="885"/>
      <c r="F72" s="898"/>
      <c r="H72" s="885"/>
      <c r="J72">
        <v>5900000</v>
      </c>
      <c r="K72">
        <v>5771602</v>
      </c>
      <c r="L72">
        <v>5428259</v>
      </c>
      <c r="N72">
        <v>0.99</v>
      </c>
      <c r="O72" s="885"/>
      <c r="P72" s="885"/>
    </row>
    <row r="73" spans="1:16">
      <c r="A73" s="885" t="s">
        <v>166</v>
      </c>
      <c r="B73" s="885" t="s">
        <v>15</v>
      </c>
      <c r="C73" s="885" t="s">
        <v>183</v>
      </c>
      <c r="D73" s="885" t="s">
        <v>179</v>
      </c>
      <c r="E73" s="885"/>
      <c r="F73" s="898"/>
      <c r="H73" s="885"/>
      <c r="J73">
        <v>3000000</v>
      </c>
      <c r="K73">
        <v>1699931</v>
      </c>
      <c r="L73">
        <v>439863</v>
      </c>
      <c r="N73">
        <v>0.25</v>
      </c>
      <c r="O73" s="885"/>
      <c r="P73" s="885"/>
    </row>
    <row r="74" spans="1:16">
      <c r="A74" s="885" t="s">
        <v>166</v>
      </c>
      <c r="B74" s="885" t="s">
        <v>15</v>
      </c>
      <c r="C74" s="885" t="s">
        <v>184</v>
      </c>
      <c r="D74" s="885" t="s">
        <v>180</v>
      </c>
      <c r="E74" s="885"/>
      <c r="F74" s="898"/>
      <c r="H74" s="885"/>
      <c r="J74">
        <v>3000000</v>
      </c>
      <c r="K74">
        <v>2160908</v>
      </c>
      <c r="L74">
        <v>749639</v>
      </c>
      <c r="N74">
        <v>0.95</v>
      </c>
      <c r="O74" s="885"/>
      <c r="P74" s="885"/>
    </row>
    <row r="75" spans="1:16">
      <c r="A75" s="885" t="s">
        <v>166</v>
      </c>
      <c r="B75" s="885" t="s">
        <v>194</v>
      </c>
      <c r="C75" s="885" t="s">
        <v>181</v>
      </c>
      <c r="D75" s="885" t="s">
        <v>182</v>
      </c>
      <c r="E75" s="885"/>
      <c r="F75" s="898"/>
      <c r="H75" s="885"/>
      <c r="J75">
        <v>1000000</v>
      </c>
      <c r="K75">
        <v>989297</v>
      </c>
      <c r="L75">
        <v>199422</v>
      </c>
      <c r="N75">
        <v>0.35</v>
      </c>
      <c r="O75" s="885"/>
      <c r="P75" s="885"/>
    </row>
    <row r="76" spans="1:16">
      <c r="A76" s="885" t="s">
        <v>166</v>
      </c>
      <c r="B76" s="885" t="s">
        <v>185</v>
      </c>
      <c r="C76" s="885" t="s">
        <v>186</v>
      </c>
      <c r="D76" s="885" t="s">
        <v>187</v>
      </c>
      <c r="E76" s="885"/>
      <c r="F76" s="898"/>
      <c r="H76" s="885"/>
      <c r="J76">
        <v>250000</v>
      </c>
      <c r="K76">
        <v>27688</v>
      </c>
      <c r="L76">
        <v>478</v>
      </c>
      <c r="N76">
        <v>0</v>
      </c>
      <c r="O76" s="885"/>
      <c r="P76" s="885"/>
    </row>
    <row r="77" spans="1:16">
      <c r="A77" s="885" t="s">
        <v>166</v>
      </c>
      <c r="B77" s="885" t="s">
        <v>188</v>
      </c>
      <c r="C77" s="885" t="s">
        <v>189</v>
      </c>
      <c r="D77" s="885" t="s">
        <v>190</v>
      </c>
      <c r="E77" s="885"/>
      <c r="F77" s="898"/>
      <c r="H77" s="885"/>
      <c r="J77">
        <v>1517829</v>
      </c>
      <c r="K77">
        <v>1316051</v>
      </c>
      <c r="L77">
        <v>725356</v>
      </c>
      <c r="N77">
        <v>0.85</v>
      </c>
      <c r="O77" s="885"/>
      <c r="P77" s="885"/>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2787DF-31C2-8C43-93B5-FEFA8028B6FD}">
  <sheetPr>
    <tabColor rgb="FFFF0000"/>
  </sheetPr>
  <dimension ref="A1:Q763"/>
  <sheetViews>
    <sheetView topLeftCell="A735" workbookViewId="0"/>
  </sheetViews>
  <sheetFormatPr baseColWidth="10" defaultRowHeight="15"/>
  <cols>
    <col min="1" max="1" width="31" bestFit="1" customWidth="1"/>
    <col min="2" max="2" width="18.5" bestFit="1" customWidth="1"/>
    <col min="3" max="3" width="23.1640625" bestFit="1" customWidth="1"/>
    <col min="4" max="4" width="51" bestFit="1" customWidth="1"/>
    <col min="5" max="8" width="80.6640625" bestFit="1" customWidth="1"/>
    <col min="9" max="9" width="20.33203125" customWidth="1"/>
    <col min="10" max="10" width="12.1640625" bestFit="1" customWidth="1"/>
    <col min="11" max="11" width="12.33203125" bestFit="1" customWidth="1"/>
    <col min="12" max="12" width="12.5" bestFit="1" customWidth="1"/>
    <col min="13" max="13" width="18.83203125" customWidth="1"/>
    <col min="14" max="14" width="20" bestFit="1" customWidth="1"/>
    <col min="15" max="15" width="48.33203125" bestFit="1" customWidth="1"/>
    <col min="16" max="16" width="64.1640625" bestFit="1" customWidth="1"/>
    <col min="17" max="17" width="80.6640625" bestFit="1" customWidth="1"/>
  </cols>
  <sheetData>
    <row r="1" spans="1:17">
      <c r="A1" t="s">
        <v>3248</v>
      </c>
      <c r="B1" t="s">
        <v>47</v>
      </c>
      <c r="C1" t="s">
        <v>252</v>
      </c>
      <c r="D1" t="s">
        <v>0</v>
      </c>
      <c r="E1" t="s">
        <v>253</v>
      </c>
      <c r="F1" t="s">
        <v>248</v>
      </c>
      <c r="G1" t="s">
        <v>249</v>
      </c>
      <c r="H1" t="s">
        <v>250</v>
      </c>
      <c r="I1" t="s">
        <v>531</v>
      </c>
      <c r="J1" t="s">
        <v>254</v>
      </c>
      <c r="K1" t="s">
        <v>255</v>
      </c>
      <c r="L1" t="s">
        <v>256</v>
      </c>
      <c r="M1" t="s">
        <v>3239</v>
      </c>
      <c r="N1" t="s">
        <v>3250</v>
      </c>
      <c r="O1" t="s">
        <v>3249</v>
      </c>
      <c r="P1" t="s">
        <v>9</v>
      </c>
      <c r="Q1" t="s">
        <v>10</v>
      </c>
    </row>
    <row r="2" spans="1:17">
      <c r="A2" t="s">
        <v>317</v>
      </c>
      <c r="B2" t="s">
        <v>46</v>
      </c>
      <c r="D2" t="s">
        <v>2697</v>
      </c>
      <c r="E2" t="s">
        <v>11</v>
      </c>
      <c r="H2" t="s">
        <v>195</v>
      </c>
      <c r="K2">
        <v>10789000</v>
      </c>
      <c r="L2">
        <v>10468489.869489999</v>
      </c>
      <c r="M2">
        <v>10270308.711719999</v>
      </c>
      <c r="N2">
        <v>0.95192406263045692</v>
      </c>
      <c r="O2">
        <v>1</v>
      </c>
      <c r="P2" t="s">
        <v>13</v>
      </c>
      <c r="Q2" t="s">
        <v>14</v>
      </c>
    </row>
    <row r="3" spans="1:17">
      <c r="A3" t="s">
        <v>317</v>
      </c>
      <c r="B3" t="s">
        <v>46</v>
      </c>
      <c r="D3" t="s">
        <v>2708</v>
      </c>
      <c r="E3" t="s">
        <v>16</v>
      </c>
      <c r="H3" t="s">
        <v>196</v>
      </c>
      <c r="K3">
        <v>13400000</v>
      </c>
      <c r="L3">
        <v>13258054.142879998</v>
      </c>
      <c r="M3">
        <v>12588559.163830001</v>
      </c>
      <c r="N3">
        <v>0.93944471371865668</v>
      </c>
      <c r="O3">
        <v>0.99</v>
      </c>
      <c r="P3" t="s">
        <v>20</v>
      </c>
      <c r="Q3" t="s">
        <v>21</v>
      </c>
    </row>
    <row r="4" spans="1:17">
      <c r="A4" t="s">
        <v>317</v>
      </c>
      <c r="B4" t="s">
        <v>46</v>
      </c>
      <c r="D4" t="s">
        <v>2697</v>
      </c>
      <c r="E4" t="s">
        <v>11</v>
      </c>
      <c r="H4" t="s">
        <v>197</v>
      </c>
      <c r="K4">
        <v>15920000</v>
      </c>
      <c r="L4">
        <v>15903704.166099999</v>
      </c>
      <c r="M4">
        <v>14384685.092309998</v>
      </c>
      <c r="N4">
        <v>0.90356062137625615</v>
      </c>
      <c r="O4">
        <v>1</v>
      </c>
      <c r="P4" t="s">
        <v>13</v>
      </c>
      <c r="Q4" t="s">
        <v>213</v>
      </c>
    </row>
    <row r="5" spans="1:17">
      <c r="A5" t="s">
        <v>317</v>
      </c>
      <c r="B5" t="s">
        <v>46</v>
      </c>
      <c r="D5" t="s">
        <v>2690</v>
      </c>
      <c r="E5" t="s">
        <v>25</v>
      </c>
      <c r="H5" t="s">
        <v>198</v>
      </c>
      <c r="K5">
        <v>16108000</v>
      </c>
      <c r="L5">
        <v>15142080.705220001</v>
      </c>
      <c r="M5">
        <v>10670180.696830001</v>
      </c>
      <c r="N5">
        <v>0.662414992353489</v>
      </c>
      <c r="O5">
        <v>0.56999999999999995</v>
      </c>
      <c r="P5" t="s">
        <v>20</v>
      </c>
      <c r="Q5" t="s">
        <v>206</v>
      </c>
    </row>
    <row r="6" spans="1:17">
      <c r="A6" t="s">
        <v>317</v>
      </c>
      <c r="B6" t="s">
        <v>46</v>
      </c>
      <c r="D6" t="s">
        <v>2705</v>
      </c>
      <c r="E6" t="s">
        <v>28</v>
      </c>
      <c r="H6" t="s">
        <v>199</v>
      </c>
      <c r="K6">
        <v>16117420</v>
      </c>
      <c r="L6">
        <v>14444734.85826</v>
      </c>
      <c r="M6">
        <v>12355378.156099999</v>
      </c>
      <c r="N6">
        <v>0.76658535647144532</v>
      </c>
      <c r="O6">
        <v>0.44</v>
      </c>
      <c r="P6" t="s">
        <v>30</v>
      </c>
      <c r="Q6" t="s">
        <v>207</v>
      </c>
    </row>
    <row r="7" spans="1:17">
      <c r="A7" t="s">
        <v>317</v>
      </c>
      <c r="B7" t="s">
        <v>46</v>
      </c>
      <c r="D7" t="s">
        <v>2699</v>
      </c>
      <c r="E7" t="s">
        <v>32</v>
      </c>
      <c r="H7" t="s">
        <v>200</v>
      </c>
      <c r="K7">
        <v>17867591</v>
      </c>
      <c r="L7">
        <v>1922185.49905</v>
      </c>
      <c r="M7">
        <v>563080.16738999996</v>
      </c>
      <c r="N7">
        <v>3.1514050628873247E-2</v>
      </c>
      <c r="O7">
        <v>0.17</v>
      </c>
      <c r="P7" t="s">
        <v>20</v>
      </c>
      <c r="Q7" t="s">
        <v>208</v>
      </c>
    </row>
    <row r="8" spans="1:17">
      <c r="A8" t="s">
        <v>317</v>
      </c>
      <c r="B8" t="s">
        <v>46</v>
      </c>
      <c r="D8" t="s">
        <v>2708</v>
      </c>
      <c r="E8" t="s">
        <v>34</v>
      </c>
      <c r="H8" t="s">
        <v>201</v>
      </c>
      <c r="K8">
        <v>24450000</v>
      </c>
      <c r="L8">
        <v>24282957.477630001</v>
      </c>
      <c r="M8">
        <v>23938306.589190003</v>
      </c>
      <c r="N8">
        <v>0.97907184413865045</v>
      </c>
      <c r="O8">
        <v>1</v>
      </c>
      <c r="P8" t="s">
        <v>13</v>
      </c>
      <c r="Q8" t="s">
        <v>37</v>
      </c>
    </row>
    <row r="9" spans="1:17">
      <c r="A9" t="s">
        <v>317</v>
      </c>
      <c r="B9" t="s">
        <v>46</v>
      </c>
      <c r="D9" t="s">
        <v>2697</v>
      </c>
      <c r="E9" t="s">
        <v>38</v>
      </c>
      <c r="H9" t="s">
        <v>202</v>
      </c>
      <c r="K9">
        <v>25411055</v>
      </c>
      <c r="L9">
        <v>25385758.7192</v>
      </c>
      <c r="M9">
        <v>21196181.722270001</v>
      </c>
      <c r="N9">
        <v>0.87162681739768</v>
      </c>
      <c r="O9">
        <v>1</v>
      </c>
      <c r="P9" t="s">
        <v>13</v>
      </c>
      <c r="Q9" t="s">
        <v>209</v>
      </c>
    </row>
    <row r="10" spans="1:17">
      <c r="A10" t="s">
        <v>317</v>
      </c>
      <c r="B10" t="s">
        <v>46</v>
      </c>
      <c r="D10" t="s">
        <v>2716</v>
      </c>
      <c r="E10" t="s">
        <v>40</v>
      </c>
      <c r="H10" t="s">
        <v>203</v>
      </c>
      <c r="K10">
        <v>48980888</v>
      </c>
      <c r="L10">
        <v>48561355.460129999</v>
      </c>
      <c r="M10">
        <v>46595777.233439997</v>
      </c>
      <c r="N10">
        <v>0.95130527714074931</v>
      </c>
      <c r="O10">
        <v>0.98</v>
      </c>
      <c r="P10" t="s">
        <v>20</v>
      </c>
      <c r="Q10" t="s">
        <v>43</v>
      </c>
    </row>
    <row r="11" spans="1:17">
      <c r="A11" t="s">
        <v>317</v>
      </c>
      <c r="B11" t="s">
        <v>56</v>
      </c>
      <c r="D11" t="s">
        <v>2708</v>
      </c>
      <c r="H11" t="s">
        <v>48</v>
      </c>
      <c r="K11">
        <v>3500000</v>
      </c>
      <c r="N11">
        <v>1</v>
      </c>
      <c r="O11">
        <v>1</v>
      </c>
      <c r="P11" t="s">
        <v>14</v>
      </c>
      <c r="Q11" t="s">
        <v>14</v>
      </c>
    </row>
    <row r="12" spans="1:17">
      <c r="A12" t="s">
        <v>317</v>
      </c>
      <c r="B12" t="s">
        <v>56</v>
      </c>
      <c r="D12" t="s">
        <v>2708</v>
      </c>
      <c r="H12" t="s">
        <v>211</v>
      </c>
      <c r="K12">
        <v>2250000</v>
      </c>
      <c r="N12">
        <v>0.35</v>
      </c>
      <c r="O12">
        <v>0.17</v>
      </c>
      <c r="P12" t="s">
        <v>67</v>
      </c>
      <c r="Q12" t="s">
        <v>67</v>
      </c>
    </row>
    <row r="13" spans="1:17">
      <c r="A13" t="s">
        <v>317</v>
      </c>
      <c r="B13" t="s">
        <v>56</v>
      </c>
      <c r="D13" t="s">
        <v>2716</v>
      </c>
      <c r="H13" t="s">
        <v>49</v>
      </c>
      <c r="K13">
        <v>2550000</v>
      </c>
      <c r="N13">
        <v>0.98</v>
      </c>
      <c r="O13">
        <v>0.7</v>
      </c>
      <c r="P13" t="s">
        <v>212</v>
      </c>
      <c r="Q13" t="s">
        <v>212</v>
      </c>
    </row>
    <row r="14" spans="1:17">
      <c r="A14" t="s">
        <v>317</v>
      </c>
      <c r="B14" t="s">
        <v>56</v>
      </c>
      <c r="D14" t="s">
        <v>2716</v>
      </c>
    </row>
    <row r="15" spans="1:17">
      <c r="A15" t="s">
        <v>317</v>
      </c>
      <c r="B15" t="s">
        <v>56</v>
      </c>
      <c r="D15" t="s">
        <v>2704</v>
      </c>
      <c r="H15" t="s">
        <v>50</v>
      </c>
      <c r="K15">
        <v>2023771.4240000001</v>
      </c>
      <c r="N15">
        <v>0.5</v>
      </c>
      <c r="O15">
        <v>0.01</v>
      </c>
    </row>
    <row r="16" spans="1:17">
      <c r="A16" t="s">
        <v>317</v>
      </c>
      <c r="B16" t="s">
        <v>56</v>
      </c>
      <c r="D16" t="s">
        <v>2695</v>
      </c>
      <c r="H16" t="s">
        <v>51</v>
      </c>
      <c r="K16">
        <v>2953000</v>
      </c>
      <c r="N16">
        <v>0.95</v>
      </c>
      <c r="O16">
        <v>0.72</v>
      </c>
      <c r="P16" t="s">
        <v>68</v>
      </c>
      <c r="Q16" t="s">
        <v>68</v>
      </c>
    </row>
    <row r="17" spans="1:17">
      <c r="A17" t="s">
        <v>317</v>
      </c>
      <c r="B17" t="s">
        <v>56</v>
      </c>
      <c r="D17" t="s">
        <v>2711</v>
      </c>
      <c r="H17" t="s">
        <v>52</v>
      </c>
      <c r="K17">
        <v>2671000</v>
      </c>
      <c r="N17">
        <v>1</v>
      </c>
      <c r="O17">
        <v>1</v>
      </c>
      <c r="P17" t="s">
        <v>69</v>
      </c>
      <c r="Q17" t="s">
        <v>69</v>
      </c>
    </row>
    <row r="18" spans="1:17">
      <c r="A18" t="s">
        <v>317</v>
      </c>
      <c r="B18" t="s">
        <v>56</v>
      </c>
      <c r="D18" t="s">
        <v>2711</v>
      </c>
      <c r="H18" t="s">
        <v>53</v>
      </c>
      <c r="K18">
        <v>8158300</v>
      </c>
      <c r="N18" t="s">
        <v>64</v>
      </c>
      <c r="O18">
        <v>1</v>
      </c>
      <c r="P18" t="s">
        <v>70</v>
      </c>
      <c r="Q18" t="s">
        <v>70</v>
      </c>
    </row>
    <row r="19" spans="1:17">
      <c r="A19" t="s">
        <v>317</v>
      </c>
      <c r="B19" t="s">
        <v>56</v>
      </c>
      <c r="D19" t="s">
        <v>2711</v>
      </c>
      <c r="N19" t="s">
        <v>65</v>
      </c>
      <c r="O19">
        <v>0.89</v>
      </c>
    </row>
    <row r="20" spans="1:17">
      <c r="A20" t="s">
        <v>317</v>
      </c>
      <c r="B20" t="s">
        <v>56</v>
      </c>
      <c r="D20" t="s">
        <v>2711</v>
      </c>
      <c r="H20" t="s">
        <v>54</v>
      </c>
      <c r="K20">
        <v>2720000</v>
      </c>
      <c r="N20" t="s">
        <v>66</v>
      </c>
      <c r="O20">
        <v>0.8</v>
      </c>
      <c r="P20" t="s">
        <v>71</v>
      </c>
      <c r="Q20" t="s">
        <v>71</v>
      </c>
    </row>
    <row r="21" spans="1:17">
      <c r="A21" t="s">
        <v>317</v>
      </c>
      <c r="B21" t="s">
        <v>56</v>
      </c>
      <c r="D21" t="s">
        <v>2711</v>
      </c>
      <c r="H21" t="s">
        <v>55</v>
      </c>
      <c r="K21">
        <v>2500000</v>
      </c>
      <c r="N21">
        <v>0.02</v>
      </c>
      <c r="O21">
        <v>0.01</v>
      </c>
      <c r="P21" t="s">
        <v>72</v>
      </c>
      <c r="Q21" t="s">
        <v>72</v>
      </c>
    </row>
    <row r="22" spans="1:17">
      <c r="A22" t="s">
        <v>317</v>
      </c>
      <c r="B22" t="s">
        <v>74</v>
      </c>
      <c r="D22" t="s">
        <v>2697</v>
      </c>
      <c r="E22" t="s">
        <v>73</v>
      </c>
      <c r="H22" t="s">
        <v>75</v>
      </c>
      <c r="K22">
        <v>2500000</v>
      </c>
      <c r="L22">
        <v>2479731.2784799999</v>
      </c>
      <c r="M22">
        <v>2434168</v>
      </c>
      <c r="O22">
        <v>1</v>
      </c>
      <c r="P22" t="s">
        <v>13</v>
      </c>
      <c r="Q22" t="s">
        <v>13</v>
      </c>
    </row>
    <row r="23" spans="1:17">
      <c r="A23" t="s">
        <v>317</v>
      </c>
      <c r="B23" t="s">
        <v>74</v>
      </c>
      <c r="D23" t="s">
        <v>2704</v>
      </c>
      <c r="E23" t="s">
        <v>77</v>
      </c>
      <c r="H23" t="s">
        <v>76</v>
      </c>
      <c r="K23">
        <v>3035657.1359999999</v>
      </c>
      <c r="L23">
        <v>2655436.7627099999</v>
      </c>
      <c r="M23">
        <v>570295.61488999997</v>
      </c>
      <c r="O23">
        <v>0.67</v>
      </c>
      <c r="P23" t="s">
        <v>20</v>
      </c>
    </row>
    <row r="24" spans="1:17">
      <c r="A24" t="s">
        <v>317</v>
      </c>
      <c r="B24" t="s">
        <v>74</v>
      </c>
      <c r="D24" t="s">
        <v>2708</v>
      </c>
      <c r="E24" t="s">
        <v>80</v>
      </c>
      <c r="H24" t="s">
        <v>78</v>
      </c>
      <c r="K24">
        <v>3750000</v>
      </c>
      <c r="L24">
        <v>3335589.9153400003</v>
      </c>
      <c r="M24">
        <v>3098229.6641500001</v>
      </c>
      <c r="O24">
        <v>0.85</v>
      </c>
      <c r="P24" t="s">
        <v>20</v>
      </c>
    </row>
    <row r="25" spans="1:17">
      <c r="A25" t="s">
        <v>317</v>
      </c>
      <c r="B25" t="s">
        <v>74</v>
      </c>
      <c r="D25" t="s">
        <v>2708</v>
      </c>
      <c r="E25" t="s">
        <v>80</v>
      </c>
      <c r="H25" t="s">
        <v>79</v>
      </c>
      <c r="K25">
        <v>8000000</v>
      </c>
      <c r="L25">
        <v>6376600.51339</v>
      </c>
      <c r="M25">
        <v>1500620.6656900002</v>
      </c>
      <c r="O25">
        <v>0.67</v>
      </c>
      <c r="P25" t="s">
        <v>20</v>
      </c>
    </row>
    <row r="26" spans="1:17">
      <c r="A26" t="s">
        <v>317</v>
      </c>
      <c r="B26" t="s">
        <v>74</v>
      </c>
      <c r="D26" t="s">
        <v>2711</v>
      </c>
      <c r="E26" t="s">
        <v>83</v>
      </c>
      <c r="H26" t="s">
        <v>81</v>
      </c>
      <c r="K26">
        <v>3200000</v>
      </c>
      <c r="L26">
        <v>2815424.44147</v>
      </c>
      <c r="M26">
        <v>194883.28864000001</v>
      </c>
      <c r="O26">
        <v>0.1</v>
      </c>
      <c r="P26" t="s">
        <v>20</v>
      </c>
    </row>
    <row r="27" spans="1:17">
      <c r="A27" t="s">
        <v>317</v>
      </c>
      <c r="B27" t="s">
        <v>74</v>
      </c>
      <c r="D27" t="s">
        <v>2711</v>
      </c>
      <c r="E27" t="s">
        <v>83</v>
      </c>
      <c r="H27" t="s">
        <v>82</v>
      </c>
      <c r="K27">
        <v>5550000</v>
      </c>
      <c r="L27">
        <v>5549952.52049</v>
      </c>
      <c r="M27">
        <v>4113061.57681</v>
      </c>
      <c r="O27">
        <v>0.75</v>
      </c>
      <c r="P27" t="s">
        <v>20</v>
      </c>
    </row>
    <row r="28" spans="1:17">
      <c r="A28" t="s">
        <v>317</v>
      </c>
      <c r="B28" t="s">
        <v>74</v>
      </c>
      <c r="D28" t="s">
        <v>2716</v>
      </c>
      <c r="E28" t="s">
        <v>85</v>
      </c>
      <c r="H28" t="s">
        <v>84</v>
      </c>
      <c r="K28">
        <v>2800000</v>
      </c>
      <c r="L28">
        <v>1987035.7790999999</v>
      </c>
      <c r="M28">
        <v>296331.09010000003</v>
      </c>
      <c r="O28">
        <v>0.15</v>
      </c>
      <c r="P28" t="s">
        <v>20</v>
      </c>
    </row>
    <row r="29" spans="1:17">
      <c r="A29" t="s">
        <v>317</v>
      </c>
      <c r="B29" t="s">
        <v>89</v>
      </c>
      <c r="D29" t="s">
        <v>2708</v>
      </c>
      <c r="E29" t="s">
        <v>86</v>
      </c>
      <c r="H29" t="s">
        <v>87</v>
      </c>
      <c r="K29">
        <v>12000000</v>
      </c>
      <c r="L29">
        <v>0</v>
      </c>
      <c r="M29">
        <v>0</v>
      </c>
      <c r="N29">
        <v>0</v>
      </c>
      <c r="O29">
        <v>0</v>
      </c>
      <c r="Q29" t="s">
        <v>88</v>
      </c>
    </row>
    <row r="30" spans="1:17">
      <c r="A30" t="s">
        <v>317</v>
      </c>
      <c r="B30" t="s">
        <v>92</v>
      </c>
      <c r="D30" t="s">
        <v>2716</v>
      </c>
      <c r="H30" t="s">
        <v>90</v>
      </c>
      <c r="K30">
        <v>32226000</v>
      </c>
      <c r="M30">
        <v>23524980</v>
      </c>
      <c r="Q30" t="s">
        <v>101</v>
      </c>
    </row>
    <row r="31" spans="1:17">
      <c r="A31" t="s">
        <v>317</v>
      </c>
      <c r="B31" t="s">
        <v>92</v>
      </c>
      <c r="D31" t="s">
        <v>2716</v>
      </c>
      <c r="H31" t="s">
        <v>91</v>
      </c>
      <c r="K31">
        <v>12543752.188999999</v>
      </c>
      <c r="M31">
        <v>0</v>
      </c>
      <c r="Q31" t="s">
        <v>214</v>
      </c>
    </row>
    <row r="32" spans="1:17">
      <c r="A32" t="s">
        <v>317</v>
      </c>
      <c r="B32" t="s">
        <v>92</v>
      </c>
      <c r="D32" t="s">
        <v>2708</v>
      </c>
      <c r="H32" t="s">
        <v>204</v>
      </c>
      <c r="K32">
        <v>130800000</v>
      </c>
      <c r="M32">
        <v>76882000</v>
      </c>
      <c r="Q32" t="s">
        <v>102</v>
      </c>
    </row>
    <row r="33" spans="1:17">
      <c r="A33" t="s">
        <v>317</v>
      </c>
      <c r="B33" t="s">
        <v>92</v>
      </c>
      <c r="D33" t="s">
        <v>2711</v>
      </c>
      <c r="H33" t="s">
        <v>205</v>
      </c>
      <c r="K33">
        <v>26300000</v>
      </c>
      <c r="M33">
        <v>0</v>
      </c>
      <c r="Q33" t="s">
        <v>215</v>
      </c>
    </row>
    <row r="34" spans="1:17">
      <c r="A34" t="s">
        <v>317</v>
      </c>
      <c r="B34" t="s">
        <v>104</v>
      </c>
      <c r="D34" t="s">
        <v>2697</v>
      </c>
      <c r="E34" t="s">
        <v>103</v>
      </c>
      <c r="H34" t="s">
        <v>105</v>
      </c>
      <c r="K34">
        <v>2310000</v>
      </c>
      <c r="L34">
        <v>0</v>
      </c>
      <c r="M34">
        <v>0</v>
      </c>
      <c r="O34" t="s">
        <v>106</v>
      </c>
      <c r="P34" t="s">
        <v>107</v>
      </c>
      <c r="Q34" t="s">
        <v>108</v>
      </c>
    </row>
    <row r="35" spans="1:17">
      <c r="A35" t="s">
        <v>317</v>
      </c>
      <c r="B35" t="s">
        <v>104</v>
      </c>
      <c r="D35" t="s">
        <v>2697</v>
      </c>
      <c r="E35" t="s">
        <v>103</v>
      </c>
      <c r="H35" t="s">
        <v>109</v>
      </c>
      <c r="K35">
        <v>3740000</v>
      </c>
      <c r="L35">
        <v>3052865.96062</v>
      </c>
      <c r="M35">
        <v>1978724.52856</v>
      </c>
      <c r="O35" t="s">
        <v>110</v>
      </c>
      <c r="P35" t="s">
        <v>20</v>
      </c>
      <c r="Q35" t="s">
        <v>67</v>
      </c>
    </row>
    <row r="36" spans="1:17">
      <c r="A36" t="s">
        <v>317</v>
      </c>
      <c r="B36" t="s">
        <v>104</v>
      </c>
      <c r="D36" t="s">
        <v>2691</v>
      </c>
      <c r="E36" t="s">
        <v>112</v>
      </c>
      <c r="H36" t="s">
        <v>111</v>
      </c>
      <c r="K36">
        <v>2200000</v>
      </c>
      <c r="L36">
        <v>702335.67540999991</v>
      </c>
      <c r="M36">
        <v>675969.30566000007</v>
      </c>
      <c r="O36">
        <v>0.45</v>
      </c>
      <c r="P36" t="s">
        <v>30</v>
      </c>
      <c r="Q36" t="s">
        <v>216</v>
      </c>
    </row>
    <row r="37" spans="1:17">
      <c r="A37" t="s">
        <v>317</v>
      </c>
      <c r="B37" t="s">
        <v>104</v>
      </c>
      <c r="D37" t="s">
        <v>2716</v>
      </c>
      <c r="E37" t="s">
        <v>113</v>
      </c>
      <c r="H37" t="s">
        <v>117</v>
      </c>
      <c r="K37">
        <v>3750000</v>
      </c>
      <c r="L37">
        <v>3639861.63693</v>
      </c>
      <c r="M37">
        <v>3392146.1676000003</v>
      </c>
      <c r="O37">
        <v>96</v>
      </c>
      <c r="P37" t="s">
        <v>20</v>
      </c>
      <c r="Q37" t="s">
        <v>115</v>
      </c>
    </row>
    <row r="38" spans="1:17">
      <c r="A38" t="s">
        <v>317</v>
      </c>
      <c r="B38" t="s">
        <v>104</v>
      </c>
      <c r="D38" t="s">
        <v>2716</v>
      </c>
      <c r="E38" t="s">
        <v>113</v>
      </c>
      <c r="H38" t="s">
        <v>118</v>
      </c>
      <c r="K38">
        <v>2600000</v>
      </c>
      <c r="L38">
        <v>2571314.0070500001</v>
      </c>
      <c r="M38">
        <v>2570938.0471099997</v>
      </c>
      <c r="O38">
        <v>100</v>
      </c>
      <c r="P38" t="s">
        <v>13</v>
      </c>
      <c r="Q38" t="s">
        <v>135</v>
      </c>
    </row>
    <row r="39" spans="1:17">
      <c r="A39" t="s">
        <v>317</v>
      </c>
      <c r="B39" t="s">
        <v>104</v>
      </c>
      <c r="D39" t="s">
        <v>2711</v>
      </c>
      <c r="E39" t="s">
        <v>119</v>
      </c>
      <c r="H39" t="s">
        <v>120</v>
      </c>
      <c r="K39">
        <v>1743638</v>
      </c>
      <c r="L39">
        <v>105475.68238</v>
      </c>
      <c r="M39">
        <v>27361.35152</v>
      </c>
      <c r="O39">
        <v>0</v>
      </c>
      <c r="P39" t="s">
        <v>126</v>
      </c>
      <c r="Q39" t="s">
        <v>127</v>
      </c>
    </row>
    <row r="40" spans="1:17">
      <c r="A40" t="s">
        <v>317</v>
      </c>
      <c r="B40" t="s">
        <v>104</v>
      </c>
      <c r="D40" t="s">
        <v>2711</v>
      </c>
      <c r="E40" t="s">
        <v>119</v>
      </c>
      <c r="H40" t="s">
        <v>121</v>
      </c>
      <c r="K40">
        <v>1600000</v>
      </c>
      <c r="L40">
        <v>1442450.3391099998</v>
      </c>
      <c r="M40">
        <v>227372.04347999999</v>
      </c>
      <c r="O40">
        <v>30</v>
      </c>
      <c r="P40" t="s">
        <v>20</v>
      </c>
      <c r="Q40" t="s">
        <v>67</v>
      </c>
    </row>
    <row r="41" spans="1:17">
      <c r="A41" t="s">
        <v>317</v>
      </c>
      <c r="B41" t="s">
        <v>104</v>
      </c>
      <c r="D41" t="s">
        <v>2711</v>
      </c>
      <c r="E41" t="s">
        <v>119</v>
      </c>
      <c r="H41" t="s">
        <v>122</v>
      </c>
      <c r="K41">
        <v>2110000</v>
      </c>
      <c r="L41">
        <v>1516941.0222799999</v>
      </c>
      <c r="M41">
        <v>1069818.3300800002</v>
      </c>
      <c r="O41">
        <v>0.85</v>
      </c>
      <c r="P41" t="s">
        <v>30</v>
      </c>
      <c r="Q41" t="s">
        <v>217</v>
      </c>
    </row>
    <row r="42" spans="1:17">
      <c r="A42" t="s">
        <v>317</v>
      </c>
      <c r="B42" t="s">
        <v>104</v>
      </c>
      <c r="D42" t="s">
        <v>2711</v>
      </c>
      <c r="E42" t="s">
        <v>119</v>
      </c>
      <c r="H42" t="s">
        <v>123</v>
      </c>
      <c r="K42">
        <v>5520000</v>
      </c>
      <c r="L42">
        <v>5518318.4793800004</v>
      </c>
      <c r="M42">
        <v>2562608.4536299999</v>
      </c>
      <c r="O42" t="s">
        <v>128</v>
      </c>
      <c r="P42" t="s">
        <v>20</v>
      </c>
      <c r="Q42" t="s">
        <v>67</v>
      </c>
    </row>
    <row r="43" spans="1:17">
      <c r="A43" t="s">
        <v>317</v>
      </c>
      <c r="B43" t="s">
        <v>104</v>
      </c>
      <c r="D43" t="s">
        <v>2711</v>
      </c>
      <c r="E43" t="s">
        <v>119</v>
      </c>
      <c r="H43" t="s">
        <v>124</v>
      </c>
      <c r="K43">
        <v>2900000</v>
      </c>
      <c r="L43">
        <v>8390.2854499999994</v>
      </c>
      <c r="M43">
        <v>4445.8162300000004</v>
      </c>
      <c r="O43" t="s">
        <v>106</v>
      </c>
      <c r="P43" t="s">
        <v>129</v>
      </c>
      <c r="Q43" t="s">
        <v>127</v>
      </c>
    </row>
    <row r="44" spans="1:17">
      <c r="A44" t="s">
        <v>317</v>
      </c>
      <c r="B44" t="s">
        <v>104</v>
      </c>
      <c r="D44" t="s">
        <v>2711</v>
      </c>
      <c r="E44" t="s">
        <v>119</v>
      </c>
      <c r="H44" t="s">
        <v>125</v>
      </c>
      <c r="K44">
        <v>1700000</v>
      </c>
      <c r="L44">
        <v>3156.20318</v>
      </c>
      <c r="M44">
        <v>1596.20318</v>
      </c>
      <c r="O44" t="s">
        <v>106</v>
      </c>
      <c r="P44" t="s">
        <v>126</v>
      </c>
      <c r="Q44" t="s">
        <v>127</v>
      </c>
    </row>
    <row r="45" spans="1:17">
      <c r="A45" t="s">
        <v>317</v>
      </c>
      <c r="B45" t="s">
        <v>104</v>
      </c>
      <c r="D45" t="s">
        <v>2708</v>
      </c>
      <c r="E45" t="s">
        <v>130</v>
      </c>
      <c r="H45" t="s">
        <v>131</v>
      </c>
      <c r="K45">
        <v>8400000</v>
      </c>
      <c r="L45">
        <v>8188286.16273</v>
      </c>
      <c r="M45">
        <v>7337675.353219999</v>
      </c>
      <c r="O45" t="s">
        <v>134</v>
      </c>
      <c r="P45" t="s">
        <v>20</v>
      </c>
      <c r="Q45" t="s">
        <v>67</v>
      </c>
    </row>
    <row r="46" spans="1:17">
      <c r="A46" t="s">
        <v>317</v>
      </c>
      <c r="B46" t="s">
        <v>104</v>
      </c>
      <c r="D46" t="s">
        <v>2708</v>
      </c>
      <c r="E46" t="s">
        <v>130</v>
      </c>
      <c r="H46" t="s">
        <v>132</v>
      </c>
      <c r="K46">
        <v>1753614</v>
      </c>
      <c r="L46">
        <v>1688998.4175199999</v>
      </c>
      <c r="M46">
        <v>1623094.8989000004</v>
      </c>
      <c r="O46" t="s">
        <v>116</v>
      </c>
      <c r="P46" t="s">
        <v>13</v>
      </c>
      <c r="Q46" t="s">
        <v>135</v>
      </c>
    </row>
    <row r="47" spans="1:17">
      <c r="A47" t="s">
        <v>317</v>
      </c>
      <c r="B47" t="s">
        <v>104</v>
      </c>
      <c r="D47" t="s">
        <v>2708</v>
      </c>
      <c r="E47" t="s">
        <v>130</v>
      </c>
      <c r="H47" t="s">
        <v>133</v>
      </c>
      <c r="K47">
        <v>4216500</v>
      </c>
      <c r="L47">
        <v>4119821.8514299998</v>
      </c>
      <c r="M47">
        <v>4042541.5100300009</v>
      </c>
      <c r="O47" t="s">
        <v>116</v>
      </c>
      <c r="P47" t="s">
        <v>13</v>
      </c>
      <c r="Q47" t="s">
        <v>135</v>
      </c>
    </row>
    <row r="48" spans="1:17">
      <c r="A48" t="s">
        <v>317</v>
      </c>
      <c r="B48" t="s">
        <v>104</v>
      </c>
      <c r="D48" t="s">
        <v>2716</v>
      </c>
      <c r="E48" t="s">
        <v>113</v>
      </c>
      <c r="H48" t="s">
        <v>136</v>
      </c>
      <c r="K48">
        <v>20000000</v>
      </c>
      <c r="N48">
        <v>0.87</v>
      </c>
      <c r="O48">
        <v>0.98</v>
      </c>
      <c r="Q48" t="s">
        <v>218</v>
      </c>
    </row>
    <row r="49" spans="1:17">
      <c r="A49" t="s">
        <v>317</v>
      </c>
      <c r="B49" t="s">
        <v>104</v>
      </c>
      <c r="D49" t="s">
        <v>2716</v>
      </c>
      <c r="E49" t="s">
        <v>191</v>
      </c>
      <c r="H49" t="s">
        <v>137</v>
      </c>
      <c r="K49">
        <v>1900000</v>
      </c>
      <c r="N49">
        <v>0.2</v>
      </c>
      <c r="O49">
        <v>0.2</v>
      </c>
      <c r="Q49" t="s">
        <v>219</v>
      </c>
    </row>
    <row r="50" spans="1:17">
      <c r="A50" t="s">
        <v>317</v>
      </c>
      <c r="B50" t="s">
        <v>104</v>
      </c>
      <c r="D50" t="s">
        <v>2716</v>
      </c>
      <c r="E50" t="s">
        <v>191</v>
      </c>
      <c r="H50" t="s">
        <v>138</v>
      </c>
      <c r="K50">
        <v>4200000</v>
      </c>
      <c r="N50">
        <v>0</v>
      </c>
      <c r="O50">
        <v>0</v>
      </c>
      <c r="Q50" t="s">
        <v>220</v>
      </c>
    </row>
    <row r="51" spans="1:17">
      <c r="A51" t="s">
        <v>317</v>
      </c>
      <c r="B51" t="s">
        <v>104</v>
      </c>
      <c r="D51" t="s">
        <v>2716</v>
      </c>
      <c r="E51" t="s">
        <v>191</v>
      </c>
      <c r="H51" t="s">
        <v>139</v>
      </c>
      <c r="K51">
        <v>5177000</v>
      </c>
      <c r="N51">
        <v>0</v>
      </c>
      <c r="O51">
        <v>0</v>
      </c>
      <c r="Q51" t="s">
        <v>221</v>
      </c>
    </row>
    <row r="52" spans="1:17">
      <c r="A52" t="s">
        <v>317</v>
      </c>
      <c r="B52" t="s">
        <v>144</v>
      </c>
      <c r="D52" t="s">
        <v>2708</v>
      </c>
      <c r="E52" t="s">
        <v>150</v>
      </c>
      <c r="H52" t="s">
        <v>145</v>
      </c>
      <c r="K52">
        <v>3715000</v>
      </c>
      <c r="L52">
        <v>3711941.58978</v>
      </c>
      <c r="M52">
        <v>3707512.0858200002</v>
      </c>
      <c r="N52">
        <v>0.99</v>
      </c>
      <c r="P52" t="s">
        <v>20</v>
      </c>
    </row>
    <row r="53" spans="1:17">
      <c r="A53" t="s">
        <v>317</v>
      </c>
      <c r="B53" t="s">
        <v>144</v>
      </c>
      <c r="D53" t="s">
        <v>2708</v>
      </c>
      <c r="E53" t="s">
        <v>150</v>
      </c>
      <c r="H53" t="s">
        <v>146</v>
      </c>
      <c r="K53">
        <v>5813000</v>
      </c>
      <c r="L53">
        <v>5732396</v>
      </c>
      <c r="M53">
        <v>5570823</v>
      </c>
      <c r="O53">
        <v>0.97</v>
      </c>
      <c r="P53" t="s">
        <v>20</v>
      </c>
    </row>
    <row r="54" spans="1:17">
      <c r="A54" t="s">
        <v>317</v>
      </c>
      <c r="B54" t="s">
        <v>144</v>
      </c>
      <c r="D54" t="s">
        <v>2708</v>
      </c>
      <c r="E54" t="s">
        <v>150</v>
      </c>
      <c r="H54" t="s">
        <v>147</v>
      </c>
      <c r="K54">
        <v>1770127</v>
      </c>
      <c r="L54">
        <v>1718151.71478</v>
      </c>
      <c r="M54">
        <v>1650832</v>
      </c>
      <c r="O54">
        <v>0.96</v>
      </c>
      <c r="P54" t="s">
        <v>20</v>
      </c>
    </row>
    <row r="55" spans="1:17">
      <c r="A55" t="s">
        <v>317</v>
      </c>
      <c r="B55" t="s">
        <v>144</v>
      </c>
      <c r="D55" t="s">
        <v>2708</v>
      </c>
      <c r="E55" t="s">
        <v>150</v>
      </c>
      <c r="H55" t="s">
        <v>148</v>
      </c>
      <c r="K55">
        <v>4000000</v>
      </c>
      <c r="L55">
        <v>2649570.8295700001</v>
      </c>
      <c r="M55">
        <v>960980.72667</v>
      </c>
      <c r="O55">
        <v>0.35</v>
      </c>
      <c r="P55" t="s">
        <v>20</v>
      </c>
    </row>
    <row r="56" spans="1:17">
      <c r="A56" t="s">
        <v>317</v>
      </c>
      <c r="B56" t="s">
        <v>144</v>
      </c>
      <c r="D56" t="s">
        <v>2711</v>
      </c>
      <c r="E56" t="s">
        <v>151</v>
      </c>
      <c r="H56" t="s">
        <v>152</v>
      </c>
      <c r="K56">
        <v>2730000</v>
      </c>
      <c r="L56">
        <v>603770.76642999996</v>
      </c>
      <c r="M56">
        <v>563379.12698000006</v>
      </c>
      <c r="O56">
        <v>0.35</v>
      </c>
      <c r="P56" t="s">
        <v>20</v>
      </c>
    </row>
    <row r="57" spans="1:17">
      <c r="A57" t="s">
        <v>317</v>
      </c>
      <c r="B57" t="s">
        <v>144</v>
      </c>
      <c r="D57" t="s">
        <v>2711</v>
      </c>
      <c r="E57" t="s">
        <v>151</v>
      </c>
      <c r="H57" t="s">
        <v>153</v>
      </c>
      <c r="K57">
        <v>2000000</v>
      </c>
      <c r="L57">
        <v>1070656.74444</v>
      </c>
      <c r="M57">
        <v>819399.51109000004</v>
      </c>
      <c r="O57">
        <v>0.7</v>
      </c>
      <c r="P57" t="s">
        <v>20</v>
      </c>
    </row>
    <row r="58" spans="1:17">
      <c r="A58" t="s">
        <v>317</v>
      </c>
      <c r="B58" t="s">
        <v>144</v>
      </c>
      <c r="D58" t="s">
        <v>2711</v>
      </c>
      <c r="E58" t="s">
        <v>151</v>
      </c>
      <c r="H58" t="s">
        <v>154</v>
      </c>
      <c r="K58">
        <v>3400000</v>
      </c>
      <c r="L58">
        <v>124623.52535</v>
      </c>
      <c r="M58">
        <v>13449.51281</v>
      </c>
      <c r="O58">
        <v>0.02</v>
      </c>
      <c r="P58" t="s">
        <v>20</v>
      </c>
    </row>
    <row r="59" spans="1:17">
      <c r="A59" t="s">
        <v>317</v>
      </c>
      <c r="B59" t="s">
        <v>144</v>
      </c>
      <c r="D59" t="s">
        <v>2711</v>
      </c>
      <c r="E59" t="s">
        <v>151</v>
      </c>
      <c r="H59" t="s">
        <v>155</v>
      </c>
      <c r="K59">
        <v>4448000</v>
      </c>
      <c r="L59">
        <v>3958952.8348099999</v>
      </c>
      <c r="M59">
        <v>833517.22701999999</v>
      </c>
      <c r="O59">
        <v>0.35</v>
      </c>
      <c r="P59" t="s">
        <v>20</v>
      </c>
    </row>
    <row r="60" spans="1:17">
      <c r="A60" t="s">
        <v>317</v>
      </c>
      <c r="B60" t="s">
        <v>144</v>
      </c>
      <c r="D60" t="s">
        <v>2716</v>
      </c>
      <c r="E60" t="s">
        <v>156</v>
      </c>
      <c r="H60" t="s">
        <v>157</v>
      </c>
      <c r="K60">
        <v>1100000</v>
      </c>
      <c r="L60">
        <v>1096253.23612</v>
      </c>
      <c r="M60">
        <v>892983.16842999996</v>
      </c>
      <c r="O60">
        <v>0.95</v>
      </c>
      <c r="P60" t="s">
        <v>20</v>
      </c>
    </row>
    <row r="61" spans="1:17">
      <c r="A61" t="s">
        <v>317</v>
      </c>
      <c r="B61" t="s">
        <v>144</v>
      </c>
      <c r="D61" t="s">
        <v>2716</v>
      </c>
      <c r="E61" t="s">
        <v>156</v>
      </c>
      <c r="H61" t="s">
        <v>158</v>
      </c>
      <c r="K61">
        <v>1000000</v>
      </c>
      <c r="L61">
        <v>961564.05536</v>
      </c>
      <c r="M61">
        <v>803878.77549999999</v>
      </c>
      <c r="O61">
        <v>0.95</v>
      </c>
      <c r="P61" t="s">
        <v>20</v>
      </c>
    </row>
    <row r="62" spans="1:17">
      <c r="A62" t="s">
        <v>317</v>
      </c>
      <c r="B62" t="s">
        <v>144</v>
      </c>
      <c r="D62" t="s">
        <v>2716</v>
      </c>
      <c r="E62" t="s">
        <v>160</v>
      </c>
      <c r="H62" t="s">
        <v>159</v>
      </c>
      <c r="K62">
        <v>2500000</v>
      </c>
      <c r="L62">
        <v>2487357.3569</v>
      </c>
      <c r="M62">
        <v>1054772</v>
      </c>
      <c r="O62">
        <v>0.35</v>
      </c>
      <c r="P62" t="s">
        <v>20</v>
      </c>
    </row>
    <row r="63" spans="1:17">
      <c r="A63" t="s">
        <v>317</v>
      </c>
      <c r="B63" t="s">
        <v>144</v>
      </c>
      <c r="D63" t="s">
        <v>2704</v>
      </c>
      <c r="E63" t="s">
        <v>162</v>
      </c>
      <c r="H63" t="s">
        <v>161</v>
      </c>
      <c r="K63">
        <v>2023771.4240000001</v>
      </c>
      <c r="L63">
        <v>2004612.62161</v>
      </c>
      <c r="M63">
        <v>633165.14153000002</v>
      </c>
      <c r="O63">
        <v>0.35</v>
      </c>
      <c r="P63" t="s">
        <v>20</v>
      </c>
    </row>
    <row r="64" spans="1:17">
      <c r="A64" t="s">
        <v>317</v>
      </c>
      <c r="B64" t="s">
        <v>144</v>
      </c>
      <c r="D64" t="s">
        <v>2703</v>
      </c>
      <c r="E64" t="s">
        <v>165</v>
      </c>
      <c r="H64" t="s">
        <v>163</v>
      </c>
      <c r="K64">
        <v>1500000</v>
      </c>
      <c r="L64">
        <v>1492019.9834799999</v>
      </c>
      <c r="M64">
        <v>1450673.42732</v>
      </c>
      <c r="O64">
        <v>1</v>
      </c>
    </row>
    <row r="65" spans="1:17">
      <c r="A65" t="s">
        <v>317</v>
      </c>
      <c r="B65" t="s">
        <v>144</v>
      </c>
      <c r="D65" t="s">
        <v>2703</v>
      </c>
      <c r="E65" t="s">
        <v>165</v>
      </c>
      <c r="H65" t="s">
        <v>164</v>
      </c>
      <c r="K65">
        <v>2500000</v>
      </c>
      <c r="L65">
        <v>1833365.2957899999</v>
      </c>
      <c r="M65">
        <v>1470926.7498399999</v>
      </c>
      <c r="O65">
        <v>0.9</v>
      </c>
    </row>
    <row r="66" spans="1:17">
      <c r="A66" t="s">
        <v>317</v>
      </c>
      <c r="B66" t="s">
        <v>166</v>
      </c>
      <c r="D66" t="s">
        <v>2716</v>
      </c>
      <c r="E66" t="s">
        <v>40</v>
      </c>
      <c r="H66" t="s">
        <v>172</v>
      </c>
      <c r="K66">
        <v>5000000</v>
      </c>
      <c r="L66">
        <v>0</v>
      </c>
      <c r="M66">
        <v>0</v>
      </c>
      <c r="O66">
        <v>0</v>
      </c>
      <c r="Q66" t="s">
        <v>175</v>
      </c>
    </row>
    <row r="67" spans="1:17">
      <c r="A67" t="s">
        <v>317</v>
      </c>
      <c r="B67" t="s">
        <v>166</v>
      </c>
      <c r="D67" t="s">
        <v>2716</v>
      </c>
      <c r="E67" t="s">
        <v>40</v>
      </c>
      <c r="H67" t="s">
        <v>173</v>
      </c>
      <c r="K67">
        <v>3500000</v>
      </c>
      <c r="L67">
        <v>0</v>
      </c>
      <c r="M67">
        <v>0</v>
      </c>
      <c r="O67">
        <v>0</v>
      </c>
      <c r="Q67" t="s">
        <v>175</v>
      </c>
    </row>
    <row r="68" spans="1:17">
      <c r="A68" t="s">
        <v>317</v>
      </c>
      <c r="B68" t="s">
        <v>166</v>
      </c>
      <c r="D68" t="s">
        <v>2716</v>
      </c>
      <c r="E68" t="s">
        <v>40</v>
      </c>
      <c r="H68" t="s">
        <v>174</v>
      </c>
      <c r="K68">
        <v>5494000</v>
      </c>
      <c r="O68">
        <v>0.25</v>
      </c>
      <c r="Q68" t="s">
        <v>176</v>
      </c>
    </row>
    <row r="69" spans="1:17">
      <c r="A69" t="s">
        <v>317</v>
      </c>
      <c r="B69" t="s">
        <v>166</v>
      </c>
      <c r="D69" t="s">
        <v>2708</v>
      </c>
      <c r="E69" t="s">
        <v>177</v>
      </c>
      <c r="H69" t="s">
        <v>178</v>
      </c>
      <c r="K69">
        <v>5900000</v>
      </c>
      <c r="L69">
        <v>5771602</v>
      </c>
      <c r="M69">
        <v>5428259</v>
      </c>
      <c r="O69">
        <v>0.99</v>
      </c>
    </row>
    <row r="70" spans="1:17">
      <c r="A70" t="s">
        <v>317</v>
      </c>
      <c r="B70" t="s">
        <v>166</v>
      </c>
      <c r="D70" t="s">
        <v>2708</v>
      </c>
      <c r="E70" t="s">
        <v>183</v>
      </c>
      <c r="H70" t="s">
        <v>179</v>
      </c>
      <c r="K70">
        <v>3000000</v>
      </c>
      <c r="L70">
        <v>1699931</v>
      </c>
      <c r="M70">
        <v>439863</v>
      </c>
      <c r="O70">
        <v>0.25</v>
      </c>
    </row>
    <row r="71" spans="1:17">
      <c r="A71" t="s">
        <v>317</v>
      </c>
      <c r="B71" t="s">
        <v>166</v>
      </c>
      <c r="D71" t="s">
        <v>2708</v>
      </c>
      <c r="E71" t="s">
        <v>184</v>
      </c>
      <c r="H71" t="s">
        <v>180</v>
      </c>
      <c r="K71">
        <v>3000000</v>
      </c>
      <c r="L71">
        <v>2160908</v>
      </c>
      <c r="M71">
        <v>749639</v>
      </c>
      <c r="O71">
        <v>0.95</v>
      </c>
    </row>
    <row r="72" spans="1:17">
      <c r="A72" t="s">
        <v>317</v>
      </c>
      <c r="B72" t="s">
        <v>166</v>
      </c>
      <c r="D72" t="s">
        <v>2695</v>
      </c>
      <c r="E72" t="s">
        <v>181</v>
      </c>
      <c r="H72" t="s">
        <v>182</v>
      </c>
      <c r="K72">
        <v>1000000</v>
      </c>
      <c r="L72">
        <v>989297</v>
      </c>
      <c r="M72">
        <v>199422</v>
      </c>
      <c r="O72">
        <v>0.35</v>
      </c>
    </row>
    <row r="73" spans="1:17">
      <c r="A73" t="s">
        <v>317</v>
      </c>
      <c r="B73" t="s">
        <v>166</v>
      </c>
      <c r="D73" t="s">
        <v>2704</v>
      </c>
      <c r="E73" t="s">
        <v>189</v>
      </c>
      <c r="H73" t="s">
        <v>190</v>
      </c>
      <c r="K73">
        <v>1517829</v>
      </c>
      <c r="L73">
        <v>1316051</v>
      </c>
      <c r="M73">
        <v>725356</v>
      </c>
      <c r="O73">
        <v>0.85</v>
      </c>
    </row>
    <row r="74" spans="1:17">
      <c r="A74" t="s">
        <v>318</v>
      </c>
      <c r="B74" t="s">
        <v>295</v>
      </c>
      <c r="C74" t="s">
        <v>319</v>
      </c>
      <c r="D74" t="s">
        <v>2691</v>
      </c>
      <c r="G74" t="s">
        <v>321</v>
      </c>
      <c r="J74">
        <v>500000</v>
      </c>
      <c r="K74">
        <v>2350000</v>
      </c>
      <c r="L74">
        <v>2064650.0142999999</v>
      </c>
      <c r="M74">
        <v>1435907</v>
      </c>
      <c r="O74">
        <v>0.75</v>
      </c>
      <c r="Q74" t="s">
        <v>20</v>
      </c>
    </row>
    <row r="75" spans="1:17">
      <c r="A75" t="s">
        <v>318</v>
      </c>
      <c r="B75" t="s">
        <v>295</v>
      </c>
      <c r="C75" t="s">
        <v>319</v>
      </c>
      <c r="D75" t="s">
        <v>2703</v>
      </c>
      <c r="G75" t="s">
        <v>323</v>
      </c>
      <c r="J75">
        <v>72702</v>
      </c>
      <c r="K75">
        <v>1134702</v>
      </c>
      <c r="L75">
        <v>387110.56057999999</v>
      </c>
      <c r="M75">
        <v>180273</v>
      </c>
      <c r="O75">
        <v>0.2</v>
      </c>
      <c r="Q75" t="s">
        <v>67</v>
      </c>
    </row>
    <row r="76" spans="1:17">
      <c r="A76" t="s">
        <v>318</v>
      </c>
      <c r="B76" t="s">
        <v>295</v>
      </c>
      <c r="C76" t="s">
        <v>319</v>
      </c>
      <c r="D76" t="s">
        <v>2705</v>
      </c>
      <c r="G76" t="s">
        <v>325</v>
      </c>
      <c r="J76">
        <v>2500000</v>
      </c>
      <c r="K76">
        <v>2500000</v>
      </c>
      <c r="L76">
        <v>1218477.3228</v>
      </c>
      <c r="M76">
        <v>115458</v>
      </c>
      <c r="O76">
        <v>0.4</v>
      </c>
      <c r="Q76" t="s">
        <v>326</v>
      </c>
    </row>
    <row r="77" spans="1:17">
      <c r="A77" t="s">
        <v>318</v>
      </c>
      <c r="B77" t="s">
        <v>295</v>
      </c>
      <c r="C77" t="s">
        <v>319</v>
      </c>
      <c r="D77" t="s">
        <v>2708</v>
      </c>
      <c r="G77" t="s">
        <v>328</v>
      </c>
      <c r="J77">
        <v>1450000</v>
      </c>
      <c r="K77">
        <v>1450000</v>
      </c>
      <c r="L77">
        <v>1114943.40965</v>
      </c>
      <c r="M77">
        <v>1023623</v>
      </c>
      <c r="O77">
        <v>0.05</v>
      </c>
      <c r="Q77" t="s">
        <v>20</v>
      </c>
    </row>
    <row r="78" spans="1:17">
      <c r="A78" t="s">
        <v>318</v>
      </c>
      <c r="B78" t="s">
        <v>295</v>
      </c>
      <c r="C78" t="s">
        <v>319</v>
      </c>
      <c r="D78" t="s">
        <v>2708</v>
      </c>
      <c r="G78" t="s">
        <v>329</v>
      </c>
      <c r="J78">
        <v>2086885</v>
      </c>
      <c r="K78">
        <v>2306885</v>
      </c>
      <c r="L78">
        <v>2278224.0315999999</v>
      </c>
      <c r="M78">
        <v>1921212</v>
      </c>
      <c r="O78">
        <v>0.75</v>
      </c>
      <c r="Q78" t="s">
        <v>330</v>
      </c>
    </row>
    <row r="79" spans="1:17">
      <c r="A79" t="s">
        <v>318</v>
      </c>
      <c r="B79" t="s">
        <v>295</v>
      </c>
      <c r="C79" t="s">
        <v>319</v>
      </c>
      <c r="D79" t="s">
        <v>2708</v>
      </c>
      <c r="G79" t="s">
        <v>331</v>
      </c>
      <c r="J79">
        <v>2139000</v>
      </c>
      <c r="K79">
        <v>2139000</v>
      </c>
      <c r="L79">
        <v>2127611.2351899999</v>
      </c>
      <c r="M79">
        <v>88331</v>
      </c>
      <c r="O79">
        <v>0</v>
      </c>
      <c r="Q79" t="s">
        <v>20</v>
      </c>
    </row>
    <row r="80" spans="1:17">
      <c r="A80" t="s">
        <v>318</v>
      </c>
      <c r="B80" t="s">
        <v>295</v>
      </c>
      <c r="C80" t="s">
        <v>319</v>
      </c>
      <c r="D80" t="s">
        <v>3094</v>
      </c>
      <c r="J80">
        <v>5675885</v>
      </c>
      <c r="K80">
        <v>5895885</v>
      </c>
      <c r="L80">
        <v>5520778.6764399996</v>
      </c>
      <c r="M80">
        <v>3033166</v>
      </c>
    </row>
    <row r="81" spans="1:17">
      <c r="A81" t="s">
        <v>318</v>
      </c>
      <c r="B81" t="s">
        <v>295</v>
      </c>
      <c r="C81" t="s">
        <v>319</v>
      </c>
      <c r="D81" t="s">
        <v>2711</v>
      </c>
      <c r="G81" t="s">
        <v>333</v>
      </c>
      <c r="J81">
        <v>1200000</v>
      </c>
      <c r="K81">
        <v>4906524</v>
      </c>
      <c r="L81">
        <v>1347.913</v>
      </c>
      <c r="M81">
        <v>1347.913</v>
      </c>
      <c r="O81">
        <v>0</v>
      </c>
      <c r="Q81" t="s">
        <v>334</v>
      </c>
    </row>
    <row r="82" spans="1:17">
      <c r="A82" t="s">
        <v>318</v>
      </c>
      <c r="B82" t="s">
        <v>295</v>
      </c>
      <c r="C82" t="s">
        <v>319</v>
      </c>
      <c r="D82" t="s">
        <v>2716</v>
      </c>
      <c r="G82" t="s">
        <v>336</v>
      </c>
      <c r="J82">
        <v>1800000</v>
      </c>
      <c r="K82">
        <v>1800000</v>
      </c>
      <c r="L82">
        <v>1777648.38674</v>
      </c>
      <c r="M82">
        <v>1657587</v>
      </c>
      <c r="O82">
        <v>0.9</v>
      </c>
      <c r="Q82" t="s">
        <v>330</v>
      </c>
    </row>
    <row r="83" spans="1:17">
      <c r="A83" t="s">
        <v>318</v>
      </c>
      <c r="B83" t="s">
        <v>295</v>
      </c>
      <c r="C83" t="s">
        <v>337</v>
      </c>
      <c r="D83" t="s">
        <v>2705</v>
      </c>
      <c r="G83" t="s">
        <v>338</v>
      </c>
      <c r="J83">
        <v>1500000</v>
      </c>
      <c r="K83">
        <v>1500000</v>
      </c>
      <c r="L83">
        <v>65993.354000000007</v>
      </c>
      <c r="M83">
        <v>40170.353999999999</v>
      </c>
      <c r="O83">
        <v>0.05</v>
      </c>
      <c r="Q83" t="s">
        <v>339</v>
      </c>
    </row>
    <row r="84" spans="1:17">
      <c r="A84" t="s">
        <v>318</v>
      </c>
      <c r="B84" t="s">
        <v>295</v>
      </c>
      <c r="C84" t="s">
        <v>337</v>
      </c>
      <c r="D84" t="s">
        <v>2705</v>
      </c>
      <c r="G84" t="s">
        <v>340</v>
      </c>
      <c r="J84">
        <v>1500000</v>
      </c>
      <c r="K84">
        <v>1500000</v>
      </c>
      <c r="L84">
        <v>1439636.9235700001</v>
      </c>
      <c r="M84">
        <v>567854.47593000007</v>
      </c>
      <c r="O84">
        <v>0.3</v>
      </c>
      <c r="Q84" t="s">
        <v>339</v>
      </c>
    </row>
    <row r="85" spans="1:17">
      <c r="A85" t="s">
        <v>318</v>
      </c>
      <c r="B85" t="s">
        <v>295</v>
      </c>
      <c r="C85" t="s">
        <v>337</v>
      </c>
      <c r="D85" t="s">
        <v>2705</v>
      </c>
      <c r="G85" t="s">
        <v>341</v>
      </c>
      <c r="J85">
        <v>1000000</v>
      </c>
      <c r="K85">
        <v>1000000</v>
      </c>
      <c r="L85">
        <v>9093.0596500000011</v>
      </c>
      <c r="M85">
        <v>7909.6372600000004</v>
      </c>
      <c r="O85">
        <v>0.03</v>
      </c>
      <c r="Q85" t="s">
        <v>339</v>
      </c>
    </row>
    <row r="86" spans="1:17">
      <c r="A86" t="s">
        <v>318</v>
      </c>
      <c r="B86" t="s">
        <v>295</v>
      </c>
      <c r="C86" t="s">
        <v>337</v>
      </c>
      <c r="D86" t="s">
        <v>3094</v>
      </c>
      <c r="J86">
        <v>4000000</v>
      </c>
      <c r="K86">
        <v>4000000</v>
      </c>
      <c r="L86">
        <v>1514723.3372200001</v>
      </c>
      <c r="M86">
        <v>615934.46719000011</v>
      </c>
    </row>
    <row r="87" spans="1:17">
      <c r="A87" t="s">
        <v>318</v>
      </c>
      <c r="B87" t="s">
        <v>295</v>
      </c>
      <c r="C87" t="s">
        <v>337</v>
      </c>
      <c r="D87" t="s">
        <v>2711</v>
      </c>
      <c r="G87" t="s">
        <v>342</v>
      </c>
      <c r="J87">
        <v>1091961</v>
      </c>
      <c r="K87">
        <v>1091961</v>
      </c>
      <c r="L87">
        <v>34970.849000000002</v>
      </c>
      <c r="M87">
        <v>0</v>
      </c>
      <c r="O87">
        <v>0</v>
      </c>
      <c r="Q87" t="s">
        <v>330</v>
      </c>
    </row>
    <row r="88" spans="1:17">
      <c r="A88" t="s">
        <v>318</v>
      </c>
      <c r="B88" t="s">
        <v>295</v>
      </c>
      <c r="C88" t="s">
        <v>337</v>
      </c>
      <c r="D88" t="s">
        <v>2714</v>
      </c>
      <c r="G88" t="s">
        <v>344</v>
      </c>
      <c r="J88">
        <v>3500000</v>
      </c>
      <c r="K88">
        <v>3500000</v>
      </c>
      <c r="L88">
        <v>0</v>
      </c>
      <c r="M88">
        <v>0</v>
      </c>
      <c r="O88">
        <v>0</v>
      </c>
      <c r="Q88" t="s">
        <v>330</v>
      </c>
    </row>
    <row r="89" spans="1:17">
      <c r="A89" t="s">
        <v>318</v>
      </c>
      <c r="B89" t="s">
        <v>308</v>
      </c>
      <c r="D89" t="s">
        <v>2716</v>
      </c>
      <c r="G89">
        <v>1</v>
      </c>
      <c r="J89">
        <v>1092152</v>
      </c>
      <c r="K89">
        <v>1092152</v>
      </c>
      <c r="L89">
        <v>912990</v>
      </c>
      <c r="M89">
        <v>225847</v>
      </c>
      <c r="O89">
        <v>0.6</v>
      </c>
      <c r="Q89" t="s">
        <v>20</v>
      </c>
    </row>
    <row r="90" spans="1:17">
      <c r="A90" t="s">
        <v>318</v>
      </c>
      <c r="B90" t="s">
        <v>308</v>
      </c>
      <c r="D90" t="s">
        <v>2708</v>
      </c>
      <c r="G90" t="s">
        <v>347</v>
      </c>
      <c r="J90">
        <v>7187373</v>
      </c>
      <c r="K90">
        <v>7267373</v>
      </c>
      <c r="L90">
        <v>7185043</v>
      </c>
      <c r="M90">
        <v>3241237</v>
      </c>
      <c r="O90">
        <v>0.86</v>
      </c>
      <c r="Q90" t="s">
        <v>20</v>
      </c>
    </row>
    <row r="91" spans="1:17">
      <c r="A91" t="s">
        <v>318</v>
      </c>
      <c r="B91" t="s">
        <v>308</v>
      </c>
      <c r="D91" t="s">
        <v>2708</v>
      </c>
      <c r="G91" t="s">
        <v>348</v>
      </c>
      <c r="J91">
        <v>10125000</v>
      </c>
      <c r="K91">
        <v>10125000</v>
      </c>
      <c r="L91">
        <v>9926536</v>
      </c>
      <c r="M91">
        <v>496888</v>
      </c>
      <c r="O91">
        <v>0.18</v>
      </c>
      <c r="Q91" t="s">
        <v>20</v>
      </c>
    </row>
    <row r="92" spans="1:17">
      <c r="A92" t="s">
        <v>318</v>
      </c>
      <c r="B92" t="s">
        <v>308</v>
      </c>
      <c r="D92" t="s">
        <v>2708</v>
      </c>
      <c r="G92" t="s">
        <v>349</v>
      </c>
      <c r="J92">
        <v>10700000</v>
      </c>
      <c r="K92">
        <v>10700000</v>
      </c>
      <c r="L92">
        <v>10001729</v>
      </c>
      <c r="M92">
        <v>2668575</v>
      </c>
      <c r="O92">
        <v>0.35</v>
      </c>
      <c r="Q92" t="s">
        <v>20</v>
      </c>
    </row>
    <row r="93" spans="1:17">
      <c r="A93" t="s">
        <v>318</v>
      </c>
      <c r="B93" t="s">
        <v>308</v>
      </c>
      <c r="D93" t="s">
        <v>2708</v>
      </c>
      <c r="G93" t="s">
        <v>350</v>
      </c>
      <c r="J93">
        <v>1788831</v>
      </c>
      <c r="K93">
        <v>1788831</v>
      </c>
      <c r="L93">
        <v>836383</v>
      </c>
      <c r="M93">
        <v>0</v>
      </c>
      <c r="O93">
        <v>0.87</v>
      </c>
      <c r="Q93" t="s">
        <v>351</v>
      </c>
    </row>
    <row r="94" spans="1:17">
      <c r="A94" t="s">
        <v>318</v>
      </c>
      <c r="B94" t="s">
        <v>308</v>
      </c>
      <c r="D94" t="s">
        <v>2708</v>
      </c>
      <c r="G94" t="s">
        <v>352</v>
      </c>
      <c r="J94">
        <v>1500000</v>
      </c>
      <c r="K94">
        <v>1500000</v>
      </c>
      <c r="L94">
        <v>1409941</v>
      </c>
      <c r="M94">
        <v>0</v>
      </c>
      <c r="O94">
        <v>0.05</v>
      </c>
      <c r="Q94" t="s">
        <v>67</v>
      </c>
    </row>
    <row r="95" spans="1:17">
      <c r="A95" t="s">
        <v>318</v>
      </c>
      <c r="B95" t="s">
        <v>308</v>
      </c>
      <c r="D95" t="s">
        <v>2708</v>
      </c>
      <c r="G95" t="s">
        <v>353</v>
      </c>
      <c r="J95">
        <v>2900000</v>
      </c>
      <c r="K95">
        <v>2900000</v>
      </c>
      <c r="L95">
        <v>0</v>
      </c>
      <c r="M95">
        <v>0</v>
      </c>
      <c r="O95">
        <v>0</v>
      </c>
      <c r="Q95" t="s">
        <v>354</v>
      </c>
    </row>
    <row r="96" spans="1:17">
      <c r="A96" t="s">
        <v>318</v>
      </c>
      <c r="B96" t="s">
        <v>308</v>
      </c>
      <c r="D96" t="s">
        <v>2708</v>
      </c>
      <c r="G96" t="s">
        <v>353</v>
      </c>
      <c r="J96">
        <v>3633000</v>
      </c>
      <c r="K96">
        <v>3633000</v>
      </c>
      <c r="L96">
        <v>0</v>
      </c>
      <c r="M96">
        <v>0</v>
      </c>
      <c r="O96">
        <v>0</v>
      </c>
      <c r="Q96" t="s">
        <v>355</v>
      </c>
    </row>
    <row r="97" spans="1:17">
      <c r="A97" t="s">
        <v>318</v>
      </c>
      <c r="B97" t="s">
        <v>308</v>
      </c>
      <c r="D97" t="s">
        <v>2708</v>
      </c>
      <c r="G97" t="s">
        <v>353</v>
      </c>
      <c r="J97">
        <v>1380000</v>
      </c>
      <c r="K97">
        <v>1380000</v>
      </c>
      <c r="L97">
        <v>0</v>
      </c>
      <c r="M97">
        <v>0</v>
      </c>
      <c r="O97">
        <v>0</v>
      </c>
      <c r="Q97" t="s">
        <v>356</v>
      </c>
    </row>
    <row r="98" spans="1:17">
      <c r="A98" t="s">
        <v>318</v>
      </c>
      <c r="B98" t="s">
        <v>308</v>
      </c>
      <c r="D98" t="s">
        <v>2708</v>
      </c>
      <c r="G98">
        <v>8</v>
      </c>
      <c r="J98">
        <v>39214204</v>
      </c>
      <c r="K98">
        <v>39294204</v>
      </c>
      <c r="L98">
        <v>29359632</v>
      </c>
      <c r="M98">
        <v>6406700</v>
      </c>
      <c r="O98">
        <v>2.31</v>
      </c>
    </row>
    <row r="99" spans="1:17">
      <c r="A99" t="s">
        <v>318</v>
      </c>
      <c r="B99" t="s">
        <v>308</v>
      </c>
      <c r="D99" t="s">
        <v>2705</v>
      </c>
      <c r="G99">
        <v>1</v>
      </c>
      <c r="J99">
        <v>1000000</v>
      </c>
      <c r="K99">
        <v>1000000</v>
      </c>
      <c r="L99">
        <v>706252</v>
      </c>
      <c r="M99">
        <v>385985</v>
      </c>
      <c r="O99">
        <v>0.73</v>
      </c>
      <c r="Q99" t="s">
        <v>20</v>
      </c>
    </row>
    <row r="100" spans="1:17">
      <c r="A100" t="s">
        <v>318</v>
      </c>
      <c r="B100" t="s">
        <v>307</v>
      </c>
      <c r="D100" t="s">
        <v>2704</v>
      </c>
      <c r="E100" t="s">
        <v>359</v>
      </c>
      <c r="F100" t="s">
        <v>360</v>
      </c>
      <c r="G100" t="s">
        <v>361</v>
      </c>
      <c r="H100" t="s">
        <v>362</v>
      </c>
      <c r="J100">
        <v>2276743</v>
      </c>
      <c r="K100">
        <v>2276743</v>
      </c>
      <c r="L100">
        <v>2180272</v>
      </c>
      <c r="M100">
        <v>359184</v>
      </c>
      <c r="O100" t="s">
        <v>363</v>
      </c>
    </row>
    <row r="101" spans="1:17">
      <c r="A101" t="s">
        <v>318</v>
      </c>
      <c r="B101" t="s">
        <v>307</v>
      </c>
      <c r="D101" t="s">
        <v>2704</v>
      </c>
      <c r="E101" t="s">
        <v>359</v>
      </c>
      <c r="F101" t="s">
        <v>364</v>
      </c>
      <c r="G101" t="s">
        <v>365</v>
      </c>
      <c r="H101" t="s">
        <v>366</v>
      </c>
      <c r="J101">
        <v>4200000</v>
      </c>
      <c r="K101">
        <v>4200000</v>
      </c>
      <c r="L101">
        <v>0</v>
      </c>
      <c r="M101">
        <v>0</v>
      </c>
    </row>
    <row r="102" spans="1:17">
      <c r="A102" t="s">
        <v>318</v>
      </c>
      <c r="B102" t="s">
        <v>307</v>
      </c>
      <c r="D102" t="s">
        <v>2704</v>
      </c>
      <c r="E102" t="s">
        <v>367</v>
      </c>
      <c r="F102" t="s">
        <v>364</v>
      </c>
      <c r="G102" t="s">
        <v>365</v>
      </c>
      <c r="H102" t="s">
        <v>368</v>
      </c>
      <c r="J102">
        <v>1050000</v>
      </c>
      <c r="K102">
        <v>1050000</v>
      </c>
      <c r="L102">
        <v>0</v>
      </c>
      <c r="M102">
        <v>0</v>
      </c>
    </row>
    <row r="103" spans="1:17">
      <c r="A103" t="s">
        <v>318</v>
      </c>
      <c r="B103" t="s">
        <v>307</v>
      </c>
      <c r="D103" t="s">
        <v>2708</v>
      </c>
      <c r="E103" t="s">
        <v>370</v>
      </c>
      <c r="F103" t="s">
        <v>371</v>
      </c>
      <c r="G103" t="s">
        <v>372</v>
      </c>
      <c r="H103" t="s">
        <v>373</v>
      </c>
      <c r="J103">
        <v>1200000</v>
      </c>
      <c r="K103">
        <v>1200000</v>
      </c>
      <c r="L103">
        <v>633963</v>
      </c>
      <c r="M103" t="s">
        <v>363</v>
      </c>
    </row>
    <row r="104" spans="1:17">
      <c r="A104" t="s">
        <v>318</v>
      </c>
      <c r="B104" t="s">
        <v>307</v>
      </c>
      <c r="D104" t="s">
        <v>2691</v>
      </c>
      <c r="E104" t="s">
        <v>375</v>
      </c>
      <c r="F104" t="s">
        <v>376</v>
      </c>
      <c r="G104" t="s">
        <v>377</v>
      </c>
      <c r="H104" t="s">
        <v>378</v>
      </c>
      <c r="J104">
        <v>2500000</v>
      </c>
      <c r="K104">
        <v>2500000</v>
      </c>
      <c r="L104">
        <v>60767</v>
      </c>
      <c r="M104" t="s">
        <v>363</v>
      </c>
    </row>
    <row r="105" spans="1:17">
      <c r="A105" t="s">
        <v>318</v>
      </c>
      <c r="B105" t="s">
        <v>307</v>
      </c>
      <c r="D105" t="s">
        <v>2711</v>
      </c>
      <c r="E105" t="s">
        <v>380</v>
      </c>
      <c r="F105" t="s">
        <v>381</v>
      </c>
      <c r="G105" t="s">
        <v>382</v>
      </c>
      <c r="H105" t="s">
        <v>383</v>
      </c>
      <c r="J105">
        <v>3000000</v>
      </c>
      <c r="K105">
        <v>1630850</v>
      </c>
      <c r="L105">
        <v>1206759</v>
      </c>
      <c r="M105">
        <v>905796</v>
      </c>
    </row>
    <row r="106" spans="1:17">
      <c r="A106" t="s">
        <v>318</v>
      </c>
      <c r="B106" t="s">
        <v>307</v>
      </c>
      <c r="D106" t="s">
        <v>2705</v>
      </c>
      <c r="E106" t="s">
        <v>385</v>
      </c>
      <c r="F106" t="s">
        <v>386</v>
      </c>
      <c r="G106" t="s">
        <v>387</v>
      </c>
      <c r="H106" t="s">
        <v>388</v>
      </c>
      <c r="J106">
        <v>1000000</v>
      </c>
      <c r="K106">
        <v>1000000</v>
      </c>
      <c r="L106">
        <v>998536</v>
      </c>
      <c r="M106" t="s">
        <v>363</v>
      </c>
    </row>
    <row r="107" spans="1:17">
      <c r="A107" t="s">
        <v>318</v>
      </c>
      <c r="B107" t="s">
        <v>307</v>
      </c>
      <c r="D107" t="s">
        <v>2693</v>
      </c>
      <c r="E107" t="s">
        <v>363</v>
      </c>
      <c r="F107" t="s">
        <v>363</v>
      </c>
      <c r="G107" t="s">
        <v>363</v>
      </c>
      <c r="H107" t="s">
        <v>390</v>
      </c>
      <c r="J107">
        <v>136000000</v>
      </c>
      <c r="K107">
        <v>136000000</v>
      </c>
      <c r="M107" t="s">
        <v>363</v>
      </c>
      <c r="O107" t="s">
        <v>363</v>
      </c>
    </row>
    <row r="108" spans="1:17">
      <c r="A108" t="s">
        <v>318</v>
      </c>
      <c r="B108" t="s">
        <v>291</v>
      </c>
      <c r="C108" t="s">
        <v>391</v>
      </c>
      <c r="D108" t="s">
        <v>2708</v>
      </c>
      <c r="G108" t="s">
        <v>393</v>
      </c>
      <c r="J108">
        <v>1040000</v>
      </c>
      <c r="K108">
        <v>1590000</v>
      </c>
      <c r="L108">
        <v>1399975</v>
      </c>
      <c r="M108">
        <v>1345682</v>
      </c>
      <c r="O108">
        <v>0.95</v>
      </c>
    </row>
    <row r="109" spans="1:17">
      <c r="A109" t="s">
        <v>318</v>
      </c>
      <c r="B109" t="s">
        <v>291</v>
      </c>
      <c r="C109" t="s">
        <v>391</v>
      </c>
      <c r="D109" t="s">
        <v>2708</v>
      </c>
      <c r="G109" t="s">
        <v>394</v>
      </c>
      <c r="J109">
        <v>3000000</v>
      </c>
      <c r="K109">
        <v>3000000</v>
      </c>
      <c r="L109">
        <v>2586220</v>
      </c>
      <c r="M109">
        <v>2301854</v>
      </c>
      <c r="O109">
        <v>0.95</v>
      </c>
    </row>
    <row r="110" spans="1:17">
      <c r="A110" t="s">
        <v>318</v>
      </c>
      <c r="B110" t="s">
        <v>291</v>
      </c>
      <c r="C110" t="s">
        <v>391</v>
      </c>
      <c r="D110" t="s">
        <v>2708</v>
      </c>
      <c r="G110" t="s">
        <v>395</v>
      </c>
      <c r="J110">
        <v>3000000</v>
      </c>
      <c r="K110">
        <v>3000000</v>
      </c>
      <c r="L110">
        <v>1364878</v>
      </c>
      <c r="M110">
        <v>0</v>
      </c>
      <c r="O110">
        <v>0.05</v>
      </c>
    </row>
    <row r="111" spans="1:17">
      <c r="A111" t="s">
        <v>318</v>
      </c>
      <c r="B111" t="s">
        <v>291</v>
      </c>
      <c r="C111" t="s">
        <v>391</v>
      </c>
      <c r="D111" t="s">
        <v>2708</v>
      </c>
      <c r="G111" t="s">
        <v>396</v>
      </c>
      <c r="J111">
        <v>1251000</v>
      </c>
      <c r="K111">
        <v>1251000</v>
      </c>
      <c r="L111">
        <v>0</v>
      </c>
      <c r="M111">
        <v>0</v>
      </c>
      <c r="O111">
        <v>0</v>
      </c>
    </row>
    <row r="112" spans="1:17">
      <c r="A112" t="s">
        <v>318</v>
      </c>
      <c r="B112" t="s">
        <v>291</v>
      </c>
      <c r="C112" t="s">
        <v>391</v>
      </c>
      <c r="D112" t="s">
        <v>2708</v>
      </c>
      <c r="G112">
        <v>4</v>
      </c>
      <c r="J112">
        <v>8291000</v>
      </c>
      <c r="K112">
        <v>8841000</v>
      </c>
      <c r="L112">
        <v>5351073</v>
      </c>
      <c r="M112">
        <v>3647536</v>
      </c>
    </row>
    <row r="113" spans="1:17">
      <c r="A113" t="s">
        <v>318</v>
      </c>
      <c r="B113" t="s">
        <v>291</v>
      </c>
      <c r="C113" t="s">
        <v>391</v>
      </c>
      <c r="D113" t="s">
        <v>2711</v>
      </c>
      <c r="G113" t="s">
        <v>398</v>
      </c>
      <c r="J113">
        <v>610000</v>
      </c>
      <c r="K113">
        <v>2010000</v>
      </c>
      <c r="L113">
        <v>1848114</v>
      </c>
      <c r="M113">
        <v>1398553</v>
      </c>
      <c r="O113">
        <v>0.77</v>
      </c>
    </row>
    <row r="114" spans="1:17">
      <c r="A114" t="s">
        <v>318</v>
      </c>
      <c r="B114" t="s">
        <v>291</v>
      </c>
      <c r="C114" t="s">
        <v>391</v>
      </c>
      <c r="D114" t="s">
        <v>2711</v>
      </c>
      <c r="G114" t="s">
        <v>399</v>
      </c>
      <c r="J114">
        <v>1200000</v>
      </c>
      <c r="K114">
        <v>3134000</v>
      </c>
      <c r="L114">
        <v>2399105</v>
      </c>
      <c r="M114">
        <v>742717</v>
      </c>
      <c r="O114" t="s">
        <v>400</v>
      </c>
    </row>
    <row r="115" spans="1:17">
      <c r="A115" t="s">
        <v>318</v>
      </c>
      <c r="B115" t="s">
        <v>291</v>
      </c>
      <c r="C115" t="s">
        <v>391</v>
      </c>
      <c r="D115" t="s">
        <v>2711</v>
      </c>
      <c r="G115" t="s">
        <v>401</v>
      </c>
      <c r="J115">
        <v>1500000</v>
      </c>
      <c r="K115">
        <v>2608300</v>
      </c>
      <c r="L115">
        <v>1401097</v>
      </c>
      <c r="M115">
        <v>2238</v>
      </c>
      <c r="O115">
        <v>0.05</v>
      </c>
      <c r="Q115" t="s">
        <v>402</v>
      </c>
    </row>
    <row r="116" spans="1:17">
      <c r="A116" t="s">
        <v>318</v>
      </c>
      <c r="B116" t="s">
        <v>291</v>
      </c>
      <c r="C116" t="s">
        <v>391</v>
      </c>
      <c r="D116" t="s">
        <v>2711</v>
      </c>
      <c r="G116">
        <v>3</v>
      </c>
      <c r="J116">
        <v>3310000</v>
      </c>
      <c r="K116">
        <v>7752300</v>
      </c>
      <c r="L116">
        <v>5648316</v>
      </c>
      <c r="M116">
        <v>2143508</v>
      </c>
      <c r="O116">
        <v>0.82</v>
      </c>
    </row>
    <row r="117" spans="1:17">
      <c r="A117" t="s">
        <v>318</v>
      </c>
      <c r="B117" t="s">
        <v>291</v>
      </c>
      <c r="C117" t="s">
        <v>391</v>
      </c>
      <c r="D117" t="s">
        <v>2690</v>
      </c>
      <c r="G117" t="s">
        <v>404</v>
      </c>
      <c r="J117">
        <v>415000</v>
      </c>
      <c r="K117">
        <v>1127000</v>
      </c>
      <c r="L117">
        <v>926530</v>
      </c>
      <c r="M117">
        <v>907820</v>
      </c>
      <c r="O117">
        <v>0.95</v>
      </c>
      <c r="Q117" t="s">
        <v>405</v>
      </c>
    </row>
    <row r="118" spans="1:17">
      <c r="A118" t="s">
        <v>318</v>
      </c>
      <c r="B118" t="s">
        <v>291</v>
      </c>
      <c r="C118" t="s">
        <v>391</v>
      </c>
      <c r="D118" t="s">
        <v>2690</v>
      </c>
      <c r="G118" t="s">
        <v>406</v>
      </c>
      <c r="J118">
        <v>2380000</v>
      </c>
      <c r="K118">
        <v>2380000</v>
      </c>
      <c r="L118">
        <v>567280</v>
      </c>
      <c r="M118">
        <v>0</v>
      </c>
      <c r="O118">
        <v>0.6</v>
      </c>
    </row>
    <row r="119" spans="1:17">
      <c r="A119" t="s">
        <v>318</v>
      </c>
      <c r="B119" t="s">
        <v>291</v>
      </c>
      <c r="C119" t="s">
        <v>391</v>
      </c>
      <c r="D119" t="s">
        <v>2690</v>
      </c>
      <c r="G119">
        <v>2</v>
      </c>
      <c r="J119">
        <v>2795000</v>
      </c>
      <c r="K119">
        <v>3507000</v>
      </c>
      <c r="L119">
        <v>1493810</v>
      </c>
      <c r="M119">
        <v>907820</v>
      </c>
    </row>
    <row r="120" spans="1:17">
      <c r="A120" t="s">
        <v>318</v>
      </c>
      <c r="B120" t="s">
        <v>291</v>
      </c>
      <c r="C120" t="s">
        <v>391</v>
      </c>
      <c r="D120" t="s">
        <v>2703</v>
      </c>
      <c r="G120" t="s">
        <v>408</v>
      </c>
      <c r="J120">
        <v>1000000</v>
      </c>
      <c r="K120">
        <v>1000000</v>
      </c>
      <c r="L120">
        <v>893898</v>
      </c>
      <c r="M120">
        <v>690814</v>
      </c>
      <c r="O120">
        <v>0.85</v>
      </c>
      <c r="Q120" t="s">
        <v>409</v>
      </c>
    </row>
    <row r="121" spans="1:17">
      <c r="A121" t="s">
        <v>318</v>
      </c>
      <c r="B121" t="s">
        <v>291</v>
      </c>
      <c r="C121" t="s">
        <v>391</v>
      </c>
      <c r="D121" t="s">
        <v>2703</v>
      </c>
      <c r="G121" t="s">
        <v>410</v>
      </c>
      <c r="J121">
        <v>1500000</v>
      </c>
      <c r="K121">
        <v>1500000</v>
      </c>
      <c r="L121">
        <v>1490573</v>
      </c>
      <c r="M121">
        <v>1167398</v>
      </c>
      <c r="O121">
        <v>0.8</v>
      </c>
    </row>
    <row r="122" spans="1:17">
      <c r="A122" t="s">
        <v>318</v>
      </c>
      <c r="B122" t="s">
        <v>291</v>
      </c>
      <c r="C122" t="s">
        <v>391</v>
      </c>
      <c r="D122" t="s">
        <v>2703</v>
      </c>
      <c r="G122">
        <v>2</v>
      </c>
      <c r="J122">
        <v>2500000</v>
      </c>
      <c r="K122">
        <v>2500000</v>
      </c>
      <c r="L122">
        <v>2384471</v>
      </c>
      <c r="M122">
        <v>1858212</v>
      </c>
    </row>
    <row r="123" spans="1:17">
      <c r="A123" t="s">
        <v>318</v>
      </c>
      <c r="B123" t="s">
        <v>291</v>
      </c>
      <c r="C123" t="s">
        <v>391</v>
      </c>
      <c r="D123" t="s">
        <v>2705</v>
      </c>
      <c r="G123">
        <v>1</v>
      </c>
      <c r="J123">
        <v>1200000</v>
      </c>
      <c r="K123">
        <v>1200000</v>
      </c>
      <c r="L123">
        <v>1182853</v>
      </c>
      <c r="M123">
        <v>996542</v>
      </c>
      <c r="O123">
        <v>0.83</v>
      </c>
    </row>
    <row r="124" spans="1:17">
      <c r="A124" t="s">
        <v>318</v>
      </c>
      <c r="B124" t="s">
        <v>291</v>
      </c>
      <c r="C124" t="s">
        <v>391</v>
      </c>
      <c r="D124" t="s">
        <v>2697</v>
      </c>
      <c r="G124">
        <v>1</v>
      </c>
      <c r="J124">
        <v>800000</v>
      </c>
      <c r="K124">
        <v>1650000</v>
      </c>
      <c r="L124">
        <v>990669</v>
      </c>
      <c r="M124">
        <v>967483</v>
      </c>
      <c r="O124">
        <v>0.95</v>
      </c>
      <c r="Q124" t="s">
        <v>413</v>
      </c>
    </row>
    <row r="125" spans="1:17">
      <c r="A125" t="s">
        <v>318</v>
      </c>
      <c r="B125" t="s">
        <v>291</v>
      </c>
      <c r="C125" t="s">
        <v>391</v>
      </c>
      <c r="D125" t="s">
        <v>2704</v>
      </c>
      <c r="G125" t="s">
        <v>396</v>
      </c>
      <c r="J125">
        <v>2754006</v>
      </c>
      <c r="K125">
        <v>2754006</v>
      </c>
      <c r="L125">
        <v>0</v>
      </c>
      <c r="M125">
        <v>0</v>
      </c>
      <c r="O125">
        <v>0</v>
      </c>
      <c r="Q125" t="s">
        <v>415</v>
      </c>
    </row>
    <row r="126" spans="1:17">
      <c r="A126" t="s">
        <v>318</v>
      </c>
      <c r="B126" t="s">
        <v>291</v>
      </c>
      <c r="C126" t="s">
        <v>391</v>
      </c>
      <c r="D126" t="s">
        <v>2704</v>
      </c>
      <c r="G126" t="s">
        <v>416</v>
      </c>
      <c r="J126">
        <v>1770800</v>
      </c>
      <c r="K126">
        <v>1770800</v>
      </c>
      <c r="L126">
        <v>1415972</v>
      </c>
      <c r="M126">
        <v>13708</v>
      </c>
      <c r="O126">
        <v>0.25</v>
      </c>
      <c r="Q126" t="s">
        <v>417</v>
      </c>
    </row>
    <row r="127" spans="1:17">
      <c r="A127" t="s">
        <v>318</v>
      </c>
      <c r="B127" t="s">
        <v>291</v>
      </c>
      <c r="C127" t="s">
        <v>391</v>
      </c>
      <c r="D127" t="s">
        <v>2704</v>
      </c>
      <c r="G127">
        <v>2</v>
      </c>
      <c r="J127">
        <v>4524806</v>
      </c>
      <c r="K127">
        <v>4524806</v>
      </c>
      <c r="L127">
        <v>1415972</v>
      </c>
      <c r="M127">
        <v>13708</v>
      </c>
    </row>
    <row r="128" spans="1:17">
      <c r="A128" t="s">
        <v>318</v>
      </c>
      <c r="B128" t="s">
        <v>291</v>
      </c>
      <c r="C128" t="s">
        <v>418</v>
      </c>
      <c r="D128" t="s">
        <v>2708</v>
      </c>
      <c r="G128" t="s">
        <v>419</v>
      </c>
      <c r="J128">
        <v>1056371</v>
      </c>
      <c r="K128">
        <v>1056371</v>
      </c>
      <c r="L128">
        <v>1028094</v>
      </c>
      <c r="M128">
        <v>1017397</v>
      </c>
      <c r="O128">
        <v>0.96</v>
      </c>
    </row>
    <row r="129" spans="1:17">
      <c r="A129" t="s">
        <v>318</v>
      </c>
      <c r="B129" t="s">
        <v>291</v>
      </c>
      <c r="C129" t="s">
        <v>418</v>
      </c>
      <c r="D129" t="s">
        <v>2708</v>
      </c>
      <c r="G129" t="s">
        <v>420</v>
      </c>
      <c r="J129">
        <v>1088088</v>
      </c>
      <c r="K129">
        <v>1088088</v>
      </c>
      <c r="L129">
        <v>1086807</v>
      </c>
      <c r="M129">
        <v>1055880</v>
      </c>
      <c r="O129">
        <v>0.97</v>
      </c>
    </row>
    <row r="130" spans="1:17">
      <c r="A130" t="s">
        <v>318</v>
      </c>
      <c r="B130" t="s">
        <v>291</v>
      </c>
      <c r="C130" t="s">
        <v>418</v>
      </c>
      <c r="D130" t="s">
        <v>2708</v>
      </c>
      <c r="G130">
        <v>2</v>
      </c>
      <c r="J130">
        <v>2144459</v>
      </c>
      <c r="K130">
        <v>2144459</v>
      </c>
      <c r="L130">
        <v>2114901</v>
      </c>
      <c r="M130">
        <v>2073277</v>
      </c>
    </row>
    <row r="131" spans="1:17">
      <c r="A131" t="s">
        <v>318</v>
      </c>
      <c r="B131" t="s">
        <v>291</v>
      </c>
      <c r="C131" t="s">
        <v>418</v>
      </c>
      <c r="D131" t="s">
        <v>2704</v>
      </c>
      <c r="J131">
        <v>1275529</v>
      </c>
      <c r="K131">
        <v>1275529</v>
      </c>
      <c r="L131">
        <v>1275529</v>
      </c>
      <c r="M131">
        <v>366834</v>
      </c>
      <c r="O131">
        <v>0.9</v>
      </c>
    </row>
    <row r="132" spans="1:17">
      <c r="A132" t="s">
        <v>318</v>
      </c>
      <c r="B132" t="s">
        <v>291</v>
      </c>
      <c r="C132" t="s">
        <v>418</v>
      </c>
      <c r="D132" t="s">
        <v>2704</v>
      </c>
      <c r="L132">
        <v>17022505</v>
      </c>
      <c r="M132">
        <v>2215327</v>
      </c>
      <c r="O132" t="s">
        <v>20</v>
      </c>
    </row>
    <row r="133" spans="1:17">
      <c r="A133" t="s">
        <v>318</v>
      </c>
      <c r="B133" t="s">
        <v>291</v>
      </c>
      <c r="C133" t="s">
        <v>418</v>
      </c>
      <c r="D133" t="s">
        <v>2704</v>
      </c>
      <c r="G133">
        <v>2</v>
      </c>
      <c r="J133">
        <v>1275529</v>
      </c>
      <c r="L133">
        <v>18298034</v>
      </c>
      <c r="M133">
        <v>2582161</v>
      </c>
    </row>
    <row r="134" spans="1:17">
      <c r="A134" t="s">
        <v>318</v>
      </c>
      <c r="B134" t="s">
        <v>291</v>
      </c>
      <c r="C134" t="s">
        <v>418</v>
      </c>
      <c r="D134" t="s">
        <v>2709</v>
      </c>
      <c r="G134">
        <v>1</v>
      </c>
      <c r="J134">
        <v>50000000</v>
      </c>
      <c r="K134">
        <v>50000000</v>
      </c>
      <c r="M134">
        <v>38500000</v>
      </c>
      <c r="N134">
        <v>0.77</v>
      </c>
      <c r="O134">
        <v>0.77</v>
      </c>
    </row>
    <row r="135" spans="1:17">
      <c r="A135" t="s">
        <v>318</v>
      </c>
      <c r="B135" t="s">
        <v>291</v>
      </c>
      <c r="C135" t="s">
        <v>418</v>
      </c>
      <c r="D135" t="s">
        <v>2693</v>
      </c>
      <c r="J135">
        <v>1200000</v>
      </c>
      <c r="K135">
        <v>1200000</v>
      </c>
      <c r="O135">
        <v>0.95</v>
      </c>
    </row>
    <row r="136" spans="1:17">
      <c r="A136" t="s">
        <v>318</v>
      </c>
      <c r="B136" t="s">
        <v>291</v>
      </c>
      <c r="C136" t="s">
        <v>418</v>
      </c>
      <c r="D136" t="s">
        <v>2693</v>
      </c>
      <c r="J136">
        <v>2031000</v>
      </c>
      <c r="K136">
        <v>2031000</v>
      </c>
      <c r="Q136" t="s">
        <v>424</v>
      </c>
    </row>
    <row r="137" spans="1:17">
      <c r="A137" t="s">
        <v>318</v>
      </c>
      <c r="B137" t="s">
        <v>291</v>
      </c>
      <c r="C137" t="s">
        <v>418</v>
      </c>
      <c r="D137" t="s">
        <v>2693</v>
      </c>
      <c r="J137">
        <v>2000000</v>
      </c>
      <c r="K137">
        <v>2000000</v>
      </c>
      <c r="O137">
        <v>0.92</v>
      </c>
    </row>
    <row r="138" spans="1:17">
      <c r="A138" t="s">
        <v>318</v>
      </c>
      <c r="B138" t="s">
        <v>291</v>
      </c>
      <c r="C138" t="s">
        <v>418</v>
      </c>
      <c r="D138" t="s">
        <v>2693</v>
      </c>
      <c r="J138">
        <v>3600000</v>
      </c>
      <c r="K138">
        <v>3600000</v>
      </c>
      <c r="L138">
        <v>3600000</v>
      </c>
      <c r="O138">
        <v>0.42</v>
      </c>
      <c r="Q138" t="s">
        <v>425</v>
      </c>
    </row>
    <row r="139" spans="1:17">
      <c r="A139" t="s">
        <v>318</v>
      </c>
      <c r="B139" t="s">
        <v>291</v>
      </c>
      <c r="C139" t="s">
        <v>418</v>
      </c>
      <c r="D139" t="s">
        <v>2693</v>
      </c>
      <c r="G139">
        <v>4</v>
      </c>
      <c r="J139">
        <v>8831000</v>
      </c>
      <c r="K139">
        <v>8831000</v>
      </c>
      <c r="L139">
        <v>3600000</v>
      </c>
      <c r="M139">
        <v>0</v>
      </c>
    </row>
    <row r="140" spans="1:17">
      <c r="A140" t="s">
        <v>318</v>
      </c>
      <c r="B140" t="s">
        <v>266</v>
      </c>
      <c r="D140" t="s">
        <v>2704</v>
      </c>
      <c r="G140" t="s">
        <v>427</v>
      </c>
      <c r="J140">
        <v>1050000</v>
      </c>
      <c r="K140">
        <v>1050000</v>
      </c>
      <c r="L140">
        <v>0</v>
      </c>
      <c r="M140">
        <v>0</v>
      </c>
      <c r="O140">
        <v>0</v>
      </c>
      <c r="Q140" t="s">
        <v>428</v>
      </c>
    </row>
    <row r="141" spans="1:17">
      <c r="A141" t="s">
        <v>318</v>
      </c>
      <c r="B141" t="s">
        <v>266</v>
      </c>
      <c r="D141" t="s">
        <v>2704</v>
      </c>
      <c r="G141" t="s">
        <v>427</v>
      </c>
      <c r="J141">
        <v>3000000</v>
      </c>
      <c r="K141">
        <v>3000000</v>
      </c>
      <c r="L141">
        <v>0</v>
      </c>
      <c r="M141">
        <v>0</v>
      </c>
      <c r="O141">
        <v>0</v>
      </c>
      <c r="Q141" t="s">
        <v>429</v>
      </c>
    </row>
    <row r="142" spans="1:17">
      <c r="A142" t="s">
        <v>318</v>
      </c>
      <c r="B142" t="s">
        <v>266</v>
      </c>
      <c r="D142" t="s">
        <v>2704</v>
      </c>
      <c r="G142" t="s">
        <v>430</v>
      </c>
      <c r="J142">
        <v>2782686</v>
      </c>
      <c r="K142">
        <v>2782686</v>
      </c>
      <c r="L142">
        <v>2590291</v>
      </c>
      <c r="M142">
        <v>179870</v>
      </c>
      <c r="O142">
        <v>50</v>
      </c>
      <c r="Q142" t="s">
        <v>431</v>
      </c>
    </row>
    <row r="143" spans="1:17">
      <c r="A143" t="s">
        <v>318</v>
      </c>
      <c r="B143" t="s">
        <v>266</v>
      </c>
      <c r="D143" t="s">
        <v>3094</v>
      </c>
      <c r="J143">
        <v>6832686</v>
      </c>
      <c r="K143">
        <v>6832686</v>
      </c>
      <c r="L143">
        <v>2590291</v>
      </c>
      <c r="M143">
        <v>179870</v>
      </c>
    </row>
    <row r="144" spans="1:17">
      <c r="A144" t="s">
        <v>318</v>
      </c>
      <c r="B144" t="s">
        <v>266</v>
      </c>
      <c r="D144" t="s">
        <v>2708</v>
      </c>
      <c r="G144" t="s">
        <v>433</v>
      </c>
      <c r="J144">
        <v>3000000</v>
      </c>
      <c r="K144">
        <v>3000000</v>
      </c>
      <c r="L144">
        <v>0</v>
      </c>
      <c r="M144">
        <v>0</v>
      </c>
      <c r="Q144" t="s">
        <v>434</v>
      </c>
    </row>
    <row r="145" spans="1:17">
      <c r="A145" t="s">
        <v>318</v>
      </c>
      <c r="B145" t="s">
        <v>266</v>
      </c>
      <c r="D145" t="s">
        <v>2708</v>
      </c>
      <c r="G145" t="s">
        <v>435</v>
      </c>
      <c r="J145">
        <v>4500000</v>
      </c>
      <c r="K145">
        <v>4500000</v>
      </c>
      <c r="L145">
        <v>3801162</v>
      </c>
      <c r="M145">
        <v>399109</v>
      </c>
      <c r="O145">
        <v>15</v>
      </c>
      <c r="Q145" t="s">
        <v>436</v>
      </c>
    </row>
    <row r="146" spans="1:17">
      <c r="A146" t="s">
        <v>318</v>
      </c>
      <c r="B146" t="s">
        <v>266</v>
      </c>
      <c r="D146" t="s">
        <v>2708</v>
      </c>
      <c r="G146" t="s">
        <v>437</v>
      </c>
      <c r="J146">
        <v>15000000</v>
      </c>
      <c r="K146">
        <v>4300000</v>
      </c>
      <c r="L146">
        <v>3782556</v>
      </c>
      <c r="M146">
        <v>821935</v>
      </c>
      <c r="O146">
        <v>45</v>
      </c>
      <c r="Q146" t="s">
        <v>436</v>
      </c>
    </row>
    <row r="147" spans="1:17">
      <c r="A147" t="s">
        <v>318</v>
      </c>
      <c r="B147" t="s">
        <v>266</v>
      </c>
      <c r="D147" t="s">
        <v>2708</v>
      </c>
      <c r="G147" t="s">
        <v>438</v>
      </c>
      <c r="J147">
        <v>15000000</v>
      </c>
      <c r="K147">
        <v>4875000</v>
      </c>
      <c r="L147">
        <v>4730789</v>
      </c>
      <c r="M147">
        <v>421255</v>
      </c>
      <c r="O147">
        <v>5</v>
      </c>
      <c r="Q147" t="s">
        <v>436</v>
      </c>
    </row>
    <row r="148" spans="1:17">
      <c r="A148" t="s">
        <v>318</v>
      </c>
      <c r="B148" t="s">
        <v>266</v>
      </c>
      <c r="D148" t="s">
        <v>2708</v>
      </c>
      <c r="G148" t="s">
        <v>439</v>
      </c>
      <c r="J148">
        <v>4500000</v>
      </c>
      <c r="K148">
        <v>4500000</v>
      </c>
      <c r="L148">
        <v>4191770</v>
      </c>
      <c r="M148">
        <v>2184926</v>
      </c>
      <c r="O148">
        <v>85</v>
      </c>
      <c r="Q148" t="s">
        <v>436</v>
      </c>
    </row>
    <row r="149" spans="1:17">
      <c r="A149" t="s">
        <v>318</v>
      </c>
      <c r="B149" t="s">
        <v>266</v>
      </c>
      <c r="D149" t="s">
        <v>2708</v>
      </c>
      <c r="G149" t="s">
        <v>440</v>
      </c>
      <c r="J149">
        <v>500000</v>
      </c>
      <c r="K149">
        <v>1100000</v>
      </c>
      <c r="L149">
        <v>616982</v>
      </c>
      <c r="M149">
        <v>262446</v>
      </c>
      <c r="O149">
        <v>52</v>
      </c>
      <c r="Q149" t="s">
        <v>436</v>
      </c>
    </row>
    <row r="150" spans="1:17">
      <c r="A150" t="s">
        <v>318</v>
      </c>
      <c r="B150" t="s">
        <v>266</v>
      </c>
      <c r="D150" t="s">
        <v>2708</v>
      </c>
      <c r="G150" t="s">
        <v>441</v>
      </c>
      <c r="J150">
        <v>1000000</v>
      </c>
      <c r="K150">
        <v>1671326</v>
      </c>
      <c r="L150">
        <v>1251753</v>
      </c>
      <c r="M150">
        <v>1215635</v>
      </c>
      <c r="O150">
        <v>86</v>
      </c>
      <c r="Q150" t="s">
        <v>436</v>
      </c>
    </row>
    <row r="151" spans="1:17">
      <c r="A151" t="s">
        <v>318</v>
      </c>
      <c r="B151" t="s">
        <v>266</v>
      </c>
      <c r="D151" t="s">
        <v>3094</v>
      </c>
      <c r="G151">
        <v>7</v>
      </c>
      <c r="J151">
        <v>43500000</v>
      </c>
      <c r="K151">
        <v>23946326</v>
      </c>
      <c r="L151">
        <v>18375012</v>
      </c>
      <c r="M151">
        <v>5305306</v>
      </c>
    </row>
    <row r="152" spans="1:17">
      <c r="A152" t="s">
        <v>318</v>
      </c>
      <c r="B152" t="s">
        <v>266</v>
      </c>
      <c r="D152" t="s">
        <v>2716</v>
      </c>
      <c r="G152" t="s">
        <v>442</v>
      </c>
      <c r="J152">
        <v>1000000</v>
      </c>
      <c r="K152">
        <v>1000000</v>
      </c>
      <c r="L152">
        <v>0</v>
      </c>
      <c r="M152">
        <v>0</v>
      </c>
      <c r="Q152" t="s">
        <v>434</v>
      </c>
    </row>
    <row r="153" spans="1:17">
      <c r="A153" t="s">
        <v>318</v>
      </c>
      <c r="B153" t="s">
        <v>266</v>
      </c>
      <c r="D153" t="s">
        <v>2716</v>
      </c>
      <c r="G153" t="s">
        <v>443</v>
      </c>
      <c r="J153">
        <v>3000000</v>
      </c>
      <c r="K153">
        <v>4999035</v>
      </c>
      <c r="L153">
        <v>4486348</v>
      </c>
      <c r="M153">
        <v>3873676</v>
      </c>
      <c r="O153">
        <v>86</v>
      </c>
      <c r="Q153" t="s">
        <v>436</v>
      </c>
    </row>
    <row r="154" spans="1:17">
      <c r="A154" t="s">
        <v>318</v>
      </c>
      <c r="B154" t="s">
        <v>266</v>
      </c>
      <c r="D154" t="s">
        <v>3094</v>
      </c>
      <c r="G154">
        <v>2</v>
      </c>
      <c r="J154">
        <v>4000000</v>
      </c>
      <c r="K154">
        <v>5999035</v>
      </c>
      <c r="L154">
        <v>4486348</v>
      </c>
      <c r="M154">
        <v>3873676</v>
      </c>
    </row>
    <row r="155" spans="1:17">
      <c r="A155" t="s">
        <v>318</v>
      </c>
      <c r="B155" t="s">
        <v>266</v>
      </c>
      <c r="D155" t="s">
        <v>2703</v>
      </c>
      <c r="G155" t="s">
        <v>445</v>
      </c>
      <c r="J155">
        <v>1500000</v>
      </c>
      <c r="K155">
        <v>1500000</v>
      </c>
      <c r="L155">
        <v>1495698</v>
      </c>
      <c r="M155">
        <v>1048774</v>
      </c>
      <c r="O155">
        <v>85</v>
      </c>
      <c r="Q155" t="s">
        <v>436</v>
      </c>
    </row>
    <row r="156" spans="1:17">
      <c r="A156" t="s">
        <v>318</v>
      </c>
      <c r="B156" t="s">
        <v>266</v>
      </c>
      <c r="D156" t="s">
        <v>2703</v>
      </c>
      <c r="G156" t="s">
        <v>446</v>
      </c>
      <c r="J156">
        <v>2000000</v>
      </c>
      <c r="K156">
        <v>2000000</v>
      </c>
      <c r="L156">
        <v>1343157</v>
      </c>
      <c r="M156">
        <v>798928</v>
      </c>
      <c r="O156">
        <v>70</v>
      </c>
      <c r="Q156" t="s">
        <v>436</v>
      </c>
    </row>
    <row r="157" spans="1:17">
      <c r="A157" t="s">
        <v>318</v>
      </c>
      <c r="B157" t="s">
        <v>266</v>
      </c>
      <c r="D157" t="s">
        <v>2703</v>
      </c>
      <c r="G157" t="s">
        <v>447</v>
      </c>
      <c r="J157">
        <v>1600000</v>
      </c>
      <c r="K157">
        <v>1600000</v>
      </c>
      <c r="L157">
        <v>1365021</v>
      </c>
      <c r="M157">
        <v>41529</v>
      </c>
      <c r="O157">
        <v>30</v>
      </c>
      <c r="Q157" t="s">
        <v>436</v>
      </c>
    </row>
    <row r="158" spans="1:17">
      <c r="A158" t="s">
        <v>318</v>
      </c>
      <c r="B158" t="s">
        <v>266</v>
      </c>
      <c r="D158" t="s">
        <v>3094</v>
      </c>
      <c r="G158">
        <v>3</v>
      </c>
      <c r="J158">
        <v>5100000</v>
      </c>
      <c r="K158">
        <v>5100000</v>
      </c>
      <c r="L158">
        <v>4203876</v>
      </c>
    </row>
    <row r="159" spans="1:17">
      <c r="A159" t="s">
        <v>318</v>
      </c>
      <c r="B159" t="s">
        <v>266</v>
      </c>
      <c r="D159" t="s">
        <v>2711</v>
      </c>
      <c r="G159" t="s">
        <v>448</v>
      </c>
      <c r="J159">
        <v>3000000</v>
      </c>
      <c r="K159">
        <v>1819150</v>
      </c>
      <c r="L159">
        <v>1413716</v>
      </c>
      <c r="M159">
        <v>1990350</v>
      </c>
      <c r="N159">
        <v>1.0941098864854466</v>
      </c>
      <c r="O159">
        <v>0.85</v>
      </c>
      <c r="Q159" t="s">
        <v>436</v>
      </c>
    </row>
    <row r="160" spans="1:17">
      <c r="A160" t="s">
        <v>318</v>
      </c>
      <c r="B160" t="s">
        <v>266</v>
      </c>
      <c r="D160" t="s">
        <v>2705</v>
      </c>
      <c r="G160" t="s">
        <v>450</v>
      </c>
      <c r="J160">
        <v>5600000</v>
      </c>
      <c r="K160">
        <v>7700000</v>
      </c>
      <c r="L160">
        <v>5171738</v>
      </c>
      <c r="M160">
        <v>2347093</v>
      </c>
      <c r="O160">
        <v>32</v>
      </c>
      <c r="Q160" t="s">
        <v>436</v>
      </c>
    </row>
    <row r="161" spans="1:17">
      <c r="A161" t="s">
        <v>318</v>
      </c>
      <c r="B161" t="s">
        <v>266</v>
      </c>
      <c r="D161" t="s">
        <v>2705</v>
      </c>
      <c r="G161" t="s">
        <v>451</v>
      </c>
      <c r="J161">
        <v>2000000</v>
      </c>
      <c r="K161">
        <v>2000000</v>
      </c>
      <c r="L161">
        <v>1958887</v>
      </c>
      <c r="M161">
        <v>1256459</v>
      </c>
      <c r="O161">
        <v>70</v>
      </c>
      <c r="Q161" t="s">
        <v>436</v>
      </c>
    </row>
    <row r="162" spans="1:17">
      <c r="A162" t="s">
        <v>318</v>
      </c>
      <c r="B162" t="s">
        <v>266</v>
      </c>
      <c r="D162" t="s">
        <v>2705</v>
      </c>
      <c r="G162" t="s">
        <v>452</v>
      </c>
      <c r="J162">
        <v>1600000</v>
      </c>
      <c r="K162">
        <v>1600000</v>
      </c>
      <c r="L162">
        <v>1573149</v>
      </c>
      <c r="M162">
        <v>1303935</v>
      </c>
      <c r="O162">
        <v>70</v>
      </c>
      <c r="Q162" t="s">
        <v>436</v>
      </c>
    </row>
    <row r="163" spans="1:17">
      <c r="A163" t="s">
        <v>318</v>
      </c>
      <c r="B163" t="s">
        <v>266</v>
      </c>
      <c r="D163" t="s">
        <v>3094</v>
      </c>
      <c r="J163">
        <v>9200000</v>
      </c>
      <c r="K163">
        <v>11300000</v>
      </c>
      <c r="L163">
        <v>8703774</v>
      </c>
      <c r="M163">
        <v>4907487</v>
      </c>
    </row>
    <row r="164" spans="1:17">
      <c r="A164" t="s">
        <v>318</v>
      </c>
      <c r="B164" t="s">
        <v>266</v>
      </c>
      <c r="D164" t="s">
        <v>2690</v>
      </c>
      <c r="G164" t="s">
        <v>454</v>
      </c>
      <c r="J164">
        <v>650000</v>
      </c>
      <c r="K164">
        <v>3164000</v>
      </c>
      <c r="L164">
        <v>3152919</v>
      </c>
      <c r="M164">
        <v>1729204</v>
      </c>
      <c r="O164">
        <v>85</v>
      </c>
      <c r="Q164" t="s">
        <v>436</v>
      </c>
    </row>
    <row r="165" spans="1:17">
      <c r="A165" t="s">
        <v>318</v>
      </c>
      <c r="B165" t="s">
        <v>272</v>
      </c>
      <c r="C165" t="s">
        <v>319</v>
      </c>
      <c r="D165" t="s">
        <v>2695</v>
      </c>
      <c r="G165" t="s">
        <v>456</v>
      </c>
      <c r="J165">
        <v>973000</v>
      </c>
      <c r="K165">
        <v>2688400</v>
      </c>
      <c r="L165">
        <v>1796419</v>
      </c>
      <c r="M165">
        <v>1583884</v>
      </c>
      <c r="O165">
        <v>0.7</v>
      </c>
      <c r="Q165" t="s">
        <v>149</v>
      </c>
    </row>
    <row r="166" spans="1:17">
      <c r="A166" t="s">
        <v>318</v>
      </c>
      <c r="B166" t="s">
        <v>272</v>
      </c>
      <c r="C166" t="s">
        <v>319</v>
      </c>
      <c r="D166" t="s">
        <v>2703</v>
      </c>
      <c r="G166" t="s">
        <v>458</v>
      </c>
      <c r="J166">
        <v>1500000</v>
      </c>
      <c r="K166">
        <v>1500000</v>
      </c>
      <c r="L166">
        <v>1498260</v>
      </c>
      <c r="M166">
        <v>1141482</v>
      </c>
      <c r="O166">
        <v>0.99</v>
      </c>
      <c r="Q166" t="s">
        <v>149</v>
      </c>
    </row>
    <row r="167" spans="1:17">
      <c r="A167" t="s">
        <v>318</v>
      </c>
      <c r="B167" t="s">
        <v>272</v>
      </c>
      <c r="C167" t="s">
        <v>319</v>
      </c>
      <c r="D167" t="s">
        <v>2703</v>
      </c>
      <c r="G167" t="s">
        <v>459</v>
      </c>
      <c r="J167">
        <v>2000000</v>
      </c>
      <c r="K167">
        <v>2000000</v>
      </c>
      <c r="L167">
        <v>197366</v>
      </c>
      <c r="M167">
        <v>42411</v>
      </c>
      <c r="O167">
        <v>0.15</v>
      </c>
      <c r="Q167" t="s">
        <v>149</v>
      </c>
    </row>
    <row r="168" spans="1:17">
      <c r="A168" t="s">
        <v>318</v>
      </c>
      <c r="B168" t="s">
        <v>272</v>
      </c>
      <c r="C168" t="s">
        <v>319</v>
      </c>
      <c r="D168" t="s">
        <v>3094</v>
      </c>
      <c r="J168">
        <v>3500000</v>
      </c>
      <c r="K168">
        <v>3500000</v>
      </c>
      <c r="L168">
        <v>1695626</v>
      </c>
      <c r="M168">
        <v>1183893</v>
      </c>
    </row>
    <row r="169" spans="1:17">
      <c r="A169" t="s">
        <v>318</v>
      </c>
      <c r="B169" t="s">
        <v>272</v>
      </c>
      <c r="C169" t="s">
        <v>319</v>
      </c>
      <c r="D169" t="s">
        <v>2711</v>
      </c>
      <c r="G169" t="s">
        <v>461</v>
      </c>
      <c r="J169">
        <v>5000000</v>
      </c>
      <c r="K169">
        <v>10000000</v>
      </c>
      <c r="L169">
        <v>5018</v>
      </c>
      <c r="M169">
        <v>5018</v>
      </c>
      <c r="O169">
        <v>0</v>
      </c>
      <c r="Q169" t="s">
        <v>462</v>
      </c>
    </row>
    <row r="170" spans="1:17">
      <c r="A170" t="s">
        <v>318</v>
      </c>
      <c r="B170" t="s">
        <v>272</v>
      </c>
      <c r="C170" t="s">
        <v>319</v>
      </c>
      <c r="D170" t="s">
        <v>2711</v>
      </c>
      <c r="G170" t="s">
        <v>464</v>
      </c>
      <c r="J170">
        <v>1300000</v>
      </c>
      <c r="K170">
        <v>3073000</v>
      </c>
      <c r="L170">
        <v>1807922</v>
      </c>
      <c r="M170">
        <v>1483077</v>
      </c>
      <c r="O170">
        <v>0.55000000000000004</v>
      </c>
      <c r="Q170" t="s">
        <v>149</v>
      </c>
    </row>
    <row r="171" spans="1:17">
      <c r="A171" t="s">
        <v>318</v>
      </c>
      <c r="B171" t="s">
        <v>272</v>
      </c>
      <c r="C171" t="s">
        <v>319</v>
      </c>
      <c r="D171" t="s">
        <v>2711</v>
      </c>
      <c r="G171" t="s">
        <v>466</v>
      </c>
      <c r="J171">
        <v>350000</v>
      </c>
      <c r="K171">
        <v>1118000</v>
      </c>
      <c r="L171">
        <v>955639</v>
      </c>
      <c r="M171">
        <v>912399</v>
      </c>
      <c r="O171">
        <v>0.92</v>
      </c>
      <c r="Q171" t="s">
        <v>149</v>
      </c>
    </row>
    <row r="172" spans="1:17">
      <c r="A172" t="s">
        <v>318</v>
      </c>
      <c r="B172" t="s">
        <v>272</v>
      </c>
      <c r="C172" t="s">
        <v>319</v>
      </c>
      <c r="D172" t="s">
        <v>2711</v>
      </c>
      <c r="J172">
        <v>6650000</v>
      </c>
      <c r="K172">
        <v>14191000</v>
      </c>
      <c r="L172">
        <v>2768579</v>
      </c>
      <c r="M172">
        <v>2400494</v>
      </c>
    </row>
    <row r="173" spans="1:17">
      <c r="A173" t="s">
        <v>318</v>
      </c>
      <c r="B173" t="s">
        <v>272</v>
      </c>
      <c r="C173" t="s">
        <v>319</v>
      </c>
      <c r="D173" t="s">
        <v>2716</v>
      </c>
      <c r="G173" t="s">
        <v>469</v>
      </c>
      <c r="J173">
        <v>2500000</v>
      </c>
      <c r="K173">
        <v>5000000</v>
      </c>
      <c r="L173">
        <v>4833170</v>
      </c>
      <c r="M173">
        <v>3554920</v>
      </c>
      <c r="O173">
        <v>0.98</v>
      </c>
      <c r="Q173" t="s">
        <v>149</v>
      </c>
    </row>
    <row r="174" spans="1:17">
      <c r="A174" t="s">
        <v>318</v>
      </c>
      <c r="B174" t="s">
        <v>272</v>
      </c>
      <c r="C174" t="s">
        <v>319</v>
      </c>
      <c r="D174" t="s">
        <v>2697</v>
      </c>
      <c r="G174" t="s">
        <v>471</v>
      </c>
      <c r="J174">
        <v>770000</v>
      </c>
      <c r="K174">
        <v>2080000</v>
      </c>
      <c r="L174">
        <v>2016877</v>
      </c>
      <c r="M174">
        <v>1535444</v>
      </c>
      <c r="O174">
        <v>0.92</v>
      </c>
      <c r="Q174" t="s">
        <v>149</v>
      </c>
    </row>
    <row r="175" spans="1:17">
      <c r="A175" t="s">
        <v>318</v>
      </c>
      <c r="B175" t="s">
        <v>272</v>
      </c>
      <c r="C175" t="s">
        <v>472</v>
      </c>
      <c r="D175" t="s">
        <v>2708</v>
      </c>
      <c r="G175" t="s">
        <v>474</v>
      </c>
      <c r="J175">
        <v>19900000</v>
      </c>
      <c r="K175">
        <v>19900000</v>
      </c>
      <c r="L175">
        <v>0</v>
      </c>
      <c r="M175">
        <v>0</v>
      </c>
      <c r="O175">
        <v>0</v>
      </c>
      <c r="Q175" t="s">
        <v>475</v>
      </c>
    </row>
    <row r="176" spans="1:17">
      <c r="A176" t="s">
        <v>318</v>
      </c>
      <c r="B176" t="s">
        <v>272</v>
      </c>
      <c r="C176" t="s">
        <v>472</v>
      </c>
      <c r="D176" t="s">
        <v>2716</v>
      </c>
      <c r="G176" t="s">
        <v>476</v>
      </c>
      <c r="J176">
        <v>1500000</v>
      </c>
      <c r="K176">
        <v>1500000</v>
      </c>
      <c r="L176">
        <v>970670</v>
      </c>
      <c r="M176">
        <v>0</v>
      </c>
      <c r="O176">
        <v>0.1</v>
      </c>
      <c r="Q176" t="s">
        <v>477</v>
      </c>
    </row>
    <row r="177" spans="1:17">
      <c r="A177" t="s">
        <v>318</v>
      </c>
      <c r="B177" t="s">
        <v>272</v>
      </c>
      <c r="C177" t="s">
        <v>472</v>
      </c>
      <c r="D177" t="s">
        <v>2716</v>
      </c>
      <c r="G177" t="s">
        <v>474</v>
      </c>
      <c r="J177">
        <v>1320000</v>
      </c>
      <c r="K177">
        <v>1320000</v>
      </c>
      <c r="L177">
        <v>0</v>
      </c>
      <c r="M177">
        <v>0</v>
      </c>
      <c r="O177">
        <v>0.7</v>
      </c>
      <c r="Q177" t="s">
        <v>478</v>
      </c>
    </row>
    <row r="178" spans="1:17">
      <c r="A178" t="s">
        <v>318</v>
      </c>
      <c r="B178" t="s">
        <v>272</v>
      </c>
      <c r="C178" t="s">
        <v>472</v>
      </c>
      <c r="D178" t="s">
        <v>2716</v>
      </c>
      <c r="G178" t="s">
        <v>474</v>
      </c>
      <c r="J178">
        <v>5170000</v>
      </c>
      <c r="K178">
        <v>5170000</v>
      </c>
      <c r="L178">
        <v>0</v>
      </c>
      <c r="M178">
        <v>0</v>
      </c>
      <c r="O178">
        <v>0</v>
      </c>
      <c r="Q178" t="s">
        <v>479</v>
      </c>
    </row>
    <row r="179" spans="1:17">
      <c r="A179" t="s">
        <v>318</v>
      </c>
      <c r="B179" t="s">
        <v>272</v>
      </c>
      <c r="C179" t="s">
        <v>472</v>
      </c>
      <c r="D179" t="s">
        <v>2708</v>
      </c>
      <c r="J179">
        <v>7990000</v>
      </c>
      <c r="K179">
        <v>7990000</v>
      </c>
      <c r="L179">
        <v>970670</v>
      </c>
      <c r="M179">
        <v>0</v>
      </c>
    </row>
    <row r="180" spans="1:17">
      <c r="A180" t="s">
        <v>318</v>
      </c>
      <c r="B180" t="s">
        <v>272</v>
      </c>
      <c r="C180" t="s">
        <v>480</v>
      </c>
      <c r="D180" t="s">
        <v>2708</v>
      </c>
      <c r="G180" t="s">
        <v>474</v>
      </c>
      <c r="J180">
        <v>168206000</v>
      </c>
      <c r="K180">
        <v>168206000</v>
      </c>
      <c r="L180" t="s">
        <v>474</v>
      </c>
      <c r="M180">
        <v>4940000</v>
      </c>
      <c r="O180">
        <v>0.62</v>
      </c>
      <c r="Q180" t="s">
        <v>474</v>
      </c>
    </row>
    <row r="181" spans="1:17">
      <c r="A181" t="s">
        <v>318</v>
      </c>
      <c r="B181" t="s">
        <v>272</v>
      </c>
      <c r="C181" t="s">
        <v>480</v>
      </c>
      <c r="D181" t="s">
        <v>2704</v>
      </c>
      <c r="G181" t="s">
        <v>474</v>
      </c>
      <c r="J181">
        <v>6673308</v>
      </c>
      <c r="K181">
        <v>6673308</v>
      </c>
      <c r="L181" t="s">
        <v>474</v>
      </c>
      <c r="M181">
        <v>0</v>
      </c>
      <c r="O181">
        <v>0.05</v>
      </c>
      <c r="Q181" t="s">
        <v>474</v>
      </c>
    </row>
    <row r="182" spans="1:17">
      <c r="A182" t="s">
        <v>318</v>
      </c>
      <c r="B182" t="s">
        <v>272</v>
      </c>
      <c r="C182" t="s">
        <v>480</v>
      </c>
      <c r="D182" t="s">
        <v>2705</v>
      </c>
      <c r="G182" t="s">
        <v>474</v>
      </c>
      <c r="J182">
        <v>35000000</v>
      </c>
      <c r="K182">
        <v>35000000</v>
      </c>
      <c r="L182" t="s">
        <v>474</v>
      </c>
      <c r="M182">
        <v>1753249</v>
      </c>
      <c r="O182">
        <v>0.1</v>
      </c>
      <c r="Q182" t="s">
        <v>483</v>
      </c>
    </row>
    <row r="183" spans="1:17">
      <c r="A183" t="s">
        <v>318</v>
      </c>
      <c r="B183" t="s">
        <v>272</v>
      </c>
      <c r="C183" t="s">
        <v>480</v>
      </c>
      <c r="D183" t="s">
        <v>2716</v>
      </c>
      <c r="G183" t="s">
        <v>474</v>
      </c>
      <c r="J183">
        <v>32000000</v>
      </c>
      <c r="K183">
        <v>32000000</v>
      </c>
      <c r="L183" t="s">
        <v>474</v>
      </c>
      <c r="M183">
        <v>23900000</v>
      </c>
      <c r="O183">
        <v>0.98</v>
      </c>
      <c r="Q183" t="s">
        <v>474</v>
      </c>
    </row>
    <row r="184" spans="1:17">
      <c r="A184" t="s">
        <v>318</v>
      </c>
      <c r="B184" t="s">
        <v>303</v>
      </c>
      <c r="C184" t="s">
        <v>319</v>
      </c>
      <c r="D184" t="s">
        <v>2697</v>
      </c>
      <c r="G184" t="s">
        <v>485</v>
      </c>
      <c r="J184">
        <v>800000</v>
      </c>
      <c r="K184">
        <v>1035000</v>
      </c>
      <c r="L184">
        <v>955091.47426000005</v>
      </c>
      <c r="M184">
        <v>924400.83663999999</v>
      </c>
      <c r="O184">
        <v>1</v>
      </c>
    </row>
    <row r="185" spans="1:17">
      <c r="A185" t="s">
        <v>318</v>
      </c>
      <c r="B185" t="s">
        <v>303</v>
      </c>
      <c r="C185" t="s">
        <v>319</v>
      </c>
      <c r="D185" t="s">
        <v>2697</v>
      </c>
      <c r="G185" t="s">
        <v>486</v>
      </c>
      <c r="J185">
        <v>500000</v>
      </c>
      <c r="K185">
        <v>1180300</v>
      </c>
      <c r="L185">
        <v>1007597.70303</v>
      </c>
      <c r="M185">
        <v>994534.50607000012</v>
      </c>
      <c r="O185">
        <v>100</v>
      </c>
    </row>
    <row r="186" spans="1:17">
      <c r="A186" t="s">
        <v>318</v>
      </c>
      <c r="B186" t="s">
        <v>303</v>
      </c>
      <c r="C186" t="s">
        <v>319</v>
      </c>
      <c r="D186" t="s">
        <v>2697</v>
      </c>
      <c r="G186">
        <v>2</v>
      </c>
      <c r="J186">
        <v>1300000</v>
      </c>
      <c r="K186">
        <v>2215300</v>
      </c>
      <c r="L186">
        <v>1962689.17729</v>
      </c>
      <c r="M186">
        <v>1918935.34271</v>
      </c>
    </row>
    <row r="187" spans="1:17">
      <c r="A187" t="s">
        <v>318</v>
      </c>
      <c r="B187" t="s">
        <v>303</v>
      </c>
      <c r="C187" t="s">
        <v>319</v>
      </c>
      <c r="D187" t="s">
        <v>2705</v>
      </c>
      <c r="G187" t="s">
        <v>488</v>
      </c>
      <c r="J187">
        <v>6000000</v>
      </c>
      <c r="K187">
        <v>6070000</v>
      </c>
      <c r="L187">
        <v>5984278.6646800004</v>
      </c>
      <c r="M187">
        <v>5800323.9127500001</v>
      </c>
      <c r="O187">
        <v>100</v>
      </c>
    </row>
    <row r="188" spans="1:17">
      <c r="A188" t="s">
        <v>318</v>
      </c>
      <c r="B188" t="s">
        <v>303</v>
      </c>
      <c r="C188" t="s">
        <v>319</v>
      </c>
      <c r="D188" t="s">
        <v>2705</v>
      </c>
      <c r="G188" t="s">
        <v>489</v>
      </c>
      <c r="J188">
        <v>1700429</v>
      </c>
      <c r="K188">
        <v>1900429</v>
      </c>
      <c r="L188">
        <v>1895673.2991899999</v>
      </c>
      <c r="M188">
        <v>1879815.8291599995</v>
      </c>
      <c r="O188">
        <v>100</v>
      </c>
    </row>
    <row r="189" spans="1:17">
      <c r="A189" t="s">
        <v>318</v>
      </c>
      <c r="B189" t="s">
        <v>303</v>
      </c>
      <c r="C189" t="s">
        <v>319</v>
      </c>
      <c r="D189" t="s">
        <v>2705</v>
      </c>
      <c r="G189" t="s">
        <v>490</v>
      </c>
      <c r="J189">
        <v>1920000</v>
      </c>
      <c r="K189">
        <v>1920000</v>
      </c>
      <c r="L189">
        <v>1915832.6932099999</v>
      </c>
      <c r="M189">
        <v>1914304.0723700009</v>
      </c>
      <c r="O189">
        <v>100</v>
      </c>
    </row>
    <row r="190" spans="1:17">
      <c r="A190" t="s">
        <v>318</v>
      </c>
      <c r="B190" t="s">
        <v>303</v>
      </c>
      <c r="C190" t="s">
        <v>319</v>
      </c>
      <c r="D190" t="s">
        <v>2705</v>
      </c>
      <c r="G190" t="s">
        <v>491</v>
      </c>
      <c r="J190">
        <v>1480000</v>
      </c>
      <c r="K190">
        <v>1480000</v>
      </c>
      <c r="L190">
        <v>1476024.8841400002</v>
      </c>
      <c r="M190">
        <v>1455793.88687</v>
      </c>
      <c r="O190">
        <v>98</v>
      </c>
    </row>
    <row r="191" spans="1:17">
      <c r="A191" t="s">
        <v>318</v>
      </c>
      <c r="B191" t="s">
        <v>303</v>
      </c>
      <c r="C191" t="s">
        <v>319</v>
      </c>
      <c r="D191" t="s">
        <v>2705</v>
      </c>
      <c r="G191" t="s">
        <v>492</v>
      </c>
      <c r="J191">
        <v>1000000</v>
      </c>
      <c r="K191">
        <v>1000000</v>
      </c>
      <c r="L191">
        <v>959637.21281000006</v>
      </c>
      <c r="M191">
        <v>911207.79449999996</v>
      </c>
      <c r="O191">
        <v>92</v>
      </c>
    </row>
    <row r="192" spans="1:17">
      <c r="A192" t="s">
        <v>318</v>
      </c>
      <c r="B192" t="s">
        <v>303</v>
      </c>
      <c r="C192" t="s">
        <v>319</v>
      </c>
      <c r="D192" t="s">
        <v>3094</v>
      </c>
      <c r="G192">
        <v>5</v>
      </c>
      <c r="J192">
        <v>12100429</v>
      </c>
      <c r="K192">
        <v>12370429</v>
      </c>
      <c r="L192">
        <v>12231446.75403</v>
      </c>
      <c r="M192">
        <v>11961445.495650001</v>
      </c>
      <c r="O192">
        <v>490</v>
      </c>
    </row>
    <row r="193" spans="1:17">
      <c r="A193" t="s">
        <v>318</v>
      </c>
      <c r="B193" t="s">
        <v>303</v>
      </c>
      <c r="C193" t="s">
        <v>319</v>
      </c>
      <c r="D193" t="s">
        <v>2716</v>
      </c>
      <c r="G193" t="s">
        <v>493</v>
      </c>
      <c r="J193">
        <v>1000000</v>
      </c>
      <c r="K193">
        <v>1000000</v>
      </c>
      <c r="L193">
        <v>755666.29110000003</v>
      </c>
      <c r="M193">
        <v>332657.05060000002</v>
      </c>
      <c r="O193">
        <v>63</v>
      </c>
    </row>
    <row r="194" spans="1:17">
      <c r="A194" t="s">
        <v>318</v>
      </c>
      <c r="B194" t="s">
        <v>303</v>
      </c>
      <c r="C194" t="s">
        <v>319</v>
      </c>
      <c r="D194" t="s">
        <v>2703</v>
      </c>
      <c r="G194" t="s">
        <v>495</v>
      </c>
      <c r="J194">
        <v>1000000</v>
      </c>
      <c r="K194">
        <v>1000000</v>
      </c>
      <c r="L194">
        <v>939400.36078999995</v>
      </c>
      <c r="M194">
        <v>1001943.75073</v>
      </c>
      <c r="N194">
        <v>1.0019437507300002</v>
      </c>
      <c r="O194">
        <v>0.95</v>
      </c>
      <c r="Q194" t="s">
        <v>496</v>
      </c>
    </row>
    <row r="195" spans="1:17">
      <c r="A195" t="s">
        <v>318</v>
      </c>
      <c r="B195" t="s">
        <v>303</v>
      </c>
      <c r="C195" t="s">
        <v>319</v>
      </c>
      <c r="D195" t="s">
        <v>2703</v>
      </c>
      <c r="G195" t="s">
        <v>497</v>
      </c>
      <c r="J195">
        <v>1200000</v>
      </c>
      <c r="K195">
        <v>1200000</v>
      </c>
      <c r="L195">
        <v>1194695.3380100001</v>
      </c>
      <c r="M195">
        <v>1132151.9480599998</v>
      </c>
      <c r="O195">
        <v>100</v>
      </c>
    </row>
    <row r="196" spans="1:17">
      <c r="A196" t="s">
        <v>318</v>
      </c>
      <c r="B196" t="s">
        <v>303</v>
      </c>
      <c r="C196" t="s">
        <v>319</v>
      </c>
      <c r="D196" t="s">
        <v>3094</v>
      </c>
      <c r="G196">
        <v>2</v>
      </c>
      <c r="J196">
        <v>2200000</v>
      </c>
      <c r="K196">
        <v>2200000</v>
      </c>
      <c r="L196">
        <v>2134095.6987999999</v>
      </c>
      <c r="M196">
        <v>2134095.6987899998</v>
      </c>
    </row>
    <row r="197" spans="1:17">
      <c r="A197" t="s">
        <v>318</v>
      </c>
      <c r="B197" t="s">
        <v>303</v>
      </c>
      <c r="C197" t="s">
        <v>319</v>
      </c>
      <c r="D197" t="s">
        <v>2691</v>
      </c>
      <c r="G197" t="s">
        <v>499</v>
      </c>
      <c r="J197">
        <v>482000</v>
      </c>
      <c r="K197">
        <v>1345500</v>
      </c>
      <c r="L197">
        <v>1216254.17552</v>
      </c>
      <c r="M197">
        <v>1124854.11895</v>
      </c>
      <c r="O197">
        <v>95</v>
      </c>
    </row>
    <row r="198" spans="1:17">
      <c r="A198" t="s">
        <v>318</v>
      </c>
      <c r="B198" t="s">
        <v>303</v>
      </c>
      <c r="C198" t="s">
        <v>319</v>
      </c>
      <c r="D198" t="s">
        <v>2691</v>
      </c>
      <c r="G198" t="s">
        <v>500</v>
      </c>
      <c r="J198">
        <v>270000</v>
      </c>
      <c r="K198">
        <v>2089000</v>
      </c>
      <c r="L198">
        <v>2086767.755270001</v>
      </c>
      <c r="M198">
        <v>1857077.5193599996</v>
      </c>
      <c r="O198">
        <v>100</v>
      </c>
    </row>
    <row r="199" spans="1:17">
      <c r="A199" t="s">
        <v>318</v>
      </c>
      <c r="B199" t="s">
        <v>303</v>
      </c>
      <c r="C199" t="s">
        <v>319</v>
      </c>
      <c r="D199" t="s">
        <v>2691</v>
      </c>
      <c r="G199">
        <v>2</v>
      </c>
      <c r="J199">
        <v>752000</v>
      </c>
      <c r="K199">
        <v>3434500</v>
      </c>
      <c r="L199">
        <v>3303021.9307900011</v>
      </c>
      <c r="M199">
        <v>2981931.6383099994</v>
      </c>
    </row>
    <row r="200" spans="1:17">
      <c r="A200" t="s">
        <v>318</v>
      </c>
      <c r="B200" t="s">
        <v>303</v>
      </c>
      <c r="C200" t="s">
        <v>319</v>
      </c>
      <c r="D200" t="s">
        <v>2691</v>
      </c>
      <c r="G200" t="s">
        <v>501</v>
      </c>
      <c r="J200">
        <v>1000000</v>
      </c>
      <c r="K200">
        <v>2460000</v>
      </c>
      <c r="L200">
        <v>2401183.24266</v>
      </c>
      <c r="M200">
        <v>2368986.2050099997</v>
      </c>
      <c r="O200">
        <v>100</v>
      </c>
    </row>
    <row r="201" spans="1:17">
      <c r="A201" t="s">
        <v>318</v>
      </c>
      <c r="B201" t="s">
        <v>303</v>
      </c>
      <c r="C201" t="s">
        <v>319</v>
      </c>
      <c r="D201" t="s">
        <v>3094</v>
      </c>
      <c r="G201">
        <v>3</v>
      </c>
      <c r="J201">
        <v>1752000</v>
      </c>
      <c r="K201">
        <v>5894500</v>
      </c>
      <c r="L201">
        <v>5704205.1734500006</v>
      </c>
      <c r="M201">
        <v>5350917.8433199991</v>
      </c>
    </row>
    <row r="202" spans="1:17">
      <c r="A202" t="s">
        <v>318</v>
      </c>
      <c r="B202" t="s">
        <v>303</v>
      </c>
      <c r="C202" t="s">
        <v>319</v>
      </c>
      <c r="D202" t="s">
        <v>2708</v>
      </c>
      <c r="G202" t="s">
        <v>503</v>
      </c>
      <c r="J202">
        <v>7000000</v>
      </c>
      <c r="K202">
        <v>9000000</v>
      </c>
      <c r="L202">
        <v>8979498.2900200002</v>
      </c>
      <c r="M202">
        <v>8969950.6052699983</v>
      </c>
      <c r="O202">
        <v>99</v>
      </c>
    </row>
    <row r="203" spans="1:17">
      <c r="A203" t="s">
        <v>318</v>
      </c>
      <c r="B203" t="s">
        <v>303</v>
      </c>
      <c r="C203" t="s">
        <v>319</v>
      </c>
      <c r="D203" t="s">
        <v>2708</v>
      </c>
      <c r="G203" t="s">
        <v>504</v>
      </c>
      <c r="J203">
        <v>4766000</v>
      </c>
      <c r="K203">
        <v>4916000</v>
      </c>
      <c r="L203">
        <v>4856582.5360000003</v>
      </c>
      <c r="M203">
        <v>4542655.4452300007</v>
      </c>
      <c r="O203">
        <v>100</v>
      </c>
    </row>
    <row r="204" spans="1:17">
      <c r="A204" t="s">
        <v>318</v>
      </c>
      <c r="B204" t="s">
        <v>303</v>
      </c>
      <c r="C204" t="s">
        <v>319</v>
      </c>
      <c r="D204" t="s">
        <v>2708</v>
      </c>
      <c r="G204" t="s">
        <v>505</v>
      </c>
      <c r="J204">
        <v>2000000</v>
      </c>
      <c r="K204">
        <v>2000000</v>
      </c>
      <c r="L204">
        <v>1966975.5164099999</v>
      </c>
      <c r="M204">
        <v>1840522.3861499999</v>
      </c>
      <c r="O204">
        <v>85</v>
      </c>
    </row>
    <row r="205" spans="1:17">
      <c r="A205" t="s">
        <v>318</v>
      </c>
      <c r="B205" t="s">
        <v>303</v>
      </c>
      <c r="C205" t="s">
        <v>480</v>
      </c>
      <c r="D205" t="s">
        <v>2705</v>
      </c>
      <c r="G205" t="s">
        <v>507</v>
      </c>
      <c r="J205">
        <v>1000000</v>
      </c>
      <c r="K205">
        <v>1000000</v>
      </c>
      <c r="L205">
        <v>858807</v>
      </c>
      <c r="M205">
        <v>682716</v>
      </c>
      <c r="O205">
        <v>80</v>
      </c>
    </row>
    <row r="206" spans="1:17">
      <c r="A206" t="s">
        <v>318</v>
      </c>
      <c r="B206" t="s">
        <v>303</v>
      </c>
      <c r="C206" t="s">
        <v>480</v>
      </c>
      <c r="D206" t="s">
        <v>2708</v>
      </c>
      <c r="G206" t="s">
        <v>509</v>
      </c>
      <c r="J206">
        <v>19689</v>
      </c>
      <c r="K206">
        <v>3834295</v>
      </c>
      <c r="L206">
        <v>3813323</v>
      </c>
      <c r="M206">
        <v>4627</v>
      </c>
      <c r="O206">
        <v>85</v>
      </c>
    </row>
    <row r="207" spans="1:17">
      <c r="A207" t="s">
        <v>318</v>
      </c>
      <c r="B207" t="s">
        <v>303</v>
      </c>
      <c r="C207" t="s">
        <v>510</v>
      </c>
      <c r="D207" t="s">
        <v>2704</v>
      </c>
      <c r="H207" t="s">
        <v>512</v>
      </c>
      <c r="J207">
        <v>2023771.4240000001</v>
      </c>
      <c r="K207">
        <v>2023771.4240000001</v>
      </c>
      <c r="L207">
        <v>2023771.4240000001</v>
      </c>
      <c r="M207">
        <v>0</v>
      </c>
      <c r="O207">
        <v>15</v>
      </c>
      <c r="Q207" t="s">
        <v>513</v>
      </c>
    </row>
    <row r="208" spans="1:17">
      <c r="A208" t="s">
        <v>318</v>
      </c>
      <c r="B208" t="s">
        <v>303</v>
      </c>
      <c r="C208" t="s">
        <v>510</v>
      </c>
      <c r="D208" t="s">
        <v>2704</v>
      </c>
      <c r="H208" t="s">
        <v>514</v>
      </c>
      <c r="J208">
        <v>1000000</v>
      </c>
      <c r="K208">
        <v>1000000</v>
      </c>
      <c r="L208">
        <v>0</v>
      </c>
      <c r="M208">
        <v>0</v>
      </c>
      <c r="O208">
        <v>0</v>
      </c>
    </row>
    <row r="209" spans="1:17">
      <c r="A209" t="s">
        <v>318</v>
      </c>
      <c r="B209" t="s">
        <v>303</v>
      </c>
      <c r="C209" t="s">
        <v>510</v>
      </c>
      <c r="D209" t="s">
        <v>3094</v>
      </c>
      <c r="J209">
        <v>3023771.4240000001</v>
      </c>
      <c r="K209">
        <v>3023771.4240000001</v>
      </c>
      <c r="L209">
        <v>2023771.4240000001</v>
      </c>
      <c r="M209">
        <v>0</v>
      </c>
      <c r="O209">
        <v>15</v>
      </c>
    </row>
    <row r="210" spans="1:17">
      <c r="A210" t="s">
        <v>318</v>
      </c>
      <c r="B210" t="s">
        <v>303</v>
      </c>
      <c r="C210" t="s">
        <v>510</v>
      </c>
      <c r="D210" t="s">
        <v>2697</v>
      </c>
      <c r="H210" t="s">
        <v>515</v>
      </c>
      <c r="J210">
        <v>1500000</v>
      </c>
      <c r="K210">
        <v>1500000</v>
      </c>
      <c r="L210">
        <v>1492235.7244899999</v>
      </c>
      <c r="M210">
        <v>59689.428079999998</v>
      </c>
      <c r="O210">
        <v>10</v>
      </c>
    </row>
    <row r="211" spans="1:17">
      <c r="A211" t="s">
        <v>318</v>
      </c>
      <c r="B211" t="s">
        <v>303</v>
      </c>
      <c r="C211" t="s">
        <v>510</v>
      </c>
      <c r="D211" t="s">
        <v>2697</v>
      </c>
      <c r="H211" t="s">
        <v>516</v>
      </c>
      <c r="J211">
        <v>1500000</v>
      </c>
      <c r="K211">
        <v>1500000</v>
      </c>
      <c r="L211">
        <v>913686.19055000006</v>
      </c>
      <c r="M211">
        <v>0</v>
      </c>
      <c r="O211">
        <v>5</v>
      </c>
    </row>
    <row r="212" spans="1:17">
      <c r="A212" t="s">
        <v>318</v>
      </c>
      <c r="B212" t="s">
        <v>303</v>
      </c>
      <c r="C212" t="s">
        <v>510</v>
      </c>
      <c r="D212" t="s">
        <v>3094</v>
      </c>
      <c r="J212">
        <v>3000000</v>
      </c>
      <c r="K212">
        <v>3000000</v>
      </c>
      <c r="L212">
        <v>2405921.9150399999</v>
      </c>
      <c r="M212">
        <v>59689.428079999998</v>
      </c>
    </row>
    <row r="213" spans="1:17">
      <c r="A213" t="s">
        <v>318</v>
      </c>
      <c r="B213" t="s">
        <v>303</v>
      </c>
      <c r="C213" t="s">
        <v>510</v>
      </c>
      <c r="D213" t="s">
        <v>2691</v>
      </c>
      <c r="H213" t="s">
        <v>517</v>
      </c>
      <c r="J213">
        <v>3500000</v>
      </c>
      <c r="K213">
        <v>3500000</v>
      </c>
      <c r="L213">
        <v>0</v>
      </c>
      <c r="M213">
        <v>0</v>
      </c>
      <c r="O213">
        <v>0</v>
      </c>
    </row>
    <row r="214" spans="1:17">
      <c r="A214" t="s">
        <v>318</v>
      </c>
      <c r="B214" t="s">
        <v>303</v>
      </c>
      <c r="C214" t="s">
        <v>510</v>
      </c>
      <c r="D214" t="s">
        <v>2708</v>
      </c>
      <c r="H214" t="s">
        <v>518</v>
      </c>
      <c r="J214">
        <v>1000000</v>
      </c>
      <c r="K214">
        <v>1000000</v>
      </c>
      <c r="L214">
        <v>0</v>
      </c>
      <c r="M214">
        <v>0</v>
      </c>
      <c r="O214">
        <v>0</v>
      </c>
    </row>
    <row r="215" spans="1:17">
      <c r="A215" t="s">
        <v>318</v>
      </c>
      <c r="B215" t="s">
        <v>303</v>
      </c>
      <c r="C215" t="s">
        <v>510</v>
      </c>
      <c r="D215" t="s">
        <v>2708</v>
      </c>
      <c r="H215" t="s">
        <v>519</v>
      </c>
      <c r="J215">
        <v>1340118</v>
      </c>
      <c r="K215">
        <v>1340118</v>
      </c>
      <c r="L215">
        <v>0</v>
      </c>
      <c r="M215">
        <v>0</v>
      </c>
      <c r="O215">
        <v>0</v>
      </c>
    </row>
    <row r="216" spans="1:17">
      <c r="A216" t="s">
        <v>318</v>
      </c>
      <c r="B216" t="s">
        <v>310</v>
      </c>
      <c r="D216" t="s">
        <v>2708</v>
      </c>
      <c r="E216" t="s">
        <v>521</v>
      </c>
      <c r="F216" t="s">
        <v>522</v>
      </c>
      <c r="G216" t="s">
        <v>396</v>
      </c>
      <c r="H216" t="s">
        <v>523</v>
      </c>
      <c r="J216">
        <v>1082000</v>
      </c>
      <c r="K216">
        <v>1082000</v>
      </c>
      <c r="L216">
        <v>0</v>
      </c>
      <c r="M216">
        <v>0</v>
      </c>
      <c r="O216" t="s">
        <v>474</v>
      </c>
      <c r="Q216" t="s">
        <v>524</v>
      </c>
    </row>
    <row r="217" spans="1:17">
      <c r="A217" t="s">
        <v>527</v>
      </c>
      <c r="B217" t="s">
        <v>289</v>
      </c>
      <c r="C217" t="s">
        <v>319</v>
      </c>
      <c r="D217" t="s">
        <v>2690</v>
      </c>
      <c r="H217" t="s">
        <v>538</v>
      </c>
      <c r="I217">
        <v>2021</v>
      </c>
      <c r="J217">
        <v>1500000</v>
      </c>
      <c r="K217">
        <v>1700000</v>
      </c>
      <c r="L217">
        <v>1595608.8231500001</v>
      </c>
      <c r="M217">
        <v>1069196.5272599999</v>
      </c>
      <c r="O217">
        <v>0.9</v>
      </c>
      <c r="Q217" t="s">
        <v>539</v>
      </c>
    </row>
    <row r="218" spans="1:17">
      <c r="A218" t="s">
        <v>527</v>
      </c>
      <c r="B218" t="s">
        <v>289</v>
      </c>
      <c r="C218" t="s">
        <v>319</v>
      </c>
      <c r="D218" t="s">
        <v>2690</v>
      </c>
      <c r="E218" t="s">
        <v>540</v>
      </c>
      <c r="H218" t="s">
        <v>541</v>
      </c>
      <c r="I218">
        <v>2006</v>
      </c>
      <c r="J218">
        <v>1000000</v>
      </c>
      <c r="K218">
        <v>6558000</v>
      </c>
      <c r="L218">
        <v>1172441.412</v>
      </c>
      <c r="M218">
        <v>388525</v>
      </c>
      <c r="O218">
        <v>0.08</v>
      </c>
      <c r="Q218" t="s">
        <v>542</v>
      </c>
    </row>
    <row r="219" spans="1:17">
      <c r="A219" t="s">
        <v>527</v>
      </c>
      <c r="B219" t="s">
        <v>289</v>
      </c>
      <c r="C219" t="s">
        <v>319</v>
      </c>
      <c r="D219" t="s">
        <v>2690</v>
      </c>
      <c r="H219" t="s">
        <v>545</v>
      </c>
      <c r="I219">
        <v>3</v>
      </c>
      <c r="J219">
        <v>2880000</v>
      </c>
      <c r="K219">
        <v>8638000</v>
      </c>
      <c r="L219">
        <v>3147188.77018</v>
      </c>
      <c r="M219">
        <v>1511369.2814199999</v>
      </c>
      <c r="Q219">
        <v>3</v>
      </c>
    </row>
    <row r="220" spans="1:17">
      <c r="A220" t="s">
        <v>527</v>
      </c>
      <c r="B220" t="s">
        <v>289</v>
      </c>
      <c r="C220" t="s">
        <v>319</v>
      </c>
      <c r="D220" t="s">
        <v>2691</v>
      </c>
      <c r="E220" t="s">
        <v>547</v>
      </c>
      <c r="F220" t="s">
        <v>548</v>
      </c>
      <c r="H220" t="s">
        <v>549</v>
      </c>
      <c r="I220">
        <v>2002</v>
      </c>
      <c r="J220">
        <v>160000</v>
      </c>
      <c r="K220">
        <v>1296000</v>
      </c>
      <c r="L220">
        <v>1213944.3656299999</v>
      </c>
      <c r="M220">
        <v>1190478.7422</v>
      </c>
      <c r="O220">
        <v>0.98</v>
      </c>
      <c r="Q220" t="s">
        <v>550</v>
      </c>
    </row>
    <row r="221" spans="1:17">
      <c r="A221" t="s">
        <v>527</v>
      </c>
      <c r="B221" t="s">
        <v>289</v>
      </c>
      <c r="C221" t="s">
        <v>319</v>
      </c>
      <c r="D221" t="s">
        <v>2691</v>
      </c>
      <c r="H221" t="s">
        <v>551</v>
      </c>
      <c r="I221">
        <v>2006</v>
      </c>
      <c r="J221">
        <v>500000</v>
      </c>
      <c r="K221">
        <v>2323500</v>
      </c>
      <c r="L221">
        <v>1843758.9983300001</v>
      </c>
      <c r="M221">
        <v>1843191.23963</v>
      </c>
      <c r="O221">
        <v>1</v>
      </c>
      <c r="Q221" t="s">
        <v>552</v>
      </c>
    </row>
    <row r="222" spans="1:17">
      <c r="A222" t="s">
        <v>527</v>
      </c>
      <c r="B222" t="s">
        <v>289</v>
      </c>
      <c r="C222" t="s">
        <v>319</v>
      </c>
      <c r="D222" t="s">
        <v>2691</v>
      </c>
      <c r="H222" t="s">
        <v>553</v>
      </c>
      <c r="I222">
        <v>2007</v>
      </c>
      <c r="J222">
        <v>500000</v>
      </c>
      <c r="K222">
        <v>2333500</v>
      </c>
      <c r="L222">
        <v>1913768.5094099999</v>
      </c>
      <c r="M222">
        <v>1909369.31461</v>
      </c>
      <c r="O222">
        <v>1</v>
      </c>
      <c r="Q222" t="s">
        <v>554</v>
      </c>
    </row>
    <row r="223" spans="1:17">
      <c r="A223" t="s">
        <v>527</v>
      </c>
      <c r="B223" t="s">
        <v>289</v>
      </c>
      <c r="C223" t="s">
        <v>319</v>
      </c>
      <c r="D223" t="s">
        <v>2697</v>
      </c>
      <c r="H223" t="s">
        <v>555</v>
      </c>
    </row>
    <row r="224" spans="1:17">
      <c r="A224" t="s">
        <v>527</v>
      </c>
      <c r="B224" t="s">
        <v>289</v>
      </c>
      <c r="C224" t="s">
        <v>319</v>
      </c>
      <c r="D224" t="s">
        <v>2697</v>
      </c>
      <c r="H224" t="s">
        <v>556</v>
      </c>
      <c r="I224">
        <v>2012</v>
      </c>
      <c r="J224">
        <v>1155000</v>
      </c>
      <c r="K224">
        <v>1155000</v>
      </c>
      <c r="L224">
        <v>139.28148000000002</v>
      </c>
      <c r="M224">
        <v>139.28148000000002</v>
      </c>
      <c r="O224">
        <v>0</v>
      </c>
      <c r="Q224" t="s">
        <v>557</v>
      </c>
    </row>
    <row r="225" spans="1:17">
      <c r="A225" t="s">
        <v>527</v>
      </c>
      <c r="B225" t="s">
        <v>289</v>
      </c>
      <c r="C225" t="s">
        <v>319</v>
      </c>
      <c r="D225" t="s">
        <v>2697</v>
      </c>
      <c r="H225" t="s">
        <v>558</v>
      </c>
      <c r="I225">
        <v>2011</v>
      </c>
      <c r="J225">
        <v>2310000</v>
      </c>
      <c r="K225">
        <v>6818355</v>
      </c>
      <c r="L225">
        <v>6055151.7649799995</v>
      </c>
      <c r="M225">
        <v>5351323.0448500002</v>
      </c>
      <c r="O225">
        <v>0.7</v>
      </c>
      <c r="Q225" t="s">
        <v>20</v>
      </c>
    </row>
    <row r="226" spans="1:17">
      <c r="A226" t="s">
        <v>527</v>
      </c>
      <c r="B226" t="s">
        <v>289</v>
      </c>
      <c r="C226" t="s">
        <v>319</v>
      </c>
      <c r="D226" t="s">
        <v>2697</v>
      </c>
      <c r="H226" t="s">
        <v>559</v>
      </c>
      <c r="I226">
        <v>2012</v>
      </c>
      <c r="J226">
        <v>711000</v>
      </c>
      <c r="K226">
        <v>2051821</v>
      </c>
      <c r="L226">
        <v>1824430.21209</v>
      </c>
      <c r="M226">
        <v>1810721.88576</v>
      </c>
      <c r="O226">
        <v>0.97</v>
      </c>
      <c r="Q226" t="s">
        <v>560</v>
      </c>
    </row>
    <row r="227" spans="1:17">
      <c r="A227" t="s">
        <v>527</v>
      </c>
      <c r="B227" t="s">
        <v>289</v>
      </c>
      <c r="C227" t="s">
        <v>319</v>
      </c>
      <c r="D227" t="s">
        <v>2697</v>
      </c>
      <c r="H227" t="s">
        <v>561</v>
      </c>
      <c r="I227">
        <v>2011</v>
      </c>
      <c r="J227">
        <v>1422000</v>
      </c>
      <c r="K227">
        <v>3409000</v>
      </c>
      <c r="L227">
        <v>944.40995999999996</v>
      </c>
      <c r="M227">
        <v>944.40995999999996</v>
      </c>
      <c r="O227">
        <v>0</v>
      </c>
      <c r="Q227" t="s">
        <v>557</v>
      </c>
    </row>
    <row r="228" spans="1:17">
      <c r="A228" t="s">
        <v>527</v>
      </c>
      <c r="B228" t="s">
        <v>289</v>
      </c>
      <c r="C228" t="s">
        <v>319</v>
      </c>
      <c r="D228" t="s">
        <v>2697</v>
      </c>
      <c r="H228" t="s">
        <v>562</v>
      </c>
      <c r="I228">
        <v>4</v>
      </c>
      <c r="J228">
        <v>5598000</v>
      </c>
      <c r="K228">
        <v>13434176</v>
      </c>
      <c r="L228">
        <v>7880665.6685100002</v>
      </c>
      <c r="M228">
        <v>7163128.6220500004</v>
      </c>
      <c r="Q228">
        <v>4</v>
      </c>
    </row>
    <row r="229" spans="1:17">
      <c r="A229" t="s">
        <v>527</v>
      </c>
      <c r="B229" t="s">
        <v>289</v>
      </c>
      <c r="C229" t="s">
        <v>319</v>
      </c>
      <c r="D229" t="s">
        <v>2700</v>
      </c>
      <c r="H229" t="s">
        <v>564</v>
      </c>
      <c r="I229">
        <v>2010</v>
      </c>
      <c r="J229">
        <v>300000</v>
      </c>
      <c r="K229">
        <v>1284000</v>
      </c>
      <c r="L229">
        <v>996882.25138999999</v>
      </c>
      <c r="M229">
        <v>996865.81183000002</v>
      </c>
      <c r="O229">
        <v>0.98</v>
      </c>
      <c r="Q229" t="s">
        <v>565</v>
      </c>
    </row>
    <row r="230" spans="1:17">
      <c r="A230" t="s">
        <v>527</v>
      </c>
      <c r="B230" t="s">
        <v>289</v>
      </c>
      <c r="C230" t="s">
        <v>319</v>
      </c>
      <c r="D230" t="s">
        <v>2700</v>
      </c>
      <c r="H230" t="s">
        <v>566</v>
      </c>
      <c r="I230">
        <v>2006</v>
      </c>
      <c r="J230">
        <v>250000</v>
      </c>
      <c r="K230">
        <v>1029000</v>
      </c>
      <c r="L230">
        <v>959593.90622</v>
      </c>
      <c r="M230">
        <v>789288.48422999994</v>
      </c>
      <c r="O230">
        <v>0.88</v>
      </c>
      <c r="Q230" t="s">
        <v>20</v>
      </c>
    </row>
    <row r="231" spans="1:17">
      <c r="A231" t="s">
        <v>527</v>
      </c>
      <c r="B231" t="s">
        <v>289</v>
      </c>
      <c r="C231" t="s">
        <v>319</v>
      </c>
      <c r="D231" t="s">
        <v>2700</v>
      </c>
      <c r="H231" t="s">
        <v>567</v>
      </c>
      <c r="I231">
        <v>2010</v>
      </c>
      <c r="J231">
        <v>800000</v>
      </c>
      <c r="K231">
        <v>1945360</v>
      </c>
      <c r="L231">
        <v>1707147.2703799999</v>
      </c>
      <c r="M231">
        <v>1717555.4268800002</v>
      </c>
      <c r="O231">
        <v>0.98</v>
      </c>
      <c r="Q231" t="s">
        <v>568</v>
      </c>
    </row>
    <row r="232" spans="1:17">
      <c r="A232" t="s">
        <v>527</v>
      </c>
      <c r="B232" t="s">
        <v>289</v>
      </c>
      <c r="C232" t="s">
        <v>319</v>
      </c>
      <c r="D232" t="s">
        <v>2703</v>
      </c>
      <c r="H232" t="s">
        <v>570</v>
      </c>
      <c r="I232">
        <v>2015</v>
      </c>
      <c r="J232">
        <v>1800000</v>
      </c>
      <c r="K232">
        <v>1800000</v>
      </c>
      <c r="L232">
        <v>0</v>
      </c>
      <c r="M232">
        <v>0</v>
      </c>
      <c r="O232">
        <v>0</v>
      </c>
      <c r="Q232" t="s">
        <v>557</v>
      </c>
    </row>
    <row r="233" spans="1:17">
      <c r="A233" t="s">
        <v>527</v>
      </c>
      <c r="B233" t="s">
        <v>289</v>
      </c>
      <c r="C233" t="s">
        <v>319</v>
      </c>
      <c r="D233" t="s">
        <v>2703</v>
      </c>
      <c r="H233" t="s">
        <v>571</v>
      </c>
      <c r="I233">
        <v>2018</v>
      </c>
      <c r="J233">
        <v>3000000</v>
      </c>
      <c r="K233">
        <v>3000000</v>
      </c>
      <c r="L233">
        <v>1745931.3465499999</v>
      </c>
      <c r="M233">
        <v>1447097.70242</v>
      </c>
      <c r="O233">
        <v>0.95</v>
      </c>
      <c r="Q233" t="s">
        <v>20</v>
      </c>
    </row>
    <row r="234" spans="1:17">
      <c r="A234" t="s">
        <v>527</v>
      </c>
      <c r="B234" t="s">
        <v>289</v>
      </c>
      <c r="C234" t="s">
        <v>319</v>
      </c>
      <c r="D234" t="s">
        <v>2703</v>
      </c>
      <c r="H234" t="s">
        <v>572</v>
      </c>
      <c r="I234">
        <v>2018</v>
      </c>
      <c r="J234">
        <v>4000000</v>
      </c>
      <c r="K234">
        <v>4000000</v>
      </c>
      <c r="L234">
        <v>1026443.63479</v>
      </c>
      <c r="M234">
        <v>768461.64741000021</v>
      </c>
      <c r="O234">
        <v>0.95</v>
      </c>
      <c r="Q234" t="s">
        <v>20</v>
      </c>
    </row>
    <row r="235" spans="1:17">
      <c r="A235" t="s">
        <v>527</v>
      </c>
      <c r="B235" t="s">
        <v>289</v>
      </c>
      <c r="C235" t="s">
        <v>319</v>
      </c>
      <c r="D235" t="s">
        <v>2704</v>
      </c>
      <c r="H235" t="s">
        <v>574</v>
      </c>
      <c r="I235">
        <v>2014</v>
      </c>
      <c r="J235">
        <v>1210000</v>
      </c>
      <c r="K235">
        <v>1161162</v>
      </c>
      <c r="L235">
        <v>1063288.1438800001</v>
      </c>
      <c r="M235">
        <v>930820.38633999997</v>
      </c>
      <c r="O235">
        <v>0.89</v>
      </c>
      <c r="Q235" t="s">
        <v>436</v>
      </c>
    </row>
    <row r="236" spans="1:17">
      <c r="A236" t="s">
        <v>527</v>
      </c>
      <c r="B236" t="s">
        <v>289</v>
      </c>
      <c r="C236" t="s">
        <v>319</v>
      </c>
      <c r="D236" t="s">
        <v>2704</v>
      </c>
      <c r="H236" t="s">
        <v>575</v>
      </c>
      <c r="I236">
        <v>2013</v>
      </c>
      <c r="J236">
        <v>1210000</v>
      </c>
      <c r="K236">
        <v>1210000</v>
      </c>
      <c r="L236">
        <v>1173955.87185</v>
      </c>
      <c r="M236">
        <v>883084.08652999997</v>
      </c>
      <c r="O236">
        <v>0.9</v>
      </c>
      <c r="Q236" t="s">
        <v>436</v>
      </c>
    </row>
    <row r="237" spans="1:17">
      <c r="A237" t="s">
        <v>527</v>
      </c>
      <c r="B237" t="s">
        <v>289</v>
      </c>
      <c r="C237" t="s">
        <v>319</v>
      </c>
      <c r="D237" t="s">
        <v>2704</v>
      </c>
      <c r="H237" t="s">
        <v>576</v>
      </c>
      <c r="I237">
        <v>2012</v>
      </c>
      <c r="J237">
        <v>1210000</v>
      </c>
      <c r="K237">
        <v>1075148</v>
      </c>
      <c r="L237">
        <v>946653.00538999995</v>
      </c>
      <c r="M237">
        <v>830032.32250000001</v>
      </c>
      <c r="O237">
        <v>0.88</v>
      </c>
      <c r="Q237" t="s">
        <v>436</v>
      </c>
    </row>
    <row r="238" spans="1:17">
      <c r="A238" t="s">
        <v>527</v>
      </c>
      <c r="B238" t="s">
        <v>289</v>
      </c>
      <c r="C238" t="s">
        <v>319</v>
      </c>
      <c r="D238" t="s">
        <v>2704</v>
      </c>
      <c r="H238" t="s">
        <v>578</v>
      </c>
      <c r="I238">
        <v>2009</v>
      </c>
      <c r="J238">
        <v>2250000</v>
      </c>
      <c r="K238">
        <v>2799122</v>
      </c>
      <c r="L238">
        <v>2720979.5278400001</v>
      </c>
      <c r="M238">
        <v>2660229.6950400001</v>
      </c>
      <c r="O238">
        <v>0.75</v>
      </c>
      <c r="Q238" t="s">
        <v>579</v>
      </c>
    </row>
    <row r="239" spans="1:17">
      <c r="A239" t="s">
        <v>527</v>
      </c>
      <c r="B239" t="s">
        <v>289</v>
      </c>
      <c r="C239" t="s">
        <v>319</v>
      </c>
      <c r="D239" t="s">
        <v>2704</v>
      </c>
      <c r="H239" t="s">
        <v>580</v>
      </c>
      <c r="I239">
        <v>2018</v>
      </c>
      <c r="J239">
        <v>2500000</v>
      </c>
      <c r="K239">
        <v>1370000</v>
      </c>
      <c r="L239">
        <v>1304918.0270100001</v>
      </c>
      <c r="M239">
        <v>771976.81697000004</v>
      </c>
      <c r="O239">
        <v>0.75</v>
      </c>
      <c r="Q239" t="s">
        <v>20</v>
      </c>
    </row>
    <row r="240" spans="1:17">
      <c r="A240" t="s">
        <v>527</v>
      </c>
      <c r="B240" t="s">
        <v>289</v>
      </c>
      <c r="C240" t="s">
        <v>319</v>
      </c>
      <c r="D240" t="s">
        <v>2704</v>
      </c>
      <c r="H240" t="s">
        <v>581</v>
      </c>
      <c r="I240">
        <v>2022</v>
      </c>
      <c r="J240">
        <v>1600000</v>
      </c>
      <c r="K240">
        <v>1600000</v>
      </c>
      <c r="L240">
        <v>1197586.37396</v>
      </c>
      <c r="M240">
        <v>46828.811179999997</v>
      </c>
      <c r="O240">
        <v>0.15</v>
      </c>
      <c r="Q240" t="s">
        <v>20</v>
      </c>
    </row>
    <row r="241" spans="1:17">
      <c r="A241" t="s">
        <v>527</v>
      </c>
      <c r="B241" t="s">
        <v>289</v>
      </c>
      <c r="C241" t="s">
        <v>319</v>
      </c>
      <c r="D241" t="s">
        <v>2704</v>
      </c>
      <c r="H241" t="s">
        <v>582</v>
      </c>
      <c r="I241">
        <v>2022</v>
      </c>
      <c r="J241">
        <v>2000000</v>
      </c>
      <c r="K241">
        <v>2000000</v>
      </c>
      <c r="L241">
        <v>1754714.00987</v>
      </c>
      <c r="M241">
        <v>340640.52132</v>
      </c>
      <c r="O241">
        <v>0.3</v>
      </c>
      <c r="Q241" t="s">
        <v>20</v>
      </c>
    </row>
    <row r="242" spans="1:17">
      <c r="A242" t="s">
        <v>527</v>
      </c>
      <c r="B242" t="s">
        <v>289</v>
      </c>
      <c r="C242" t="s">
        <v>319</v>
      </c>
      <c r="D242" t="s">
        <v>2711</v>
      </c>
      <c r="H242" t="s">
        <v>584</v>
      </c>
      <c r="I242">
        <v>2012</v>
      </c>
      <c r="J242">
        <v>600000</v>
      </c>
      <c r="K242">
        <v>1188162</v>
      </c>
      <c r="L242">
        <v>31091.867489999997</v>
      </c>
      <c r="M242">
        <v>4237.6137900000003</v>
      </c>
      <c r="O242">
        <v>0</v>
      </c>
      <c r="Q242" t="s">
        <v>585</v>
      </c>
    </row>
    <row r="243" spans="1:17">
      <c r="A243" t="s">
        <v>527</v>
      </c>
      <c r="B243" t="s">
        <v>289</v>
      </c>
      <c r="C243" t="s">
        <v>319</v>
      </c>
      <c r="D243" t="s">
        <v>2711</v>
      </c>
      <c r="H243" t="s">
        <v>586</v>
      </c>
      <c r="I243">
        <v>2013</v>
      </c>
      <c r="J243">
        <v>500000</v>
      </c>
      <c r="K243">
        <v>2906000</v>
      </c>
      <c r="L243">
        <v>2706416.0718299998</v>
      </c>
      <c r="M243">
        <v>737492.51922999998</v>
      </c>
      <c r="O243">
        <v>0.65</v>
      </c>
      <c r="Q243" t="s">
        <v>20</v>
      </c>
    </row>
    <row r="244" spans="1:17">
      <c r="A244" t="s">
        <v>527</v>
      </c>
      <c r="B244" t="s">
        <v>289</v>
      </c>
      <c r="C244" t="s">
        <v>319</v>
      </c>
      <c r="D244" t="s">
        <v>2711</v>
      </c>
      <c r="H244" t="s">
        <v>587</v>
      </c>
      <c r="I244">
        <v>2018</v>
      </c>
      <c r="J244">
        <v>5000000</v>
      </c>
      <c r="K244">
        <v>25000000</v>
      </c>
      <c r="L244">
        <v>23977964.659109998</v>
      </c>
      <c r="M244">
        <v>3893705.9654100002</v>
      </c>
      <c r="O244">
        <v>0.15</v>
      </c>
      <c r="Q244" t="s">
        <v>588</v>
      </c>
    </row>
    <row r="245" spans="1:17">
      <c r="A245" t="s">
        <v>527</v>
      </c>
      <c r="B245" t="s">
        <v>289</v>
      </c>
      <c r="C245" t="s">
        <v>319</v>
      </c>
      <c r="D245" t="s">
        <v>2716</v>
      </c>
      <c r="H245" t="s">
        <v>590</v>
      </c>
      <c r="I245">
        <v>2022</v>
      </c>
      <c r="J245">
        <v>1400000</v>
      </c>
      <c r="K245">
        <v>1400000</v>
      </c>
      <c r="L245">
        <v>1383159.6507000001</v>
      </c>
      <c r="M245">
        <v>1061921.2086199999</v>
      </c>
      <c r="O245">
        <v>1</v>
      </c>
      <c r="Q245" t="s">
        <v>591</v>
      </c>
    </row>
    <row r="246" spans="1:17">
      <c r="A246" t="s">
        <v>527</v>
      </c>
      <c r="B246" t="s">
        <v>313</v>
      </c>
      <c r="C246" t="s">
        <v>319</v>
      </c>
      <c r="D246" t="s">
        <v>2705</v>
      </c>
      <c r="E246" t="s">
        <v>593</v>
      </c>
      <c r="F246" t="s">
        <v>594</v>
      </c>
      <c r="H246" t="s">
        <v>595</v>
      </c>
      <c r="J246">
        <v>3307000</v>
      </c>
      <c r="K246">
        <v>3307000</v>
      </c>
      <c r="L246">
        <v>2573379</v>
      </c>
      <c r="M246">
        <v>883361</v>
      </c>
      <c r="O246">
        <v>70</v>
      </c>
    </row>
    <row r="247" spans="1:17">
      <c r="A247" t="s">
        <v>527</v>
      </c>
      <c r="B247" t="s">
        <v>313</v>
      </c>
      <c r="C247" t="s">
        <v>319</v>
      </c>
      <c r="D247" t="s">
        <v>2705</v>
      </c>
      <c r="E247" t="s">
        <v>593</v>
      </c>
      <c r="F247" t="s">
        <v>594</v>
      </c>
      <c r="H247" t="s">
        <v>596</v>
      </c>
      <c r="J247">
        <v>1130000</v>
      </c>
      <c r="K247">
        <v>1130000</v>
      </c>
      <c r="L247">
        <v>221270</v>
      </c>
      <c r="M247">
        <v>221270</v>
      </c>
      <c r="O247">
        <v>0</v>
      </c>
      <c r="Q247" t="s">
        <v>597</v>
      </c>
    </row>
    <row r="248" spans="1:17">
      <c r="A248" t="s">
        <v>527</v>
      </c>
      <c r="B248" t="s">
        <v>313</v>
      </c>
      <c r="C248" t="s">
        <v>319</v>
      </c>
      <c r="D248" t="s">
        <v>2711</v>
      </c>
      <c r="E248" t="s">
        <v>599</v>
      </c>
      <c r="F248" t="s">
        <v>600</v>
      </c>
      <c r="H248" t="s">
        <v>601</v>
      </c>
      <c r="J248">
        <v>950000</v>
      </c>
      <c r="K248">
        <v>1550000</v>
      </c>
      <c r="L248">
        <v>1248685</v>
      </c>
      <c r="M248">
        <v>1248685</v>
      </c>
      <c r="O248">
        <v>30</v>
      </c>
      <c r="Q248" t="s">
        <v>602</v>
      </c>
    </row>
    <row r="249" spans="1:17">
      <c r="A249" t="s">
        <v>527</v>
      </c>
      <c r="B249" t="s">
        <v>313</v>
      </c>
      <c r="C249" t="s">
        <v>319</v>
      </c>
      <c r="D249" t="s">
        <v>2711</v>
      </c>
      <c r="E249" t="s">
        <v>599</v>
      </c>
      <c r="F249" t="s">
        <v>600</v>
      </c>
      <c r="H249" t="s">
        <v>603</v>
      </c>
      <c r="J249">
        <v>1279583</v>
      </c>
      <c r="K249">
        <v>1279583</v>
      </c>
      <c r="L249">
        <v>1226844</v>
      </c>
      <c r="M249">
        <v>239020</v>
      </c>
      <c r="O249">
        <v>98</v>
      </c>
      <c r="Q249" t="s">
        <v>604</v>
      </c>
    </row>
    <row r="250" spans="1:17">
      <c r="A250" t="s">
        <v>527</v>
      </c>
      <c r="B250" t="s">
        <v>297</v>
      </c>
      <c r="C250" t="s">
        <v>319</v>
      </c>
      <c r="D250" t="s">
        <v>2691</v>
      </c>
      <c r="E250" t="s">
        <v>606</v>
      </c>
      <c r="F250" t="s">
        <v>607</v>
      </c>
      <c r="G250" t="s">
        <v>608</v>
      </c>
      <c r="H250" t="s">
        <v>609</v>
      </c>
      <c r="I250" t="s">
        <v>610</v>
      </c>
      <c r="J250">
        <v>900000</v>
      </c>
      <c r="K250">
        <v>2316607</v>
      </c>
      <c r="L250">
        <v>29895</v>
      </c>
      <c r="M250">
        <v>28459.572620000003</v>
      </c>
      <c r="O250">
        <v>0</v>
      </c>
      <c r="Q250" t="s">
        <v>611</v>
      </c>
    </row>
    <row r="251" spans="1:17">
      <c r="A251" t="s">
        <v>527</v>
      </c>
      <c r="B251" t="s">
        <v>297</v>
      </c>
      <c r="C251" t="s">
        <v>319</v>
      </c>
      <c r="D251" t="s">
        <v>2691</v>
      </c>
      <c r="E251" t="s">
        <v>606</v>
      </c>
      <c r="F251" t="s">
        <v>607</v>
      </c>
      <c r="G251" t="s">
        <v>612</v>
      </c>
      <c r="H251" t="s">
        <v>613</v>
      </c>
      <c r="I251" t="s">
        <v>614</v>
      </c>
      <c r="J251">
        <v>500000</v>
      </c>
      <c r="K251">
        <v>1800000</v>
      </c>
      <c r="L251">
        <v>16640</v>
      </c>
      <c r="M251">
        <v>16310.22517</v>
      </c>
      <c r="O251">
        <v>0</v>
      </c>
      <c r="Q251" t="s">
        <v>611</v>
      </c>
    </row>
    <row r="252" spans="1:17">
      <c r="A252" t="s">
        <v>527</v>
      </c>
      <c r="B252" t="s">
        <v>297</v>
      </c>
      <c r="C252" t="s">
        <v>319</v>
      </c>
      <c r="D252" t="s">
        <v>2696</v>
      </c>
      <c r="E252" t="s">
        <v>616</v>
      </c>
      <c r="F252" t="s">
        <v>617</v>
      </c>
      <c r="G252" t="s">
        <v>618</v>
      </c>
      <c r="H252" t="s">
        <v>619</v>
      </c>
      <c r="I252">
        <v>2010</v>
      </c>
      <c r="J252">
        <v>1044000</v>
      </c>
      <c r="K252">
        <v>1527000</v>
      </c>
      <c r="L252">
        <v>1490013</v>
      </c>
      <c r="M252">
        <v>1478610.8300900001</v>
      </c>
      <c r="O252">
        <v>1</v>
      </c>
      <c r="Q252" t="s">
        <v>13</v>
      </c>
    </row>
    <row r="253" spans="1:17">
      <c r="A253" t="s">
        <v>527</v>
      </c>
      <c r="B253" t="s">
        <v>297</v>
      </c>
      <c r="C253" t="s">
        <v>319</v>
      </c>
      <c r="D253" t="s">
        <v>2697</v>
      </c>
      <c r="E253" t="s">
        <v>621</v>
      </c>
      <c r="F253" t="s">
        <v>622</v>
      </c>
      <c r="G253" t="s">
        <v>623</v>
      </c>
      <c r="H253" t="s">
        <v>624</v>
      </c>
      <c r="I253">
        <v>2011</v>
      </c>
      <c r="J253">
        <v>2310000</v>
      </c>
      <c r="K253">
        <v>3104000</v>
      </c>
      <c r="L253">
        <v>3065910</v>
      </c>
      <c r="M253">
        <v>3057058.8769800002</v>
      </c>
      <c r="O253">
        <v>1</v>
      </c>
      <c r="Q253" t="s">
        <v>13</v>
      </c>
    </row>
    <row r="254" spans="1:17">
      <c r="A254" t="s">
        <v>527</v>
      </c>
      <c r="B254" t="s">
        <v>297</v>
      </c>
      <c r="C254" t="s">
        <v>319</v>
      </c>
      <c r="D254" t="s">
        <v>2703</v>
      </c>
      <c r="E254" t="s">
        <v>626</v>
      </c>
      <c r="F254" t="s">
        <v>627</v>
      </c>
      <c r="G254" t="s">
        <v>628</v>
      </c>
      <c r="H254" t="s">
        <v>629</v>
      </c>
      <c r="I254">
        <v>2018</v>
      </c>
      <c r="J254">
        <v>2000000</v>
      </c>
      <c r="K254">
        <v>2000000</v>
      </c>
      <c r="L254">
        <v>1691351</v>
      </c>
      <c r="M254">
        <v>957852.66949999996</v>
      </c>
      <c r="O254">
        <v>0.6</v>
      </c>
      <c r="Q254" t="s">
        <v>630</v>
      </c>
    </row>
    <row r="255" spans="1:17">
      <c r="A255" t="s">
        <v>527</v>
      </c>
      <c r="B255" t="s">
        <v>297</v>
      </c>
      <c r="C255" t="s">
        <v>319</v>
      </c>
      <c r="D255" t="s">
        <v>2705</v>
      </c>
      <c r="E255" t="s">
        <v>632</v>
      </c>
      <c r="F255" t="s">
        <v>633</v>
      </c>
      <c r="G255" t="s">
        <v>634</v>
      </c>
      <c r="H255" t="s">
        <v>635</v>
      </c>
      <c r="I255">
        <v>2014</v>
      </c>
      <c r="J255">
        <v>2800000</v>
      </c>
      <c r="K255">
        <v>2856358</v>
      </c>
      <c r="L255">
        <v>2854809</v>
      </c>
      <c r="M255">
        <v>2714835.5651700003</v>
      </c>
      <c r="O255">
        <v>1</v>
      </c>
      <c r="Q255" t="s">
        <v>13</v>
      </c>
    </row>
    <row r="256" spans="1:17">
      <c r="A256" t="s">
        <v>527</v>
      </c>
      <c r="B256" t="s">
        <v>297</v>
      </c>
      <c r="C256" t="s">
        <v>319</v>
      </c>
      <c r="D256" t="s">
        <v>2705</v>
      </c>
      <c r="E256" t="s">
        <v>636</v>
      </c>
      <c r="F256" t="s">
        <v>637</v>
      </c>
      <c r="G256" t="s">
        <v>638</v>
      </c>
      <c r="H256" t="s">
        <v>639</v>
      </c>
      <c r="I256">
        <v>2022</v>
      </c>
      <c r="J256">
        <v>1350000</v>
      </c>
      <c r="K256">
        <v>1350000</v>
      </c>
      <c r="L256">
        <v>434473</v>
      </c>
      <c r="M256">
        <v>102459.8625</v>
      </c>
      <c r="O256">
        <v>0.25</v>
      </c>
      <c r="Q256" t="s">
        <v>20</v>
      </c>
    </row>
    <row r="257" spans="1:17">
      <c r="A257" t="s">
        <v>527</v>
      </c>
      <c r="B257" t="s">
        <v>297</v>
      </c>
      <c r="C257" t="s">
        <v>319</v>
      </c>
      <c r="D257" t="s">
        <v>2705</v>
      </c>
      <c r="E257" t="s">
        <v>636</v>
      </c>
      <c r="F257" t="s">
        <v>637</v>
      </c>
      <c r="G257" t="s">
        <v>640</v>
      </c>
      <c r="H257" t="s">
        <v>641</v>
      </c>
      <c r="I257">
        <v>2018</v>
      </c>
      <c r="J257">
        <v>2300000</v>
      </c>
      <c r="K257">
        <v>2300000</v>
      </c>
      <c r="L257">
        <v>2244858</v>
      </c>
      <c r="M257">
        <v>1925463.4642</v>
      </c>
      <c r="O257">
        <v>0.8</v>
      </c>
      <c r="Q257" t="s">
        <v>630</v>
      </c>
    </row>
    <row r="258" spans="1:17">
      <c r="A258" t="s">
        <v>527</v>
      </c>
      <c r="B258" t="s">
        <v>297</v>
      </c>
      <c r="C258" t="s">
        <v>319</v>
      </c>
      <c r="D258" t="s">
        <v>2705</v>
      </c>
      <c r="E258" t="s">
        <v>636</v>
      </c>
      <c r="F258" t="s">
        <v>637</v>
      </c>
      <c r="G258" t="s">
        <v>642</v>
      </c>
      <c r="H258" t="s">
        <v>643</v>
      </c>
      <c r="I258">
        <v>2018</v>
      </c>
      <c r="J258">
        <v>1000000</v>
      </c>
      <c r="K258">
        <v>1000000</v>
      </c>
      <c r="L258">
        <v>727956</v>
      </c>
      <c r="M258">
        <v>618847.92944999994</v>
      </c>
      <c r="O258">
        <v>0.56000000000000005</v>
      </c>
      <c r="Q258" t="s">
        <v>630</v>
      </c>
    </row>
    <row r="259" spans="1:17">
      <c r="A259" t="s">
        <v>527</v>
      </c>
      <c r="B259" t="s">
        <v>297</v>
      </c>
      <c r="C259" t="s">
        <v>319</v>
      </c>
      <c r="D259" t="s">
        <v>2705</v>
      </c>
      <c r="E259" t="s">
        <v>636</v>
      </c>
      <c r="F259" t="s">
        <v>637</v>
      </c>
      <c r="G259" t="s">
        <v>644</v>
      </c>
      <c r="H259" t="s">
        <v>645</v>
      </c>
      <c r="I259">
        <v>2020</v>
      </c>
      <c r="J259">
        <v>4000000</v>
      </c>
      <c r="K259">
        <v>4000000</v>
      </c>
      <c r="L259">
        <v>3880909</v>
      </c>
      <c r="M259">
        <v>2755539.2608399997</v>
      </c>
      <c r="O259">
        <v>0.65</v>
      </c>
      <c r="Q259" t="s">
        <v>114</v>
      </c>
    </row>
    <row r="260" spans="1:17">
      <c r="A260" t="s">
        <v>527</v>
      </c>
      <c r="B260" t="s">
        <v>297</v>
      </c>
      <c r="C260" t="s">
        <v>319</v>
      </c>
      <c r="D260" t="s">
        <v>2708</v>
      </c>
      <c r="E260" t="s">
        <v>647</v>
      </c>
      <c r="F260" t="s">
        <v>648</v>
      </c>
      <c r="G260" t="s">
        <v>649</v>
      </c>
      <c r="H260" t="s">
        <v>650</v>
      </c>
      <c r="I260">
        <v>2017</v>
      </c>
      <c r="J260">
        <v>2500000</v>
      </c>
      <c r="K260">
        <v>4043000</v>
      </c>
      <c r="L260">
        <v>3914424</v>
      </c>
      <c r="M260">
        <v>3897680.6171900001</v>
      </c>
      <c r="O260">
        <v>0.95</v>
      </c>
      <c r="Q260" t="s">
        <v>630</v>
      </c>
    </row>
    <row r="261" spans="1:17">
      <c r="A261" t="s">
        <v>527</v>
      </c>
      <c r="B261" t="s">
        <v>297</v>
      </c>
      <c r="C261" t="s">
        <v>319</v>
      </c>
      <c r="D261" t="s">
        <v>2711</v>
      </c>
      <c r="E261" t="s">
        <v>652</v>
      </c>
      <c r="F261" t="s">
        <v>653</v>
      </c>
      <c r="G261" t="s">
        <v>654</v>
      </c>
      <c r="H261" t="s">
        <v>655</v>
      </c>
      <c r="I261" t="s">
        <v>610</v>
      </c>
      <c r="J261">
        <v>1000000</v>
      </c>
      <c r="K261">
        <v>1000000</v>
      </c>
      <c r="L261">
        <v>165893</v>
      </c>
      <c r="M261">
        <v>62104.633000000002</v>
      </c>
      <c r="O261">
        <v>0.05</v>
      </c>
      <c r="Q261" t="s">
        <v>114</v>
      </c>
    </row>
    <row r="262" spans="1:17">
      <c r="A262" t="s">
        <v>527</v>
      </c>
      <c r="B262" t="s">
        <v>297</v>
      </c>
      <c r="C262" t="s">
        <v>319</v>
      </c>
      <c r="D262" t="s">
        <v>2711</v>
      </c>
      <c r="E262" t="s">
        <v>652</v>
      </c>
      <c r="F262" t="s">
        <v>653</v>
      </c>
      <c r="G262" t="s">
        <v>656</v>
      </c>
      <c r="H262" t="s">
        <v>657</v>
      </c>
      <c r="I262" t="s">
        <v>658</v>
      </c>
      <c r="J262">
        <v>600000</v>
      </c>
      <c r="K262">
        <v>1410000</v>
      </c>
      <c r="L262">
        <v>1115018</v>
      </c>
      <c r="M262">
        <v>935632.54171999998</v>
      </c>
      <c r="O262">
        <v>0.9</v>
      </c>
      <c r="Q262" t="s">
        <v>630</v>
      </c>
    </row>
    <row r="263" spans="1:17">
      <c r="A263" t="s">
        <v>527</v>
      </c>
      <c r="B263" t="s">
        <v>297</v>
      </c>
      <c r="C263" t="s">
        <v>319</v>
      </c>
      <c r="D263" t="s">
        <v>2711</v>
      </c>
      <c r="E263" t="s">
        <v>652</v>
      </c>
      <c r="F263" t="s">
        <v>653</v>
      </c>
      <c r="G263" t="s">
        <v>659</v>
      </c>
      <c r="H263" t="s">
        <v>660</v>
      </c>
      <c r="I263" t="s">
        <v>661</v>
      </c>
      <c r="J263">
        <v>2800000</v>
      </c>
      <c r="K263">
        <v>4975000</v>
      </c>
      <c r="L263">
        <v>4573964</v>
      </c>
      <c r="M263">
        <v>3481534.4893899993</v>
      </c>
      <c r="O263">
        <v>1</v>
      </c>
      <c r="Q263" t="s">
        <v>13</v>
      </c>
    </row>
    <row r="264" spans="1:17">
      <c r="A264" t="s">
        <v>527</v>
      </c>
      <c r="B264" t="s">
        <v>315</v>
      </c>
      <c r="C264" t="s">
        <v>319</v>
      </c>
      <c r="D264" t="s">
        <v>2691</v>
      </c>
      <c r="E264" t="s">
        <v>663</v>
      </c>
      <c r="F264" t="s">
        <v>664</v>
      </c>
      <c r="G264" t="s">
        <v>665</v>
      </c>
      <c r="H264" t="s">
        <v>665</v>
      </c>
      <c r="I264">
        <v>2022</v>
      </c>
      <c r="J264">
        <v>1391251</v>
      </c>
      <c r="K264">
        <v>1391251</v>
      </c>
      <c r="L264">
        <v>863681</v>
      </c>
      <c r="M264">
        <v>13744</v>
      </c>
      <c r="O264">
        <v>0.55000000000000004</v>
      </c>
      <c r="Q264" t="s">
        <v>114</v>
      </c>
    </row>
    <row r="265" spans="1:17">
      <c r="A265" t="s">
        <v>527</v>
      </c>
      <c r="B265" t="s">
        <v>315</v>
      </c>
      <c r="C265" t="s">
        <v>319</v>
      </c>
      <c r="D265" t="s">
        <v>2691</v>
      </c>
      <c r="E265" t="s">
        <v>663</v>
      </c>
      <c r="F265" t="s">
        <v>664</v>
      </c>
      <c r="G265" t="s">
        <v>666</v>
      </c>
      <c r="H265" t="s">
        <v>666</v>
      </c>
      <c r="I265">
        <v>2022</v>
      </c>
      <c r="J265">
        <v>1796366</v>
      </c>
      <c r="K265">
        <v>1796366</v>
      </c>
      <c r="L265">
        <v>122598</v>
      </c>
      <c r="M265">
        <v>245</v>
      </c>
      <c r="O265">
        <v>0</v>
      </c>
      <c r="Q265" t="s">
        <v>114</v>
      </c>
    </row>
    <row r="266" spans="1:17">
      <c r="A266" t="s">
        <v>527</v>
      </c>
      <c r="B266" t="s">
        <v>315</v>
      </c>
      <c r="C266" t="s">
        <v>319</v>
      </c>
      <c r="D266" t="s">
        <v>2708</v>
      </c>
      <c r="E266" t="s">
        <v>668</v>
      </c>
      <c r="F266" t="s">
        <v>669</v>
      </c>
      <c r="G266" t="s">
        <v>670</v>
      </c>
      <c r="H266" t="s">
        <v>670</v>
      </c>
      <c r="I266">
        <v>2022</v>
      </c>
      <c r="J266">
        <v>1292512</v>
      </c>
      <c r="K266">
        <v>1402868</v>
      </c>
      <c r="L266">
        <v>1371741</v>
      </c>
      <c r="M266">
        <v>1233334</v>
      </c>
      <c r="O266">
        <v>0.95</v>
      </c>
      <c r="Q266" t="s">
        <v>114</v>
      </c>
    </row>
    <row r="267" spans="1:17">
      <c r="A267" t="s">
        <v>527</v>
      </c>
      <c r="B267" t="s">
        <v>315</v>
      </c>
      <c r="C267" t="s">
        <v>319</v>
      </c>
      <c r="D267" t="s">
        <v>2711</v>
      </c>
      <c r="E267" t="s">
        <v>672</v>
      </c>
      <c r="F267" t="s">
        <v>673</v>
      </c>
      <c r="G267" t="s">
        <v>674</v>
      </c>
      <c r="H267" t="s">
        <v>674</v>
      </c>
      <c r="I267">
        <v>2022</v>
      </c>
      <c r="J267">
        <v>1749275</v>
      </c>
      <c r="K267">
        <v>2749275</v>
      </c>
      <c r="L267">
        <v>1661774</v>
      </c>
      <c r="M267">
        <v>631367</v>
      </c>
      <c r="O267">
        <v>0.9</v>
      </c>
      <c r="Q267" t="s">
        <v>114</v>
      </c>
    </row>
    <row r="268" spans="1:17">
      <c r="A268" t="s">
        <v>527</v>
      </c>
      <c r="B268" t="s">
        <v>271</v>
      </c>
      <c r="C268" t="s">
        <v>319</v>
      </c>
      <c r="D268" t="s">
        <v>2691</v>
      </c>
      <c r="E268" t="s">
        <v>676</v>
      </c>
      <c r="F268" t="s">
        <v>677</v>
      </c>
      <c r="H268" t="s">
        <v>678</v>
      </c>
      <c r="I268">
        <v>2004</v>
      </c>
      <c r="J268">
        <v>200000</v>
      </c>
      <c r="K268">
        <v>1135000</v>
      </c>
      <c r="L268">
        <v>1083832</v>
      </c>
      <c r="M268">
        <v>1012970</v>
      </c>
      <c r="O268">
        <v>98</v>
      </c>
    </row>
    <row r="269" spans="1:17">
      <c r="A269" t="s">
        <v>527</v>
      </c>
      <c r="B269" t="s">
        <v>271</v>
      </c>
      <c r="C269" t="s">
        <v>319</v>
      </c>
      <c r="D269" t="s">
        <v>2691</v>
      </c>
      <c r="E269" t="s">
        <v>676</v>
      </c>
      <c r="F269" t="s">
        <v>677</v>
      </c>
      <c r="H269" t="s">
        <v>679</v>
      </c>
      <c r="I269">
        <v>2007</v>
      </c>
      <c r="J269">
        <v>500000</v>
      </c>
      <c r="K269">
        <v>5129400</v>
      </c>
      <c r="L269">
        <v>89285</v>
      </c>
      <c r="M269">
        <v>64133</v>
      </c>
      <c r="O269">
        <v>0</v>
      </c>
      <c r="Q269" t="s">
        <v>107</v>
      </c>
    </row>
    <row r="270" spans="1:17">
      <c r="A270" t="s">
        <v>527</v>
      </c>
      <c r="B270" t="s">
        <v>271</v>
      </c>
      <c r="C270" t="s">
        <v>319</v>
      </c>
      <c r="D270" t="s">
        <v>2697</v>
      </c>
      <c r="E270" t="s">
        <v>681</v>
      </c>
      <c r="F270" t="s">
        <v>682</v>
      </c>
      <c r="H270" t="s">
        <v>683</v>
      </c>
      <c r="I270">
        <v>2011</v>
      </c>
      <c r="J270">
        <v>2310000</v>
      </c>
      <c r="K270">
        <v>3220800</v>
      </c>
      <c r="L270">
        <v>2573730</v>
      </c>
      <c r="M270">
        <v>2290066</v>
      </c>
      <c r="O270">
        <v>98</v>
      </c>
      <c r="Q270" t="s">
        <v>684</v>
      </c>
    </row>
    <row r="271" spans="1:17">
      <c r="A271" t="s">
        <v>527</v>
      </c>
      <c r="B271" t="s">
        <v>271</v>
      </c>
      <c r="C271" t="s">
        <v>319</v>
      </c>
      <c r="D271" t="s">
        <v>2697</v>
      </c>
      <c r="E271" t="s">
        <v>685</v>
      </c>
      <c r="F271" t="s">
        <v>686</v>
      </c>
      <c r="H271" t="s">
        <v>687</v>
      </c>
      <c r="I271">
        <v>2011</v>
      </c>
      <c r="J271">
        <v>1422000</v>
      </c>
      <c r="K271">
        <v>1568740</v>
      </c>
      <c r="L271">
        <v>1514318</v>
      </c>
      <c r="M271">
        <v>1505560</v>
      </c>
      <c r="O271">
        <v>100</v>
      </c>
      <c r="Q271" t="s">
        <v>688</v>
      </c>
    </row>
    <row r="272" spans="1:17">
      <c r="A272" t="s">
        <v>527</v>
      </c>
      <c r="B272" t="s">
        <v>271</v>
      </c>
      <c r="C272" t="s">
        <v>319</v>
      </c>
      <c r="D272" t="s">
        <v>2699</v>
      </c>
      <c r="E272" t="s">
        <v>690</v>
      </c>
      <c r="F272" t="s">
        <v>691</v>
      </c>
      <c r="H272" t="s">
        <v>692</v>
      </c>
      <c r="I272">
        <v>2014</v>
      </c>
      <c r="J272">
        <v>1600000</v>
      </c>
      <c r="K272">
        <v>1600000</v>
      </c>
      <c r="L272">
        <v>0</v>
      </c>
      <c r="M272">
        <v>0</v>
      </c>
      <c r="O272">
        <v>0</v>
      </c>
      <c r="Q272" t="s">
        <v>693</v>
      </c>
    </row>
    <row r="273" spans="1:17">
      <c r="A273" t="s">
        <v>527</v>
      </c>
      <c r="B273" t="s">
        <v>271</v>
      </c>
      <c r="C273" t="s">
        <v>319</v>
      </c>
      <c r="D273" t="s">
        <v>2700</v>
      </c>
      <c r="E273" t="s">
        <v>695</v>
      </c>
      <c r="F273" t="s">
        <v>696</v>
      </c>
      <c r="H273" t="s">
        <v>697</v>
      </c>
      <c r="I273">
        <v>2006</v>
      </c>
      <c r="J273">
        <v>400000</v>
      </c>
      <c r="K273">
        <v>1326178</v>
      </c>
      <c r="L273">
        <v>1317631</v>
      </c>
      <c r="M273">
        <v>1309697</v>
      </c>
      <c r="O273">
        <v>100</v>
      </c>
      <c r="Q273" t="s">
        <v>688</v>
      </c>
    </row>
    <row r="274" spans="1:17">
      <c r="A274" t="s">
        <v>527</v>
      </c>
      <c r="B274" t="s">
        <v>271</v>
      </c>
      <c r="C274" t="s">
        <v>319</v>
      </c>
      <c r="D274" t="s">
        <v>2703</v>
      </c>
      <c r="E274" t="s">
        <v>699</v>
      </c>
      <c r="F274" t="s">
        <v>700</v>
      </c>
      <c r="H274" t="s">
        <v>702</v>
      </c>
      <c r="I274">
        <v>2018</v>
      </c>
      <c r="J274">
        <v>1200000</v>
      </c>
      <c r="K274">
        <v>1200000</v>
      </c>
      <c r="L274">
        <v>717230</v>
      </c>
      <c r="M274">
        <v>182169</v>
      </c>
      <c r="O274">
        <v>35</v>
      </c>
    </row>
    <row r="275" spans="1:17">
      <c r="A275" t="s">
        <v>527</v>
      </c>
      <c r="B275" t="s">
        <v>271</v>
      </c>
      <c r="C275" t="s">
        <v>319</v>
      </c>
      <c r="D275" t="s">
        <v>2703</v>
      </c>
      <c r="E275" t="s">
        <v>699</v>
      </c>
      <c r="F275" t="s">
        <v>700</v>
      </c>
      <c r="H275" t="s">
        <v>703</v>
      </c>
      <c r="I275">
        <v>2014</v>
      </c>
      <c r="J275">
        <v>1000000</v>
      </c>
      <c r="K275">
        <v>1000000</v>
      </c>
      <c r="L275">
        <v>11762</v>
      </c>
      <c r="M275">
        <v>2999</v>
      </c>
      <c r="O275">
        <v>0</v>
      </c>
      <c r="Q275" t="s">
        <v>704</v>
      </c>
    </row>
    <row r="276" spans="1:17">
      <c r="A276" t="s">
        <v>527</v>
      </c>
      <c r="B276" t="s">
        <v>271</v>
      </c>
      <c r="C276" t="s">
        <v>319</v>
      </c>
      <c r="D276" t="s">
        <v>2708</v>
      </c>
      <c r="E276" t="s">
        <v>706</v>
      </c>
      <c r="F276" t="s">
        <v>707</v>
      </c>
      <c r="H276" t="s">
        <v>708</v>
      </c>
      <c r="I276">
        <v>2021</v>
      </c>
      <c r="J276">
        <v>1000000</v>
      </c>
      <c r="K276">
        <v>1000000</v>
      </c>
      <c r="L276">
        <v>975633</v>
      </c>
      <c r="M276">
        <v>952835</v>
      </c>
      <c r="O276">
        <v>100</v>
      </c>
      <c r="Q276" t="s">
        <v>709</v>
      </c>
    </row>
    <row r="277" spans="1:17">
      <c r="A277" t="s">
        <v>527</v>
      </c>
      <c r="B277" t="s">
        <v>271</v>
      </c>
      <c r="C277" t="s">
        <v>319</v>
      </c>
      <c r="D277" t="s">
        <v>2711</v>
      </c>
      <c r="E277" t="s">
        <v>711</v>
      </c>
      <c r="F277" t="s">
        <v>712</v>
      </c>
      <c r="H277" t="s">
        <v>713</v>
      </c>
      <c r="I277">
        <v>2006</v>
      </c>
      <c r="J277">
        <v>345000</v>
      </c>
      <c r="K277">
        <v>1195000</v>
      </c>
      <c r="L277">
        <v>1187723</v>
      </c>
      <c r="M277">
        <v>1125550</v>
      </c>
      <c r="O277">
        <v>95</v>
      </c>
      <c r="Q277" t="s">
        <v>714</v>
      </c>
    </row>
    <row r="278" spans="1:17">
      <c r="A278" t="s">
        <v>527</v>
      </c>
      <c r="B278" t="s">
        <v>271</v>
      </c>
      <c r="C278" t="s">
        <v>319</v>
      </c>
      <c r="D278" t="s">
        <v>2711</v>
      </c>
      <c r="E278" t="s">
        <v>711</v>
      </c>
      <c r="F278" t="s">
        <v>712</v>
      </c>
      <c r="H278" t="s">
        <v>717</v>
      </c>
      <c r="I278">
        <v>2008</v>
      </c>
      <c r="J278">
        <v>600000</v>
      </c>
      <c r="K278">
        <v>1828983</v>
      </c>
      <c r="L278">
        <v>1605246</v>
      </c>
      <c r="M278">
        <v>1178978</v>
      </c>
      <c r="O278">
        <v>50</v>
      </c>
      <c r="Q278" t="s">
        <v>718</v>
      </c>
    </row>
    <row r="279" spans="1:17">
      <c r="A279" t="s">
        <v>527</v>
      </c>
      <c r="B279" t="s">
        <v>271</v>
      </c>
      <c r="C279" t="s">
        <v>319</v>
      </c>
      <c r="D279" t="s">
        <v>2711</v>
      </c>
      <c r="E279" t="s">
        <v>711</v>
      </c>
      <c r="F279" t="s">
        <v>712</v>
      </c>
      <c r="H279" t="s">
        <v>724</v>
      </c>
      <c r="I279">
        <v>2014</v>
      </c>
      <c r="J279">
        <v>600000</v>
      </c>
      <c r="K279">
        <v>2258000</v>
      </c>
      <c r="L279">
        <v>207</v>
      </c>
      <c r="M279">
        <v>0</v>
      </c>
      <c r="O279">
        <v>0</v>
      </c>
      <c r="Q279" t="s">
        <v>725</v>
      </c>
    </row>
    <row r="280" spans="1:17">
      <c r="A280" t="s">
        <v>527</v>
      </c>
      <c r="B280" t="s">
        <v>271</v>
      </c>
      <c r="C280" t="s">
        <v>319</v>
      </c>
      <c r="D280" t="s">
        <v>2711</v>
      </c>
      <c r="E280" t="s">
        <v>711</v>
      </c>
      <c r="F280" t="s">
        <v>712</v>
      </c>
      <c r="H280" t="s">
        <v>726</v>
      </c>
      <c r="I280">
        <v>2014</v>
      </c>
      <c r="J280">
        <v>4000000</v>
      </c>
      <c r="K280">
        <v>8983000</v>
      </c>
      <c r="L280">
        <v>3690356</v>
      </c>
      <c r="M280">
        <v>891936</v>
      </c>
      <c r="O280">
        <v>35</v>
      </c>
      <c r="Q280" t="s">
        <v>727</v>
      </c>
    </row>
    <row r="281" spans="1:17">
      <c r="A281" t="s">
        <v>527</v>
      </c>
      <c r="B281" t="s">
        <v>271</v>
      </c>
      <c r="C281" t="s">
        <v>319</v>
      </c>
      <c r="D281" t="s">
        <v>2711</v>
      </c>
      <c r="E281" t="s">
        <v>711</v>
      </c>
      <c r="F281" t="s">
        <v>712</v>
      </c>
      <c r="H281" t="s">
        <v>728</v>
      </c>
      <c r="I281">
        <v>2014</v>
      </c>
      <c r="J281">
        <v>1200000</v>
      </c>
      <c r="K281">
        <v>2464000</v>
      </c>
      <c r="L281">
        <v>123376</v>
      </c>
      <c r="M281">
        <v>2372</v>
      </c>
      <c r="O281">
        <v>25</v>
      </c>
      <c r="Q281" t="s">
        <v>729</v>
      </c>
    </row>
    <row r="282" spans="1:17">
      <c r="A282" t="s">
        <v>527</v>
      </c>
      <c r="B282" t="s">
        <v>271</v>
      </c>
      <c r="C282" t="s">
        <v>319</v>
      </c>
      <c r="D282" t="s">
        <v>2711</v>
      </c>
      <c r="E282" t="s">
        <v>730</v>
      </c>
      <c r="F282" t="s">
        <v>731</v>
      </c>
      <c r="H282" t="s">
        <v>732</v>
      </c>
      <c r="I282">
        <v>2017</v>
      </c>
      <c r="J282">
        <v>500000</v>
      </c>
      <c r="K282">
        <v>1000000</v>
      </c>
      <c r="L282">
        <v>881930</v>
      </c>
      <c r="M282">
        <v>563865</v>
      </c>
      <c r="O282">
        <v>90</v>
      </c>
    </row>
    <row r="283" spans="1:17">
      <c r="A283" t="s">
        <v>527</v>
      </c>
      <c r="B283" t="s">
        <v>271</v>
      </c>
      <c r="C283" t="s">
        <v>319</v>
      </c>
      <c r="D283" t="s">
        <v>2716</v>
      </c>
      <c r="E283" t="s">
        <v>734</v>
      </c>
      <c r="F283" t="s">
        <v>735</v>
      </c>
      <c r="H283" t="s">
        <v>736</v>
      </c>
      <c r="I283">
        <v>2006</v>
      </c>
      <c r="J283">
        <v>2000000</v>
      </c>
      <c r="K283">
        <v>4384000</v>
      </c>
      <c r="L283">
        <v>4040539</v>
      </c>
      <c r="M283">
        <v>1092885</v>
      </c>
      <c r="O283">
        <v>48</v>
      </c>
    </row>
    <row r="284" spans="1:17">
      <c r="A284" t="s">
        <v>527</v>
      </c>
      <c r="B284" t="s">
        <v>271</v>
      </c>
      <c r="C284" t="s">
        <v>319</v>
      </c>
      <c r="D284" t="s">
        <v>2716</v>
      </c>
      <c r="E284" t="s">
        <v>734</v>
      </c>
      <c r="F284" t="s">
        <v>735</v>
      </c>
      <c r="H284" t="s">
        <v>737</v>
      </c>
      <c r="I284">
        <v>2012</v>
      </c>
      <c r="J284">
        <v>1000000</v>
      </c>
      <c r="K284">
        <v>1282330</v>
      </c>
      <c r="L284">
        <v>1276755</v>
      </c>
      <c r="M284">
        <v>1250468</v>
      </c>
      <c r="O284">
        <v>100</v>
      </c>
      <c r="Q284" t="s">
        <v>738</v>
      </c>
    </row>
    <row r="285" spans="1:17">
      <c r="A285" t="s">
        <v>527</v>
      </c>
      <c r="B285" t="s">
        <v>309</v>
      </c>
      <c r="C285" t="s">
        <v>319</v>
      </c>
      <c r="D285" t="s">
        <v>2705</v>
      </c>
      <c r="E285" t="s">
        <v>740</v>
      </c>
      <c r="F285" t="s">
        <v>741</v>
      </c>
      <c r="H285" t="s">
        <v>742</v>
      </c>
      <c r="I285">
        <v>2022</v>
      </c>
      <c r="J285">
        <v>1630000</v>
      </c>
      <c r="K285">
        <v>1630000</v>
      </c>
      <c r="L285">
        <v>1615525.97621</v>
      </c>
      <c r="M285">
        <v>1041339.69309</v>
      </c>
      <c r="O285">
        <v>0.8</v>
      </c>
      <c r="Q285" t="s">
        <v>743</v>
      </c>
    </row>
    <row r="286" spans="1:17">
      <c r="A286" t="s">
        <v>527</v>
      </c>
      <c r="B286" t="s">
        <v>309</v>
      </c>
      <c r="C286" t="s">
        <v>319</v>
      </c>
      <c r="D286" t="s">
        <v>2711</v>
      </c>
      <c r="E286" t="s">
        <v>745</v>
      </c>
      <c r="F286" t="s">
        <v>746</v>
      </c>
      <c r="H286" t="s">
        <v>747</v>
      </c>
      <c r="I286">
        <v>2022</v>
      </c>
      <c r="J286">
        <v>2400000</v>
      </c>
      <c r="K286">
        <v>2400000</v>
      </c>
      <c r="L286">
        <v>152003.33850000001</v>
      </c>
      <c r="M286">
        <v>0</v>
      </c>
      <c r="O286" t="s">
        <v>748</v>
      </c>
      <c r="Q286" t="s">
        <v>749</v>
      </c>
    </row>
    <row r="287" spans="1:17">
      <c r="A287" t="s">
        <v>527</v>
      </c>
      <c r="B287" t="s">
        <v>309</v>
      </c>
      <c r="C287" t="s">
        <v>319</v>
      </c>
      <c r="D287" t="s">
        <v>2711</v>
      </c>
      <c r="E287" t="s">
        <v>745</v>
      </c>
      <c r="F287" t="s">
        <v>746</v>
      </c>
      <c r="H287" t="s">
        <v>750</v>
      </c>
      <c r="I287">
        <v>2022</v>
      </c>
      <c r="J287">
        <v>3206617</v>
      </c>
      <c r="K287">
        <v>3206617</v>
      </c>
      <c r="L287">
        <v>222559.27</v>
      </c>
      <c r="M287">
        <v>0</v>
      </c>
      <c r="O287" t="s">
        <v>751</v>
      </c>
      <c r="Q287" t="s">
        <v>749</v>
      </c>
    </row>
    <row r="288" spans="1:17">
      <c r="A288" t="s">
        <v>527</v>
      </c>
      <c r="B288" t="s">
        <v>309</v>
      </c>
      <c r="C288" t="s">
        <v>319</v>
      </c>
      <c r="D288" t="s">
        <v>2716</v>
      </c>
      <c r="E288" t="s">
        <v>753</v>
      </c>
      <c r="F288" t="s">
        <v>754</v>
      </c>
      <c r="H288" t="s">
        <v>755</v>
      </c>
      <c r="I288">
        <v>2022</v>
      </c>
      <c r="J288">
        <v>3780000</v>
      </c>
      <c r="K288">
        <v>3780000</v>
      </c>
      <c r="L288">
        <v>3410044.4959</v>
      </c>
      <c r="M288">
        <v>0</v>
      </c>
      <c r="O288">
        <v>0.05</v>
      </c>
      <c r="Q288" t="s">
        <v>743</v>
      </c>
    </row>
    <row r="289" spans="1:17">
      <c r="A289" t="s">
        <v>527</v>
      </c>
      <c r="B289" t="s">
        <v>305</v>
      </c>
      <c r="C289" t="s">
        <v>319</v>
      </c>
      <c r="D289" t="s">
        <v>2716</v>
      </c>
      <c r="E289" t="s">
        <v>757</v>
      </c>
      <c r="F289" t="s">
        <v>758</v>
      </c>
      <c r="H289" t="s">
        <v>759</v>
      </c>
      <c r="I289">
        <v>2022</v>
      </c>
      <c r="J289">
        <v>1000000</v>
      </c>
      <c r="K289">
        <v>1000000</v>
      </c>
      <c r="L289">
        <v>989494.98604999995</v>
      </c>
      <c r="M289">
        <v>456955.25388999999</v>
      </c>
      <c r="O289">
        <v>0.6</v>
      </c>
      <c r="Q289" t="s">
        <v>20</v>
      </c>
    </row>
    <row r="290" spans="1:17">
      <c r="A290" t="s">
        <v>527</v>
      </c>
      <c r="B290" t="s">
        <v>305</v>
      </c>
      <c r="C290" t="s">
        <v>319</v>
      </c>
      <c r="D290" t="s">
        <v>2716</v>
      </c>
      <c r="E290" t="s">
        <v>757</v>
      </c>
      <c r="F290" t="s">
        <v>758</v>
      </c>
      <c r="H290" t="s">
        <v>760</v>
      </c>
      <c r="I290">
        <v>2022</v>
      </c>
      <c r="J290">
        <v>1500000</v>
      </c>
      <c r="K290">
        <v>1500000</v>
      </c>
      <c r="L290">
        <v>517232.25</v>
      </c>
      <c r="M290">
        <v>0</v>
      </c>
      <c r="O290">
        <v>0.05</v>
      </c>
      <c r="Q290" t="s">
        <v>20</v>
      </c>
    </row>
    <row r="291" spans="1:17">
      <c r="A291" t="s">
        <v>527</v>
      </c>
      <c r="B291" t="s">
        <v>305</v>
      </c>
      <c r="C291" t="s">
        <v>319</v>
      </c>
      <c r="D291" t="s">
        <v>2716</v>
      </c>
      <c r="E291" t="s">
        <v>757</v>
      </c>
      <c r="F291" t="s">
        <v>758</v>
      </c>
      <c r="H291" t="s">
        <v>3254</v>
      </c>
      <c r="I291" t="s">
        <v>610</v>
      </c>
      <c r="J291">
        <v>1200000</v>
      </c>
      <c r="K291">
        <v>3130000</v>
      </c>
      <c r="L291">
        <v>3087749.5848300001</v>
      </c>
      <c r="M291">
        <v>3084348.60507</v>
      </c>
      <c r="O291">
        <v>1</v>
      </c>
      <c r="Q291" t="s">
        <v>762</v>
      </c>
    </row>
    <row r="292" spans="1:17">
      <c r="A292" t="s">
        <v>527</v>
      </c>
      <c r="B292" t="s">
        <v>305</v>
      </c>
      <c r="C292" t="s">
        <v>319</v>
      </c>
      <c r="D292" t="s">
        <v>2716</v>
      </c>
      <c r="E292" t="s">
        <v>757</v>
      </c>
      <c r="F292" t="s">
        <v>758</v>
      </c>
      <c r="H292" t="s">
        <v>763</v>
      </c>
    </row>
    <row r="293" spans="1:17">
      <c r="A293" t="s">
        <v>527</v>
      </c>
      <c r="B293" t="s">
        <v>305</v>
      </c>
      <c r="C293" t="s">
        <v>319</v>
      </c>
      <c r="D293" t="s">
        <v>2716</v>
      </c>
      <c r="E293" t="s">
        <v>757</v>
      </c>
      <c r="F293" t="s">
        <v>758</v>
      </c>
      <c r="H293" t="s">
        <v>764</v>
      </c>
    </row>
    <row r="294" spans="1:17">
      <c r="A294" t="s">
        <v>527</v>
      </c>
      <c r="B294" t="s">
        <v>305</v>
      </c>
      <c r="C294" t="s">
        <v>319</v>
      </c>
      <c r="D294" t="s">
        <v>2716</v>
      </c>
      <c r="E294" t="s">
        <v>757</v>
      </c>
      <c r="F294" t="s">
        <v>758</v>
      </c>
      <c r="H294" t="s">
        <v>765</v>
      </c>
      <c r="I294">
        <v>2022</v>
      </c>
      <c r="J294">
        <v>1000000</v>
      </c>
      <c r="K294">
        <v>1000000</v>
      </c>
      <c r="L294">
        <v>535696.97385000007</v>
      </c>
      <c r="M294">
        <v>6120.9851500000004</v>
      </c>
      <c r="O294">
        <v>0.1</v>
      </c>
      <c r="Q294" t="s">
        <v>20</v>
      </c>
    </row>
    <row r="295" spans="1:17">
      <c r="A295" t="s">
        <v>527</v>
      </c>
      <c r="B295" t="s">
        <v>305</v>
      </c>
      <c r="C295" t="s">
        <v>319</v>
      </c>
      <c r="D295" t="s">
        <v>2706</v>
      </c>
      <c r="E295" t="s">
        <v>767</v>
      </c>
      <c r="F295" t="s">
        <v>768</v>
      </c>
      <c r="H295" t="s">
        <v>769</v>
      </c>
      <c r="I295" t="s">
        <v>770</v>
      </c>
      <c r="J295">
        <v>100000</v>
      </c>
      <c r="K295">
        <v>1535000</v>
      </c>
      <c r="L295">
        <v>38198.837469999999</v>
      </c>
      <c r="M295">
        <v>31040.13953</v>
      </c>
      <c r="O295">
        <v>0</v>
      </c>
      <c r="Q295" t="s">
        <v>107</v>
      </c>
    </row>
    <row r="296" spans="1:17">
      <c r="A296" t="s">
        <v>527</v>
      </c>
      <c r="B296" t="s">
        <v>305</v>
      </c>
      <c r="C296" t="s">
        <v>319</v>
      </c>
      <c r="D296" t="s">
        <v>2708</v>
      </c>
      <c r="E296" t="s">
        <v>772</v>
      </c>
      <c r="F296" t="s">
        <v>773</v>
      </c>
      <c r="H296" t="s">
        <v>774</v>
      </c>
      <c r="I296" t="s">
        <v>775</v>
      </c>
      <c r="J296">
        <v>3000000</v>
      </c>
      <c r="K296">
        <v>5000000</v>
      </c>
      <c r="L296">
        <v>4962880.0656199995</v>
      </c>
      <c r="M296">
        <v>4949597.8772999998</v>
      </c>
      <c r="O296">
        <v>0.95</v>
      </c>
      <c r="Q296" t="s">
        <v>20</v>
      </c>
    </row>
    <row r="297" spans="1:17">
      <c r="A297" t="s">
        <v>527</v>
      </c>
      <c r="B297" t="s">
        <v>305</v>
      </c>
      <c r="C297" t="s">
        <v>319</v>
      </c>
      <c r="D297" t="s">
        <v>2708</v>
      </c>
      <c r="E297" t="s">
        <v>772</v>
      </c>
      <c r="F297" t="s">
        <v>773</v>
      </c>
      <c r="H297" t="s">
        <v>776</v>
      </c>
      <c r="I297" t="s">
        <v>777</v>
      </c>
      <c r="J297">
        <v>3000000</v>
      </c>
      <c r="K297">
        <v>3000000</v>
      </c>
      <c r="L297">
        <v>2799424.94264</v>
      </c>
      <c r="M297">
        <v>2766528.7379000001</v>
      </c>
      <c r="O297">
        <v>0.95</v>
      </c>
      <c r="Q297" t="s">
        <v>20</v>
      </c>
    </row>
    <row r="298" spans="1:17">
      <c r="A298" t="s">
        <v>527</v>
      </c>
      <c r="B298" t="s">
        <v>305</v>
      </c>
      <c r="C298" t="s">
        <v>319</v>
      </c>
      <c r="D298" t="s">
        <v>2708</v>
      </c>
      <c r="E298" t="s">
        <v>772</v>
      </c>
      <c r="F298" t="s">
        <v>773</v>
      </c>
      <c r="H298" t="s">
        <v>778</v>
      </c>
      <c r="I298" t="s">
        <v>661</v>
      </c>
      <c r="J298">
        <v>3000000</v>
      </c>
      <c r="K298">
        <v>3000000</v>
      </c>
      <c r="L298">
        <v>2944506</v>
      </c>
      <c r="M298">
        <v>2730117</v>
      </c>
      <c r="O298">
        <v>1</v>
      </c>
      <c r="Q298" t="s">
        <v>762</v>
      </c>
    </row>
    <row r="299" spans="1:17">
      <c r="A299" t="s">
        <v>527</v>
      </c>
      <c r="B299" t="s">
        <v>305</v>
      </c>
      <c r="C299" t="s">
        <v>319</v>
      </c>
      <c r="D299" t="s">
        <v>2697</v>
      </c>
      <c r="E299" t="s">
        <v>780</v>
      </c>
      <c r="F299" t="s">
        <v>781</v>
      </c>
      <c r="H299" t="s">
        <v>782</v>
      </c>
      <c r="I299">
        <v>2012</v>
      </c>
      <c r="J299">
        <v>474000</v>
      </c>
      <c r="K299">
        <v>1749100</v>
      </c>
      <c r="L299">
        <v>1299672.7009000001</v>
      </c>
      <c r="M299">
        <v>1239973.1208500003</v>
      </c>
      <c r="O299">
        <v>0.8</v>
      </c>
      <c r="Q299" t="s">
        <v>20</v>
      </c>
    </row>
    <row r="300" spans="1:17">
      <c r="A300" t="s">
        <v>527</v>
      </c>
      <c r="B300" t="s">
        <v>305</v>
      </c>
      <c r="C300" t="s">
        <v>319</v>
      </c>
      <c r="D300" t="s">
        <v>2697</v>
      </c>
      <c r="E300" t="s">
        <v>780</v>
      </c>
      <c r="F300" t="s">
        <v>781</v>
      </c>
      <c r="H300" t="s">
        <v>783</v>
      </c>
      <c r="I300">
        <v>2011</v>
      </c>
      <c r="J300">
        <v>948000</v>
      </c>
      <c r="K300">
        <v>1987500</v>
      </c>
      <c r="L300">
        <v>626.53091000008578</v>
      </c>
      <c r="M300">
        <v>626.53091000000006</v>
      </c>
      <c r="O300">
        <v>0</v>
      </c>
      <c r="Q300" t="s">
        <v>107</v>
      </c>
    </row>
    <row r="301" spans="1:17">
      <c r="A301" t="s">
        <v>527</v>
      </c>
      <c r="B301" t="s">
        <v>305</v>
      </c>
      <c r="C301" t="s">
        <v>319</v>
      </c>
      <c r="D301" t="s">
        <v>2690</v>
      </c>
      <c r="E301" t="s">
        <v>785</v>
      </c>
      <c r="F301" t="s">
        <v>786</v>
      </c>
      <c r="H301" t="s">
        <v>787</v>
      </c>
      <c r="I301" t="s">
        <v>788</v>
      </c>
      <c r="J301">
        <v>500000</v>
      </c>
      <c r="K301">
        <v>1433000</v>
      </c>
      <c r="L301">
        <v>1362085.0604699997</v>
      </c>
      <c r="M301">
        <v>1360940.63757</v>
      </c>
      <c r="O301">
        <v>0.95</v>
      </c>
      <c r="Q301" t="s">
        <v>20</v>
      </c>
    </row>
    <row r="302" spans="1:17">
      <c r="A302" t="s">
        <v>527</v>
      </c>
      <c r="B302" t="s">
        <v>305</v>
      </c>
      <c r="C302" t="s">
        <v>319</v>
      </c>
      <c r="D302" t="s">
        <v>2705</v>
      </c>
      <c r="E302" t="s">
        <v>790</v>
      </c>
      <c r="F302" t="s">
        <v>791</v>
      </c>
      <c r="H302" t="s">
        <v>792</v>
      </c>
      <c r="I302" t="s">
        <v>770</v>
      </c>
      <c r="J302">
        <v>2075000</v>
      </c>
      <c r="K302">
        <v>4432000</v>
      </c>
      <c r="L302">
        <v>4381828.5828900002</v>
      </c>
      <c r="M302">
        <v>3887117.0308599998</v>
      </c>
      <c r="O302">
        <v>0.9</v>
      </c>
      <c r="Q302" t="s">
        <v>20</v>
      </c>
    </row>
    <row r="303" spans="1:17">
      <c r="A303" t="s">
        <v>527</v>
      </c>
      <c r="B303" t="s">
        <v>305</v>
      </c>
      <c r="C303" t="s">
        <v>319</v>
      </c>
      <c r="D303" t="s">
        <v>2705</v>
      </c>
      <c r="E303" t="s">
        <v>790</v>
      </c>
      <c r="F303" t="s">
        <v>791</v>
      </c>
      <c r="H303" t="s">
        <v>793</v>
      </c>
      <c r="I303" t="s">
        <v>794</v>
      </c>
      <c r="J303">
        <v>2000000</v>
      </c>
      <c r="K303">
        <v>2000000</v>
      </c>
      <c r="L303">
        <v>326431.64513000002</v>
      </c>
      <c r="M303">
        <v>75042.899609999993</v>
      </c>
      <c r="O303">
        <v>0.25</v>
      </c>
      <c r="Q303" t="s">
        <v>20</v>
      </c>
    </row>
    <row r="304" spans="1:17">
      <c r="A304" t="s">
        <v>527</v>
      </c>
      <c r="B304" t="s">
        <v>305</v>
      </c>
      <c r="C304" t="s">
        <v>319</v>
      </c>
      <c r="D304" t="s">
        <v>2705</v>
      </c>
      <c r="E304" t="s">
        <v>790</v>
      </c>
      <c r="F304" t="s">
        <v>791</v>
      </c>
      <c r="H304" t="s">
        <v>795</v>
      </c>
      <c r="I304" t="s">
        <v>770</v>
      </c>
      <c r="J304">
        <v>1650000</v>
      </c>
      <c r="K304">
        <v>1650000</v>
      </c>
      <c r="L304">
        <v>1643459</v>
      </c>
      <c r="M304">
        <v>1535585</v>
      </c>
      <c r="O304">
        <v>1</v>
      </c>
      <c r="Q304" t="s">
        <v>762</v>
      </c>
    </row>
    <row r="305" spans="1:17">
      <c r="A305" t="s">
        <v>527</v>
      </c>
      <c r="B305" t="s">
        <v>305</v>
      </c>
      <c r="C305" t="s">
        <v>319</v>
      </c>
      <c r="D305" t="s">
        <v>2705</v>
      </c>
      <c r="E305" t="s">
        <v>790</v>
      </c>
      <c r="F305" t="s">
        <v>791</v>
      </c>
      <c r="H305" t="s">
        <v>796</v>
      </c>
      <c r="I305" t="s">
        <v>661</v>
      </c>
      <c r="J305">
        <v>2101200</v>
      </c>
      <c r="K305">
        <v>2101200</v>
      </c>
      <c r="L305">
        <v>1863984</v>
      </c>
      <c r="M305">
        <v>1774364</v>
      </c>
      <c r="O305">
        <v>0.7</v>
      </c>
      <c r="Q305" t="s">
        <v>20</v>
      </c>
    </row>
    <row r="306" spans="1:17">
      <c r="A306" t="s">
        <v>527</v>
      </c>
      <c r="B306" t="s">
        <v>305</v>
      </c>
      <c r="C306" t="s">
        <v>319</v>
      </c>
      <c r="D306" t="s">
        <v>2705</v>
      </c>
      <c r="E306" t="s">
        <v>790</v>
      </c>
      <c r="F306" t="s">
        <v>791</v>
      </c>
      <c r="H306" t="s">
        <v>797</v>
      </c>
      <c r="I306" t="s">
        <v>661</v>
      </c>
      <c r="J306">
        <v>1500000</v>
      </c>
      <c r="K306">
        <v>1500000</v>
      </c>
      <c r="L306">
        <v>1497726</v>
      </c>
      <c r="M306">
        <v>1360116</v>
      </c>
      <c r="O306">
        <v>1</v>
      </c>
      <c r="Q306" t="s">
        <v>762</v>
      </c>
    </row>
    <row r="307" spans="1:17">
      <c r="A307" t="s">
        <v>527</v>
      </c>
      <c r="B307" t="s">
        <v>305</v>
      </c>
      <c r="C307" t="s">
        <v>319</v>
      </c>
      <c r="D307" t="s">
        <v>2705</v>
      </c>
      <c r="E307" t="s">
        <v>790</v>
      </c>
      <c r="F307" t="s">
        <v>791</v>
      </c>
      <c r="H307" t="s">
        <v>798</v>
      </c>
      <c r="I307" t="s">
        <v>799</v>
      </c>
      <c r="J307">
        <v>1800000</v>
      </c>
      <c r="K307">
        <v>1800000</v>
      </c>
      <c r="L307">
        <v>1528138</v>
      </c>
      <c r="M307">
        <v>1237628</v>
      </c>
      <c r="O307">
        <v>0.7</v>
      </c>
      <c r="Q307" t="s">
        <v>20</v>
      </c>
    </row>
    <row r="308" spans="1:17">
      <c r="A308" t="s">
        <v>527</v>
      </c>
      <c r="B308" t="s">
        <v>305</v>
      </c>
      <c r="C308" t="s">
        <v>319</v>
      </c>
      <c r="D308" t="s">
        <v>2705</v>
      </c>
      <c r="E308" t="s">
        <v>790</v>
      </c>
      <c r="F308" t="s">
        <v>791</v>
      </c>
      <c r="H308" t="s">
        <v>800</v>
      </c>
      <c r="I308" t="s">
        <v>801</v>
      </c>
      <c r="J308">
        <v>2000000</v>
      </c>
      <c r="K308">
        <v>2000000</v>
      </c>
      <c r="L308">
        <v>1985248</v>
      </c>
      <c r="M308">
        <v>1801555</v>
      </c>
      <c r="O308">
        <v>0.9</v>
      </c>
      <c r="Q308" t="s">
        <v>20</v>
      </c>
    </row>
    <row r="309" spans="1:17">
      <c r="A309" t="s">
        <v>527</v>
      </c>
      <c r="B309" t="s">
        <v>305</v>
      </c>
      <c r="C309" t="s">
        <v>319</v>
      </c>
      <c r="D309" t="s">
        <v>2705</v>
      </c>
      <c r="E309" t="s">
        <v>802</v>
      </c>
      <c r="F309" t="s">
        <v>803</v>
      </c>
      <c r="H309" t="s">
        <v>804</v>
      </c>
      <c r="I309" t="s">
        <v>661</v>
      </c>
      <c r="J309">
        <v>2400000</v>
      </c>
      <c r="K309">
        <v>2950425</v>
      </c>
      <c r="L309">
        <v>2929175</v>
      </c>
      <c r="M309">
        <v>1886771</v>
      </c>
      <c r="O309">
        <v>0.85</v>
      </c>
      <c r="Q309" t="s">
        <v>20</v>
      </c>
    </row>
    <row r="310" spans="1:17">
      <c r="A310" t="s">
        <v>527</v>
      </c>
      <c r="B310" t="s">
        <v>305</v>
      </c>
      <c r="C310" t="s">
        <v>319</v>
      </c>
      <c r="D310" t="s">
        <v>2705</v>
      </c>
      <c r="H310" t="s">
        <v>805</v>
      </c>
      <c r="I310" t="s">
        <v>661</v>
      </c>
      <c r="J310">
        <v>1000000</v>
      </c>
      <c r="K310">
        <v>1000000</v>
      </c>
      <c r="L310">
        <v>938715</v>
      </c>
      <c r="M310">
        <v>412816</v>
      </c>
      <c r="O310">
        <v>0.9</v>
      </c>
      <c r="Q310" t="s">
        <v>20</v>
      </c>
    </row>
    <row r="311" spans="1:17">
      <c r="A311" t="s">
        <v>527</v>
      </c>
      <c r="B311" t="s">
        <v>305</v>
      </c>
      <c r="C311" t="s">
        <v>319</v>
      </c>
      <c r="D311" t="s">
        <v>2691</v>
      </c>
      <c r="E311" t="s">
        <v>807</v>
      </c>
      <c r="F311" t="s">
        <v>808</v>
      </c>
      <c r="H311" t="s">
        <v>809</v>
      </c>
      <c r="I311" t="s">
        <v>810</v>
      </c>
      <c r="J311">
        <v>200000</v>
      </c>
      <c r="K311">
        <v>1052000</v>
      </c>
      <c r="L311">
        <v>1032674.28258</v>
      </c>
      <c r="M311">
        <v>976344.34472000005</v>
      </c>
      <c r="O311">
        <v>1</v>
      </c>
      <c r="Q311" t="s">
        <v>762</v>
      </c>
    </row>
    <row r="312" spans="1:17">
      <c r="A312" t="s">
        <v>527</v>
      </c>
      <c r="B312" t="s">
        <v>305</v>
      </c>
      <c r="C312" t="s">
        <v>319</v>
      </c>
      <c r="D312" t="s">
        <v>2691</v>
      </c>
      <c r="E312" t="s">
        <v>811</v>
      </c>
      <c r="F312" t="s">
        <v>812</v>
      </c>
      <c r="H312" t="s">
        <v>813</v>
      </c>
      <c r="I312" t="s">
        <v>614</v>
      </c>
      <c r="J312">
        <v>900000</v>
      </c>
      <c r="K312">
        <v>3000000</v>
      </c>
      <c r="L312">
        <v>2846076.3834000002</v>
      </c>
      <c r="M312">
        <v>2842479.2944299998</v>
      </c>
      <c r="O312">
        <v>1</v>
      </c>
      <c r="Q312" t="s">
        <v>762</v>
      </c>
    </row>
    <row r="313" spans="1:17">
      <c r="A313" t="s">
        <v>527</v>
      </c>
      <c r="B313" t="s">
        <v>305</v>
      </c>
      <c r="C313" t="s">
        <v>319</v>
      </c>
      <c r="D313" t="s">
        <v>2711</v>
      </c>
      <c r="E313" t="s">
        <v>119</v>
      </c>
      <c r="F313" t="s">
        <v>815</v>
      </c>
      <c r="H313" t="s">
        <v>816</v>
      </c>
      <c r="I313" t="s">
        <v>614</v>
      </c>
      <c r="J313">
        <v>300000</v>
      </c>
      <c r="K313">
        <v>1200000</v>
      </c>
      <c r="L313">
        <v>1177669.1114000001</v>
      </c>
      <c r="M313">
        <v>1097621.71261</v>
      </c>
      <c r="O313">
        <v>0.95</v>
      </c>
      <c r="Q313" t="s">
        <v>20</v>
      </c>
    </row>
    <row r="314" spans="1:17">
      <c r="A314" t="s">
        <v>527</v>
      </c>
      <c r="B314" t="s">
        <v>305</v>
      </c>
      <c r="C314" t="s">
        <v>319</v>
      </c>
      <c r="D314" t="s">
        <v>2711</v>
      </c>
      <c r="E314" t="s">
        <v>119</v>
      </c>
      <c r="F314" t="s">
        <v>815</v>
      </c>
      <c r="H314" t="s">
        <v>817</v>
      </c>
      <c r="I314" t="s">
        <v>610</v>
      </c>
      <c r="J314">
        <v>700000</v>
      </c>
      <c r="K314">
        <v>2225000</v>
      </c>
      <c r="L314">
        <v>2180431.60898</v>
      </c>
      <c r="M314">
        <v>2122090.1335900002</v>
      </c>
      <c r="O314">
        <v>0.98</v>
      </c>
      <c r="Q314" t="s">
        <v>20</v>
      </c>
    </row>
    <row r="315" spans="1:17">
      <c r="A315" t="s">
        <v>527</v>
      </c>
      <c r="B315" t="s">
        <v>305</v>
      </c>
      <c r="C315" t="s">
        <v>319</v>
      </c>
      <c r="D315" t="s">
        <v>2711</v>
      </c>
      <c r="E315" t="s">
        <v>119</v>
      </c>
      <c r="F315" t="s">
        <v>815</v>
      </c>
      <c r="H315" t="s">
        <v>818</v>
      </c>
      <c r="I315" t="s">
        <v>614</v>
      </c>
      <c r="J315">
        <v>1200000</v>
      </c>
      <c r="K315">
        <v>2993180</v>
      </c>
      <c r="L315">
        <v>2868098.8927600002</v>
      </c>
      <c r="M315">
        <v>2718218.2877600002</v>
      </c>
      <c r="O315">
        <v>0.95</v>
      </c>
      <c r="Q315" t="s">
        <v>20</v>
      </c>
    </row>
    <row r="316" spans="1:17">
      <c r="A316" t="s">
        <v>527</v>
      </c>
      <c r="B316" t="s">
        <v>305</v>
      </c>
      <c r="C316" t="s">
        <v>319</v>
      </c>
      <c r="D316" t="s">
        <v>2711</v>
      </c>
      <c r="E316" t="s">
        <v>119</v>
      </c>
      <c r="F316" t="s">
        <v>815</v>
      </c>
      <c r="H316" t="s">
        <v>819</v>
      </c>
      <c r="I316" t="s">
        <v>661</v>
      </c>
      <c r="J316">
        <v>5000000</v>
      </c>
      <c r="K316">
        <v>8801607</v>
      </c>
      <c r="L316">
        <v>8208624</v>
      </c>
      <c r="M316">
        <v>7674792</v>
      </c>
      <c r="O316">
        <v>0.98</v>
      </c>
      <c r="Q316" t="s">
        <v>820</v>
      </c>
    </row>
    <row r="317" spans="1:17">
      <c r="A317" t="s">
        <v>527</v>
      </c>
      <c r="B317" t="s">
        <v>292</v>
      </c>
      <c r="C317" t="s">
        <v>319</v>
      </c>
      <c r="D317" t="s">
        <v>2690</v>
      </c>
      <c r="E317" t="s">
        <v>822</v>
      </c>
      <c r="F317" t="s">
        <v>823</v>
      </c>
      <c r="H317" t="s">
        <v>824</v>
      </c>
      <c r="I317">
        <v>2006</v>
      </c>
      <c r="J317">
        <v>400000</v>
      </c>
      <c r="K317">
        <v>1027000</v>
      </c>
      <c r="L317">
        <v>925561</v>
      </c>
      <c r="M317">
        <v>924783</v>
      </c>
      <c r="O317">
        <v>0.98</v>
      </c>
    </row>
    <row r="318" spans="1:17">
      <c r="A318" t="s">
        <v>527</v>
      </c>
      <c r="B318" t="s">
        <v>292</v>
      </c>
      <c r="C318" t="s">
        <v>319</v>
      </c>
      <c r="D318" t="s">
        <v>2690</v>
      </c>
      <c r="E318" t="s">
        <v>825</v>
      </c>
      <c r="F318" t="s">
        <v>826</v>
      </c>
      <c r="H318" t="s">
        <v>827</v>
      </c>
      <c r="I318">
        <v>2014</v>
      </c>
      <c r="J318">
        <v>700000</v>
      </c>
      <c r="K318">
        <v>1000000</v>
      </c>
      <c r="L318">
        <v>596060</v>
      </c>
      <c r="M318">
        <v>536898</v>
      </c>
      <c r="O318">
        <v>0.7</v>
      </c>
    </row>
    <row r="319" spans="1:17">
      <c r="A319" t="s">
        <v>527</v>
      </c>
      <c r="B319" t="s">
        <v>292</v>
      </c>
      <c r="C319" t="s">
        <v>319</v>
      </c>
      <c r="D319" t="s">
        <v>2691</v>
      </c>
      <c r="E319" t="s">
        <v>829</v>
      </c>
      <c r="F319" t="s">
        <v>830</v>
      </c>
      <c r="H319" t="s">
        <v>831</v>
      </c>
      <c r="I319">
        <v>2008</v>
      </c>
      <c r="J319">
        <v>400000</v>
      </c>
      <c r="K319">
        <v>2229000</v>
      </c>
      <c r="L319">
        <v>1869825</v>
      </c>
      <c r="M319">
        <v>680030</v>
      </c>
      <c r="O319">
        <v>0.38</v>
      </c>
    </row>
    <row r="320" spans="1:17">
      <c r="A320" t="s">
        <v>527</v>
      </c>
      <c r="B320" t="s">
        <v>292</v>
      </c>
      <c r="C320" t="s">
        <v>319</v>
      </c>
      <c r="D320" t="s">
        <v>2705</v>
      </c>
      <c r="E320" t="s">
        <v>833</v>
      </c>
      <c r="F320" t="s">
        <v>834</v>
      </c>
      <c r="H320" t="s">
        <v>835</v>
      </c>
      <c r="I320">
        <v>2014</v>
      </c>
      <c r="J320">
        <v>5600000</v>
      </c>
      <c r="K320">
        <v>8060000</v>
      </c>
      <c r="L320">
        <v>3625053</v>
      </c>
      <c r="M320">
        <v>1245157</v>
      </c>
      <c r="O320">
        <v>0.3</v>
      </c>
    </row>
    <row r="321" spans="1:17">
      <c r="A321" t="s">
        <v>527</v>
      </c>
      <c r="B321" t="s">
        <v>292</v>
      </c>
      <c r="C321" t="s">
        <v>319</v>
      </c>
      <c r="D321" t="s">
        <v>2705</v>
      </c>
      <c r="E321" t="s">
        <v>836</v>
      </c>
      <c r="F321" t="s">
        <v>837</v>
      </c>
      <c r="H321" t="s">
        <v>838</v>
      </c>
      <c r="I321">
        <v>2018</v>
      </c>
      <c r="J321">
        <v>1300000</v>
      </c>
      <c r="K321">
        <v>1300000</v>
      </c>
      <c r="L321">
        <v>1225865</v>
      </c>
      <c r="M321">
        <v>979353</v>
      </c>
      <c r="O321">
        <v>0.95</v>
      </c>
    </row>
    <row r="322" spans="1:17">
      <c r="A322" t="s">
        <v>527</v>
      </c>
      <c r="B322" t="s">
        <v>292</v>
      </c>
      <c r="C322" t="s">
        <v>319</v>
      </c>
      <c r="D322" t="s">
        <v>2708</v>
      </c>
      <c r="E322" t="s">
        <v>840</v>
      </c>
      <c r="F322" t="s">
        <v>841</v>
      </c>
      <c r="H322" t="s">
        <v>842</v>
      </c>
      <c r="I322">
        <v>2019</v>
      </c>
      <c r="J322">
        <v>3150000</v>
      </c>
      <c r="K322">
        <v>3150000</v>
      </c>
      <c r="L322">
        <v>1706706</v>
      </c>
      <c r="M322">
        <v>783427</v>
      </c>
      <c r="O322">
        <v>0.35</v>
      </c>
    </row>
    <row r="323" spans="1:17">
      <c r="A323" t="s">
        <v>527</v>
      </c>
      <c r="B323" t="s">
        <v>292</v>
      </c>
      <c r="C323" t="s">
        <v>319</v>
      </c>
      <c r="D323" t="s">
        <v>2708</v>
      </c>
      <c r="E323" t="s">
        <v>840</v>
      </c>
      <c r="F323" t="s">
        <v>841</v>
      </c>
      <c r="H323" t="s">
        <v>843</v>
      </c>
      <c r="I323">
        <v>2014</v>
      </c>
      <c r="J323">
        <v>3700000</v>
      </c>
      <c r="K323">
        <v>3700000</v>
      </c>
      <c r="L323">
        <v>3675938</v>
      </c>
      <c r="M323">
        <v>3277183</v>
      </c>
      <c r="O323">
        <v>1</v>
      </c>
    </row>
    <row r="324" spans="1:17">
      <c r="A324" t="s">
        <v>527</v>
      </c>
      <c r="B324" t="s">
        <v>292</v>
      </c>
      <c r="C324" t="s">
        <v>319</v>
      </c>
      <c r="D324" t="s">
        <v>2708</v>
      </c>
      <c r="E324" t="s">
        <v>840</v>
      </c>
      <c r="F324" t="s">
        <v>841</v>
      </c>
      <c r="H324" t="s">
        <v>844</v>
      </c>
      <c r="I324">
        <v>2014</v>
      </c>
      <c r="J324">
        <v>1200000</v>
      </c>
      <c r="K324">
        <v>4620000</v>
      </c>
      <c r="L324">
        <v>4266211</v>
      </c>
      <c r="M324">
        <v>2363149</v>
      </c>
      <c r="O324">
        <v>0.56000000000000005</v>
      </c>
    </row>
    <row r="325" spans="1:17">
      <c r="A325" t="s">
        <v>527</v>
      </c>
      <c r="B325" t="s">
        <v>292</v>
      </c>
      <c r="C325" t="s">
        <v>319</v>
      </c>
      <c r="D325" t="s">
        <v>2708</v>
      </c>
      <c r="E325" t="s">
        <v>840</v>
      </c>
      <c r="F325" t="s">
        <v>845</v>
      </c>
      <c r="H325" t="s">
        <v>846</v>
      </c>
      <c r="I325">
        <v>2007</v>
      </c>
      <c r="J325">
        <v>2000000</v>
      </c>
      <c r="K325">
        <v>3200000</v>
      </c>
      <c r="L325">
        <v>3199702</v>
      </c>
      <c r="M325">
        <v>2359161</v>
      </c>
      <c r="O325">
        <v>1</v>
      </c>
    </row>
    <row r="326" spans="1:17">
      <c r="A326" t="s">
        <v>527</v>
      </c>
      <c r="B326" t="s">
        <v>292</v>
      </c>
      <c r="C326" t="s">
        <v>319</v>
      </c>
      <c r="D326" t="s">
        <v>2708</v>
      </c>
      <c r="E326" t="s">
        <v>847</v>
      </c>
      <c r="F326" t="s">
        <v>848</v>
      </c>
      <c r="H326" t="s">
        <v>849</v>
      </c>
      <c r="I326">
        <v>2006</v>
      </c>
      <c r="J326">
        <v>1200000</v>
      </c>
      <c r="K326">
        <v>4948000</v>
      </c>
      <c r="L326">
        <v>4697120</v>
      </c>
      <c r="M326">
        <v>3809726</v>
      </c>
      <c r="O326">
        <v>0.99</v>
      </c>
    </row>
    <row r="327" spans="1:17">
      <c r="A327" t="s">
        <v>527</v>
      </c>
      <c r="B327" t="s">
        <v>292</v>
      </c>
      <c r="C327" t="s">
        <v>319</v>
      </c>
      <c r="D327" t="s">
        <v>2711</v>
      </c>
      <c r="E327" t="s">
        <v>851</v>
      </c>
      <c r="F327" t="s">
        <v>852</v>
      </c>
      <c r="H327" t="s">
        <v>853</v>
      </c>
      <c r="I327">
        <v>2008</v>
      </c>
      <c r="J327">
        <v>600000</v>
      </c>
      <c r="K327">
        <v>1676320</v>
      </c>
      <c r="L327">
        <v>1634450</v>
      </c>
      <c r="M327">
        <v>1534223</v>
      </c>
      <c r="O327">
        <v>0.95</v>
      </c>
    </row>
    <row r="328" spans="1:17">
      <c r="A328" t="s">
        <v>527</v>
      </c>
      <c r="B328" t="s">
        <v>292</v>
      </c>
      <c r="C328" t="s">
        <v>319</v>
      </c>
      <c r="D328" t="s">
        <v>2711</v>
      </c>
      <c r="E328" t="s">
        <v>851</v>
      </c>
      <c r="F328" t="s">
        <v>852</v>
      </c>
      <c r="H328" t="s">
        <v>854</v>
      </c>
      <c r="I328">
        <v>2008</v>
      </c>
      <c r="J328">
        <v>600000</v>
      </c>
      <c r="K328">
        <v>1828000</v>
      </c>
      <c r="L328">
        <v>1805927</v>
      </c>
      <c r="M328">
        <v>1742042</v>
      </c>
      <c r="O328">
        <v>0.98</v>
      </c>
    </row>
    <row r="329" spans="1:17">
      <c r="A329" t="s">
        <v>527</v>
      </c>
      <c r="B329" t="s">
        <v>292</v>
      </c>
      <c r="C329" t="s">
        <v>319</v>
      </c>
      <c r="D329" t="s">
        <v>2711</v>
      </c>
      <c r="E329" t="s">
        <v>851</v>
      </c>
      <c r="F329" t="s">
        <v>852</v>
      </c>
      <c r="H329" t="s">
        <v>855</v>
      </c>
      <c r="I329">
        <v>2019</v>
      </c>
      <c r="J329">
        <v>2300000</v>
      </c>
      <c r="K329">
        <v>3163900</v>
      </c>
      <c r="L329">
        <v>2642122</v>
      </c>
      <c r="M329">
        <v>683570</v>
      </c>
      <c r="O329">
        <v>0.48</v>
      </c>
    </row>
    <row r="330" spans="1:17">
      <c r="A330" t="s">
        <v>527</v>
      </c>
      <c r="B330" t="s">
        <v>292</v>
      </c>
      <c r="C330" t="s">
        <v>319</v>
      </c>
      <c r="D330" t="s">
        <v>2711</v>
      </c>
      <c r="E330" t="s">
        <v>851</v>
      </c>
      <c r="F330" t="s">
        <v>852</v>
      </c>
      <c r="H330" t="s">
        <v>856</v>
      </c>
      <c r="I330">
        <v>2019</v>
      </c>
      <c r="J330">
        <v>1500000</v>
      </c>
      <c r="K330">
        <v>2035616</v>
      </c>
      <c r="L330">
        <v>1797750</v>
      </c>
      <c r="M330">
        <v>901401</v>
      </c>
      <c r="O330">
        <v>0.7</v>
      </c>
    </row>
    <row r="331" spans="1:17">
      <c r="A331" t="s">
        <v>527</v>
      </c>
      <c r="B331" t="s">
        <v>292</v>
      </c>
      <c r="C331" t="s">
        <v>319</v>
      </c>
      <c r="D331" t="s">
        <v>2716</v>
      </c>
      <c r="E331" t="s">
        <v>858</v>
      </c>
      <c r="F331" t="s">
        <v>859</v>
      </c>
      <c r="H331" t="s">
        <v>860</v>
      </c>
      <c r="I331">
        <v>2012</v>
      </c>
      <c r="J331">
        <v>500000</v>
      </c>
      <c r="K331">
        <v>2700000</v>
      </c>
      <c r="L331">
        <v>2106112</v>
      </c>
      <c r="M331">
        <v>2081867</v>
      </c>
      <c r="O331">
        <v>1</v>
      </c>
    </row>
    <row r="332" spans="1:17">
      <c r="A332" t="s">
        <v>527</v>
      </c>
      <c r="B332" t="s">
        <v>314</v>
      </c>
      <c r="C332" t="s">
        <v>319</v>
      </c>
      <c r="D332" t="s">
        <v>2691</v>
      </c>
      <c r="E332" t="s">
        <v>862</v>
      </c>
      <c r="F332" t="s">
        <v>863</v>
      </c>
      <c r="H332" t="s">
        <v>864</v>
      </c>
      <c r="I332">
        <v>2007</v>
      </c>
      <c r="J332">
        <v>500000</v>
      </c>
      <c r="K332">
        <v>3593000</v>
      </c>
      <c r="L332">
        <v>3022704</v>
      </c>
      <c r="M332">
        <v>1873705</v>
      </c>
      <c r="O332">
        <v>0.85</v>
      </c>
      <c r="Q332" t="s">
        <v>865</v>
      </c>
    </row>
    <row r="333" spans="1:17">
      <c r="A333" t="s">
        <v>527</v>
      </c>
      <c r="B333" t="s">
        <v>314</v>
      </c>
      <c r="C333" t="s">
        <v>319</v>
      </c>
      <c r="D333" t="s">
        <v>2705</v>
      </c>
      <c r="E333" t="s">
        <v>867</v>
      </c>
      <c r="F333" t="s">
        <v>868</v>
      </c>
      <c r="H333" t="s">
        <v>869</v>
      </c>
      <c r="I333">
        <v>2014</v>
      </c>
      <c r="J333">
        <v>1540000</v>
      </c>
      <c r="K333">
        <v>2040000</v>
      </c>
      <c r="L333">
        <v>83831</v>
      </c>
      <c r="M333">
        <v>10092</v>
      </c>
      <c r="O333">
        <v>0</v>
      </c>
      <c r="Q333" t="s">
        <v>870</v>
      </c>
    </row>
    <row r="334" spans="1:17">
      <c r="A334" t="s">
        <v>527</v>
      </c>
      <c r="B334" t="s">
        <v>314</v>
      </c>
      <c r="C334" t="s">
        <v>319</v>
      </c>
      <c r="D334" t="s">
        <v>2705</v>
      </c>
      <c r="E334" t="s">
        <v>871</v>
      </c>
      <c r="F334" t="s">
        <v>872</v>
      </c>
      <c r="H334" t="s">
        <v>873</v>
      </c>
      <c r="I334">
        <v>2012</v>
      </c>
      <c r="J334">
        <v>1500000</v>
      </c>
      <c r="K334">
        <v>1500000</v>
      </c>
      <c r="L334">
        <v>484693</v>
      </c>
      <c r="M334">
        <v>267492</v>
      </c>
      <c r="O334">
        <v>0.05</v>
      </c>
      <c r="Q334" t="s">
        <v>865</v>
      </c>
    </row>
    <row r="335" spans="1:17">
      <c r="A335" t="s">
        <v>527</v>
      </c>
      <c r="B335" t="s">
        <v>314</v>
      </c>
      <c r="C335" t="s">
        <v>319</v>
      </c>
      <c r="D335" t="s">
        <v>2711</v>
      </c>
      <c r="E335" t="s">
        <v>875</v>
      </c>
      <c r="F335" t="s">
        <v>876</v>
      </c>
      <c r="H335" t="s">
        <v>877</v>
      </c>
      <c r="I335">
        <v>2019</v>
      </c>
      <c r="J335">
        <v>2300000</v>
      </c>
      <c r="K335">
        <v>2300000</v>
      </c>
      <c r="L335">
        <v>2078467</v>
      </c>
      <c r="M335">
        <v>2091</v>
      </c>
      <c r="O335">
        <v>0.15</v>
      </c>
      <c r="Q335" t="s">
        <v>865</v>
      </c>
    </row>
    <row r="336" spans="1:17">
      <c r="A336" t="s">
        <v>527</v>
      </c>
      <c r="B336" t="s">
        <v>314</v>
      </c>
      <c r="C336" t="s">
        <v>319</v>
      </c>
      <c r="D336" t="s">
        <v>2716</v>
      </c>
      <c r="E336" t="s">
        <v>879</v>
      </c>
      <c r="F336" t="s">
        <v>880</v>
      </c>
      <c r="H336" t="s">
        <v>881</v>
      </c>
      <c r="I336">
        <v>2019</v>
      </c>
      <c r="J336">
        <v>1200000</v>
      </c>
      <c r="K336">
        <v>1200000</v>
      </c>
      <c r="L336">
        <v>1762</v>
      </c>
      <c r="M336">
        <v>1762</v>
      </c>
      <c r="O336">
        <v>0</v>
      </c>
      <c r="Q336" t="s">
        <v>882</v>
      </c>
    </row>
    <row r="337" spans="1:17">
      <c r="A337" t="s">
        <v>527</v>
      </c>
      <c r="B337" t="s">
        <v>273</v>
      </c>
      <c r="C337" t="s">
        <v>883</v>
      </c>
      <c r="D337" t="s">
        <v>2690</v>
      </c>
      <c r="E337" t="s">
        <v>885</v>
      </c>
      <c r="F337" t="s">
        <v>886</v>
      </c>
      <c r="G337" t="s">
        <v>887</v>
      </c>
      <c r="H337" t="s">
        <v>888</v>
      </c>
      <c r="I337">
        <v>2011</v>
      </c>
      <c r="J337">
        <v>900000</v>
      </c>
      <c r="K337">
        <v>1100000</v>
      </c>
      <c r="L337">
        <v>1099098</v>
      </c>
      <c r="M337">
        <v>1083386</v>
      </c>
      <c r="O337">
        <v>0.98</v>
      </c>
      <c r="Q337" t="s">
        <v>889</v>
      </c>
    </row>
    <row r="338" spans="1:17">
      <c r="A338" t="s">
        <v>527</v>
      </c>
      <c r="B338" t="s">
        <v>273</v>
      </c>
      <c r="C338" t="s">
        <v>319</v>
      </c>
      <c r="D338" t="s">
        <v>2690</v>
      </c>
      <c r="E338" t="s">
        <v>890</v>
      </c>
      <c r="F338" t="s">
        <v>891</v>
      </c>
      <c r="G338" t="s">
        <v>892</v>
      </c>
      <c r="H338" t="s">
        <v>893</v>
      </c>
      <c r="I338">
        <v>2007</v>
      </c>
      <c r="J338">
        <v>180000</v>
      </c>
      <c r="K338">
        <v>1075000</v>
      </c>
      <c r="L338">
        <v>97282</v>
      </c>
      <c r="M338">
        <v>97985</v>
      </c>
      <c r="O338">
        <v>0.5</v>
      </c>
      <c r="Q338" t="s">
        <v>894</v>
      </c>
    </row>
    <row r="339" spans="1:17">
      <c r="A339" t="s">
        <v>527</v>
      </c>
      <c r="B339" t="s">
        <v>273</v>
      </c>
      <c r="C339" t="s">
        <v>319</v>
      </c>
      <c r="D339" t="s">
        <v>2691</v>
      </c>
      <c r="E339" t="s">
        <v>895</v>
      </c>
      <c r="F339" t="s">
        <v>896</v>
      </c>
      <c r="G339" t="s">
        <v>897</v>
      </c>
      <c r="H339" t="s">
        <v>898</v>
      </c>
      <c r="I339">
        <v>2007</v>
      </c>
      <c r="J339">
        <v>900000</v>
      </c>
      <c r="K339">
        <v>3802332</v>
      </c>
      <c r="L339">
        <v>3761620</v>
      </c>
      <c r="M339">
        <v>3508425</v>
      </c>
      <c r="O339">
        <v>0.98</v>
      </c>
      <c r="Q339" t="s">
        <v>899</v>
      </c>
    </row>
    <row r="340" spans="1:17">
      <c r="A340" t="s">
        <v>527</v>
      </c>
      <c r="B340" t="s">
        <v>273</v>
      </c>
      <c r="C340" t="s">
        <v>319</v>
      </c>
      <c r="D340" t="s">
        <v>2691</v>
      </c>
      <c r="E340" t="s">
        <v>895</v>
      </c>
      <c r="F340" t="s">
        <v>896</v>
      </c>
      <c r="G340" t="s">
        <v>900</v>
      </c>
      <c r="H340" t="s">
        <v>901</v>
      </c>
      <c r="I340">
        <v>2006</v>
      </c>
      <c r="J340">
        <v>500000</v>
      </c>
      <c r="K340">
        <v>3272000</v>
      </c>
      <c r="L340">
        <v>3116122</v>
      </c>
      <c r="M340">
        <v>2702312</v>
      </c>
      <c r="O340">
        <v>0.95</v>
      </c>
      <c r="Q340" t="s">
        <v>902</v>
      </c>
    </row>
    <row r="341" spans="1:17">
      <c r="A341" t="s">
        <v>527</v>
      </c>
      <c r="B341" t="s">
        <v>273</v>
      </c>
      <c r="C341" t="s">
        <v>319</v>
      </c>
      <c r="D341" t="s">
        <v>2691</v>
      </c>
      <c r="E341" t="s">
        <v>895</v>
      </c>
      <c r="F341" t="s">
        <v>896</v>
      </c>
      <c r="G341" t="s">
        <v>903</v>
      </c>
      <c r="H341" t="s">
        <v>904</v>
      </c>
      <c r="I341">
        <v>2006</v>
      </c>
      <c r="J341">
        <v>500000</v>
      </c>
      <c r="K341">
        <v>3245500</v>
      </c>
      <c r="L341">
        <v>3085772</v>
      </c>
      <c r="M341">
        <v>2690245</v>
      </c>
      <c r="O341">
        <v>0.8</v>
      </c>
      <c r="Q341" t="s">
        <v>902</v>
      </c>
    </row>
    <row r="342" spans="1:17">
      <c r="A342" t="s">
        <v>527</v>
      </c>
      <c r="B342" t="s">
        <v>273</v>
      </c>
      <c r="C342" t="s">
        <v>319</v>
      </c>
      <c r="D342" t="s">
        <v>2697</v>
      </c>
      <c r="E342" t="s">
        <v>906</v>
      </c>
      <c r="F342" t="s">
        <v>907</v>
      </c>
      <c r="G342" t="s">
        <v>908</v>
      </c>
      <c r="H342" t="s">
        <v>909</v>
      </c>
      <c r="I342">
        <v>2020</v>
      </c>
      <c r="J342">
        <v>1000000</v>
      </c>
      <c r="K342">
        <v>1293000</v>
      </c>
      <c r="L342">
        <v>1263690</v>
      </c>
      <c r="M342">
        <v>864750</v>
      </c>
      <c r="O342">
        <v>0.85</v>
      </c>
      <c r="Q342" t="s">
        <v>910</v>
      </c>
    </row>
    <row r="343" spans="1:17">
      <c r="A343" t="s">
        <v>527</v>
      </c>
      <c r="B343" t="s">
        <v>273</v>
      </c>
      <c r="C343" t="s">
        <v>319</v>
      </c>
      <c r="D343" t="s">
        <v>2700</v>
      </c>
      <c r="E343" t="s">
        <v>912</v>
      </c>
      <c r="F343" t="s">
        <v>913</v>
      </c>
      <c r="H343" t="s">
        <v>914</v>
      </c>
      <c r="I343">
        <v>2011</v>
      </c>
      <c r="J343">
        <v>750000</v>
      </c>
      <c r="K343">
        <v>1020000</v>
      </c>
      <c r="L343">
        <v>937279</v>
      </c>
      <c r="M343">
        <v>936730</v>
      </c>
      <c r="O343">
        <v>1</v>
      </c>
      <c r="Q343" t="s">
        <v>13</v>
      </c>
    </row>
    <row r="344" spans="1:17">
      <c r="A344" t="s">
        <v>527</v>
      </c>
      <c r="B344" t="s">
        <v>273</v>
      </c>
      <c r="C344" t="s">
        <v>319</v>
      </c>
      <c r="D344" t="s">
        <v>2705</v>
      </c>
      <c r="E344" t="s">
        <v>916</v>
      </c>
      <c r="F344" t="s">
        <v>917</v>
      </c>
      <c r="G344" t="s">
        <v>918</v>
      </c>
      <c r="H344" t="s">
        <v>919</v>
      </c>
      <c r="I344">
        <v>2011</v>
      </c>
      <c r="J344">
        <v>1500000</v>
      </c>
      <c r="K344">
        <v>1500000</v>
      </c>
      <c r="L344">
        <v>1499412</v>
      </c>
      <c r="M344">
        <v>442606</v>
      </c>
      <c r="O344">
        <v>0.3</v>
      </c>
      <c r="Q344" t="s">
        <v>920</v>
      </c>
    </row>
    <row r="345" spans="1:17">
      <c r="A345" t="s">
        <v>527</v>
      </c>
      <c r="B345" t="s">
        <v>273</v>
      </c>
      <c r="C345" t="s">
        <v>319</v>
      </c>
      <c r="D345" t="s">
        <v>2705</v>
      </c>
      <c r="E345" t="s">
        <v>916</v>
      </c>
      <c r="F345" t="s">
        <v>917</v>
      </c>
      <c r="G345" t="s">
        <v>921</v>
      </c>
      <c r="H345" t="s">
        <v>922</v>
      </c>
      <c r="I345">
        <v>2018</v>
      </c>
      <c r="J345">
        <v>1400000</v>
      </c>
      <c r="K345">
        <v>1400000</v>
      </c>
      <c r="L345">
        <v>1386210</v>
      </c>
      <c r="M345">
        <v>1037588</v>
      </c>
      <c r="O345">
        <v>0.8</v>
      </c>
      <c r="Q345" t="s">
        <v>923</v>
      </c>
    </row>
    <row r="346" spans="1:17">
      <c r="A346" t="s">
        <v>527</v>
      </c>
      <c r="B346" t="s">
        <v>273</v>
      </c>
      <c r="C346" t="s">
        <v>319</v>
      </c>
      <c r="D346" t="s">
        <v>2708</v>
      </c>
      <c r="E346" t="s">
        <v>130</v>
      </c>
      <c r="F346" t="s">
        <v>925</v>
      </c>
      <c r="G346" t="s">
        <v>926</v>
      </c>
      <c r="H346" t="s">
        <v>927</v>
      </c>
      <c r="I346">
        <v>2018</v>
      </c>
      <c r="J346">
        <v>2000000</v>
      </c>
      <c r="K346">
        <v>8950000</v>
      </c>
      <c r="L346">
        <v>8811188</v>
      </c>
      <c r="M346">
        <v>8007590</v>
      </c>
      <c r="O346">
        <v>0.98</v>
      </c>
      <c r="Q346" t="s">
        <v>928</v>
      </c>
    </row>
    <row r="347" spans="1:17">
      <c r="A347" t="s">
        <v>527</v>
      </c>
      <c r="B347" t="s">
        <v>273</v>
      </c>
      <c r="C347" t="s">
        <v>319</v>
      </c>
      <c r="D347" t="s">
        <v>2708</v>
      </c>
      <c r="E347" t="s">
        <v>130</v>
      </c>
      <c r="F347" t="s">
        <v>925</v>
      </c>
      <c r="G347" t="s">
        <v>929</v>
      </c>
      <c r="H347" t="s">
        <v>930</v>
      </c>
      <c r="I347">
        <v>2013</v>
      </c>
      <c r="J347">
        <v>5711741</v>
      </c>
      <c r="K347">
        <v>6411741</v>
      </c>
      <c r="L347">
        <v>5784414</v>
      </c>
      <c r="M347">
        <v>5190993</v>
      </c>
      <c r="O347">
        <v>0.81</v>
      </c>
      <c r="Q347" t="s">
        <v>931</v>
      </c>
    </row>
    <row r="348" spans="1:17">
      <c r="A348" t="s">
        <v>527</v>
      </c>
      <c r="B348" t="s">
        <v>273</v>
      </c>
      <c r="C348" t="s">
        <v>319</v>
      </c>
      <c r="D348" t="s">
        <v>2708</v>
      </c>
      <c r="E348" t="s">
        <v>130</v>
      </c>
      <c r="F348" t="s">
        <v>925</v>
      </c>
      <c r="G348" t="s">
        <v>932</v>
      </c>
      <c r="H348" t="s">
        <v>933</v>
      </c>
      <c r="I348">
        <v>2018</v>
      </c>
      <c r="J348">
        <v>1000000</v>
      </c>
      <c r="K348">
        <v>6000000</v>
      </c>
      <c r="L348">
        <v>5950356</v>
      </c>
      <c r="M348">
        <v>5522703</v>
      </c>
      <c r="O348">
        <v>0.95</v>
      </c>
      <c r="Q348" t="s">
        <v>20</v>
      </c>
    </row>
    <row r="349" spans="1:17">
      <c r="A349" t="s">
        <v>527</v>
      </c>
      <c r="B349" t="s">
        <v>273</v>
      </c>
      <c r="C349" t="s">
        <v>319</v>
      </c>
      <c r="D349" t="s">
        <v>2708</v>
      </c>
      <c r="E349" t="s">
        <v>130</v>
      </c>
      <c r="F349" t="s">
        <v>925</v>
      </c>
      <c r="G349" t="s">
        <v>934</v>
      </c>
      <c r="H349" t="s">
        <v>935</v>
      </c>
      <c r="I349">
        <v>2011</v>
      </c>
      <c r="J349">
        <v>4640000</v>
      </c>
      <c r="K349">
        <v>5690000</v>
      </c>
      <c r="L349">
        <v>5673108</v>
      </c>
      <c r="M349">
        <v>5567592</v>
      </c>
      <c r="O349">
        <v>1</v>
      </c>
      <c r="Q349" t="s">
        <v>936</v>
      </c>
    </row>
    <row r="350" spans="1:17">
      <c r="A350" t="s">
        <v>527</v>
      </c>
      <c r="B350" t="s">
        <v>273</v>
      </c>
      <c r="C350" t="s">
        <v>319</v>
      </c>
      <c r="D350" t="s">
        <v>2708</v>
      </c>
      <c r="E350" t="s">
        <v>130</v>
      </c>
      <c r="F350" t="s">
        <v>925</v>
      </c>
      <c r="G350" t="s">
        <v>937</v>
      </c>
      <c r="H350" t="s">
        <v>938</v>
      </c>
      <c r="I350">
        <v>2017</v>
      </c>
      <c r="J350">
        <v>5000000</v>
      </c>
      <c r="K350">
        <v>5200000</v>
      </c>
      <c r="L350">
        <v>5037134</v>
      </c>
      <c r="M350">
        <v>4560094</v>
      </c>
      <c r="O350">
        <v>0.97</v>
      </c>
      <c r="Q350" t="s">
        <v>939</v>
      </c>
    </row>
    <row r="351" spans="1:17">
      <c r="A351" t="s">
        <v>527</v>
      </c>
      <c r="B351" t="s">
        <v>273</v>
      </c>
      <c r="C351" t="s">
        <v>319</v>
      </c>
      <c r="D351" t="s">
        <v>2708</v>
      </c>
      <c r="E351" t="s">
        <v>130</v>
      </c>
      <c r="F351" t="s">
        <v>925</v>
      </c>
      <c r="G351" t="s">
        <v>940</v>
      </c>
      <c r="H351" t="s">
        <v>941</v>
      </c>
      <c r="I351">
        <v>2018</v>
      </c>
      <c r="J351">
        <v>1500000</v>
      </c>
      <c r="K351">
        <v>4500000</v>
      </c>
      <c r="L351">
        <v>4468123</v>
      </c>
      <c r="M351">
        <v>3594023</v>
      </c>
      <c r="O351">
        <v>0.79</v>
      </c>
      <c r="Q351" t="s">
        <v>20</v>
      </c>
    </row>
    <row r="352" spans="1:17">
      <c r="A352" t="s">
        <v>527</v>
      </c>
      <c r="B352" t="s">
        <v>273</v>
      </c>
      <c r="C352" t="s">
        <v>319</v>
      </c>
      <c r="D352" t="s">
        <v>2708</v>
      </c>
      <c r="E352" t="s">
        <v>130</v>
      </c>
      <c r="F352" t="s">
        <v>925</v>
      </c>
      <c r="G352" t="s">
        <v>942</v>
      </c>
      <c r="H352" t="s">
        <v>943</v>
      </c>
      <c r="I352">
        <v>2021</v>
      </c>
      <c r="J352">
        <v>3000000</v>
      </c>
      <c r="K352">
        <v>3000000</v>
      </c>
      <c r="L352">
        <v>2588276</v>
      </c>
      <c r="M352">
        <v>1161857</v>
      </c>
      <c r="O352">
        <v>0.66</v>
      </c>
      <c r="Q352" t="s">
        <v>20</v>
      </c>
    </row>
    <row r="353" spans="1:17">
      <c r="A353" t="s">
        <v>527</v>
      </c>
      <c r="B353" t="s">
        <v>273</v>
      </c>
      <c r="C353" t="s">
        <v>319</v>
      </c>
      <c r="D353" t="s">
        <v>2708</v>
      </c>
      <c r="E353" t="s">
        <v>130</v>
      </c>
      <c r="F353" t="s">
        <v>925</v>
      </c>
      <c r="G353" t="s">
        <v>944</v>
      </c>
      <c r="H353" t="s">
        <v>945</v>
      </c>
      <c r="I353">
        <v>2014</v>
      </c>
      <c r="J353">
        <v>1500000</v>
      </c>
      <c r="K353">
        <v>2600000</v>
      </c>
      <c r="L353">
        <v>2593690</v>
      </c>
      <c r="M353">
        <v>2079365</v>
      </c>
      <c r="O353">
        <v>0.8</v>
      </c>
      <c r="Q353" t="s">
        <v>20</v>
      </c>
    </row>
    <row r="354" spans="1:17">
      <c r="A354" t="s">
        <v>527</v>
      </c>
      <c r="B354" t="s">
        <v>273</v>
      </c>
      <c r="C354" t="s">
        <v>319</v>
      </c>
      <c r="D354" t="s">
        <v>2708</v>
      </c>
      <c r="E354" t="s">
        <v>130</v>
      </c>
      <c r="F354" t="s">
        <v>925</v>
      </c>
      <c r="G354" t="s">
        <v>946</v>
      </c>
      <c r="H354" t="s">
        <v>947</v>
      </c>
      <c r="I354">
        <v>2021</v>
      </c>
      <c r="J354">
        <v>2060000</v>
      </c>
      <c r="K354">
        <v>2060000</v>
      </c>
      <c r="L354">
        <v>1553148</v>
      </c>
      <c r="M354">
        <v>433584</v>
      </c>
      <c r="O354">
        <v>0.43</v>
      </c>
      <c r="Q354" t="s">
        <v>20</v>
      </c>
    </row>
    <row r="355" spans="1:17">
      <c r="A355" t="s">
        <v>527</v>
      </c>
      <c r="B355" t="s">
        <v>273</v>
      </c>
      <c r="C355" t="s">
        <v>319</v>
      </c>
      <c r="D355" t="s">
        <v>2708</v>
      </c>
      <c r="E355" t="s">
        <v>130</v>
      </c>
      <c r="F355" t="s">
        <v>925</v>
      </c>
      <c r="G355" t="s">
        <v>948</v>
      </c>
      <c r="H355" t="s">
        <v>949</v>
      </c>
      <c r="I355">
        <v>2014</v>
      </c>
      <c r="J355">
        <v>3100000</v>
      </c>
      <c r="K355">
        <v>1739169</v>
      </c>
      <c r="L355">
        <v>546582</v>
      </c>
      <c r="M355">
        <v>1246965</v>
      </c>
      <c r="O355">
        <v>0.93</v>
      </c>
      <c r="Q355" t="s">
        <v>20</v>
      </c>
    </row>
    <row r="356" spans="1:17">
      <c r="A356" t="s">
        <v>527</v>
      </c>
      <c r="B356" t="s">
        <v>273</v>
      </c>
      <c r="C356" t="s">
        <v>319</v>
      </c>
      <c r="D356" t="s">
        <v>2708</v>
      </c>
      <c r="E356" t="s">
        <v>130</v>
      </c>
      <c r="F356" t="s">
        <v>925</v>
      </c>
      <c r="G356" t="s">
        <v>950</v>
      </c>
      <c r="H356" t="s">
        <v>951</v>
      </c>
      <c r="I356">
        <v>2014</v>
      </c>
      <c r="J356">
        <v>850000</v>
      </c>
      <c r="K356">
        <v>1700000</v>
      </c>
      <c r="L356">
        <v>1503482</v>
      </c>
      <c r="M356">
        <v>1435574</v>
      </c>
      <c r="O356">
        <v>0.98</v>
      </c>
      <c r="Q356" t="s">
        <v>952</v>
      </c>
    </row>
    <row r="357" spans="1:17">
      <c r="A357" t="s">
        <v>527</v>
      </c>
      <c r="B357" t="s">
        <v>273</v>
      </c>
      <c r="C357" t="s">
        <v>319</v>
      </c>
      <c r="D357" t="s">
        <v>2708</v>
      </c>
      <c r="E357" t="s">
        <v>130</v>
      </c>
      <c r="F357" t="s">
        <v>925</v>
      </c>
      <c r="G357" t="s">
        <v>953</v>
      </c>
      <c r="H357" t="s">
        <v>954</v>
      </c>
      <c r="I357">
        <v>2018</v>
      </c>
      <c r="J357">
        <v>1300000</v>
      </c>
      <c r="K357">
        <v>1300000</v>
      </c>
      <c r="L357">
        <v>154084</v>
      </c>
      <c r="M357">
        <v>153812</v>
      </c>
      <c r="O357">
        <v>0.12</v>
      </c>
      <c r="Q357" t="s">
        <v>955</v>
      </c>
    </row>
    <row r="358" spans="1:17">
      <c r="A358" t="s">
        <v>527</v>
      </c>
      <c r="B358" t="s">
        <v>273</v>
      </c>
      <c r="C358" t="s">
        <v>319</v>
      </c>
      <c r="D358" t="s">
        <v>2708</v>
      </c>
      <c r="E358" t="s">
        <v>130</v>
      </c>
      <c r="F358" t="s">
        <v>925</v>
      </c>
      <c r="G358" t="s">
        <v>956</v>
      </c>
      <c r="H358" t="s">
        <v>957</v>
      </c>
      <c r="I358">
        <v>2011</v>
      </c>
      <c r="J358">
        <v>3000000</v>
      </c>
      <c r="K358">
        <v>3910000</v>
      </c>
      <c r="L358">
        <v>2548470</v>
      </c>
      <c r="M358">
        <v>3807750</v>
      </c>
      <c r="O358">
        <v>1</v>
      </c>
      <c r="Q358" t="s">
        <v>958</v>
      </c>
    </row>
    <row r="359" spans="1:17">
      <c r="A359" t="s">
        <v>527</v>
      </c>
      <c r="B359" t="s">
        <v>273</v>
      </c>
      <c r="C359" t="s">
        <v>319</v>
      </c>
      <c r="D359" t="s">
        <v>2711</v>
      </c>
      <c r="E359" t="s">
        <v>119</v>
      </c>
      <c r="F359" t="s">
        <v>119</v>
      </c>
      <c r="G359" t="s">
        <v>959</v>
      </c>
      <c r="H359" t="s">
        <v>960</v>
      </c>
      <c r="I359">
        <v>2014</v>
      </c>
      <c r="J359">
        <v>4000000</v>
      </c>
      <c r="K359">
        <v>8221457</v>
      </c>
      <c r="L359">
        <v>8019567</v>
      </c>
      <c r="M359">
        <v>6808093</v>
      </c>
      <c r="O359">
        <v>0.99</v>
      </c>
      <c r="Q359" t="s">
        <v>961</v>
      </c>
    </row>
    <row r="360" spans="1:17">
      <c r="A360" t="s">
        <v>527</v>
      </c>
      <c r="B360" t="s">
        <v>273</v>
      </c>
      <c r="C360" t="s">
        <v>319</v>
      </c>
      <c r="D360" t="s">
        <v>2711</v>
      </c>
      <c r="E360" t="s">
        <v>119</v>
      </c>
      <c r="F360" t="s">
        <v>119</v>
      </c>
      <c r="G360" t="s">
        <v>962</v>
      </c>
      <c r="H360" t="s">
        <v>963</v>
      </c>
      <c r="I360">
        <v>2006</v>
      </c>
      <c r="J360">
        <v>350000</v>
      </c>
      <c r="K360">
        <v>1187000</v>
      </c>
      <c r="L360">
        <v>1051254</v>
      </c>
      <c r="M360">
        <v>1048651</v>
      </c>
      <c r="O360">
        <v>0.97</v>
      </c>
      <c r="Q360" t="s">
        <v>964</v>
      </c>
    </row>
    <row r="361" spans="1:17">
      <c r="A361" t="s">
        <v>527</v>
      </c>
      <c r="B361" t="s">
        <v>273</v>
      </c>
      <c r="C361" t="s">
        <v>319</v>
      </c>
      <c r="D361" t="s">
        <v>2716</v>
      </c>
      <c r="E361" t="s">
        <v>966</v>
      </c>
      <c r="F361" t="s">
        <v>967</v>
      </c>
      <c r="G361" t="s">
        <v>968</v>
      </c>
      <c r="H361" t="s">
        <v>969</v>
      </c>
      <c r="I361">
        <v>2022</v>
      </c>
      <c r="J361">
        <v>3000000</v>
      </c>
      <c r="K361">
        <v>3000000</v>
      </c>
      <c r="L361">
        <v>2423038</v>
      </c>
      <c r="M361">
        <v>255057</v>
      </c>
      <c r="O361">
        <v>0.25</v>
      </c>
      <c r="Q361" t="s">
        <v>20</v>
      </c>
    </row>
    <row r="362" spans="1:17">
      <c r="A362" t="s">
        <v>527</v>
      </c>
      <c r="B362" t="s">
        <v>311</v>
      </c>
      <c r="C362" t="s">
        <v>319</v>
      </c>
      <c r="D362" t="s">
        <v>2690</v>
      </c>
      <c r="E362" t="s">
        <v>971</v>
      </c>
      <c r="F362" t="s">
        <v>972</v>
      </c>
      <c r="G362" t="s">
        <v>973</v>
      </c>
      <c r="I362">
        <v>2022</v>
      </c>
      <c r="J362">
        <v>1150000</v>
      </c>
      <c r="K362">
        <v>1150000</v>
      </c>
      <c r="L362">
        <v>952310</v>
      </c>
      <c r="M362">
        <v>35051</v>
      </c>
      <c r="O362">
        <v>0</v>
      </c>
      <c r="Q362" t="s">
        <v>974</v>
      </c>
    </row>
    <row r="363" spans="1:17">
      <c r="A363" t="s">
        <v>527</v>
      </c>
      <c r="B363" t="s">
        <v>311</v>
      </c>
      <c r="C363" t="s">
        <v>319</v>
      </c>
      <c r="D363" t="s">
        <v>2711</v>
      </c>
      <c r="E363" t="s">
        <v>976</v>
      </c>
      <c r="F363" t="s">
        <v>977</v>
      </c>
      <c r="H363" t="s">
        <v>978</v>
      </c>
      <c r="I363">
        <v>2022</v>
      </c>
      <c r="J363">
        <v>3201862</v>
      </c>
      <c r="K363">
        <v>7098532</v>
      </c>
      <c r="L363">
        <v>3582369</v>
      </c>
      <c r="M363">
        <v>2875349</v>
      </c>
      <c r="O363">
        <v>0.95</v>
      </c>
      <c r="Q363" t="s">
        <v>979</v>
      </c>
    </row>
    <row r="364" spans="1:17">
      <c r="A364" t="s">
        <v>527</v>
      </c>
      <c r="B364" t="s">
        <v>312</v>
      </c>
      <c r="C364" t="s">
        <v>319</v>
      </c>
      <c r="D364" t="s">
        <v>2690</v>
      </c>
      <c r="E364" t="s">
        <v>981</v>
      </c>
      <c r="F364" t="s">
        <v>982</v>
      </c>
      <c r="H364" t="s">
        <v>983</v>
      </c>
      <c r="I364">
        <v>2022</v>
      </c>
      <c r="J364">
        <v>350000</v>
      </c>
      <c r="K364">
        <v>1159000</v>
      </c>
      <c r="L364">
        <v>316000</v>
      </c>
      <c r="M364">
        <v>14175</v>
      </c>
      <c r="O364">
        <v>0.05</v>
      </c>
      <c r="Q364" t="s">
        <v>984</v>
      </c>
    </row>
    <row r="365" spans="1:17">
      <c r="A365" t="s">
        <v>527</v>
      </c>
      <c r="B365" t="s">
        <v>312</v>
      </c>
      <c r="C365" t="s">
        <v>319</v>
      </c>
      <c r="D365" t="s">
        <v>2690</v>
      </c>
      <c r="E365" t="s">
        <v>981</v>
      </c>
      <c r="F365" t="s">
        <v>982</v>
      </c>
      <c r="H365" t="s">
        <v>983</v>
      </c>
      <c r="J365">
        <v>350000</v>
      </c>
      <c r="K365">
        <v>1159000</v>
      </c>
      <c r="L365">
        <v>316000</v>
      </c>
      <c r="M365">
        <v>14175</v>
      </c>
      <c r="O365">
        <v>0.05</v>
      </c>
      <c r="Q365" t="s">
        <v>984</v>
      </c>
    </row>
    <row r="366" spans="1:17">
      <c r="A366" t="s">
        <v>527</v>
      </c>
      <c r="B366" t="s">
        <v>312</v>
      </c>
      <c r="C366" t="s">
        <v>319</v>
      </c>
      <c r="D366" t="s">
        <v>2708</v>
      </c>
      <c r="E366" t="s">
        <v>986</v>
      </c>
      <c r="F366" t="s">
        <v>987</v>
      </c>
      <c r="H366" t="s">
        <v>988</v>
      </c>
      <c r="I366">
        <v>2022</v>
      </c>
      <c r="J366">
        <v>3100000</v>
      </c>
      <c r="K366">
        <v>3650000</v>
      </c>
      <c r="L366">
        <v>3489957</v>
      </c>
      <c r="M366">
        <v>3457138</v>
      </c>
      <c r="O366">
        <v>0.98</v>
      </c>
      <c r="Q366" t="s">
        <v>20</v>
      </c>
    </row>
    <row r="367" spans="1:17">
      <c r="A367" t="s">
        <v>527</v>
      </c>
      <c r="B367" t="s">
        <v>312</v>
      </c>
      <c r="C367" t="s">
        <v>319</v>
      </c>
      <c r="D367" t="s">
        <v>2708</v>
      </c>
      <c r="E367" t="s">
        <v>989</v>
      </c>
      <c r="F367" t="s">
        <v>990</v>
      </c>
      <c r="H367" t="s">
        <v>991</v>
      </c>
      <c r="I367">
        <v>2022</v>
      </c>
      <c r="J367">
        <v>3671340</v>
      </c>
      <c r="K367">
        <v>4426340</v>
      </c>
      <c r="L367">
        <v>4129532</v>
      </c>
      <c r="M367">
        <v>2473550</v>
      </c>
      <c r="O367">
        <v>0.8</v>
      </c>
      <c r="Q367" t="s">
        <v>992</v>
      </c>
    </row>
    <row r="368" spans="1:17">
      <c r="A368" t="s">
        <v>527</v>
      </c>
      <c r="B368" t="s">
        <v>312</v>
      </c>
      <c r="C368" t="s">
        <v>319</v>
      </c>
      <c r="D368" t="s">
        <v>2708</v>
      </c>
      <c r="E368" t="s">
        <v>989</v>
      </c>
      <c r="F368" t="s">
        <v>990</v>
      </c>
      <c r="H368" t="s">
        <v>993</v>
      </c>
      <c r="I368">
        <v>2022</v>
      </c>
      <c r="J368">
        <v>4300000</v>
      </c>
      <c r="K368">
        <v>4300000</v>
      </c>
      <c r="L368">
        <v>2433650</v>
      </c>
      <c r="M368">
        <v>1055438</v>
      </c>
      <c r="O368">
        <v>0.5</v>
      </c>
      <c r="Q368" t="s">
        <v>992</v>
      </c>
    </row>
    <row r="369" spans="1:17">
      <c r="A369" t="s">
        <v>527</v>
      </c>
      <c r="B369" t="s">
        <v>312</v>
      </c>
      <c r="C369" t="s">
        <v>319</v>
      </c>
      <c r="D369" t="s">
        <v>2708</v>
      </c>
      <c r="E369" t="s">
        <v>989</v>
      </c>
      <c r="F369" t="s">
        <v>990</v>
      </c>
      <c r="H369" t="s">
        <v>994</v>
      </c>
      <c r="I369">
        <v>2022</v>
      </c>
      <c r="J369">
        <v>2300000</v>
      </c>
      <c r="K369">
        <v>2300000</v>
      </c>
      <c r="L369">
        <v>1267672</v>
      </c>
      <c r="M369">
        <v>252574</v>
      </c>
      <c r="O369">
        <v>0.2</v>
      </c>
      <c r="Q369" t="s">
        <v>992</v>
      </c>
    </row>
    <row r="370" spans="1:17">
      <c r="A370" t="s">
        <v>527</v>
      </c>
      <c r="B370" t="s">
        <v>312</v>
      </c>
      <c r="C370" t="s">
        <v>319</v>
      </c>
      <c r="D370" t="s">
        <v>2711</v>
      </c>
      <c r="E370" t="s">
        <v>119</v>
      </c>
      <c r="F370" t="s">
        <v>119</v>
      </c>
      <c r="H370" t="s">
        <v>995</v>
      </c>
      <c r="I370">
        <v>2022</v>
      </c>
      <c r="J370">
        <v>1800000</v>
      </c>
      <c r="K370">
        <v>2270000</v>
      </c>
      <c r="L370">
        <v>2086576</v>
      </c>
      <c r="M370">
        <v>1590937</v>
      </c>
      <c r="O370">
        <v>0.87</v>
      </c>
      <c r="Q370" t="s">
        <v>20</v>
      </c>
    </row>
    <row r="371" spans="1:17">
      <c r="A371" t="s">
        <v>527</v>
      </c>
      <c r="B371" t="s">
        <v>312</v>
      </c>
      <c r="C371" t="s">
        <v>319</v>
      </c>
      <c r="D371" t="s">
        <v>2711</v>
      </c>
      <c r="E371" t="s">
        <v>119</v>
      </c>
      <c r="F371" t="s">
        <v>119</v>
      </c>
      <c r="H371" t="s">
        <v>996</v>
      </c>
      <c r="I371">
        <v>2022</v>
      </c>
      <c r="J371">
        <v>1800000</v>
      </c>
      <c r="K371">
        <v>3048431</v>
      </c>
      <c r="L371">
        <v>2256481</v>
      </c>
      <c r="M371">
        <v>680509</v>
      </c>
      <c r="O371">
        <v>0.45</v>
      </c>
      <c r="Q371" t="s">
        <v>20</v>
      </c>
    </row>
    <row r="372" spans="1:17">
      <c r="A372" t="s">
        <v>527</v>
      </c>
      <c r="B372" t="s">
        <v>312</v>
      </c>
      <c r="C372" t="s">
        <v>319</v>
      </c>
      <c r="D372" t="s">
        <v>2716</v>
      </c>
      <c r="E372" t="s">
        <v>997</v>
      </c>
      <c r="F372" t="s">
        <v>764</v>
      </c>
      <c r="H372" t="s">
        <v>998</v>
      </c>
      <c r="I372">
        <v>2022</v>
      </c>
      <c r="J372">
        <v>1234000</v>
      </c>
      <c r="K372">
        <v>1234000</v>
      </c>
      <c r="L372">
        <v>992738</v>
      </c>
      <c r="M372">
        <v>872769</v>
      </c>
      <c r="O372">
        <v>0.85</v>
      </c>
      <c r="Q372" t="s">
        <v>67</v>
      </c>
    </row>
    <row r="373" spans="1:17">
      <c r="A373" t="s">
        <v>527</v>
      </c>
      <c r="B373" t="s">
        <v>289</v>
      </c>
      <c r="C373" t="s">
        <v>999</v>
      </c>
      <c r="D373" t="s">
        <v>2697</v>
      </c>
      <c r="E373" t="s">
        <v>1000</v>
      </c>
      <c r="F373" t="s">
        <v>1000</v>
      </c>
      <c r="G373" t="s">
        <v>1000</v>
      </c>
      <c r="H373" t="s">
        <v>1000</v>
      </c>
      <c r="I373">
        <v>2023</v>
      </c>
      <c r="J373">
        <v>1500000</v>
      </c>
      <c r="K373">
        <v>1500000</v>
      </c>
      <c r="L373">
        <v>0</v>
      </c>
      <c r="M373">
        <v>0</v>
      </c>
      <c r="O373">
        <v>0</v>
      </c>
      <c r="Q373" t="s">
        <v>1001</v>
      </c>
    </row>
    <row r="374" spans="1:17">
      <c r="A374" t="s">
        <v>527</v>
      </c>
      <c r="B374" t="s">
        <v>289</v>
      </c>
      <c r="C374" t="s">
        <v>999</v>
      </c>
      <c r="D374" t="s">
        <v>2704</v>
      </c>
      <c r="E374" t="s">
        <v>1002</v>
      </c>
      <c r="F374" t="s">
        <v>1002</v>
      </c>
      <c r="G374" t="s">
        <v>1002</v>
      </c>
      <c r="H374" t="s">
        <v>1002</v>
      </c>
      <c r="I374">
        <v>2023</v>
      </c>
      <c r="J374">
        <v>2276742.852</v>
      </c>
      <c r="K374">
        <v>2276742.852</v>
      </c>
      <c r="L374">
        <v>1340297</v>
      </c>
      <c r="M374">
        <v>110312.95574999999</v>
      </c>
      <c r="O374">
        <v>0.4</v>
      </c>
      <c r="Q374" t="s">
        <v>1003</v>
      </c>
    </row>
    <row r="375" spans="1:17">
      <c r="A375" t="s">
        <v>527</v>
      </c>
      <c r="B375" t="s">
        <v>289</v>
      </c>
      <c r="C375" t="s">
        <v>999</v>
      </c>
      <c r="D375" t="s">
        <v>2704</v>
      </c>
      <c r="E375" t="s">
        <v>1004</v>
      </c>
      <c r="F375" t="s">
        <v>1004</v>
      </c>
      <c r="G375" t="s">
        <v>1004</v>
      </c>
      <c r="H375" t="s">
        <v>1004</v>
      </c>
      <c r="I375">
        <v>2025</v>
      </c>
      <c r="J375">
        <v>3000000</v>
      </c>
      <c r="K375">
        <v>3000000</v>
      </c>
      <c r="L375">
        <v>0</v>
      </c>
      <c r="M375">
        <v>0</v>
      </c>
      <c r="O375">
        <v>0</v>
      </c>
      <c r="Q375" t="s">
        <v>1005</v>
      </c>
    </row>
    <row r="376" spans="1:17">
      <c r="A376" t="s">
        <v>527</v>
      </c>
      <c r="B376" t="s">
        <v>289</v>
      </c>
      <c r="C376" t="s">
        <v>999</v>
      </c>
      <c r="D376" t="s">
        <v>2708</v>
      </c>
      <c r="E376" t="s">
        <v>1007</v>
      </c>
      <c r="F376" t="s">
        <v>1007</v>
      </c>
      <c r="G376" t="s">
        <v>1007</v>
      </c>
      <c r="H376" t="s">
        <v>1007</v>
      </c>
      <c r="I376">
        <v>2024</v>
      </c>
      <c r="J376">
        <v>1900000</v>
      </c>
      <c r="K376">
        <v>1900000</v>
      </c>
      <c r="L376">
        <v>1532734.5179999999</v>
      </c>
      <c r="M376">
        <v>246112.16751999999</v>
      </c>
      <c r="O376">
        <v>0.12</v>
      </c>
      <c r="Q376" t="s">
        <v>436</v>
      </c>
    </row>
    <row r="377" spans="1:17">
      <c r="A377" t="s">
        <v>527</v>
      </c>
      <c r="B377" t="s">
        <v>289</v>
      </c>
      <c r="C377" t="s">
        <v>999</v>
      </c>
      <c r="D377" t="s">
        <v>2708</v>
      </c>
      <c r="E377" t="s">
        <v>1008</v>
      </c>
      <c r="F377" t="s">
        <v>1008</v>
      </c>
      <c r="G377" t="s">
        <v>1008</v>
      </c>
      <c r="H377" t="s">
        <v>1008</v>
      </c>
      <c r="I377">
        <v>2025</v>
      </c>
      <c r="J377">
        <v>1229000</v>
      </c>
      <c r="K377">
        <v>1229000</v>
      </c>
      <c r="L377">
        <v>0</v>
      </c>
      <c r="M377">
        <v>0</v>
      </c>
      <c r="O377">
        <v>0</v>
      </c>
      <c r="Q377" t="s">
        <v>1009</v>
      </c>
    </row>
    <row r="378" spans="1:17">
      <c r="A378" t="s">
        <v>527</v>
      </c>
      <c r="B378" t="s">
        <v>289</v>
      </c>
      <c r="C378" t="s">
        <v>999</v>
      </c>
      <c r="D378" t="s">
        <v>2708</v>
      </c>
      <c r="E378" t="s">
        <v>1010</v>
      </c>
      <c r="F378" t="s">
        <v>1010</v>
      </c>
      <c r="G378" t="s">
        <v>1010</v>
      </c>
      <c r="H378" t="s">
        <v>1010</v>
      </c>
      <c r="I378">
        <v>2024</v>
      </c>
      <c r="J378">
        <v>2600000</v>
      </c>
      <c r="K378">
        <v>2600000</v>
      </c>
      <c r="L378">
        <v>383082.27172999998</v>
      </c>
      <c r="M378">
        <v>383082.27172999998</v>
      </c>
      <c r="O378">
        <v>0</v>
      </c>
      <c r="Q378" t="s">
        <v>1009</v>
      </c>
    </row>
    <row r="379" spans="1:17">
      <c r="A379" t="s">
        <v>527</v>
      </c>
      <c r="B379" t="s">
        <v>313</v>
      </c>
      <c r="C379" t="s">
        <v>999</v>
      </c>
      <c r="D379" t="s">
        <v>2691</v>
      </c>
      <c r="E379" t="s">
        <v>1012</v>
      </c>
      <c r="F379" t="s">
        <v>1012</v>
      </c>
      <c r="G379" t="s">
        <v>1012</v>
      </c>
      <c r="H379" t="s">
        <v>1012</v>
      </c>
      <c r="J379">
        <v>2500000</v>
      </c>
      <c r="K379">
        <v>2500000</v>
      </c>
      <c r="L379">
        <v>9659</v>
      </c>
      <c r="M379">
        <v>0</v>
      </c>
      <c r="O379">
        <v>0</v>
      </c>
      <c r="Q379" t="s">
        <v>3258</v>
      </c>
    </row>
    <row r="380" spans="1:17">
      <c r="A380" t="s">
        <v>527</v>
      </c>
      <c r="B380" t="s">
        <v>313</v>
      </c>
      <c r="C380" t="s">
        <v>999</v>
      </c>
      <c r="D380" t="s">
        <v>2704</v>
      </c>
      <c r="E380" t="s">
        <v>474</v>
      </c>
      <c r="F380" t="s">
        <v>474</v>
      </c>
      <c r="G380" t="s">
        <v>474</v>
      </c>
      <c r="H380" t="s">
        <v>474</v>
      </c>
      <c r="J380">
        <v>3000000</v>
      </c>
      <c r="K380">
        <v>3000000</v>
      </c>
      <c r="L380">
        <v>0</v>
      </c>
      <c r="M380">
        <v>0</v>
      </c>
      <c r="O380">
        <v>0</v>
      </c>
      <c r="Q380" t="s">
        <v>1015</v>
      </c>
    </row>
    <row r="381" spans="1:17">
      <c r="A381" t="s">
        <v>527</v>
      </c>
      <c r="B381" t="s">
        <v>313</v>
      </c>
      <c r="C381" t="s">
        <v>999</v>
      </c>
      <c r="D381" t="s">
        <v>2705</v>
      </c>
      <c r="E381" t="s">
        <v>1017</v>
      </c>
      <c r="F381" t="s">
        <v>1017</v>
      </c>
      <c r="G381" t="s">
        <v>1017</v>
      </c>
      <c r="H381" t="s">
        <v>1017</v>
      </c>
      <c r="J381">
        <v>1000000</v>
      </c>
      <c r="K381">
        <v>1000000</v>
      </c>
      <c r="L381">
        <v>831205</v>
      </c>
      <c r="M381">
        <v>132263</v>
      </c>
      <c r="O381">
        <v>45</v>
      </c>
    </row>
    <row r="382" spans="1:17">
      <c r="A382" t="s">
        <v>527</v>
      </c>
      <c r="B382" t="s">
        <v>313</v>
      </c>
      <c r="C382" t="s">
        <v>999</v>
      </c>
      <c r="D382" t="s">
        <v>2705</v>
      </c>
      <c r="E382" t="s">
        <v>1018</v>
      </c>
      <c r="F382" t="s">
        <v>1018</v>
      </c>
      <c r="G382" t="s">
        <v>1018</v>
      </c>
      <c r="H382" t="s">
        <v>1018</v>
      </c>
      <c r="J382">
        <v>1500000</v>
      </c>
      <c r="K382">
        <v>1500000</v>
      </c>
      <c r="L382">
        <v>1115390</v>
      </c>
      <c r="M382">
        <v>182858</v>
      </c>
      <c r="O382">
        <v>60</v>
      </c>
    </row>
    <row r="383" spans="1:17">
      <c r="A383" t="s">
        <v>527</v>
      </c>
      <c r="B383" t="s">
        <v>313</v>
      </c>
      <c r="C383" t="s">
        <v>999</v>
      </c>
      <c r="D383" t="s">
        <v>2708</v>
      </c>
      <c r="E383" t="s">
        <v>1020</v>
      </c>
      <c r="F383" t="s">
        <v>1020</v>
      </c>
      <c r="G383" t="s">
        <v>1020</v>
      </c>
      <c r="H383" t="s">
        <v>1020</v>
      </c>
      <c r="J383">
        <v>2000000</v>
      </c>
      <c r="K383">
        <v>2000000</v>
      </c>
      <c r="L383">
        <v>1898529</v>
      </c>
      <c r="M383">
        <v>423981</v>
      </c>
      <c r="O383">
        <v>45</v>
      </c>
    </row>
    <row r="384" spans="1:17">
      <c r="A384" t="s">
        <v>527</v>
      </c>
      <c r="B384" t="s">
        <v>313</v>
      </c>
      <c r="C384" t="s">
        <v>999</v>
      </c>
      <c r="D384" t="s">
        <v>2708</v>
      </c>
      <c r="E384" t="s">
        <v>1021</v>
      </c>
      <c r="F384" t="s">
        <v>1021</v>
      </c>
      <c r="G384" t="s">
        <v>1021</v>
      </c>
      <c r="H384" t="s">
        <v>1021</v>
      </c>
      <c r="J384">
        <v>1385000</v>
      </c>
      <c r="K384">
        <v>1385000</v>
      </c>
      <c r="L384">
        <v>0</v>
      </c>
      <c r="M384">
        <v>0</v>
      </c>
      <c r="O384">
        <v>0</v>
      </c>
      <c r="Q384" t="s">
        <v>3259</v>
      </c>
    </row>
    <row r="385" spans="1:17">
      <c r="A385" t="s">
        <v>527</v>
      </c>
      <c r="B385" t="s">
        <v>297</v>
      </c>
      <c r="C385" t="s">
        <v>999</v>
      </c>
      <c r="D385" t="s">
        <v>2708</v>
      </c>
      <c r="E385" t="s">
        <v>1023</v>
      </c>
      <c r="F385" t="s">
        <v>1023</v>
      </c>
      <c r="G385" t="s">
        <v>1023</v>
      </c>
      <c r="H385" t="s">
        <v>1023</v>
      </c>
      <c r="I385">
        <v>2024</v>
      </c>
      <c r="J385">
        <v>4500000</v>
      </c>
      <c r="K385">
        <v>4500000</v>
      </c>
      <c r="L385">
        <v>197000</v>
      </c>
      <c r="M385">
        <v>196830</v>
      </c>
      <c r="O385">
        <v>0.15</v>
      </c>
      <c r="Q385" t="s">
        <v>114</v>
      </c>
    </row>
    <row r="386" spans="1:17">
      <c r="A386" t="s">
        <v>527</v>
      </c>
      <c r="B386" t="s">
        <v>297</v>
      </c>
      <c r="C386" t="s">
        <v>999</v>
      </c>
      <c r="D386" t="s">
        <v>2704</v>
      </c>
      <c r="E386" t="s">
        <v>1025</v>
      </c>
      <c r="F386" t="s">
        <v>1025</v>
      </c>
      <c r="G386" t="s">
        <v>1025</v>
      </c>
      <c r="H386" t="s">
        <v>1025</v>
      </c>
      <c r="I386">
        <v>2023</v>
      </c>
      <c r="J386">
        <v>2782685.7080000001</v>
      </c>
      <c r="K386">
        <v>2782685.7080000001</v>
      </c>
      <c r="L386">
        <v>2683462</v>
      </c>
      <c r="M386">
        <v>386508.07089999999</v>
      </c>
      <c r="O386">
        <v>0.3</v>
      </c>
      <c r="Q386" t="s">
        <v>1026</v>
      </c>
    </row>
    <row r="387" spans="1:17">
      <c r="A387" t="s">
        <v>527</v>
      </c>
      <c r="B387" t="s">
        <v>315</v>
      </c>
      <c r="C387" t="s">
        <v>999</v>
      </c>
      <c r="D387" t="s">
        <v>2691</v>
      </c>
      <c r="E387" t="s">
        <v>1027</v>
      </c>
      <c r="F387" t="s">
        <v>1027</v>
      </c>
      <c r="G387" t="s">
        <v>1027</v>
      </c>
      <c r="H387" t="s">
        <v>1027</v>
      </c>
      <c r="I387">
        <v>2025</v>
      </c>
      <c r="J387">
        <v>3040000</v>
      </c>
      <c r="K387">
        <v>3040000</v>
      </c>
      <c r="O387">
        <v>0</v>
      </c>
      <c r="Q387" t="s">
        <v>1028</v>
      </c>
    </row>
    <row r="388" spans="1:17">
      <c r="A388" t="s">
        <v>527</v>
      </c>
      <c r="B388" t="s">
        <v>315</v>
      </c>
      <c r="C388" t="s">
        <v>999</v>
      </c>
      <c r="D388" t="s">
        <v>2704</v>
      </c>
      <c r="E388" t="s">
        <v>1030</v>
      </c>
      <c r="F388" t="s">
        <v>1030</v>
      </c>
      <c r="G388" t="s">
        <v>1030</v>
      </c>
      <c r="H388" t="s">
        <v>1030</v>
      </c>
      <c r="I388">
        <v>2023</v>
      </c>
      <c r="J388">
        <v>1011886</v>
      </c>
      <c r="K388">
        <v>1011886</v>
      </c>
      <c r="L388">
        <v>982474</v>
      </c>
      <c r="M388">
        <v>117956</v>
      </c>
      <c r="O388">
        <v>0.4</v>
      </c>
      <c r="Q388" t="s">
        <v>1031</v>
      </c>
    </row>
    <row r="389" spans="1:17">
      <c r="A389" t="s">
        <v>527</v>
      </c>
      <c r="B389" t="s">
        <v>315</v>
      </c>
      <c r="C389" t="s">
        <v>999</v>
      </c>
      <c r="D389" t="s">
        <v>2705</v>
      </c>
      <c r="E389" t="s">
        <v>1033</v>
      </c>
      <c r="F389" t="s">
        <v>1033</v>
      </c>
      <c r="G389" t="s">
        <v>1033</v>
      </c>
      <c r="H389" t="s">
        <v>1033</v>
      </c>
      <c r="I389">
        <v>2023</v>
      </c>
      <c r="J389">
        <v>1000000</v>
      </c>
      <c r="K389">
        <v>1000000</v>
      </c>
      <c r="L389">
        <v>867907</v>
      </c>
      <c r="M389">
        <v>654087</v>
      </c>
      <c r="O389">
        <v>0.8</v>
      </c>
      <c r="Q389" t="s">
        <v>339</v>
      </c>
    </row>
    <row r="390" spans="1:17">
      <c r="A390" t="s">
        <v>527</v>
      </c>
      <c r="B390" t="s">
        <v>315</v>
      </c>
      <c r="C390" t="s">
        <v>999</v>
      </c>
      <c r="D390" t="s">
        <v>2708</v>
      </c>
      <c r="E390" t="s">
        <v>1034</v>
      </c>
      <c r="F390" t="s">
        <v>1034</v>
      </c>
      <c r="G390" t="s">
        <v>1034</v>
      </c>
      <c r="H390" t="s">
        <v>1034</v>
      </c>
      <c r="I390">
        <v>2023</v>
      </c>
      <c r="J390">
        <v>1220000</v>
      </c>
      <c r="K390">
        <v>1220000</v>
      </c>
      <c r="L390">
        <v>975895</v>
      </c>
      <c r="M390">
        <v>267220</v>
      </c>
      <c r="O390">
        <v>0.6</v>
      </c>
      <c r="Q390" t="s">
        <v>339</v>
      </c>
    </row>
    <row r="391" spans="1:17">
      <c r="A391" t="s">
        <v>527</v>
      </c>
      <c r="B391" t="s">
        <v>315</v>
      </c>
      <c r="C391" t="s">
        <v>999</v>
      </c>
      <c r="D391" t="s">
        <v>2708</v>
      </c>
      <c r="E391" t="s">
        <v>1035</v>
      </c>
      <c r="F391" t="s">
        <v>1035</v>
      </c>
      <c r="G391" t="s">
        <v>1035</v>
      </c>
      <c r="H391" t="s">
        <v>1035</v>
      </c>
      <c r="I391">
        <v>2024</v>
      </c>
      <c r="J391">
        <v>1600000</v>
      </c>
      <c r="K391">
        <v>1600000</v>
      </c>
      <c r="L391">
        <v>1160372</v>
      </c>
      <c r="M391">
        <v>563872</v>
      </c>
      <c r="O391">
        <v>0.5</v>
      </c>
      <c r="Q391" t="s">
        <v>339</v>
      </c>
    </row>
    <row r="392" spans="1:17">
      <c r="A392" t="s">
        <v>527</v>
      </c>
      <c r="B392" t="s">
        <v>271</v>
      </c>
      <c r="C392" t="s">
        <v>999</v>
      </c>
      <c r="D392" t="s">
        <v>2704</v>
      </c>
      <c r="E392" t="s">
        <v>1037</v>
      </c>
      <c r="F392" t="s">
        <v>1037</v>
      </c>
      <c r="G392" t="s">
        <v>1037</v>
      </c>
      <c r="H392" t="s">
        <v>1037</v>
      </c>
      <c r="I392">
        <v>2023</v>
      </c>
      <c r="J392">
        <v>2023771</v>
      </c>
      <c r="K392">
        <v>2023771</v>
      </c>
      <c r="L392">
        <v>1936335</v>
      </c>
      <c r="M392">
        <v>226890</v>
      </c>
      <c r="O392" t="s">
        <v>110</v>
      </c>
    </row>
    <row r="393" spans="1:17">
      <c r="A393" t="s">
        <v>527</v>
      </c>
      <c r="B393" t="s">
        <v>271</v>
      </c>
      <c r="C393" t="s">
        <v>999</v>
      </c>
      <c r="D393" t="s">
        <v>2708</v>
      </c>
      <c r="E393" t="s">
        <v>1039</v>
      </c>
      <c r="F393" t="s">
        <v>1039</v>
      </c>
      <c r="G393" t="s">
        <v>1039</v>
      </c>
      <c r="H393" t="s">
        <v>1039</v>
      </c>
      <c r="I393">
        <v>2024</v>
      </c>
      <c r="J393">
        <v>1400000</v>
      </c>
      <c r="K393">
        <v>1400000</v>
      </c>
      <c r="L393">
        <v>1284988</v>
      </c>
      <c r="M393">
        <v>405775</v>
      </c>
      <c r="O393" t="s">
        <v>1040</v>
      </c>
    </row>
    <row r="394" spans="1:17">
      <c r="A394" t="s">
        <v>527</v>
      </c>
      <c r="B394" t="s">
        <v>271</v>
      </c>
      <c r="C394" t="s">
        <v>999</v>
      </c>
      <c r="D394" t="s">
        <v>2708</v>
      </c>
      <c r="E394" t="s">
        <v>1041</v>
      </c>
      <c r="F394" t="s">
        <v>1041</v>
      </c>
      <c r="G394" t="s">
        <v>1041</v>
      </c>
      <c r="H394" t="s">
        <v>1041</v>
      </c>
      <c r="I394">
        <v>2024</v>
      </c>
      <c r="J394">
        <v>1800000</v>
      </c>
      <c r="K394">
        <v>1800000</v>
      </c>
      <c r="L394">
        <v>1528479</v>
      </c>
      <c r="M394">
        <v>125344</v>
      </c>
      <c r="O394" t="s">
        <v>1042</v>
      </c>
    </row>
    <row r="395" spans="1:17">
      <c r="A395" t="s">
        <v>527</v>
      </c>
      <c r="B395" t="s">
        <v>271</v>
      </c>
      <c r="C395" t="s">
        <v>999</v>
      </c>
      <c r="D395" t="s">
        <v>2708</v>
      </c>
      <c r="E395" t="s">
        <v>1043</v>
      </c>
      <c r="F395" t="s">
        <v>1043</v>
      </c>
      <c r="G395" t="s">
        <v>1043</v>
      </c>
      <c r="H395" t="s">
        <v>1043</v>
      </c>
      <c r="I395">
        <v>2024</v>
      </c>
      <c r="J395">
        <v>1800000</v>
      </c>
      <c r="K395">
        <v>1800000</v>
      </c>
      <c r="L395">
        <v>1787948</v>
      </c>
      <c r="M395">
        <v>376105</v>
      </c>
      <c r="O395" t="s">
        <v>1042</v>
      </c>
    </row>
    <row r="396" spans="1:17">
      <c r="A396" t="s">
        <v>527</v>
      </c>
      <c r="B396" t="s">
        <v>271</v>
      </c>
      <c r="C396" t="s">
        <v>999</v>
      </c>
      <c r="D396" t="s">
        <v>2716</v>
      </c>
      <c r="E396" t="s">
        <v>1045</v>
      </c>
      <c r="F396" t="s">
        <v>1045</v>
      </c>
      <c r="G396" t="s">
        <v>1045</v>
      </c>
      <c r="H396" t="s">
        <v>1045</v>
      </c>
      <c r="I396">
        <v>2024</v>
      </c>
      <c r="J396">
        <v>4000000</v>
      </c>
      <c r="K396">
        <v>4000000</v>
      </c>
      <c r="L396">
        <v>2287852</v>
      </c>
      <c r="M396">
        <v>224053</v>
      </c>
      <c r="O396" t="s">
        <v>1042</v>
      </c>
    </row>
    <row r="397" spans="1:17">
      <c r="A397" t="s">
        <v>527</v>
      </c>
      <c r="B397" t="s">
        <v>309</v>
      </c>
      <c r="C397" t="s">
        <v>999</v>
      </c>
      <c r="D397" t="s">
        <v>2691</v>
      </c>
      <c r="E397" t="s">
        <v>1047</v>
      </c>
      <c r="F397" t="s">
        <v>1047</v>
      </c>
      <c r="G397" t="s">
        <v>1047</v>
      </c>
      <c r="H397" t="s">
        <v>1047</v>
      </c>
      <c r="I397">
        <v>2025</v>
      </c>
      <c r="J397">
        <v>2800000</v>
      </c>
      <c r="K397">
        <v>2800000</v>
      </c>
      <c r="L397">
        <v>0</v>
      </c>
      <c r="M397">
        <v>0</v>
      </c>
      <c r="O397">
        <v>0</v>
      </c>
      <c r="Q397" t="s">
        <v>1048</v>
      </c>
    </row>
    <row r="398" spans="1:17">
      <c r="A398" t="s">
        <v>527</v>
      </c>
      <c r="B398" t="s">
        <v>309</v>
      </c>
      <c r="C398" t="s">
        <v>999</v>
      </c>
      <c r="D398" t="s">
        <v>2705</v>
      </c>
      <c r="E398" t="s">
        <v>1049</v>
      </c>
      <c r="F398" t="s">
        <v>1049</v>
      </c>
      <c r="G398" t="s">
        <v>1049</v>
      </c>
      <c r="H398" t="s">
        <v>1049</v>
      </c>
      <c r="I398">
        <v>2023</v>
      </c>
      <c r="J398">
        <v>1000000</v>
      </c>
      <c r="K398">
        <v>1000000</v>
      </c>
      <c r="L398">
        <v>981430.86684000003</v>
      </c>
      <c r="M398">
        <v>28097.265780000002</v>
      </c>
      <c r="O398">
        <v>0.5</v>
      </c>
      <c r="Q398" t="s">
        <v>743</v>
      </c>
    </row>
    <row r="399" spans="1:17">
      <c r="A399" t="s">
        <v>527</v>
      </c>
      <c r="B399" t="s">
        <v>309</v>
      </c>
      <c r="C399" t="s">
        <v>999</v>
      </c>
      <c r="D399" t="s">
        <v>2716</v>
      </c>
      <c r="E399" t="s">
        <v>1050</v>
      </c>
      <c r="F399" t="s">
        <v>1050</v>
      </c>
      <c r="G399" t="s">
        <v>1050</v>
      </c>
      <c r="H399" t="s">
        <v>1050</v>
      </c>
      <c r="I399">
        <v>2025</v>
      </c>
      <c r="J399">
        <v>2500000</v>
      </c>
      <c r="K399">
        <v>2500000</v>
      </c>
      <c r="L399">
        <v>0</v>
      </c>
      <c r="M399">
        <v>0</v>
      </c>
      <c r="O399">
        <v>0</v>
      </c>
      <c r="Q399" t="s">
        <v>1051</v>
      </c>
    </row>
    <row r="400" spans="1:17">
      <c r="A400" t="s">
        <v>527</v>
      </c>
      <c r="B400" t="s">
        <v>305</v>
      </c>
      <c r="C400" t="s">
        <v>999</v>
      </c>
      <c r="D400" t="s">
        <v>2708</v>
      </c>
      <c r="E400" t="s">
        <v>1053</v>
      </c>
      <c r="F400" t="s">
        <v>1053</v>
      </c>
      <c r="G400" t="s">
        <v>1053</v>
      </c>
      <c r="H400" t="s">
        <v>1053</v>
      </c>
      <c r="I400" t="s">
        <v>1054</v>
      </c>
      <c r="J400">
        <v>1000000</v>
      </c>
      <c r="K400">
        <v>1000000</v>
      </c>
      <c r="L400">
        <v>0</v>
      </c>
      <c r="M400">
        <v>0</v>
      </c>
      <c r="O400">
        <v>0</v>
      </c>
      <c r="Q400" t="s">
        <v>1055</v>
      </c>
    </row>
    <row r="401" spans="1:17">
      <c r="A401" t="s">
        <v>527</v>
      </c>
      <c r="B401" t="s">
        <v>305</v>
      </c>
      <c r="C401" t="s">
        <v>999</v>
      </c>
      <c r="D401" t="s">
        <v>2708</v>
      </c>
      <c r="E401" t="s">
        <v>3253</v>
      </c>
      <c r="F401" t="s">
        <v>3253</v>
      </c>
      <c r="G401" t="s">
        <v>3253</v>
      </c>
      <c r="H401" t="s">
        <v>3253</v>
      </c>
      <c r="I401" t="s">
        <v>1057</v>
      </c>
      <c r="J401">
        <v>2500000</v>
      </c>
      <c r="K401">
        <v>2500000</v>
      </c>
      <c r="L401">
        <v>2401255</v>
      </c>
      <c r="M401">
        <v>511501</v>
      </c>
      <c r="O401">
        <v>0.5</v>
      </c>
      <c r="Q401" t="s">
        <v>20</v>
      </c>
    </row>
    <row r="402" spans="1:17">
      <c r="A402" t="s">
        <v>527</v>
      </c>
      <c r="B402" t="s">
        <v>305</v>
      </c>
      <c r="C402" t="s">
        <v>999</v>
      </c>
      <c r="D402" t="s">
        <v>2704</v>
      </c>
      <c r="E402" t="s">
        <v>1059</v>
      </c>
      <c r="F402" t="s">
        <v>1059</v>
      </c>
      <c r="G402" t="s">
        <v>1059</v>
      </c>
      <c r="H402" t="s">
        <v>1059</v>
      </c>
      <c r="I402" t="s">
        <v>1054</v>
      </c>
      <c r="J402">
        <v>2000000</v>
      </c>
      <c r="K402">
        <v>2000000</v>
      </c>
      <c r="L402">
        <v>0</v>
      </c>
      <c r="M402">
        <v>0</v>
      </c>
      <c r="O402">
        <v>0</v>
      </c>
      <c r="Q402" t="s">
        <v>1060</v>
      </c>
    </row>
    <row r="403" spans="1:17">
      <c r="A403" t="s">
        <v>527</v>
      </c>
      <c r="B403" t="s">
        <v>305</v>
      </c>
      <c r="C403" t="s">
        <v>999</v>
      </c>
      <c r="D403" t="s">
        <v>2704</v>
      </c>
      <c r="E403" t="s">
        <v>1061</v>
      </c>
      <c r="F403" t="s">
        <v>1061</v>
      </c>
      <c r="G403" t="s">
        <v>1061</v>
      </c>
      <c r="H403" t="s">
        <v>1061</v>
      </c>
      <c r="I403" t="s">
        <v>1062</v>
      </c>
      <c r="J403">
        <v>2023771</v>
      </c>
      <c r="K403">
        <v>2023771</v>
      </c>
      <c r="L403">
        <v>2019085</v>
      </c>
      <c r="M403">
        <v>533094</v>
      </c>
      <c r="O403">
        <v>0.4</v>
      </c>
      <c r="Q403" t="s">
        <v>20</v>
      </c>
    </row>
    <row r="404" spans="1:17">
      <c r="A404" t="s">
        <v>527</v>
      </c>
      <c r="B404" t="s">
        <v>305</v>
      </c>
      <c r="C404" t="s">
        <v>999</v>
      </c>
      <c r="D404" t="s">
        <v>2705</v>
      </c>
      <c r="E404" t="s">
        <v>1064</v>
      </c>
      <c r="F404" t="s">
        <v>1064</v>
      </c>
      <c r="G404" t="s">
        <v>1064</v>
      </c>
      <c r="H404" t="s">
        <v>1064</v>
      </c>
      <c r="I404" t="s">
        <v>1057</v>
      </c>
      <c r="J404">
        <v>1000000</v>
      </c>
      <c r="K404">
        <v>1000000</v>
      </c>
      <c r="L404">
        <v>951393</v>
      </c>
      <c r="M404">
        <v>252722</v>
      </c>
      <c r="O404">
        <v>0.6</v>
      </c>
      <c r="Q404" t="s">
        <v>20</v>
      </c>
    </row>
    <row r="405" spans="1:17">
      <c r="A405" t="s">
        <v>527</v>
      </c>
      <c r="B405" t="s">
        <v>316</v>
      </c>
      <c r="C405" t="s">
        <v>999</v>
      </c>
      <c r="D405" t="s">
        <v>2708</v>
      </c>
      <c r="E405" t="s">
        <v>1065</v>
      </c>
      <c r="F405" t="s">
        <v>1065</v>
      </c>
      <c r="G405" t="s">
        <v>1065</v>
      </c>
      <c r="H405" t="s">
        <v>1065</v>
      </c>
      <c r="I405">
        <v>2024</v>
      </c>
      <c r="J405">
        <v>3000000</v>
      </c>
      <c r="K405">
        <v>3000000</v>
      </c>
      <c r="L405">
        <v>2604074</v>
      </c>
      <c r="M405">
        <v>311067</v>
      </c>
      <c r="O405">
        <v>0.2</v>
      </c>
    </row>
    <row r="406" spans="1:17">
      <c r="A406" t="s">
        <v>527</v>
      </c>
      <c r="B406" t="s">
        <v>316</v>
      </c>
      <c r="C406" t="s">
        <v>999</v>
      </c>
      <c r="D406" t="s">
        <v>2708</v>
      </c>
      <c r="E406" t="s">
        <v>365</v>
      </c>
      <c r="F406" t="s">
        <v>365</v>
      </c>
      <c r="G406" t="s">
        <v>365</v>
      </c>
      <c r="H406" t="s">
        <v>365</v>
      </c>
      <c r="I406">
        <v>2025</v>
      </c>
      <c r="J406">
        <v>2000000</v>
      </c>
      <c r="K406">
        <v>2000000</v>
      </c>
      <c r="L406">
        <v>0</v>
      </c>
      <c r="M406">
        <v>0</v>
      </c>
      <c r="O406">
        <v>0</v>
      </c>
    </row>
    <row r="407" spans="1:17">
      <c r="A407" t="s">
        <v>527</v>
      </c>
      <c r="B407" t="s">
        <v>316</v>
      </c>
      <c r="C407" t="s">
        <v>999</v>
      </c>
      <c r="D407" t="s">
        <v>2708</v>
      </c>
      <c r="E407" t="s">
        <v>365</v>
      </c>
      <c r="F407" t="s">
        <v>365</v>
      </c>
      <c r="G407" t="s">
        <v>365</v>
      </c>
      <c r="H407" t="s">
        <v>365</v>
      </c>
      <c r="I407">
        <v>2025</v>
      </c>
      <c r="J407">
        <v>1099459</v>
      </c>
      <c r="K407">
        <v>1099459</v>
      </c>
      <c r="L407">
        <v>0</v>
      </c>
      <c r="M407">
        <v>0</v>
      </c>
      <c r="O407">
        <v>0</v>
      </c>
    </row>
    <row r="408" spans="1:17">
      <c r="A408" t="s">
        <v>527</v>
      </c>
      <c r="B408" t="s">
        <v>316</v>
      </c>
      <c r="C408" t="s">
        <v>999</v>
      </c>
      <c r="D408" t="s">
        <v>2691</v>
      </c>
      <c r="E408" t="s">
        <v>1065</v>
      </c>
      <c r="F408" t="s">
        <v>1065</v>
      </c>
      <c r="G408" t="s">
        <v>1065</v>
      </c>
      <c r="H408" t="s">
        <v>1065</v>
      </c>
      <c r="I408">
        <v>2025</v>
      </c>
      <c r="J408">
        <v>2700000</v>
      </c>
      <c r="K408">
        <v>2700000</v>
      </c>
      <c r="L408">
        <v>0</v>
      </c>
      <c r="M408">
        <v>0</v>
      </c>
      <c r="O408">
        <v>0</v>
      </c>
    </row>
    <row r="409" spans="1:17">
      <c r="A409" t="s">
        <v>527</v>
      </c>
      <c r="B409" t="s">
        <v>316</v>
      </c>
      <c r="C409" t="s">
        <v>999</v>
      </c>
      <c r="D409" t="s">
        <v>2704</v>
      </c>
      <c r="E409" t="s">
        <v>1025</v>
      </c>
      <c r="F409" t="s">
        <v>1025</v>
      </c>
      <c r="G409" t="s">
        <v>1025</v>
      </c>
      <c r="H409" t="s">
        <v>1025</v>
      </c>
      <c r="I409">
        <v>2025</v>
      </c>
      <c r="J409">
        <v>2300000</v>
      </c>
      <c r="K409">
        <v>2300000</v>
      </c>
      <c r="L409">
        <v>0</v>
      </c>
      <c r="M409">
        <v>0</v>
      </c>
      <c r="O409">
        <v>0</v>
      </c>
    </row>
    <row r="410" spans="1:17">
      <c r="A410" t="s">
        <v>527</v>
      </c>
      <c r="B410" t="s">
        <v>316</v>
      </c>
      <c r="C410" t="s">
        <v>999</v>
      </c>
      <c r="D410" t="s">
        <v>2704</v>
      </c>
      <c r="E410" t="s">
        <v>1066</v>
      </c>
      <c r="F410" t="s">
        <v>1066</v>
      </c>
      <c r="G410" t="s">
        <v>1066</v>
      </c>
      <c r="H410" t="s">
        <v>1066</v>
      </c>
      <c r="I410">
        <v>2025</v>
      </c>
      <c r="J410">
        <v>2782685.7080000001</v>
      </c>
      <c r="K410">
        <v>2782685.7080000001</v>
      </c>
      <c r="L410">
        <v>2505084</v>
      </c>
      <c r="M410">
        <v>58996</v>
      </c>
      <c r="O410">
        <v>0.3</v>
      </c>
    </row>
    <row r="411" spans="1:17">
      <c r="A411" t="s">
        <v>527</v>
      </c>
      <c r="B411" t="s">
        <v>292</v>
      </c>
      <c r="C411" t="s">
        <v>999</v>
      </c>
      <c r="D411" t="s">
        <v>2708</v>
      </c>
      <c r="E411" t="s">
        <v>839</v>
      </c>
      <c r="F411" t="s">
        <v>839</v>
      </c>
      <c r="G411" t="s">
        <v>839</v>
      </c>
      <c r="H411" t="s">
        <v>839</v>
      </c>
      <c r="J411">
        <v>5715000</v>
      </c>
      <c r="K411">
        <v>5715000</v>
      </c>
      <c r="L411">
        <v>5126328.2434</v>
      </c>
      <c r="M411">
        <v>237852.67681</v>
      </c>
    </row>
    <row r="412" spans="1:17">
      <c r="A412" t="s">
        <v>527</v>
      </c>
      <c r="B412" t="s">
        <v>292</v>
      </c>
      <c r="C412" t="s">
        <v>999</v>
      </c>
      <c r="D412" t="s">
        <v>2708</v>
      </c>
      <c r="E412" t="s">
        <v>840</v>
      </c>
      <c r="F412" t="s">
        <v>840</v>
      </c>
      <c r="G412" t="s">
        <v>840</v>
      </c>
      <c r="H412" t="s">
        <v>840</v>
      </c>
      <c r="J412">
        <v>5715000</v>
      </c>
      <c r="K412">
        <v>5715000</v>
      </c>
      <c r="L412">
        <v>5126328.2434</v>
      </c>
      <c r="M412">
        <v>237852.67681</v>
      </c>
    </row>
    <row r="413" spans="1:17">
      <c r="A413" t="s">
        <v>527</v>
      </c>
      <c r="B413" t="s">
        <v>292</v>
      </c>
      <c r="C413" t="s">
        <v>999</v>
      </c>
      <c r="D413" t="s">
        <v>2708</v>
      </c>
      <c r="E413" t="s">
        <v>841</v>
      </c>
      <c r="F413" t="s">
        <v>841</v>
      </c>
      <c r="G413" t="s">
        <v>841</v>
      </c>
      <c r="H413" t="s">
        <v>841</v>
      </c>
      <c r="J413">
        <v>5715000</v>
      </c>
      <c r="K413">
        <v>5715000</v>
      </c>
      <c r="L413">
        <v>5126328.2434</v>
      </c>
      <c r="M413">
        <v>237852.67681</v>
      </c>
    </row>
    <row r="414" spans="1:17">
      <c r="A414" t="s">
        <v>527</v>
      </c>
      <c r="B414" t="s">
        <v>292</v>
      </c>
      <c r="C414" t="s">
        <v>999</v>
      </c>
      <c r="D414" t="s">
        <v>2708</v>
      </c>
      <c r="E414" t="s">
        <v>1067</v>
      </c>
      <c r="F414" t="s">
        <v>1067</v>
      </c>
      <c r="G414" t="s">
        <v>1067</v>
      </c>
      <c r="H414" t="s">
        <v>1067</v>
      </c>
      <c r="I414">
        <v>2024</v>
      </c>
      <c r="J414">
        <v>1800000</v>
      </c>
      <c r="K414">
        <v>1800000</v>
      </c>
      <c r="L414">
        <v>1609614.7179</v>
      </c>
      <c r="M414">
        <v>237852.67681</v>
      </c>
      <c r="O414">
        <v>0.15</v>
      </c>
    </row>
    <row r="415" spans="1:17">
      <c r="A415" t="s">
        <v>527</v>
      </c>
      <c r="B415" t="s">
        <v>292</v>
      </c>
      <c r="C415" t="s">
        <v>999</v>
      </c>
      <c r="D415" t="s">
        <v>2705</v>
      </c>
      <c r="E415" t="s">
        <v>1068</v>
      </c>
      <c r="F415" t="s">
        <v>1068</v>
      </c>
      <c r="G415" t="s">
        <v>1068</v>
      </c>
      <c r="H415" t="s">
        <v>1068</v>
      </c>
      <c r="I415">
        <v>2023</v>
      </c>
      <c r="J415">
        <v>3915000</v>
      </c>
      <c r="K415">
        <v>3915000</v>
      </c>
      <c r="L415">
        <v>3516713.5255</v>
      </c>
      <c r="M415">
        <v>0</v>
      </c>
      <c r="O415">
        <v>0.1</v>
      </c>
    </row>
    <row r="416" spans="1:17">
      <c r="A416" t="s">
        <v>527</v>
      </c>
      <c r="B416" t="s">
        <v>292</v>
      </c>
      <c r="C416" t="s">
        <v>999</v>
      </c>
      <c r="D416" t="s">
        <v>2704</v>
      </c>
      <c r="E416" t="s">
        <v>1069</v>
      </c>
      <c r="F416" t="s">
        <v>1069</v>
      </c>
      <c r="G416" t="s">
        <v>1069</v>
      </c>
      <c r="H416" t="s">
        <v>1069</v>
      </c>
      <c r="J416">
        <v>2600000</v>
      </c>
      <c r="K416">
        <v>2600000</v>
      </c>
      <c r="L416">
        <v>0</v>
      </c>
      <c r="M416">
        <v>0</v>
      </c>
    </row>
    <row r="417" spans="1:17">
      <c r="A417" t="s">
        <v>527</v>
      </c>
      <c r="B417" t="s">
        <v>292</v>
      </c>
      <c r="C417" t="s">
        <v>999</v>
      </c>
      <c r="D417" t="s">
        <v>2716</v>
      </c>
      <c r="E417" t="s">
        <v>1070</v>
      </c>
      <c r="F417" t="s">
        <v>1070</v>
      </c>
      <c r="G417" t="s">
        <v>1070</v>
      </c>
      <c r="H417" t="s">
        <v>1070</v>
      </c>
      <c r="J417">
        <v>2600000</v>
      </c>
      <c r="K417">
        <v>2600000</v>
      </c>
      <c r="L417">
        <v>0</v>
      </c>
      <c r="M417">
        <v>0</v>
      </c>
    </row>
    <row r="418" spans="1:17">
      <c r="A418" t="s">
        <v>527</v>
      </c>
      <c r="B418" t="s">
        <v>292</v>
      </c>
      <c r="C418" t="s">
        <v>999</v>
      </c>
      <c r="D418" t="s">
        <v>2704</v>
      </c>
      <c r="E418" t="s">
        <v>1071</v>
      </c>
      <c r="F418" t="s">
        <v>1071</v>
      </c>
      <c r="G418" t="s">
        <v>1071</v>
      </c>
      <c r="H418" t="s">
        <v>1071</v>
      </c>
      <c r="J418">
        <v>2600000</v>
      </c>
      <c r="K418">
        <v>2600000</v>
      </c>
      <c r="L418">
        <v>0</v>
      </c>
      <c r="M418">
        <v>0</v>
      </c>
    </row>
    <row r="419" spans="1:17">
      <c r="A419" t="s">
        <v>527</v>
      </c>
      <c r="B419" t="s">
        <v>292</v>
      </c>
      <c r="C419" t="s">
        <v>999</v>
      </c>
      <c r="D419" t="s">
        <v>2704</v>
      </c>
      <c r="E419" t="s">
        <v>1072</v>
      </c>
      <c r="F419" t="s">
        <v>1072</v>
      </c>
      <c r="G419" t="s">
        <v>1072</v>
      </c>
      <c r="H419" t="s">
        <v>1072</v>
      </c>
      <c r="I419">
        <v>2025</v>
      </c>
      <c r="J419">
        <v>2600000</v>
      </c>
      <c r="K419">
        <v>2600000</v>
      </c>
      <c r="L419">
        <v>0</v>
      </c>
      <c r="M419">
        <v>0</v>
      </c>
      <c r="O419">
        <v>0</v>
      </c>
      <c r="Q419" t="s">
        <v>1073</v>
      </c>
    </row>
    <row r="420" spans="1:17">
      <c r="A420" t="s">
        <v>527</v>
      </c>
      <c r="B420" t="s">
        <v>314</v>
      </c>
      <c r="C420" t="s">
        <v>999</v>
      </c>
      <c r="D420" t="s">
        <v>2705</v>
      </c>
      <c r="E420" t="s">
        <v>1074</v>
      </c>
      <c r="F420" t="s">
        <v>1074</v>
      </c>
      <c r="G420" t="s">
        <v>1074</v>
      </c>
      <c r="H420" t="s">
        <v>1074</v>
      </c>
      <c r="I420">
        <v>2023</v>
      </c>
      <c r="J420">
        <v>1000000</v>
      </c>
      <c r="K420">
        <v>1000000</v>
      </c>
      <c r="L420">
        <v>937760</v>
      </c>
      <c r="M420">
        <v>198270</v>
      </c>
      <c r="O420">
        <v>0.7</v>
      </c>
      <c r="Q420" t="s">
        <v>865</v>
      </c>
    </row>
    <row r="421" spans="1:17">
      <c r="A421" t="s">
        <v>527</v>
      </c>
      <c r="B421" t="s">
        <v>314</v>
      </c>
      <c r="C421" t="s">
        <v>999</v>
      </c>
      <c r="D421" t="s">
        <v>2708</v>
      </c>
      <c r="E421" t="s">
        <v>1076</v>
      </c>
      <c r="F421" t="s">
        <v>1076</v>
      </c>
      <c r="G421" t="s">
        <v>1076</v>
      </c>
      <c r="H421" t="s">
        <v>1076</v>
      </c>
      <c r="I421">
        <v>2023</v>
      </c>
      <c r="J421">
        <v>2750000</v>
      </c>
      <c r="K421">
        <v>2750000</v>
      </c>
      <c r="L421">
        <v>1292162</v>
      </c>
      <c r="M421">
        <v>0</v>
      </c>
      <c r="O421">
        <v>0</v>
      </c>
      <c r="Q421" t="s">
        <v>865</v>
      </c>
    </row>
    <row r="422" spans="1:17">
      <c r="A422" t="s">
        <v>527</v>
      </c>
      <c r="B422" t="s">
        <v>314</v>
      </c>
      <c r="C422" t="s">
        <v>999</v>
      </c>
      <c r="D422" t="s">
        <v>2708</v>
      </c>
      <c r="E422" t="s">
        <v>1079</v>
      </c>
      <c r="F422" t="s">
        <v>1079</v>
      </c>
      <c r="G422" t="s">
        <v>1079</v>
      </c>
      <c r="H422" t="s">
        <v>1079</v>
      </c>
      <c r="I422">
        <v>2024</v>
      </c>
      <c r="J422">
        <v>2725000</v>
      </c>
      <c r="K422">
        <v>2725000</v>
      </c>
      <c r="L422">
        <v>0</v>
      </c>
      <c r="M422">
        <v>0</v>
      </c>
      <c r="O422">
        <v>0</v>
      </c>
      <c r="Q422" t="s">
        <v>1080</v>
      </c>
    </row>
    <row r="423" spans="1:17">
      <c r="A423" t="s">
        <v>527</v>
      </c>
      <c r="B423" t="s">
        <v>314</v>
      </c>
      <c r="C423" t="s">
        <v>999</v>
      </c>
      <c r="D423" t="s">
        <v>2708</v>
      </c>
      <c r="E423" t="s">
        <v>1082</v>
      </c>
      <c r="F423" t="s">
        <v>1082</v>
      </c>
      <c r="G423" t="s">
        <v>1082</v>
      </c>
      <c r="H423" t="s">
        <v>1082</v>
      </c>
      <c r="I423">
        <v>2024</v>
      </c>
      <c r="J423">
        <v>2358200</v>
      </c>
      <c r="K423">
        <v>2358200</v>
      </c>
      <c r="L423">
        <v>0</v>
      </c>
      <c r="M423">
        <v>0</v>
      </c>
      <c r="O423">
        <v>0</v>
      </c>
      <c r="Q423" t="s">
        <v>1083</v>
      </c>
    </row>
    <row r="424" spans="1:17">
      <c r="A424" t="s">
        <v>527</v>
      </c>
      <c r="B424" t="s">
        <v>314</v>
      </c>
      <c r="C424" t="s">
        <v>999</v>
      </c>
      <c r="D424" t="s">
        <v>2708</v>
      </c>
      <c r="E424" t="s">
        <v>1085</v>
      </c>
      <c r="F424" t="s">
        <v>1085</v>
      </c>
      <c r="G424" t="s">
        <v>1085</v>
      </c>
      <c r="H424" t="s">
        <v>1085</v>
      </c>
      <c r="I424">
        <v>2024</v>
      </c>
      <c r="J424">
        <v>3657000</v>
      </c>
      <c r="K424">
        <v>3657000</v>
      </c>
      <c r="L424">
        <v>0</v>
      </c>
      <c r="M424">
        <v>0</v>
      </c>
      <c r="O424">
        <v>0</v>
      </c>
      <c r="Q424" t="s">
        <v>1086</v>
      </c>
    </row>
    <row r="425" spans="1:17">
      <c r="A425" t="s">
        <v>527</v>
      </c>
      <c r="B425" t="s">
        <v>314</v>
      </c>
      <c r="C425" t="s">
        <v>999</v>
      </c>
      <c r="D425" t="s">
        <v>2708</v>
      </c>
      <c r="E425" t="s">
        <v>1088</v>
      </c>
      <c r="F425" t="s">
        <v>1088</v>
      </c>
      <c r="G425" t="s">
        <v>1088</v>
      </c>
      <c r="H425" t="s">
        <v>1088</v>
      </c>
      <c r="I425">
        <v>2024</v>
      </c>
      <c r="J425">
        <v>2743300</v>
      </c>
      <c r="K425">
        <v>2743300</v>
      </c>
      <c r="L425">
        <v>0</v>
      </c>
      <c r="M425">
        <v>0</v>
      </c>
      <c r="Q425" t="s">
        <v>1089</v>
      </c>
    </row>
    <row r="426" spans="1:17">
      <c r="A426" t="s">
        <v>527</v>
      </c>
      <c r="B426" t="s">
        <v>273</v>
      </c>
      <c r="C426" t="s">
        <v>999</v>
      </c>
      <c r="D426" t="s">
        <v>2697</v>
      </c>
      <c r="E426" t="s">
        <v>1090</v>
      </c>
      <c r="F426" t="s">
        <v>1090</v>
      </c>
      <c r="G426" t="s">
        <v>1090</v>
      </c>
      <c r="H426" t="s">
        <v>1090</v>
      </c>
      <c r="I426">
        <v>2023</v>
      </c>
      <c r="J426">
        <v>1500000</v>
      </c>
      <c r="K426">
        <v>1500000</v>
      </c>
      <c r="L426">
        <v>0</v>
      </c>
      <c r="M426">
        <v>0</v>
      </c>
      <c r="O426">
        <v>0</v>
      </c>
      <c r="Q426" t="s">
        <v>1091</v>
      </c>
    </row>
    <row r="427" spans="1:17">
      <c r="A427" t="s">
        <v>527</v>
      </c>
      <c r="B427" t="s">
        <v>273</v>
      </c>
      <c r="C427" t="s">
        <v>999</v>
      </c>
      <c r="D427" t="s">
        <v>2708</v>
      </c>
      <c r="E427" t="s">
        <v>1092</v>
      </c>
      <c r="F427" t="s">
        <v>1092</v>
      </c>
      <c r="G427" t="s">
        <v>1092</v>
      </c>
      <c r="H427" t="s">
        <v>1092</v>
      </c>
      <c r="I427">
        <v>2023</v>
      </c>
      <c r="J427">
        <v>6307115</v>
      </c>
      <c r="K427">
        <v>6307115</v>
      </c>
      <c r="L427">
        <v>0</v>
      </c>
      <c r="M427">
        <v>0</v>
      </c>
      <c r="O427">
        <v>0</v>
      </c>
      <c r="Q427" t="s">
        <v>330</v>
      </c>
    </row>
    <row r="428" spans="1:17">
      <c r="A428" t="s">
        <v>527</v>
      </c>
      <c r="B428" t="s">
        <v>273</v>
      </c>
      <c r="C428" t="s">
        <v>999</v>
      </c>
      <c r="D428" t="s">
        <v>2708</v>
      </c>
      <c r="E428" t="s">
        <v>1092</v>
      </c>
      <c r="F428" t="s">
        <v>1092</v>
      </c>
      <c r="G428" t="s">
        <v>1092</v>
      </c>
      <c r="H428" t="s">
        <v>1092</v>
      </c>
      <c r="I428">
        <v>2023</v>
      </c>
      <c r="J428">
        <v>4885671</v>
      </c>
      <c r="K428">
        <v>4885671</v>
      </c>
      <c r="L428">
        <v>0</v>
      </c>
      <c r="M428">
        <v>0</v>
      </c>
      <c r="O428">
        <v>0</v>
      </c>
      <c r="Q428" t="s">
        <v>330</v>
      </c>
    </row>
    <row r="429" spans="1:17">
      <c r="A429" t="s">
        <v>527</v>
      </c>
      <c r="B429" t="s">
        <v>273</v>
      </c>
      <c r="C429" t="s">
        <v>999</v>
      </c>
      <c r="D429" t="s">
        <v>2708</v>
      </c>
      <c r="E429" t="s">
        <v>1093</v>
      </c>
      <c r="F429" t="s">
        <v>1093</v>
      </c>
      <c r="G429" t="s">
        <v>1093</v>
      </c>
      <c r="H429" t="s">
        <v>1093</v>
      </c>
      <c r="I429">
        <v>2024</v>
      </c>
      <c r="J429">
        <v>3000000</v>
      </c>
      <c r="K429">
        <v>3000000</v>
      </c>
      <c r="L429">
        <v>2790000</v>
      </c>
      <c r="M429">
        <v>139600</v>
      </c>
      <c r="O429">
        <v>0.35</v>
      </c>
      <c r="Q429" t="s">
        <v>71</v>
      </c>
    </row>
    <row r="430" spans="1:17">
      <c r="A430" t="s">
        <v>527</v>
      </c>
      <c r="B430" t="s">
        <v>273</v>
      </c>
      <c r="C430" t="s">
        <v>999</v>
      </c>
      <c r="D430" t="s">
        <v>2708</v>
      </c>
      <c r="E430" t="s">
        <v>1094</v>
      </c>
      <c r="F430" t="s">
        <v>1094</v>
      </c>
      <c r="G430" t="s">
        <v>1094</v>
      </c>
      <c r="H430" t="s">
        <v>1094</v>
      </c>
      <c r="I430">
        <v>2023</v>
      </c>
      <c r="J430">
        <v>2764944</v>
      </c>
      <c r="K430">
        <v>2764944</v>
      </c>
      <c r="L430">
        <v>0</v>
      </c>
      <c r="M430">
        <v>0</v>
      </c>
      <c r="O430">
        <v>0</v>
      </c>
      <c r="Q430" t="s">
        <v>330</v>
      </c>
    </row>
    <row r="431" spans="1:17">
      <c r="A431" t="s">
        <v>527</v>
      </c>
      <c r="B431" t="s">
        <v>273</v>
      </c>
      <c r="C431" t="s">
        <v>999</v>
      </c>
      <c r="D431" t="s">
        <v>2708</v>
      </c>
      <c r="E431" t="s">
        <v>1092</v>
      </c>
      <c r="F431" t="s">
        <v>1092</v>
      </c>
      <c r="G431" t="s">
        <v>1092</v>
      </c>
      <c r="H431" t="s">
        <v>1092</v>
      </c>
      <c r="I431">
        <v>2023</v>
      </c>
      <c r="J431">
        <v>2080000</v>
      </c>
      <c r="K431">
        <v>2080000</v>
      </c>
      <c r="L431">
        <v>0</v>
      </c>
      <c r="M431">
        <v>0</v>
      </c>
      <c r="O431">
        <v>0.05</v>
      </c>
      <c r="Q431" t="s">
        <v>1095</v>
      </c>
    </row>
    <row r="432" spans="1:17">
      <c r="A432" t="s">
        <v>527</v>
      </c>
      <c r="B432" t="s">
        <v>273</v>
      </c>
      <c r="C432" t="s">
        <v>999</v>
      </c>
      <c r="D432" t="s">
        <v>2708</v>
      </c>
      <c r="E432" t="s">
        <v>1096</v>
      </c>
      <c r="F432" t="s">
        <v>1096</v>
      </c>
      <c r="G432" t="s">
        <v>1096</v>
      </c>
      <c r="H432" t="s">
        <v>1096</v>
      </c>
      <c r="I432">
        <v>2024</v>
      </c>
      <c r="J432">
        <v>1052350</v>
      </c>
      <c r="K432">
        <v>1052350</v>
      </c>
      <c r="L432">
        <v>905021</v>
      </c>
      <c r="M432">
        <v>255312</v>
      </c>
      <c r="O432">
        <v>0.66</v>
      </c>
      <c r="Q432" t="s">
        <v>67</v>
      </c>
    </row>
    <row r="433" spans="1:17">
      <c r="A433" t="s">
        <v>527</v>
      </c>
      <c r="B433" t="s">
        <v>273</v>
      </c>
      <c r="C433" t="s">
        <v>999</v>
      </c>
      <c r="D433" t="s">
        <v>2716</v>
      </c>
      <c r="E433" t="s">
        <v>1097</v>
      </c>
      <c r="F433" t="s">
        <v>1097</v>
      </c>
      <c r="G433" t="s">
        <v>1097</v>
      </c>
      <c r="H433" t="s">
        <v>1097</v>
      </c>
      <c r="I433">
        <v>2024</v>
      </c>
      <c r="J433">
        <v>1500000</v>
      </c>
      <c r="K433">
        <v>1500000</v>
      </c>
      <c r="L433">
        <v>1290000</v>
      </c>
      <c r="M433">
        <v>93100</v>
      </c>
      <c r="O433">
        <v>0.6</v>
      </c>
      <c r="Q433" t="s">
        <v>20</v>
      </c>
    </row>
    <row r="434" spans="1:17">
      <c r="A434" t="s">
        <v>527</v>
      </c>
      <c r="B434" t="s">
        <v>311</v>
      </c>
      <c r="C434" t="s">
        <v>999</v>
      </c>
      <c r="D434" t="s">
        <v>2704</v>
      </c>
      <c r="E434" t="s">
        <v>1099</v>
      </c>
      <c r="F434" t="s">
        <v>1099</v>
      </c>
      <c r="G434" t="s">
        <v>1099</v>
      </c>
      <c r="H434" t="s">
        <v>1099</v>
      </c>
      <c r="I434" t="s">
        <v>1054</v>
      </c>
      <c r="J434">
        <v>1500000</v>
      </c>
      <c r="K434">
        <v>1500000</v>
      </c>
      <c r="L434" t="s">
        <v>106</v>
      </c>
      <c r="M434" t="s">
        <v>106</v>
      </c>
      <c r="O434">
        <v>0</v>
      </c>
      <c r="Q434" t="s">
        <v>1100</v>
      </c>
    </row>
    <row r="435" spans="1:17">
      <c r="A435" t="s">
        <v>527</v>
      </c>
      <c r="B435" t="s">
        <v>311</v>
      </c>
      <c r="C435" t="s">
        <v>999</v>
      </c>
      <c r="D435" t="s">
        <v>2705</v>
      </c>
      <c r="E435" t="s">
        <v>1102</v>
      </c>
      <c r="F435" t="s">
        <v>1102</v>
      </c>
      <c r="G435" t="s">
        <v>1102</v>
      </c>
      <c r="H435" t="s">
        <v>1102</v>
      </c>
      <c r="I435" t="s">
        <v>1062</v>
      </c>
      <c r="J435">
        <v>1000000</v>
      </c>
      <c r="K435">
        <v>1000000</v>
      </c>
      <c r="L435">
        <v>926598</v>
      </c>
      <c r="M435">
        <v>80588</v>
      </c>
      <c r="O435">
        <v>0.25</v>
      </c>
      <c r="Q435" t="s">
        <v>1103</v>
      </c>
    </row>
    <row r="436" spans="1:17">
      <c r="A436" t="s">
        <v>527</v>
      </c>
      <c r="B436" t="s">
        <v>311</v>
      </c>
      <c r="C436" t="s">
        <v>999</v>
      </c>
      <c r="D436" t="s">
        <v>2708</v>
      </c>
      <c r="E436" t="s">
        <v>1105</v>
      </c>
      <c r="F436" t="s">
        <v>1105</v>
      </c>
      <c r="G436" t="s">
        <v>1105</v>
      </c>
      <c r="H436" t="s">
        <v>1105</v>
      </c>
      <c r="I436" t="s">
        <v>1054</v>
      </c>
      <c r="J436">
        <v>1800000</v>
      </c>
      <c r="K436">
        <v>1800000</v>
      </c>
      <c r="L436" t="s">
        <v>106</v>
      </c>
      <c r="M436" t="s">
        <v>106</v>
      </c>
      <c r="O436">
        <v>0</v>
      </c>
      <c r="Q436" t="s">
        <v>1100</v>
      </c>
    </row>
    <row r="437" spans="1:17">
      <c r="A437" t="s">
        <v>527</v>
      </c>
      <c r="B437" t="s">
        <v>312</v>
      </c>
      <c r="C437" t="s">
        <v>999</v>
      </c>
      <c r="D437" t="s">
        <v>2705</v>
      </c>
      <c r="E437" t="s">
        <v>1107</v>
      </c>
      <c r="F437" t="s">
        <v>1107</v>
      </c>
      <c r="G437" t="s">
        <v>1107</v>
      </c>
      <c r="H437" t="s">
        <v>1107</v>
      </c>
      <c r="I437">
        <v>2023</v>
      </c>
      <c r="J437">
        <v>1000000</v>
      </c>
      <c r="K437">
        <v>1000000</v>
      </c>
      <c r="L437">
        <v>956529</v>
      </c>
      <c r="M437">
        <v>561892</v>
      </c>
      <c r="O437">
        <v>0.9</v>
      </c>
      <c r="Q437" t="s">
        <v>67</v>
      </c>
    </row>
    <row r="438" spans="1:17">
      <c r="A438" t="s">
        <v>527</v>
      </c>
      <c r="B438" t="s">
        <v>312</v>
      </c>
      <c r="C438" t="s">
        <v>999</v>
      </c>
      <c r="D438" t="s">
        <v>2708</v>
      </c>
      <c r="E438" t="s">
        <v>1108</v>
      </c>
      <c r="F438" t="s">
        <v>1108</v>
      </c>
      <c r="G438" t="s">
        <v>1108</v>
      </c>
      <c r="H438" t="s">
        <v>1108</v>
      </c>
      <c r="I438">
        <v>2023</v>
      </c>
      <c r="J438">
        <v>2600000</v>
      </c>
      <c r="K438">
        <v>2600000</v>
      </c>
      <c r="L438">
        <v>821583</v>
      </c>
      <c r="M438">
        <v>0</v>
      </c>
      <c r="O438">
        <v>0.05</v>
      </c>
      <c r="Q438" t="s">
        <v>20</v>
      </c>
    </row>
    <row r="439" spans="1:17">
      <c r="A439" t="s">
        <v>527</v>
      </c>
      <c r="B439" t="s">
        <v>312</v>
      </c>
      <c r="C439" t="s">
        <v>999</v>
      </c>
      <c r="D439" t="s">
        <v>2708</v>
      </c>
      <c r="E439" t="s">
        <v>1109</v>
      </c>
      <c r="F439" t="s">
        <v>1109</v>
      </c>
      <c r="G439" t="s">
        <v>1109</v>
      </c>
      <c r="H439" t="s">
        <v>1109</v>
      </c>
      <c r="I439">
        <v>2024</v>
      </c>
      <c r="J439">
        <v>2500000</v>
      </c>
      <c r="K439">
        <v>2500000</v>
      </c>
      <c r="L439">
        <v>2186366</v>
      </c>
      <c r="M439">
        <v>0</v>
      </c>
      <c r="O439">
        <v>0.05</v>
      </c>
      <c r="Q439" t="s">
        <v>20</v>
      </c>
    </row>
    <row r="440" spans="1:17">
      <c r="A440" t="s">
        <v>527</v>
      </c>
      <c r="B440" t="s">
        <v>305</v>
      </c>
      <c r="C440" t="s">
        <v>480</v>
      </c>
      <c r="D440" t="s">
        <v>2705</v>
      </c>
      <c r="E440" t="s">
        <v>790</v>
      </c>
      <c r="F440" t="s">
        <v>1110</v>
      </c>
      <c r="G440" t="s">
        <v>1111</v>
      </c>
      <c r="H440" t="s">
        <v>1112</v>
      </c>
      <c r="J440">
        <v>1200000</v>
      </c>
      <c r="K440">
        <v>1200000</v>
      </c>
      <c r="L440">
        <v>1199957</v>
      </c>
      <c r="M440">
        <v>1143074</v>
      </c>
    </row>
    <row r="441" spans="1:17">
      <c r="A441" t="s">
        <v>527</v>
      </c>
      <c r="B441" t="s">
        <v>305</v>
      </c>
      <c r="C441" t="s">
        <v>480</v>
      </c>
      <c r="D441" t="s">
        <v>2705</v>
      </c>
      <c r="E441" t="s">
        <v>790</v>
      </c>
      <c r="F441" t="s">
        <v>1110</v>
      </c>
      <c r="G441" t="s">
        <v>1113</v>
      </c>
      <c r="H441" t="s">
        <v>1114</v>
      </c>
      <c r="J441">
        <v>2000000</v>
      </c>
      <c r="K441">
        <v>2000000</v>
      </c>
      <c r="L441">
        <v>1999867</v>
      </c>
      <c r="M441">
        <v>1950116</v>
      </c>
    </row>
    <row r="442" spans="1:17">
      <c r="A442" t="s">
        <v>527</v>
      </c>
      <c r="B442" t="s">
        <v>305</v>
      </c>
      <c r="C442" t="s">
        <v>480</v>
      </c>
      <c r="D442" t="s">
        <v>2705</v>
      </c>
      <c r="E442" t="s">
        <v>790</v>
      </c>
      <c r="F442" t="s">
        <v>1110</v>
      </c>
      <c r="G442" t="s">
        <v>1115</v>
      </c>
      <c r="H442" t="s">
        <v>3255</v>
      </c>
      <c r="J442">
        <v>1900000</v>
      </c>
      <c r="K442">
        <v>1900000</v>
      </c>
      <c r="L442">
        <v>1790987</v>
      </c>
      <c r="M442">
        <v>1638219</v>
      </c>
    </row>
    <row r="443" spans="1:17">
      <c r="A443" t="s">
        <v>527</v>
      </c>
      <c r="B443" t="s">
        <v>305</v>
      </c>
      <c r="C443" t="s">
        <v>480</v>
      </c>
      <c r="D443" t="s">
        <v>2705</v>
      </c>
      <c r="E443" t="s">
        <v>790</v>
      </c>
      <c r="F443" t="s">
        <v>1110</v>
      </c>
      <c r="G443" t="s">
        <v>1117</v>
      </c>
      <c r="H443" t="s">
        <v>1118</v>
      </c>
      <c r="J443">
        <v>1000000</v>
      </c>
      <c r="K443">
        <v>1000000</v>
      </c>
      <c r="L443">
        <v>999429</v>
      </c>
      <c r="M443">
        <v>570494</v>
      </c>
    </row>
    <row r="444" spans="1:17">
      <c r="A444" t="s">
        <v>527</v>
      </c>
      <c r="B444" t="s">
        <v>273</v>
      </c>
      <c r="C444" t="s">
        <v>480</v>
      </c>
      <c r="D444" t="s">
        <v>2708</v>
      </c>
      <c r="E444" t="s">
        <v>1120</v>
      </c>
      <c r="F444" t="s">
        <v>1121</v>
      </c>
      <c r="G444" t="s">
        <v>1122</v>
      </c>
      <c r="H444" t="s">
        <v>1123</v>
      </c>
      <c r="J444">
        <v>10000000</v>
      </c>
      <c r="K444">
        <v>6723000</v>
      </c>
      <c r="L444">
        <v>6481045</v>
      </c>
      <c r="M444">
        <v>1545289</v>
      </c>
    </row>
    <row r="445" spans="1:17">
      <c r="A445" t="s">
        <v>527</v>
      </c>
      <c r="B445" t="s">
        <v>273</v>
      </c>
      <c r="C445" t="s">
        <v>480</v>
      </c>
      <c r="D445" t="s">
        <v>2708</v>
      </c>
      <c r="E445" t="s">
        <v>1120</v>
      </c>
      <c r="F445" t="s">
        <v>1121</v>
      </c>
      <c r="G445" t="s">
        <v>1124</v>
      </c>
      <c r="H445" t="s">
        <v>1125</v>
      </c>
      <c r="J445">
        <v>7699844</v>
      </c>
      <c r="K445">
        <v>7699844</v>
      </c>
      <c r="L445">
        <v>7571535</v>
      </c>
      <c r="M445">
        <v>1962125</v>
      </c>
    </row>
    <row r="446" spans="1:17">
      <c r="A446" t="s">
        <v>527</v>
      </c>
      <c r="B446" t="s">
        <v>273</v>
      </c>
      <c r="C446" t="s">
        <v>480</v>
      </c>
      <c r="D446" t="s">
        <v>2705</v>
      </c>
      <c r="E446" t="s">
        <v>1127</v>
      </c>
      <c r="F446" t="s">
        <v>1128</v>
      </c>
      <c r="G446" t="s">
        <v>1129</v>
      </c>
      <c r="H446" t="s">
        <v>1130</v>
      </c>
      <c r="J446">
        <v>1145000</v>
      </c>
      <c r="K446">
        <v>1145000</v>
      </c>
      <c r="L446">
        <v>1144119.2536900002</v>
      </c>
      <c r="M446">
        <v>1141799.797</v>
      </c>
    </row>
    <row r="447" spans="1:17">
      <c r="A447" t="s">
        <v>527</v>
      </c>
      <c r="B447" t="s">
        <v>273</v>
      </c>
      <c r="C447" t="s">
        <v>480</v>
      </c>
      <c r="D447" t="s">
        <v>2705</v>
      </c>
      <c r="E447" t="s">
        <v>1127</v>
      </c>
      <c r="F447" t="s">
        <v>1128</v>
      </c>
      <c r="G447" t="s">
        <v>1131</v>
      </c>
      <c r="H447" t="s">
        <v>1132</v>
      </c>
      <c r="J447">
        <v>1000000</v>
      </c>
      <c r="K447">
        <v>1000000</v>
      </c>
      <c r="L447">
        <v>985921.7818</v>
      </c>
      <c r="M447">
        <v>625876.16374999995</v>
      </c>
    </row>
    <row r="448" spans="1:17">
      <c r="A448" t="s">
        <v>527</v>
      </c>
      <c r="B448" t="s">
        <v>316</v>
      </c>
      <c r="C448" t="s">
        <v>480</v>
      </c>
      <c r="D448" t="s">
        <v>2708</v>
      </c>
      <c r="E448" t="s">
        <v>130</v>
      </c>
      <c r="F448" t="s">
        <v>1155</v>
      </c>
      <c r="G448" t="s">
        <v>1156</v>
      </c>
      <c r="H448" t="s">
        <v>1157</v>
      </c>
      <c r="J448">
        <v>1800000</v>
      </c>
      <c r="K448">
        <v>1800000</v>
      </c>
      <c r="L448">
        <v>1512517</v>
      </c>
      <c r="M448">
        <v>0</v>
      </c>
    </row>
    <row r="449" spans="1:17">
      <c r="A449" t="s">
        <v>527</v>
      </c>
      <c r="B449" t="s">
        <v>316</v>
      </c>
      <c r="C449" t="s">
        <v>480</v>
      </c>
      <c r="D449" t="s">
        <v>2708</v>
      </c>
      <c r="E449" t="s">
        <v>130</v>
      </c>
      <c r="F449" t="s">
        <v>1155</v>
      </c>
      <c r="G449" t="s">
        <v>1158</v>
      </c>
      <c r="H449" t="s">
        <v>1159</v>
      </c>
      <c r="J449">
        <v>1114727</v>
      </c>
      <c r="K449">
        <v>1114727</v>
      </c>
      <c r="L449">
        <v>1114596</v>
      </c>
      <c r="M449">
        <v>0</v>
      </c>
    </row>
    <row r="450" spans="1:17">
      <c r="A450" t="s">
        <v>527</v>
      </c>
      <c r="B450" t="s">
        <v>316</v>
      </c>
      <c r="C450" t="s">
        <v>480</v>
      </c>
      <c r="D450" t="s">
        <v>2705</v>
      </c>
      <c r="E450" t="s">
        <v>1161</v>
      </c>
      <c r="F450" t="s">
        <v>1161</v>
      </c>
      <c r="G450" t="s">
        <v>1162</v>
      </c>
      <c r="H450" t="s">
        <v>1163</v>
      </c>
      <c r="J450">
        <v>28181587</v>
      </c>
      <c r="K450">
        <v>28181587</v>
      </c>
      <c r="L450">
        <v>9914874</v>
      </c>
      <c r="M450">
        <v>0</v>
      </c>
    </row>
    <row r="451" spans="1:17">
      <c r="A451" t="s">
        <v>527</v>
      </c>
      <c r="B451" t="s">
        <v>297</v>
      </c>
      <c r="C451" t="s">
        <v>480</v>
      </c>
      <c r="D451" t="s">
        <v>2708</v>
      </c>
      <c r="E451" t="s">
        <v>1167</v>
      </c>
      <c r="F451" t="s">
        <v>1168</v>
      </c>
      <c r="G451" t="s">
        <v>1169</v>
      </c>
      <c r="H451" t="s">
        <v>1170</v>
      </c>
      <c r="J451">
        <v>7800000</v>
      </c>
      <c r="K451">
        <v>7800000</v>
      </c>
      <c r="L451">
        <v>7617349.1679600002</v>
      </c>
      <c r="M451">
        <v>7280257.3134199996</v>
      </c>
    </row>
    <row r="452" spans="1:17">
      <c r="A452" t="s">
        <v>527</v>
      </c>
      <c r="B452" t="s">
        <v>297</v>
      </c>
      <c r="C452" t="s">
        <v>480</v>
      </c>
      <c r="D452" t="s">
        <v>2708</v>
      </c>
      <c r="E452" t="s">
        <v>1167</v>
      </c>
      <c r="F452" t="s">
        <v>1168</v>
      </c>
      <c r="G452" t="s">
        <v>1171</v>
      </c>
      <c r="H452" t="s">
        <v>1172</v>
      </c>
      <c r="J452">
        <v>4700000</v>
      </c>
      <c r="K452">
        <v>4700000</v>
      </c>
      <c r="L452">
        <v>4579235.60042</v>
      </c>
      <c r="M452">
        <v>4173340.2568700002</v>
      </c>
    </row>
    <row r="453" spans="1:17">
      <c r="A453" t="s">
        <v>527</v>
      </c>
      <c r="B453" t="s">
        <v>297</v>
      </c>
      <c r="C453" t="s">
        <v>480</v>
      </c>
      <c r="D453" t="s">
        <v>2708</v>
      </c>
      <c r="E453" t="s">
        <v>1167</v>
      </c>
      <c r="F453" t="s">
        <v>1168</v>
      </c>
      <c r="G453" t="s">
        <v>1173</v>
      </c>
      <c r="H453" t="s">
        <v>1174</v>
      </c>
      <c r="J453">
        <v>2525000</v>
      </c>
      <c r="K453">
        <v>2525000</v>
      </c>
      <c r="L453">
        <v>2188476.3357199999</v>
      </c>
      <c r="M453">
        <v>1997746.5999700001</v>
      </c>
    </row>
    <row r="454" spans="1:17">
      <c r="A454" t="s">
        <v>527</v>
      </c>
      <c r="B454" t="s">
        <v>297</v>
      </c>
      <c r="C454" t="s">
        <v>480</v>
      </c>
      <c r="D454" t="s">
        <v>2716</v>
      </c>
      <c r="E454" t="s">
        <v>1176</v>
      </c>
      <c r="F454" t="s">
        <v>1177</v>
      </c>
      <c r="G454" t="s">
        <v>1178</v>
      </c>
      <c r="H454" t="s">
        <v>1179</v>
      </c>
      <c r="J454">
        <v>3000000</v>
      </c>
      <c r="K454">
        <v>3000000</v>
      </c>
      <c r="L454">
        <v>2998296.4255500003</v>
      </c>
      <c r="M454">
        <v>2968839.0585500002</v>
      </c>
    </row>
    <row r="455" spans="1:17">
      <c r="A455" t="s">
        <v>527</v>
      </c>
      <c r="B455" t="s">
        <v>314</v>
      </c>
      <c r="C455" t="s">
        <v>480</v>
      </c>
      <c r="D455" t="s">
        <v>2708</v>
      </c>
      <c r="E455" t="s">
        <v>1181</v>
      </c>
      <c r="F455" t="s">
        <v>1182</v>
      </c>
      <c r="G455" t="s">
        <v>1183</v>
      </c>
      <c r="H455" t="s">
        <v>1184</v>
      </c>
      <c r="J455">
        <v>2035500</v>
      </c>
      <c r="K455">
        <v>2035500</v>
      </c>
      <c r="L455">
        <v>1834113</v>
      </c>
      <c r="M455">
        <v>337348</v>
      </c>
    </row>
    <row r="456" spans="1:17">
      <c r="A456" t="s">
        <v>527</v>
      </c>
      <c r="B456" t="s">
        <v>314</v>
      </c>
      <c r="C456" t="s">
        <v>480</v>
      </c>
      <c r="D456" t="s">
        <v>2708</v>
      </c>
      <c r="E456" t="s">
        <v>1186</v>
      </c>
      <c r="F456" t="s">
        <v>1182</v>
      </c>
      <c r="G456" t="s">
        <v>1187</v>
      </c>
      <c r="H456" t="s">
        <v>1188</v>
      </c>
      <c r="J456">
        <v>1214500</v>
      </c>
      <c r="K456">
        <v>1214500</v>
      </c>
      <c r="L456">
        <v>836662</v>
      </c>
      <c r="M456">
        <v>0</v>
      </c>
    </row>
    <row r="457" spans="1:17">
      <c r="A457" t="s">
        <v>527</v>
      </c>
      <c r="B457" t="s">
        <v>289</v>
      </c>
      <c r="C457" t="s">
        <v>480</v>
      </c>
      <c r="D457" t="s">
        <v>2705</v>
      </c>
      <c r="E457" t="s">
        <v>1134</v>
      </c>
      <c r="F457" t="s">
        <v>917</v>
      </c>
      <c r="G457" t="s">
        <v>1189</v>
      </c>
      <c r="H457" t="s">
        <v>1190</v>
      </c>
      <c r="J457">
        <v>1200000</v>
      </c>
      <c r="K457">
        <v>1200000</v>
      </c>
      <c r="L457">
        <v>1070609.2479600001</v>
      </c>
      <c r="M457">
        <v>464066.70912999997</v>
      </c>
    </row>
    <row r="458" spans="1:17">
      <c r="A458" t="s">
        <v>527</v>
      </c>
      <c r="B458" t="s">
        <v>289</v>
      </c>
      <c r="C458" t="s">
        <v>480</v>
      </c>
      <c r="D458" t="s">
        <v>2708</v>
      </c>
      <c r="E458" t="s">
        <v>130</v>
      </c>
      <c r="F458" t="s">
        <v>1195</v>
      </c>
      <c r="G458" t="s">
        <v>3236</v>
      </c>
      <c r="H458" t="s">
        <v>3235</v>
      </c>
      <c r="J458">
        <v>8550000</v>
      </c>
      <c r="K458">
        <v>8550000</v>
      </c>
      <c r="L458">
        <v>8445930</v>
      </c>
      <c r="M458">
        <v>8231591</v>
      </c>
    </row>
    <row r="459" spans="1:17">
      <c r="A459" t="s">
        <v>527</v>
      </c>
      <c r="B459" t="s">
        <v>289</v>
      </c>
      <c r="C459" t="s">
        <v>480</v>
      </c>
      <c r="D459" t="s">
        <v>2708</v>
      </c>
      <c r="E459" t="s">
        <v>130</v>
      </c>
      <c r="F459" t="s">
        <v>1195</v>
      </c>
      <c r="G459" t="s">
        <v>3238</v>
      </c>
      <c r="H459" t="s">
        <v>3237</v>
      </c>
      <c r="J459">
        <v>1900000</v>
      </c>
      <c r="K459">
        <v>1900000</v>
      </c>
      <c r="L459">
        <v>1801067</v>
      </c>
      <c r="M459">
        <v>1784004</v>
      </c>
    </row>
    <row r="460" spans="1:17">
      <c r="A460" t="s">
        <v>529</v>
      </c>
      <c r="B460" t="s">
        <v>282</v>
      </c>
      <c r="C460" t="s">
        <v>319</v>
      </c>
      <c r="D460" t="s">
        <v>2690</v>
      </c>
      <c r="H460" t="s">
        <v>1211</v>
      </c>
      <c r="K460">
        <v>6700000</v>
      </c>
      <c r="M460">
        <v>4182054.4870799999</v>
      </c>
      <c r="N460">
        <v>0.56061147085959895</v>
      </c>
      <c r="O460">
        <v>0.65</v>
      </c>
      <c r="Q460" t="s">
        <v>20</v>
      </c>
    </row>
    <row r="461" spans="1:17">
      <c r="A461" t="s">
        <v>529</v>
      </c>
      <c r="B461" t="s">
        <v>282</v>
      </c>
      <c r="C461" t="s">
        <v>319</v>
      </c>
      <c r="D461" t="s">
        <v>2690</v>
      </c>
      <c r="H461" t="s">
        <v>1212</v>
      </c>
      <c r="K461">
        <v>4537000</v>
      </c>
      <c r="M461">
        <v>2543494.2432900006</v>
      </c>
      <c r="N461">
        <v>0.59801091061700706</v>
      </c>
      <c r="O461">
        <v>0.8</v>
      </c>
      <c r="Q461" t="s">
        <v>20</v>
      </c>
    </row>
    <row r="462" spans="1:17">
      <c r="A462" t="s">
        <v>529</v>
      </c>
      <c r="B462" t="s">
        <v>282</v>
      </c>
      <c r="C462" t="s">
        <v>319</v>
      </c>
      <c r="D462" t="s">
        <v>2691</v>
      </c>
      <c r="H462" t="s">
        <v>1213</v>
      </c>
      <c r="K462">
        <v>4457000</v>
      </c>
      <c r="M462">
        <v>2665334.628620001</v>
      </c>
      <c r="N462">
        <v>0</v>
      </c>
      <c r="O462">
        <v>0.8</v>
      </c>
      <c r="Q462" t="s">
        <v>20</v>
      </c>
    </row>
    <row r="463" spans="1:17">
      <c r="A463" t="s">
        <v>529</v>
      </c>
      <c r="B463" t="s">
        <v>282</v>
      </c>
      <c r="C463" t="s">
        <v>319</v>
      </c>
      <c r="D463" t="s">
        <v>2716</v>
      </c>
      <c r="H463" t="s">
        <v>1214</v>
      </c>
      <c r="K463">
        <v>62000000</v>
      </c>
      <c r="M463">
        <v>4813054.1864999998</v>
      </c>
      <c r="N463">
        <v>0</v>
      </c>
      <c r="O463">
        <v>0.05</v>
      </c>
      <c r="Q463" t="s">
        <v>436</v>
      </c>
    </row>
    <row r="464" spans="1:17">
      <c r="A464" t="s">
        <v>529</v>
      </c>
      <c r="B464" t="s">
        <v>282</v>
      </c>
      <c r="C464" t="s">
        <v>319</v>
      </c>
      <c r="D464" t="s">
        <v>2708</v>
      </c>
      <c r="H464" t="s">
        <v>1216</v>
      </c>
      <c r="K464">
        <v>2250000</v>
      </c>
      <c r="M464">
        <v>961960.33545000001</v>
      </c>
      <c r="O464">
        <v>0.05</v>
      </c>
    </row>
    <row r="465" spans="1:17">
      <c r="A465" t="s">
        <v>529</v>
      </c>
      <c r="B465" t="s">
        <v>282</v>
      </c>
      <c r="C465" t="s">
        <v>319</v>
      </c>
      <c r="D465" t="s">
        <v>2708</v>
      </c>
      <c r="M465">
        <v>961960.33545000001</v>
      </c>
      <c r="N465">
        <v>0</v>
      </c>
    </row>
    <row r="466" spans="1:17">
      <c r="A466" t="s">
        <v>529</v>
      </c>
      <c r="B466" t="s">
        <v>282</v>
      </c>
      <c r="C466" t="s">
        <v>319</v>
      </c>
      <c r="D466" t="s">
        <v>2708</v>
      </c>
      <c r="H466" t="s">
        <v>1217</v>
      </c>
      <c r="K466">
        <v>5650000</v>
      </c>
      <c r="M466">
        <v>3046552.4775799997</v>
      </c>
      <c r="O466">
        <v>0.4</v>
      </c>
      <c r="Q466" t="s">
        <v>474</v>
      </c>
    </row>
    <row r="467" spans="1:17">
      <c r="A467" t="s">
        <v>529</v>
      </c>
      <c r="B467" t="s">
        <v>282</v>
      </c>
      <c r="C467" t="s">
        <v>319</v>
      </c>
      <c r="D467" t="s">
        <v>2708</v>
      </c>
      <c r="M467">
        <v>3046552.4775799997</v>
      </c>
      <c r="N467">
        <v>0.54</v>
      </c>
      <c r="O467">
        <v>0.4</v>
      </c>
    </row>
    <row r="468" spans="1:17">
      <c r="A468" t="s">
        <v>529</v>
      </c>
      <c r="B468" t="s">
        <v>282</v>
      </c>
      <c r="C468" t="s">
        <v>319</v>
      </c>
      <c r="D468" t="s">
        <v>2708</v>
      </c>
      <c r="H468" t="s">
        <v>3092</v>
      </c>
      <c r="K468">
        <v>5056000</v>
      </c>
      <c r="M468">
        <v>4438680.7176900003</v>
      </c>
      <c r="O468">
        <v>1</v>
      </c>
      <c r="Q468" t="s">
        <v>474</v>
      </c>
    </row>
    <row r="469" spans="1:17">
      <c r="A469" t="s">
        <v>529</v>
      </c>
      <c r="B469" t="s">
        <v>282</v>
      </c>
      <c r="C469" t="s">
        <v>319</v>
      </c>
      <c r="D469" t="s">
        <v>2708</v>
      </c>
      <c r="H469" t="s">
        <v>3093</v>
      </c>
      <c r="M469">
        <v>4438680.7176900003</v>
      </c>
    </row>
    <row r="470" spans="1:17">
      <c r="A470" t="s">
        <v>529</v>
      </c>
      <c r="B470" t="s">
        <v>283</v>
      </c>
      <c r="C470" t="s">
        <v>480</v>
      </c>
      <c r="D470" t="s">
        <v>2708</v>
      </c>
      <c r="H470" t="s">
        <v>1221</v>
      </c>
      <c r="K470">
        <v>7638000</v>
      </c>
      <c r="M470">
        <v>4146876.1746200002</v>
      </c>
      <c r="N470">
        <v>0.54292696708824295</v>
      </c>
      <c r="O470">
        <v>0.52</v>
      </c>
      <c r="Q470" t="s">
        <v>3257</v>
      </c>
    </row>
    <row r="471" spans="1:17">
      <c r="A471" t="s">
        <v>529</v>
      </c>
      <c r="B471" t="s">
        <v>283</v>
      </c>
      <c r="C471" t="s">
        <v>480</v>
      </c>
      <c r="D471" t="s">
        <v>2708</v>
      </c>
      <c r="H471" t="s">
        <v>1223</v>
      </c>
      <c r="K471">
        <v>1760000</v>
      </c>
      <c r="M471" t="s">
        <v>474</v>
      </c>
      <c r="N471">
        <v>0.24071895424836601</v>
      </c>
      <c r="O471" t="s">
        <v>474</v>
      </c>
      <c r="Q471" t="s">
        <v>1224</v>
      </c>
    </row>
    <row r="472" spans="1:17">
      <c r="A472" t="s">
        <v>529</v>
      </c>
      <c r="B472" t="s">
        <v>294</v>
      </c>
      <c r="C472" t="s">
        <v>319</v>
      </c>
      <c r="D472" t="s">
        <v>2697</v>
      </c>
      <c r="H472" t="s">
        <v>1226</v>
      </c>
      <c r="K472">
        <v>1545300</v>
      </c>
      <c r="M472">
        <v>371983</v>
      </c>
      <c r="N472">
        <v>0.60933926560320051</v>
      </c>
      <c r="O472">
        <v>0.3</v>
      </c>
      <c r="Q472" t="s">
        <v>720</v>
      </c>
    </row>
    <row r="473" spans="1:17">
      <c r="A473" t="s">
        <v>529</v>
      </c>
      <c r="B473" t="s">
        <v>294</v>
      </c>
      <c r="C473" t="s">
        <v>319</v>
      </c>
      <c r="D473" t="s">
        <v>2697</v>
      </c>
      <c r="H473" t="s">
        <v>1227</v>
      </c>
      <c r="K473">
        <v>2379640</v>
      </c>
      <c r="M473">
        <v>1450008.09</v>
      </c>
      <c r="N473">
        <v>0.6998712702702703</v>
      </c>
      <c r="O473">
        <v>0.85</v>
      </c>
      <c r="Q473" t="s">
        <v>436</v>
      </c>
    </row>
    <row r="474" spans="1:17">
      <c r="A474" t="s">
        <v>529</v>
      </c>
      <c r="B474" t="s">
        <v>294</v>
      </c>
      <c r="C474" t="s">
        <v>319</v>
      </c>
      <c r="D474" t="s">
        <v>2697</v>
      </c>
      <c r="H474" t="s">
        <v>1229</v>
      </c>
      <c r="K474">
        <v>1600800</v>
      </c>
      <c r="M474">
        <v>172605.2</v>
      </c>
      <c r="N474">
        <v>0.11624738888888889</v>
      </c>
      <c r="O474">
        <v>0.15</v>
      </c>
      <c r="Q474" t="s">
        <v>720</v>
      </c>
    </row>
    <row r="475" spans="1:17">
      <c r="A475" t="s">
        <v>529</v>
      </c>
      <c r="B475" t="s">
        <v>294</v>
      </c>
      <c r="C475" t="s">
        <v>319</v>
      </c>
      <c r="D475" t="s">
        <v>2697</v>
      </c>
      <c r="H475" t="s">
        <v>1231</v>
      </c>
      <c r="K475">
        <v>1800000</v>
      </c>
      <c r="M475">
        <v>0</v>
      </c>
      <c r="N475">
        <v>0.30111185193579248</v>
      </c>
      <c r="O475">
        <v>0</v>
      </c>
      <c r="Q475" t="s">
        <v>720</v>
      </c>
    </row>
    <row r="476" spans="1:17">
      <c r="A476" t="s">
        <v>529</v>
      </c>
      <c r="B476" t="s">
        <v>294</v>
      </c>
      <c r="C476" t="s">
        <v>480</v>
      </c>
      <c r="D476" t="s">
        <v>2716</v>
      </c>
      <c r="H476" t="s">
        <v>1240</v>
      </c>
      <c r="M476" t="s">
        <v>474</v>
      </c>
      <c r="N476">
        <v>0.7</v>
      </c>
      <c r="O476">
        <v>0.95</v>
      </c>
    </row>
    <row r="477" spans="1:17">
      <c r="A477" t="s">
        <v>529</v>
      </c>
      <c r="B477" t="s">
        <v>294</v>
      </c>
      <c r="C477" t="s">
        <v>480</v>
      </c>
      <c r="D477" t="s">
        <v>2716</v>
      </c>
      <c r="H477" t="s">
        <v>1242</v>
      </c>
      <c r="K477">
        <v>15778292</v>
      </c>
      <c r="M477" t="s">
        <v>474</v>
      </c>
      <c r="N477">
        <v>0.75</v>
      </c>
      <c r="O477">
        <v>1</v>
      </c>
    </row>
    <row r="478" spans="1:17">
      <c r="A478" t="s">
        <v>529</v>
      </c>
      <c r="B478" t="s">
        <v>294</v>
      </c>
      <c r="C478" t="s">
        <v>480</v>
      </c>
      <c r="D478" t="s">
        <v>2716</v>
      </c>
      <c r="H478" t="s">
        <v>1243</v>
      </c>
      <c r="K478">
        <v>12741089</v>
      </c>
      <c r="M478" t="s">
        <v>474</v>
      </c>
      <c r="N478">
        <v>0.32400000000000001</v>
      </c>
      <c r="O478">
        <v>1</v>
      </c>
    </row>
    <row r="479" spans="1:17">
      <c r="A479" t="s">
        <v>529</v>
      </c>
      <c r="B479" t="s">
        <v>294</v>
      </c>
      <c r="C479" t="s">
        <v>480</v>
      </c>
      <c r="D479" t="s">
        <v>2716</v>
      </c>
      <c r="H479" t="s">
        <v>1244</v>
      </c>
      <c r="K479">
        <v>4381982</v>
      </c>
      <c r="M479" t="s">
        <v>474</v>
      </c>
      <c r="N479">
        <v>0.22</v>
      </c>
      <c r="O479">
        <v>0.43</v>
      </c>
    </row>
    <row r="480" spans="1:17">
      <c r="A480" t="s">
        <v>529</v>
      </c>
      <c r="B480" t="s">
        <v>294</v>
      </c>
      <c r="C480" t="s">
        <v>480</v>
      </c>
      <c r="D480" t="s">
        <v>2716</v>
      </c>
      <c r="H480" t="s">
        <v>1245</v>
      </c>
      <c r="K480">
        <v>1260982</v>
      </c>
      <c r="M480" t="s">
        <v>474</v>
      </c>
      <c r="N480">
        <v>0.06</v>
      </c>
      <c r="O480">
        <v>0.43</v>
      </c>
    </row>
    <row r="481" spans="1:15">
      <c r="A481" t="s">
        <v>529</v>
      </c>
      <c r="B481" t="s">
        <v>294</v>
      </c>
      <c r="C481" t="s">
        <v>480</v>
      </c>
      <c r="D481" t="s">
        <v>2716</v>
      </c>
      <c r="H481" t="s">
        <v>1246</v>
      </c>
      <c r="K481">
        <v>5959786</v>
      </c>
      <c r="M481" t="s">
        <v>474</v>
      </c>
      <c r="N481">
        <v>0</v>
      </c>
      <c r="O481">
        <v>0.3</v>
      </c>
    </row>
    <row r="482" spans="1:15">
      <c r="A482" t="s">
        <v>529</v>
      </c>
      <c r="B482" t="s">
        <v>294</v>
      </c>
      <c r="C482" t="s">
        <v>480</v>
      </c>
      <c r="D482" t="s">
        <v>2716</v>
      </c>
      <c r="H482" t="s">
        <v>1247</v>
      </c>
      <c r="K482">
        <v>1693578</v>
      </c>
      <c r="M482" t="s">
        <v>474</v>
      </c>
      <c r="N482">
        <v>0.73229999999999995</v>
      </c>
      <c r="O482">
        <v>0.13</v>
      </c>
    </row>
    <row r="483" spans="1:15">
      <c r="A483" t="s">
        <v>529</v>
      </c>
      <c r="B483" t="s">
        <v>294</v>
      </c>
      <c r="C483" t="s">
        <v>480</v>
      </c>
      <c r="D483" t="s">
        <v>2716</v>
      </c>
      <c r="H483" t="s">
        <v>1248</v>
      </c>
      <c r="K483">
        <v>22077000</v>
      </c>
      <c r="M483" t="s">
        <v>474</v>
      </c>
      <c r="O483">
        <v>0.8</v>
      </c>
    </row>
    <row r="484" spans="1:15">
      <c r="A484" t="s">
        <v>529</v>
      </c>
      <c r="B484" t="s">
        <v>298</v>
      </c>
      <c r="C484" t="s">
        <v>319</v>
      </c>
      <c r="D484" t="s">
        <v>2704</v>
      </c>
      <c r="H484" t="s">
        <v>1250</v>
      </c>
      <c r="K484">
        <v>1000000</v>
      </c>
      <c r="L484">
        <v>255687</v>
      </c>
      <c r="M484">
        <v>204549</v>
      </c>
      <c r="O484">
        <v>0.8</v>
      </c>
    </row>
    <row r="485" spans="1:15">
      <c r="A485" t="s">
        <v>529</v>
      </c>
      <c r="B485" t="s">
        <v>298</v>
      </c>
      <c r="C485" t="s">
        <v>319</v>
      </c>
      <c r="D485" t="s">
        <v>2704</v>
      </c>
      <c r="H485" t="s">
        <v>1250</v>
      </c>
      <c r="K485">
        <v>1500000</v>
      </c>
      <c r="L485">
        <v>936228</v>
      </c>
      <c r="M485">
        <v>638679</v>
      </c>
      <c r="O485">
        <v>0.98</v>
      </c>
    </row>
    <row r="486" spans="1:15">
      <c r="A486" t="s">
        <v>529</v>
      </c>
      <c r="B486" t="s">
        <v>298</v>
      </c>
      <c r="C486" t="s">
        <v>319</v>
      </c>
      <c r="D486" t="s">
        <v>2704</v>
      </c>
      <c r="H486" t="s">
        <v>1254</v>
      </c>
      <c r="K486">
        <v>1400000</v>
      </c>
      <c r="L486">
        <v>1210373</v>
      </c>
      <c r="M486">
        <v>513457</v>
      </c>
      <c r="O486">
        <v>0.67</v>
      </c>
    </row>
    <row r="487" spans="1:15">
      <c r="A487" t="s">
        <v>529</v>
      </c>
      <c r="B487" t="s">
        <v>298</v>
      </c>
      <c r="C487" t="s">
        <v>319</v>
      </c>
      <c r="D487" t="s">
        <v>2704</v>
      </c>
      <c r="H487" t="s">
        <v>1255</v>
      </c>
      <c r="K487">
        <v>1500000</v>
      </c>
      <c r="L487">
        <v>1331871</v>
      </c>
      <c r="M487">
        <v>1157747</v>
      </c>
      <c r="O487">
        <v>0.98</v>
      </c>
    </row>
    <row r="488" spans="1:15">
      <c r="A488" t="s">
        <v>529</v>
      </c>
      <c r="B488" t="s">
        <v>298</v>
      </c>
      <c r="C488" t="s">
        <v>319</v>
      </c>
      <c r="D488" t="s">
        <v>2705</v>
      </c>
      <c r="H488" t="s">
        <v>1256</v>
      </c>
      <c r="K488">
        <v>14610000</v>
      </c>
      <c r="L488">
        <v>13611907</v>
      </c>
      <c r="M488">
        <v>10529573</v>
      </c>
      <c r="O488">
        <v>0.71</v>
      </c>
    </row>
    <row r="489" spans="1:15">
      <c r="A489" t="s">
        <v>529</v>
      </c>
      <c r="B489" t="s">
        <v>298</v>
      </c>
      <c r="C489" t="s">
        <v>319</v>
      </c>
      <c r="D489" t="s">
        <v>2716</v>
      </c>
      <c r="H489" t="s">
        <v>1257</v>
      </c>
      <c r="K489">
        <v>2500000</v>
      </c>
      <c r="L489">
        <v>2142157</v>
      </c>
      <c r="M489">
        <v>826597</v>
      </c>
      <c r="O489">
        <v>0.85</v>
      </c>
    </row>
    <row r="490" spans="1:15">
      <c r="A490" t="s">
        <v>529</v>
      </c>
      <c r="B490" t="s">
        <v>298</v>
      </c>
      <c r="C490" t="s">
        <v>319</v>
      </c>
      <c r="D490" t="s">
        <v>2716</v>
      </c>
      <c r="H490" t="s">
        <v>1259</v>
      </c>
      <c r="K490">
        <v>2490000</v>
      </c>
      <c r="L490">
        <v>1999404</v>
      </c>
      <c r="M490">
        <v>412576</v>
      </c>
      <c r="O490">
        <v>0.5</v>
      </c>
    </row>
    <row r="491" spans="1:15">
      <c r="A491" t="s">
        <v>529</v>
      </c>
      <c r="B491" t="s">
        <v>298</v>
      </c>
      <c r="C491" t="s">
        <v>319</v>
      </c>
      <c r="D491" t="s">
        <v>2708</v>
      </c>
      <c r="H491" t="s">
        <v>1261</v>
      </c>
      <c r="K491">
        <v>2000000</v>
      </c>
      <c r="L491">
        <v>1517700</v>
      </c>
      <c r="M491">
        <v>1428287</v>
      </c>
      <c r="O491">
        <v>0.9</v>
      </c>
    </row>
    <row r="492" spans="1:15">
      <c r="A492" t="s">
        <v>529</v>
      </c>
      <c r="B492" t="s">
        <v>298</v>
      </c>
      <c r="C492" t="s">
        <v>319</v>
      </c>
      <c r="D492" t="s">
        <v>2703</v>
      </c>
      <c r="H492" t="s">
        <v>1262</v>
      </c>
      <c r="K492">
        <v>1700000</v>
      </c>
      <c r="L492">
        <v>1201064</v>
      </c>
      <c r="M492">
        <v>574074</v>
      </c>
      <c r="O492">
        <v>0.65</v>
      </c>
    </row>
    <row r="493" spans="1:15">
      <c r="A493" t="s">
        <v>529</v>
      </c>
      <c r="B493" t="s">
        <v>298</v>
      </c>
      <c r="C493" t="s">
        <v>319</v>
      </c>
      <c r="D493" t="s">
        <v>2703</v>
      </c>
      <c r="H493" t="s">
        <v>1265</v>
      </c>
      <c r="K493">
        <v>2000000</v>
      </c>
      <c r="L493">
        <v>1637616</v>
      </c>
      <c r="M493">
        <v>507012</v>
      </c>
      <c r="O493">
        <v>0.45</v>
      </c>
    </row>
    <row r="494" spans="1:15">
      <c r="A494" t="s">
        <v>529</v>
      </c>
      <c r="B494" t="s">
        <v>298</v>
      </c>
      <c r="C494" t="s">
        <v>319</v>
      </c>
      <c r="D494" t="s">
        <v>2697</v>
      </c>
      <c r="H494" t="s">
        <v>1268</v>
      </c>
      <c r="K494">
        <v>3110000</v>
      </c>
      <c r="L494">
        <v>2986303</v>
      </c>
      <c r="M494">
        <v>2285748</v>
      </c>
      <c r="O494">
        <v>0.9</v>
      </c>
    </row>
    <row r="495" spans="1:15">
      <c r="A495" t="s">
        <v>529</v>
      </c>
      <c r="B495" t="s">
        <v>298</v>
      </c>
      <c r="C495" t="s">
        <v>319</v>
      </c>
      <c r="D495" t="s">
        <v>2697</v>
      </c>
      <c r="H495" t="s">
        <v>1270</v>
      </c>
      <c r="K495">
        <v>2292000</v>
      </c>
      <c r="L495">
        <v>1997405</v>
      </c>
      <c r="M495">
        <v>1906385</v>
      </c>
      <c r="O495">
        <v>0.85</v>
      </c>
    </row>
    <row r="496" spans="1:15">
      <c r="A496" t="s">
        <v>529</v>
      </c>
      <c r="B496" t="s">
        <v>298</v>
      </c>
      <c r="C496" t="s">
        <v>319</v>
      </c>
      <c r="D496" t="s">
        <v>2700</v>
      </c>
      <c r="H496" t="s">
        <v>1276</v>
      </c>
      <c r="K496">
        <v>3693200</v>
      </c>
      <c r="L496">
        <v>3435134</v>
      </c>
      <c r="M496">
        <v>1549144</v>
      </c>
      <c r="O496">
        <v>0.7</v>
      </c>
    </row>
    <row r="497" spans="1:17">
      <c r="A497" t="s">
        <v>529</v>
      </c>
      <c r="B497" t="s">
        <v>298</v>
      </c>
      <c r="C497" t="s">
        <v>480</v>
      </c>
      <c r="D497" t="s">
        <v>2693</v>
      </c>
      <c r="H497" t="s">
        <v>1280</v>
      </c>
      <c r="K497">
        <v>82230000</v>
      </c>
      <c r="L497" t="s">
        <v>474</v>
      </c>
      <c r="M497" t="s">
        <v>474</v>
      </c>
      <c r="O497">
        <v>0.92</v>
      </c>
    </row>
    <row r="498" spans="1:17">
      <c r="A498" t="s">
        <v>529</v>
      </c>
      <c r="B498" t="s">
        <v>298</v>
      </c>
      <c r="C498" t="s">
        <v>480</v>
      </c>
      <c r="D498" t="s">
        <v>2716</v>
      </c>
      <c r="H498" t="s">
        <v>1282</v>
      </c>
      <c r="K498">
        <v>4000000</v>
      </c>
      <c r="L498">
        <v>2997084</v>
      </c>
      <c r="M498">
        <v>0</v>
      </c>
      <c r="N498">
        <v>0.59</v>
      </c>
      <c r="O498">
        <v>0.17</v>
      </c>
    </row>
    <row r="499" spans="1:17">
      <c r="A499" t="s">
        <v>529</v>
      </c>
      <c r="B499" t="s">
        <v>268</v>
      </c>
      <c r="C499" t="s">
        <v>480</v>
      </c>
      <c r="D499" t="s">
        <v>2716</v>
      </c>
      <c r="H499" t="s">
        <v>1284</v>
      </c>
      <c r="K499">
        <v>1733000</v>
      </c>
      <c r="M499">
        <v>0</v>
      </c>
      <c r="N499">
        <v>0.71640266241101958</v>
      </c>
      <c r="O499">
        <v>0.7</v>
      </c>
      <c r="Q499" t="s">
        <v>97</v>
      </c>
    </row>
    <row r="500" spans="1:17">
      <c r="A500" t="s">
        <v>529</v>
      </c>
      <c r="B500" t="s">
        <v>268</v>
      </c>
      <c r="C500" t="s">
        <v>480</v>
      </c>
      <c r="D500" t="s">
        <v>2704</v>
      </c>
      <c r="H500" t="s">
        <v>1286</v>
      </c>
      <c r="K500">
        <v>1063998</v>
      </c>
      <c r="M500">
        <v>762251</v>
      </c>
      <c r="N500">
        <v>0.680878431372549</v>
      </c>
      <c r="O500">
        <v>0.83</v>
      </c>
      <c r="Q500" t="s">
        <v>1287</v>
      </c>
    </row>
    <row r="501" spans="1:17">
      <c r="A501" t="s">
        <v>529</v>
      </c>
      <c r="B501" t="s">
        <v>268</v>
      </c>
      <c r="C501" t="s">
        <v>319</v>
      </c>
      <c r="D501" t="s">
        <v>2711</v>
      </c>
      <c r="H501" t="s">
        <v>1292</v>
      </c>
      <c r="K501">
        <v>3118969</v>
      </c>
      <c r="M501">
        <v>1135783</v>
      </c>
      <c r="N501">
        <v>0.90447326086956525</v>
      </c>
      <c r="O501">
        <v>0.8</v>
      </c>
    </row>
    <row r="502" spans="1:17">
      <c r="A502" t="s">
        <v>529</v>
      </c>
      <c r="B502" t="s">
        <v>268</v>
      </c>
      <c r="C502" t="s">
        <v>319</v>
      </c>
      <c r="D502" t="s">
        <v>2711</v>
      </c>
      <c r="H502" t="s">
        <v>1293</v>
      </c>
      <c r="K502">
        <v>4600000</v>
      </c>
      <c r="M502">
        <v>4160577</v>
      </c>
      <c r="N502">
        <v>0.213271875</v>
      </c>
      <c r="O502">
        <v>1</v>
      </c>
    </row>
    <row r="503" spans="1:17">
      <c r="A503" t="s">
        <v>529</v>
      </c>
      <c r="B503" t="s">
        <v>268</v>
      </c>
      <c r="C503" t="s">
        <v>319</v>
      </c>
      <c r="D503" t="s">
        <v>2711</v>
      </c>
      <c r="H503" t="s">
        <v>1294</v>
      </c>
      <c r="K503">
        <v>1600000</v>
      </c>
      <c r="M503">
        <v>341235</v>
      </c>
      <c r="N503">
        <v>1.2623999999999999E-3</v>
      </c>
      <c r="O503">
        <v>0.8</v>
      </c>
    </row>
    <row r="504" spans="1:17">
      <c r="A504" t="s">
        <v>529</v>
      </c>
      <c r="B504" t="s">
        <v>268</v>
      </c>
      <c r="C504" t="s">
        <v>319</v>
      </c>
      <c r="D504" t="s">
        <v>2716</v>
      </c>
      <c r="H504" t="s">
        <v>1295</v>
      </c>
      <c r="K504">
        <v>2500000</v>
      </c>
      <c r="M504">
        <v>3156</v>
      </c>
      <c r="N504">
        <v>0.9741546875</v>
      </c>
      <c r="O504">
        <v>0</v>
      </c>
    </row>
    <row r="505" spans="1:17">
      <c r="A505" t="s">
        <v>529</v>
      </c>
      <c r="B505" t="s">
        <v>268</v>
      </c>
      <c r="C505" t="s">
        <v>319</v>
      </c>
      <c r="D505" t="s">
        <v>2708</v>
      </c>
      <c r="N505">
        <v>0.66282614196932399</v>
      </c>
    </row>
    <row r="506" spans="1:17">
      <c r="A506" t="s">
        <v>529</v>
      </c>
      <c r="B506" t="s">
        <v>268</v>
      </c>
      <c r="C506" t="s">
        <v>319</v>
      </c>
      <c r="D506" t="s">
        <v>2703</v>
      </c>
      <c r="H506" t="s">
        <v>1298</v>
      </c>
      <c r="O506">
        <v>0.75</v>
      </c>
    </row>
    <row r="507" spans="1:17">
      <c r="A507" t="s">
        <v>529</v>
      </c>
      <c r="B507" t="s">
        <v>268</v>
      </c>
      <c r="C507" t="s">
        <v>319</v>
      </c>
      <c r="D507" t="s">
        <v>2703</v>
      </c>
      <c r="H507" t="s">
        <v>3091</v>
      </c>
      <c r="K507">
        <v>1217108</v>
      </c>
      <c r="M507">
        <v>806731</v>
      </c>
      <c r="N507">
        <v>0.75</v>
      </c>
      <c r="O507">
        <v>0.66282614196932399</v>
      </c>
    </row>
    <row r="508" spans="1:17">
      <c r="A508" t="s">
        <v>529</v>
      </c>
      <c r="B508" t="s">
        <v>268</v>
      </c>
      <c r="C508" t="s">
        <v>319</v>
      </c>
      <c r="D508" t="s">
        <v>2700</v>
      </c>
      <c r="H508" t="s">
        <v>1300</v>
      </c>
      <c r="K508">
        <v>2392145</v>
      </c>
      <c r="M508">
        <v>851222</v>
      </c>
      <c r="N508">
        <v>0.26513975000000001</v>
      </c>
      <c r="O508">
        <v>0.7</v>
      </c>
    </row>
    <row r="509" spans="1:17">
      <c r="A509" t="s">
        <v>529</v>
      </c>
      <c r="B509" t="s">
        <v>268</v>
      </c>
      <c r="C509" t="s">
        <v>319</v>
      </c>
      <c r="D509" t="s">
        <v>2703</v>
      </c>
      <c r="H509" t="s">
        <v>1301</v>
      </c>
      <c r="K509">
        <v>4000000</v>
      </c>
      <c r="M509">
        <v>1106580</v>
      </c>
      <c r="N509">
        <v>0.33</v>
      </c>
      <c r="O509">
        <v>0.4</v>
      </c>
    </row>
    <row r="510" spans="1:17">
      <c r="A510" t="s">
        <v>529</v>
      </c>
      <c r="B510" t="s">
        <v>280</v>
      </c>
      <c r="C510" t="s">
        <v>319</v>
      </c>
      <c r="D510" t="s">
        <v>2711</v>
      </c>
      <c r="H510" t="s">
        <v>1302</v>
      </c>
      <c r="K510">
        <v>3083000</v>
      </c>
      <c r="M510">
        <v>1021151.31956</v>
      </c>
      <c r="N510">
        <v>0</v>
      </c>
      <c r="O510">
        <v>0.5</v>
      </c>
      <c r="Q510" t="s">
        <v>1303</v>
      </c>
    </row>
    <row r="511" spans="1:17">
      <c r="A511" t="s">
        <v>529</v>
      </c>
      <c r="B511" t="s">
        <v>280</v>
      </c>
      <c r="C511" t="s">
        <v>319</v>
      </c>
      <c r="D511" t="s">
        <v>2711</v>
      </c>
      <c r="H511" t="s">
        <v>1304</v>
      </c>
      <c r="K511">
        <v>1400000</v>
      </c>
      <c r="M511">
        <v>974.61</v>
      </c>
      <c r="N511">
        <v>0</v>
      </c>
      <c r="O511">
        <v>0</v>
      </c>
      <c r="Q511" t="s">
        <v>1305</v>
      </c>
    </row>
    <row r="512" spans="1:17">
      <c r="A512" t="s">
        <v>529</v>
      </c>
      <c r="B512" t="s">
        <v>280</v>
      </c>
      <c r="C512" t="s">
        <v>319</v>
      </c>
      <c r="D512" t="s">
        <v>2716</v>
      </c>
      <c r="H512" t="s">
        <v>1309</v>
      </c>
      <c r="K512">
        <v>3005000</v>
      </c>
      <c r="M512">
        <v>2649907.60348</v>
      </c>
      <c r="N512">
        <v>0.64730430840562814</v>
      </c>
      <c r="O512">
        <v>0.99</v>
      </c>
      <c r="Q512" t="s">
        <v>1310</v>
      </c>
    </row>
    <row r="513" spans="1:17">
      <c r="A513" t="s">
        <v>529</v>
      </c>
      <c r="B513" t="s">
        <v>299</v>
      </c>
      <c r="C513" t="s">
        <v>319</v>
      </c>
      <c r="D513" t="s">
        <v>2703</v>
      </c>
      <c r="H513" t="s">
        <v>1311</v>
      </c>
      <c r="K513">
        <v>3000000</v>
      </c>
      <c r="M513">
        <v>2341776</v>
      </c>
      <c r="N513">
        <v>0.8260424638718058</v>
      </c>
      <c r="O513">
        <v>0.8</v>
      </c>
      <c r="Q513" t="s">
        <v>1312</v>
      </c>
    </row>
    <row r="514" spans="1:17">
      <c r="A514" t="s">
        <v>529</v>
      </c>
      <c r="B514" t="s">
        <v>299</v>
      </c>
      <c r="C514" t="s">
        <v>319</v>
      </c>
      <c r="D514" t="s">
        <v>2690</v>
      </c>
      <c r="H514" t="s">
        <v>1313</v>
      </c>
      <c r="K514">
        <v>1604564</v>
      </c>
      <c r="M514">
        <v>1325438</v>
      </c>
      <c r="N514">
        <v>0.19094720000000001</v>
      </c>
      <c r="O514">
        <v>0.98</v>
      </c>
      <c r="Q514" t="s">
        <v>20</v>
      </c>
    </row>
    <row r="515" spans="1:17">
      <c r="A515" t="s">
        <v>529</v>
      </c>
      <c r="B515" t="s">
        <v>299</v>
      </c>
      <c r="C515" t="s">
        <v>319</v>
      </c>
      <c r="D515" t="s">
        <v>2690</v>
      </c>
      <c r="H515" t="s">
        <v>1314</v>
      </c>
      <c r="K515">
        <v>1250000</v>
      </c>
      <c r="M515">
        <v>238684</v>
      </c>
      <c r="N515">
        <v>0.614714255091104</v>
      </c>
      <c r="O515">
        <v>0.49</v>
      </c>
      <c r="Q515" t="s">
        <v>1315</v>
      </c>
    </row>
    <row r="516" spans="1:17">
      <c r="A516" t="s">
        <v>529</v>
      </c>
      <c r="B516" t="s">
        <v>299</v>
      </c>
      <c r="C516" t="s">
        <v>319</v>
      </c>
      <c r="D516" t="s">
        <v>2697</v>
      </c>
      <c r="H516" t="s">
        <v>1316</v>
      </c>
      <c r="K516">
        <v>4665000</v>
      </c>
      <c r="M516">
        <v>2867642</v>
      </c>
      <c r="N516">
        <v>0.23293885819521179</v>
      </c>
      <c r="O516">
        <v>0.98</v>
      </c>
      <c r="Q516" t="s">
        <v>20</v>
      </c>
    </row>
    <row r="517" spans="1:17">
      <c r="A517" t="s">
        <v>529</v>
      </c>
      <c r="B517" t="s">
        <v>299</v>
      </c>
      <c r="C517" t="s">
        <v>319</v>
      </c>
      <c r="D517" t="s">
        <v>2711</v>
      </c>
      <c r="H517" t="s">
        <v>1317</v>
      </c>
      <c r="K517">
        <v>2715000</v>
      </c>
      <c r="M517">
        <v>632429</v>
      </c>
      <c r="N517">
        <v>4.26875E-3</v>
      </c>
      <c r="O517">
        <v>0.72</v>
      </c>
      <c r="Q517" t="s">
        <v>20</v>
      </c>
    </row>
    <row r="518" spans="1:17">
      <c r="A518" t="s">
        <v>529</v>
      </c>
      <c r="B518" t="s">
        <v>299</v>
      </c>
      <c r="C518" t="s">
        <v>319</v>
      </c>
      <c r="D518" t="s">
        <v>2711</v>
      </c>
      <c r="H518" t="s">
        <v>1318</v>
      </c>
      <c r="K518">
        <v>1600000</v>
      </c>
      <c r="M518">
        <v>6830</v>
      </c>
      <c r="N518">
        <v>2.8623853211009174E-4</v>
      </c>
      <c r="O518">
        <v>0.15</v>
      </c>
      <c r="Q518" t="s">
        <v>20</v>
      </c>
    </row>
    <row r="519" spans="1:17">
      <c r="A519" t="s">
        <v>529</v>
      </c>
      <c r="B519" t="s">
        <v>299</v>
      </c>
      <c r="C519" t="s">
        <v>319</v>
      </c>
      <c r="D519" t="s">
        <v>2711</v>
      </c>
      <c r="H519" t="s">
        <v>1319</v>
      </c>
      <c r="K519">
        <v>3815000</v>
      </c>
      <c r="M519">
        <v>1092</v>
      </c>
      <c r="N519">
        <v>0.34866666666666668</v>
      </c>
      <c r="O519">
        <v>0.05</v>
      </c>
      <c r="Q519" t="s">
        <v>20</v>
      </c>
    </row>
    <row r="520" spans="1:17">
      <c r="A520" t="s">
        <v>529</v>
      </c>
      <c r="B520" t="s">
        <v>274</v>
      </c>
      <c r="C520" t="s">
        <v>319</v>
      </c>
      <c r="D520" t="s">
        <v>2704</v>
      </c>
      <c r="H520" t="s">
        <v>1322</v>
      </c>
      <c r="K520">
        <v>2023771</v>
      </c>
      <c r="M520">
        <v>5861</v>
      </c>
      <c r="N520">
        <v>0</v>
      </c>
      <c r="O520">
        <v>0.12</v>
      </c>
      <c r="Q520" t="s">
        <v>1323</v>
      </c>
    </row>
    <row r="521" spans="1:17">
      <c r="A521" t="s">
        <v>529</v>
      </c>
      <c r="B521" t="s">
        <v>274</v>
      </c>
      <c r="C521" t="s">
        <v>319</v>
      </c>
      <c r="D521" t="s">
        <v>2711</v>
      </c>
      <c r="H521" t="s">
        <v>1324</v>
      </c>
      <c r="K521">
        <v>1500000</v>
      </c>
      <c r="M521">
        <v>0</v>
      </c>
      <c r="N521">
        <v>0.73965333333333338</v>
      </c>
      <c r="O521">
        <v>0</v>
      </c>
      <c r="Q521" t="s">
        <v>1325</v>
      </c>
    </row>
    <row r="522" spans="1:17">
      <c r="A522" t="s">
        <v>529</v>
      </c>
      <c r="B522" t="s">
        <v>274</v>
      </c>
      <c r="C522" t="s">
        <v>319</v>
      </c>
      <c r="D522" t="s">
        <v>2708</v>
      </c>
      <c r="H522" t="s">
        <v>1336</v>
      </c>
      <c r="K522">
        <v>1200000</v>
      </c>
      <c r="M522">
        <v>302251</v>
      </c>
      <c r="N522">
        <v>0.21543100000000001</v>
      </c>
      <c r="O522">
        <v>0.8</v>
      </c>
      <c r="Q522" t="s">
        <v>1337</v>
      </c>
    </row>
    <row r="523" spans="1:17">
      <c r="A523" t="s">
        <v>529</v>
      </c>
      <c r="B523" t="s">
        <v>274</v>
      </c>
      <c r="C523" t="s">
        <v>319</v>
      </c>
      <c r="D523" t="s">
        <v>2705</v>
      </c>
      <c r="H523" t="s">
        <v>1339</v>
      </c>
      <c r="K523">
        <v>1000000</v>
      </c>
      <c r="M523">
        <v>215431</v>
      </c>
      <c r="N523">
        <v>0.3456745</v>
      </c>
      <c r="O523">
        <v>0.35</v>
      </c>
      <c r="Q523" t="s">
        <v>1340</v>
      </c>
    </row>
    <row r="524" spans="1:17">
      <c r="A524" t="s">
        <v>529</v>
      </c>
      <c r="B524" t="s">
        <v>274</v>
      </c>
      <c r="C524" t="s">
        <v>319</v>
      </c>
      <c r="D524" t="s">
        <v>2705</v>
      </c>
      <c r="H524" t="s">
        <v>1341</v>
      </c>
      <c r="K524">
        <v>2000000</v>
      </c>
      <c r="M524">
        <v>691349</v>
      </c>
      <c r="N524">
        <v>0.90645728000000003</v>
      </c>
      <c r="O524">
        <v>0.5</v>
      </c>
      <c r="Q524" t="s">
        <v>1342</v>
      </c>
    </row>
    <row r="525" spans="1:17">
      <c r="A525" t="s">
        <v>529</v>
      </c>
      <c r="B525" t="s">
        <v>274</v>
      </c>
      <c r="C525" t="s">
        <v>319</v>
      </c>
      <c r="D525" t="s">
        <v>2705</v>
      </c>
      <c r="H525" t="s">
        <v>1343</v>
      </c>
      <c r="K525">
        <v>6250000</v>
      </c>
      <c r="M525">
        <v>5665358</v>
      </c>
      <c r="N525">
        <v>0.83016253968253972</v>
      </c>
      <c r="O525">
        <v>0.95</v>
      </c>
      <c r="Q525" t="s">
        <v>1344</v>
      </c>
    </row>
    <row r="526" spans="1:17">
      <c r="A526" t="s">
        <v>529</v>
      </c>
      <c r="B526" t="s">
        <v>274</v>
      </c>
      <c r="C526" t="s">
        <v>319</v>
      </c>
      <c r="D526" t="s">
        <v>2705</v>
      </c>
      <c r="H526" t="s">
        <v>1346</v>
      </c>
      <c r="K526">
        <v>3150000</v>
      </c>
      <c r="M526">
        <v>2615012</v>
      </c>
      <c r="N526">
        <v>0.85799333333333339</v>
      </c>
      <c r="O526">
        <v>0.95</v>
      </c>
      <c r="Q526" t="s">
        <v>1347</v>
      </c>
    </row>
    <row r="527" spans="1:17">
      <c r="A527" t="s">
        <v>529</v>
      </c>
      <c r="B527" t="s">
        <v>274</v>
      </c>
      <c r="C527" t="s">
        <v>480</v>
      </c>
      <c r="D527" t="s">
        <v>2693</v>
      </c>
      <c r="H527" t="s">
        <v>1353</v>
      </c>
      <c r="K527">
        <v>5866667</v>
      </c>
      <c r="O527">
        <v>0.98</v>
      </c>
      <c r="Q527" t="s">
        <v>1354</v>
      </c>
    </row>
    <row r="528" spans="1:17">
      <c r="A528" t="s">
        <v>529</v>
      </c>
      <c r="B528" t="s">
        <v>274</v>
      </c>
      <c r="C528" t="s">
        <v>480</v>
      </c>
      <c r="D528" t="s">
        <v>2693</v>
      </c>
      <c r="H528" t="s">
        <v>1355</v>
      </c>
      <c r="K528">
        <v>4933333</v>
      </c>
      <c r="O528">
        <v>0.98</v>
      </c>
      <c r="Q528" t="s">
        <v>1354</v>
      </c>
    </row>
    <row r="529" spans="1:17">
      <c r="A529" t="s">
        <v>529</v>
      </c>
      <c r="B529" t="s">
        <v>274</v>
      </c>
      <c r="C529" t="s">
        <v>480</v>
      </c>
      <c r="D529" t="s">
        <v>2693</v>
      </c>
      <c r="H529" t="s">
        <v>1356</v>
      </c>
      <c r="K529">
        <v>2500000</v>
      </c>
      <c r="O529">
        <v>0.82</v>
      </c>
      <c r="Q529" t="s">
        <v>1354</v>
      </c>
    </row>
    <row r="530" spans="1:17">
      <c r="A530" t="s">
        <v>529</v>
      </c>
      <c r="B530" t="s">
        <v>274</v>
      </c>
      <c r="C530" t="s">
        <v>480</v>
      </c>
      <c r="D530" t="s">
        <v>2693</v>
      </c>
      <c r="H530" t="s">
        <v>1357</v>
      </c>
      <c r="K530">
        <v>1500000</v>
      </c>
      <c r="O530">
        <v>0.96</v>
      </c>
      <c r="Q530" t="s">
        <v>1354</v>
      </c>
    </row>
    <row r="531" spans="1:17">
      <c r="A531" t="s">
        <v>528</v>
      </c>
      <c r="B531" t="s">
        <v>286</v>
      </c>
      <c r="C531" t="s">
        <v>319</v>
      </c>
      <c r="D531" t="s">
        <v>2708</v>
      </c>
      <c r="G531" t="s">
        <v>2210</v>
      </c>
      <c r="H531" t="s">
        <v>2211</v>
      </c>
      <c r="K531">
        <v>2866246.0245790002</v>
      </c>
    </row>
    <row r="532" spans="1:17">
      <c r="A532" t="s">
        <v>528</v>
      </c>
      <c r="B532" t="s">
        <v>288</v>
      </c>
      <c r="C532" t="s">
        <v>319</v>
      </c>
      <c r="D532" t="s">
        <v>2695</v>
      </c>
      <c r="H532" t="s">
        <v>2213</v>
      </c>
      <c r="K532">
        <v>2504000</v>
      </c>
    </row>
    <row r="533" spans="1:17">
      <c r="A533" t="s">
        <v>528</v>
      </c>
      <c r="B533" t="s">
        <v>288</v>
      </c>
      <c r="C533" t="s">
        <v>319</v>
      </c>
      <c r="D533" t="s">
        <v>2697</v>
      </c>
      <c r="H533" t="s">
        <v>2215</v>
      </c>
      <c r="K533">
        <v>4642710</v>
      </c>
    </row>
    <row r="534" spans="1:17">
      <c r="A534" t="s">
        <v>528</v>
      </c>
      <c r="B534" t="s">
        <v>288</v>
      </c>
      <c r="C534" t="s">
        <v>319</v>
      </c>
      <c r="D534" t="s">
        <v>2700</v>
      </c>
      <c r="H534" t="s">
        <v>2217</v>
      </c>
      <c r="K534">
        <v>2577000</v>
      </c>
    </row>
    <row r="535" spans="1:17">
      <c r="A535" t="s">
        <v>528</v>
      </c>
      <c r="B535" t="s">
        <v>288</v>
      </c>
      <c r="C535" t="s">
        <v>319</v>
      </c>
      <c r="D535" t="s">
        <v>2703</v>
      </c>
      <c r="H535" t="s">
        <v>2219</v>
      </c>
      <c r="K535">
        <v>1000000</v>
      </c>
    </row>
    <row r="536" spans="1:17">
      <c r="A536" t="s">
        <v>528</v>
      </c>
      <c r="B536" t="s">
        <v>288</v>
      </c>
      <c r="C536" t="s">
        <v>2220</v>
      </c>
      <c r="D536" t="s">
        <v>2704</v>
      </c>
      <c r="H536" t="s">
        <v>2221</v>
      </c>
      <c r="K536">
        <v>2276743</v>
      </c>
    </row>
    <row r="537" spans="1:17">
      <c r="A537" t="s">
        <v>528</v>
      </c>
      <c r="B537" t="s">
        <v>288</v>
      </c>
      <c r="C537" t="s">
        <v>319</v>
      </c>
      <c r="D537" t="s">
        <v>2708</v>
      </c>
      <c r="H537" t="s">
        <v>2222</v>
      </c>
      <c r="K537">
        <v>59000000</v>
      </c>
    </row>
    <row r="538" spans="1:17">
      <c r="A538" t="s">
        <v>528</v>
      </c>
      <c r="B538" t="s">
        <v>288</v>
      </c>
      <c r="C538" t="s">
        <v>319</v>
      </c>
      <c r="D538" t="s">
        <v>2708</v>
      </c>
      <c r="H538" t="s">
        <v>2224</v>
      </c>
      <c r="K538">
        <v>1500000</v>
      </c>
    </row>
    <row r="539" spans="1:17">
      <c r="A539" t="s">
        <v>528</v>
      </c>
      <c r="B539" t="s">
        <v>288</v>
      </c>
      <c r="C539" t="s">
        <v>319</v>
      </c>
      <c r="D539" t="s">
        <v>2711</v>
      </c>
      <c r="H539" t="s">
        <v>2226</v>
      </c>
      <c r="K539">
        <v>2623237</v>
      </c>
    </row>
    <row r="540" spans="1:17">
      <c r="A540" t="s">
        <v>528</v>
      </c>
      <c r="B540" t="s">
        <v>288</v>
      </c>
      <c r="C540" t="s">
        <v>319</v>
      </c>
      <c r="D540" t="s">
        <v>2711</v>
      </c>
      <c r="H540" t="s">
        <v>2227</v>
      </c>
      <c r="K540">
        <v>3940000</v>
      </c>
    </row>
    <row r="541" spans="1:17">
      <c r="A541" t="s">
        <v>528</v>
      </c>
      <c r="B541" t="s">
        <v>288</v>
      </c>
      <c r="D541" t="s">
        <v>2716</v>
      </c>
      <c r="H541" t="s">
        <v>2228</v>
      </c>
      <c r="K541">
        <v>2170000</v>
      </c>
    </row>
    <row r="542" spans="1:17">
      <c r="A542" t="s">
        <v>528</v>
      </c>
      <c r="B542" t="s">
        <v>288</v>
      </c>
      <c r="D542" t="s">
        <v>2716</v>
      </c>
      <c r="H542" t="s">
        <v>2229</v>
      </c>
      <c r="K542">
        <v>1250000</v>
      </c>
    </row>
    <row r="543" spans="1:17">
      <c r="A543" t="s">
        <v>528</v>
      </c>
      <c r="B543" t="s">
        <v>288</v>
      </c>
      <c r="C543" t="s">
        <v>480</v>
      </c>
      <c r="D543" t="s">
        <v>2716</v>
      </c>
      <c r="H543" t="s">
        <v>2230</v>
      </c>
      <c r="K543">
        <v>14500000</v>
      </c>
    </row>
    <row r="544" spans="1:17">
      <c r="A544" t="s">
        <v>528</v>
      </c>
      <c r="B544" t="s">
        <v>288</v>
      </c>
      <c r="C544" t="s">
        <v>480</v>
      </c>
      <c r="D544" t="s">
        <v>2716</v>
      </c>
      <c r="H544" t="s">
        <v>2231</v>
      </c>
      <c r="K544">
        <v>5830000</v>
      </c>
    </row>
    <row r="545" spans="1:13">
      <c r="A545" t="s">
        <v>528</v>
      </c>
      <c r="B545" t="s">
        <v>288</v>
      </c>
      <c r="C545" t="s">
        <v>480</v>
      </c>
      <c r="D545" t="s">
        <v>2716</v>
      </c>
      <c r="H545" t="s">
        <v>2232</v>
      </c>
      <c r="K545">
        <v>10000000</v>
      </c>
    </row>
    <row r="546" spans="1:13">
      <c r="A546" t="s">
        <v>528</v>
      </c>
      <c r="B546" t="s">
        <v>279</v>
      </c>
      <c r="D546" t="s">
        <v>2708</v>
      </c>
      <c r="E546" t="s">
        <v>2233</v>
      </c>
      <c r="F546" t="s">
        <v>2234</v>
      </c>
      <c r="H546" t="s">
        <v>2235</v>
      </c>
      <c r="K546">
        <v>1200000</v>
      </c>
    </row>
    <row r="547" spans="1:13">
      <c r="A547" t="s">
        <v>528</v>
      </c>
      <c r="B547" t="s">
        <v>288</v>
      </c>
      <c r="D547" t="s">
        <v>2696</v>
      </c>
      <c r="H547" t="s">
        <v>2237</v>
      </c>
      <c r="K547">
        <v>1511104</v>
      </c>
    </row>
    <row r="548" spans="1:13">
      <c r="A548" t="s">
        <v>528</v>
      </c>
      <c r="B548" t="s">
        <v>288</v>
      </c>
      <c r="D548" t="s">
        <v>2696</v>
      </c>
      <c r="H548" t="s">
        <v>2238</v>
      </c>
      <c r="K548">
        <v>1642759</v>
      </c>
    </row>
    <row r="549" spans="1:13">
      <c r="A549" t="s">
        <v>528</v>
      </c>
      <c r="B549" t="s">
        <v>288</v>
      </c>
      <c r="D549" t="s">
        <v>2696</v>
      </c>
      <c r="H549" t="s">
        <v>2240</v>
      </c>
      <c r="K549">
        <v>2037000</v>
      </c>
    </row>
    <row r="550" spans="1:13">
      <c r="A550" t="s">
        <v>528</v>
      </c>
      <c r="B550" t="s">
        <v>288</v>
      </c>
      <c r="D550" t="s">
        <v>2696</v>
      </c>
      <c r="H550" t="s">
        <v>2241</v>
      </c>
      <c r="K550">
        <v>1190611</v>
      </c>
    </row>
    <row r="551" spans="1:13">
      <c r="A551" t="s">
        <v>528</v>
      </c>
      <c r="B551" t="s">
        <v>288</v>
      </c>
      <c r="D551" t="s">
        <v>2704</v>
      </c>
      <c r="H551" t="s">
        <v>2244</v>
      </c>
      <c r="K551">
        <v>1000000</v>
      </c>
    </row>
    <row r="552" spans="1:13">
      <c r="A552" t="s">
        <v>528</v>
      </c>
      <c r="B552" t="s">
        <v>290</v>
      </c>
      <c r="D552" t="s">
        <v>2697</v>
      </c>
      <c r="H552" t="s">
        <v>2246</v>
      </c>
      <c r="K552">
        <v>19966463</v>
      </c>
      <c r="L552">
        <v>18827752.600000001</v>
      </c>
      <c r="M552">
        <v>18700276</v>
      </c>
    </row>
    <row r="553" spans="1:13">
      <c r="A553" t="s">
        <v>528</v>
      </c>
      <c r="B553" t="s">
        <v>290</v>
      </c>
      <c r="D553" t="s">
        <v>2700</v>
      </c>
      <c r="H553" t="s">
        <v>2248</v>
      </c>
      <c r="K553">
        <v>11980255</v>
      </c>
      <c r="L553" t="s">
        <v>2249</v>
      </c>
      <c r="M553">
        <v>11980255</v>
      </c>
    </row>
    <row r="554" spans="1:13">
      <c r="A554" t="s">
        <v>528</v>
      </c>
      <c r="B554" t="s">
        <v>290</v>
      </c>
      <c r="D554" t="s">
        <v>2708</v>
      </c>
      <c r="H554" t="s">
        <v>2251</v>
      </c>
      <c r="K554">
        <v>12839500</v>
      </c>
      <c r="L554">
        <v>12817395.17</v>
      </c>
      <c r="M554">
        <v>12759454</v>
      </c>
    </row>
    <row r="555" spans="1:13">
      <c r="A555" t="s">
        <v>528</v>
      </c>
      <c r="B555" t="s">
        <v>290</v>
      </c>
      <c r="D555" t="s">
        <v>2708</v>
      </c>
      <c r="H555" t="s">
        <v>2252</v>
      </c>
      <c r="K555">
        <v>12370909</v>
      </c>
      <c r="L555">
        <v>12230047.15</v>
      </c>
      <c r="M555">
        <v>12219052</v>
      </c>
    </row>
    <row r="556" spans="1:13">
      <c r="A556" t="s">
        <v>528</v>
      </c>
      <c r="B556" t="s">
        <v>281</v>
      </c>
      <c r="D556" t="s">
        <v>2691</v>
      </c>
      <c r="H556" t="s">
        <v>2253</v>
      </c>
    </row>
    <row r="557" spans="1:13">
      <c r="A557" t="s">
        <v>528</v>
      </c>
      <c r="B557" t="s">
        <v>281</v>
      </c>
      <c r="D557" t="s">
        <v>2700</v>
      </c>
      <c r="H557" t="s">
        <v>2255</v>
      </c>
    </row>
    <row r="558" spans="1:13">
      <c r="A558" t="s">
        <v>528</v>
      </c>
      <c r="B558" t="s">
        <v>281</v>
      </c>
      <c r="D558" t="s">
        <v>2703</v>
      </c>
      <c r="H558" t="s">
        <v>2257</v>
      </c>
    </row>
    <row r="559" spans="1:13">
      <c r="A559" t="s">
        <v>528</v>
      </c>
      <c r="B559" t="s">
        <v>281</v>
      </c>
      <c r="D559" t="s">
        <v>2704</v>
      </c>
      <c r="H559" t="s">
        <v>2259</v>
      </c>
    </row>
    <row r="560" spans="1:13">
      <c r="A560" t="s">
        <v>528</v>
      </c>
      <c r="B560" t="s">
        <v>281</v>
      </c>
      <c r="D560" t="s">
        <v>2708</v>
      </c>
      <c r="H560" t="s">
        <v>2261</v>
      </c>
    </row>
    <row r="561" spans="1:17">
      <c r="A561" t="s">
        <v>528</v>
      </c>
      <c r="B561" t="s">
        <v>281</v>
      </c>
      <c r="D561" t="s">
        <v>2711</v>
      </c>
      <c r="H561" t="s">
        <v>2262</v>
      </c>
    </row>
    <row r="562" spans="1:17">
      <c r="A562" t="s">
        <v>528</v>
      </c>
      <c r="B562" t="s">
        <v>281</v>
      </c>
      <c r="D562" t="s">
        <v>2716</v>
      </c>
      <c r="H562" t="s">
        <v>2264</v>
      </c>
    </row>
    <row r="563" spans="1:17">
      <c r="A563" t="s">
        <v>528</v>
      </c>
      <c r="B563" t="s">
        <v>281</v>
      </c>
      <c r="D563" t="s">
        <v>2716</v>
      </c>
      <c r="H563" t="s">
        <v>2265</v>
      </c>
    </row>
    <row r="564" spans="1:17">
      <c r="A564" t="s">
        <v>528</v>
      </c>
      <c r="B564" t="s">
        <v>281</v>
      </c>
      <c r="D564" t="s">
        <v>2716</v>
      </c>
      <c r="H564" t="s">
        <v>2266</v>
      </c>
    </row>
    <row r="565" spans="1:17">
      <c r="A565" t="s">
        <v>528</v>
      </c>
      <c r="B565" t="s">
        <v>281</v>
      </c>
      <c r="D565" t="s">
        <v>2716</v>
      </c>
      <c r="H565" t="s">
        <v>2267</v>
      </c>
    </row>
    <row r="566" spans="1:17">
      <c r="A566" t="s">
        <v>528</v>
      </c>
      <c r="B566" t="s">
        <v>281</v>
      </c>
      <c r="D566" t="s">
        <v>2716</v>
      </c>
      <c r="H566" t="s">
        <v>2268</v>
      </c>
    </row>
    <row r="567" spans="1:17">
      <c r="A567" t="s">
        <v>528</v>
      </c>
      <c r="B567" t="s">
        <v>281</v>
      </c>
      <c r="D567" t="s">
        <v>2716</v>
      </c>
      <c r="H567" t="s">
        <v>2269</v>
      </c>
    </row>
    <row r="568" spans="1:17">
      <c r="A568" t="s">
        <v>528</v>
      </c>
      <c r="B568" t="s">
        <v>275</v>
      </c>
      <c r="D568" t="s">
        <v>2708</v>
      </c>
      <c r="H568" t="s">
        <v>2270</v>
      </c>
    </row>
    <row r="569" spans="1:17">
      <c r="A569" t="s">
        <v>2286</v>
      </c>
      <c r="B569" t="s">
        <v>267</v>
      </c>
      <c r="C569" t="s">
        <v>2287</v>
      </c>
      <c r="D569" t="s">
        <v>2696</v>
      </c>
      <c r="E569" t="s">
        <v>2289</v>
      </c>
      <c r="F569" t="s">
        <v>2290</v>
      </c>
      <c r="G569" t="s">
        <v>2292</v>
      </c>
      <c r="H569" t="s">
        <v>2291</v>
      </c>
      <c r="J569">
        <v>1652810</v>
      </c>
      <c r="K569">
        <v>2592705</v>
      </c>
      <c r="L569">
        <v>2563875.0188000002</v>
      </c>
      <c r="M569">
        <v>2546429.9740000004</v>
      </c>
      <c r="N569">
        <v>0.98215183524542915</v>
      </c>
      <c r="O569">
        <v>1</v>
      </c>
      <c r="Q569" t="s">
        <v>2293</v>
      </c>
    </row>
    <row r="570" spans="1:17">
      <c r="A570" t="s">
        <v>2286</v>
      </c>
      <c r="B570" t="s">
        <v>267</v>
      </c>
      <c r="C570" t="s">
        <v>2287</v>
      </c>
      <c r="D570" t="s">
        <v>2696</v>
      </c>
      <c r="E570" t="s">
        <v>2289</v>
      </c>
      <c r="F570" t="s">
        <v>2294</v>
      </c>
      <c r="G570" t="s">
        <v>2296</v>
      </c>
      <c r="H570" t="s">
        <v>2295</v>
      </c>
      <c r="J570">
        <v>760000</v>
      </c>
      <c r="K570">
        <v>1404648</v>
      </c>
      <c r="L570">
        <v>1370803.49483</v>
      </c>
      <c r="M570">
        <v>1369168.7043300001</v>
      </c>
      <c r="N570">
        <v>0.97474150415620131</v>
      </c>
      <c r="O570">
        <v>1</v>
      </c>
      <c r="Q570" t="s">
        <v>2297</v>
      </c>
    </row>
    <row r="571" spans="1:17">
      <c r="A571" t="s">
        <v>2286</v>
      </c>
      <c r="B571" t="s">
        <v>267</v>
      </c>
      <c r="C571" t="s">
        <v>2287</v>
      </c>
      <c r="D571" t="s">
        <v>2696</v>
      </c>
      <c r="E571" t="s">
        <v>2289</v>
      </c>
      <c r="F571" t="s">
        <v>2294</v>
      </c>
      <c r="G571" t="s">
        <v>2298</v>
      </c>
      <c r="H571" t="s">
        <v>2299</v>
      </c>
      <c r="J571">
        <v>720000</v>
      </c>
      <c r="K571">
        <v>1031538</v>
      </c>
      <c r="L571">
        <v>1024877.48948</v>
      </c>
      <c r="M571">
        <v>1013137.79761</v>
      </c>
      <c r="N571">
        <v>0.9821623610666792</v>
      </c>
      <c r="O571">
        <v>1</v>
      </c>
      <c r="Q571" t="s">
        <v>2300</v>
      </c>
    </row>
    <row r="572" spans="1:17">
      <c r="A572" t="s">
        <v>2286</v>
      </c>
      <c r="B572" t="s">
        <v>267</v>
      </c>
      <c r="C572" t="s">
        <v>2287</v>
      </c>
      <c r="D572" t="s">
        <v>2696</v>
      </c>
      <c r="E572" t="s">
        <v>2289</v>
      </c>
      <c r="F572" t="s">
        <v>2301</v>
      </c>
      <c r="G572" t="s">
        <v>2303</v>
      </c>
      <c r="H572" t="s">
        <v>2302</v>
      </c>
      <c r="J572">
        <v>632000</v>
      </c>
      <c r="K572">
        <v>1240427</v>
      </c>
      <c r="L572">
        <v>1210415.11619</v>
      </c>
      <c r="M572">
        <v>1218811.3813499999</v>
      </c>
      <c r="N572">
        <v>0.98257405018594401</v>
      </c>
      <c r="O572">
        <v>1</v>
      </c>
      <c r="Q572" t="s">
        <v>2297</v>
      </c>
    </row>
    <row r="573" spans="1:17">
      <c r="A573" t="s">
        <v>2286</v>
      </c>
      <c r="B573" t="s">
        <v>267</v>
      </c>
      <c r="C573" t="s">
        <v>2287</v>
      </c>
      <c r="D573" t="s">
        <v>2696</v>
      </c>
      <c r="E573" t="s">
        <v>2289</v>
      </c>
      <c r="F573" t="s">
        <v>2301</v>
      </c>
      <c r="G573" t="s">
        <v>2305</v>
      </c>
      <c r="H573" t="s">
        <v>2304</v>
      </c>
      <c r="J573">
        <v>960000</v>
      </c>
      <c r="K573">
        <v>1700471</v>
      </c>
      <c r="L573">
        <v>1671317.4227199999</v>
      </c>
      <c r="M573">
        <v>1665969.47226</v>
      </c>
      <c r="N573">
        <v>0.97971060503825125</v>
      </c>
      <c r="O573">
        <v>1</v>
      </c>
      <c r="Q573" t="s">
        <v>2306</v>
      </c>
    </row>
    <row r="574" spans="1:17">
      <c r="A574" t="s">
        <v>2286</v>
      </c>
      <c r="B574" t="s">
        <v>267</v>
      </c>
      <c r="C574" t="s">
        <v>2287</v>
      </c>
      <c r="D574" t="s">
        <v>2697</v>
      </c>
      <c r="E574" t="s">
        <v>2308</v>
      </c>
      <c r="F574" t="s">
        <v>2309</v>
      </c>
      <c r="G574" t="s">
        <v>601</v>
      </c>
      <c r="H574" t="s">
        <v>2310</v>
      </c>
      <c r="J574">
        <v>2310000</v>
      </c>
      <c r="K574">
        <v>4123615</v>
      </c>
      <c r="L574">
        <v>4004797.16909</v>
      </c>
      <c r="M574">
        <v>3845759.4258500002</v>
      </c>
      <c r="N574">
        <v>0.93261844906714131</v>
      </c>
      <c r="O574">
        <v>1</v>
      </c>
      <c r="Q574" t="s">
        <v>2312</v>
      </c>
    </row>
    <row r="575" spans="1:17">
      <c r="A575" t="s">
        <v>2286</v>
      </c>
      <c r="B575" t="s">
        <v>267</v>
      </c>
      <c r="C575" t="s">
        <v>2287</v>
      </c>
      <c r="D575" t="s">
        <v>2697</v>
      </c>
      <c r="E575" t="s">
        <v>2313</v>
      </c>
      <c r="F575" t="s">
        <v>2314</v>
      </c>
      <c r="G575" t="s">
        <v>2299</v>
      </c>
      <c r="H575" t="s">
        <v>2315</v>
      </c>
      <c r="J575">
        <v>948000</v>
      </c>
      <c r="K575">
        <v>2446718</v>
      </c>
      <c r="L575">
        <v>2439269.8956900002</v>
      </c>
      <c r="M575">
        <v>2289960.9657799997</v>
      </c>
      <c r="N575">
        <v>0.93593171169705691</v>
      </c>
      <c r="O575">
        <v>1</v>
      </c>
      <c r="Q575" t="s">
        <v>2312</v>
      </c>
    </row>
    <row r="576" spans="1:17">
      <c r="A576" t="s">
        <v>2286</v>
      </c>
      <c r="B576" t="s">
        <v>267</v>
      </c>
      <c r="C576" t="s">
        <v>2287</v>
      </c>
      <c r="D576" t="s">
        <v>2697</v>
      </c>
      <c r="E576" t="s">
        <v>2308</v>
      </c>
      <c r="F576" t="s">
        <v>2309</v>
      </c>
      <c r="G576" t="s">
        <v>2311</v>
      </c>
      <c r="H576" t="s">
        <v>2317</v>
      </c>
      <c r="J576">
        <v>920000</v>
      </c>
      <c r="K576">
        <v>1476000</v>
      </c>
      <c r="L576">
        <v>0</v>
      </c>
      <c r="M576">
        <v>0</v>
      </c>
      <c r="N576">
        <v>0</v>
      </c>
      <c r="O576">
        <v>0</v>
      </c>
      <c r="Q576" t="s">
        <v>2319</v>
      </c>
    </row>
    <row r="577" spans="1:17">
      <c r="A577" t="s">
        <v>2286</v>
      </c>
      <c r="B577" t="s">
        <v>267</v>
      </c>
      <c r="C577" t="s">
        <v>2287</v>
      </c>
      <c r="D577" t="s">
        <v>2697</v>
      </c>
      <c r="E577" t="s">
        <v>2308</v>
      </c>
      <c r="F577" t="s">
        <v>2309</v>
      </c>
      <c r="G577" t="s">
        <v>2316</v>
      </c>
      <c r="H577" t="s">
        <v>2320</v>
      </c>
      <c r="J577">
        <v>1200000</v>
      </c>
      <c r="K577">
        <v>1328000</v>
      </c>
      <c r="L577">
        <v>1218085.1101299999</v>
      </c>
      <c r="M577">
        <v>1140436.6429100002</v>
      </c>
      <c r="N577">
        <v>0.85876253231174715</v>
      </c>
      <c r="O577">
        <v>1</v>
      </c>
      <c r="Q577" t="s">
        <v>2322</v>
      </c>
    </row>
    <row r="578" spans="1:17">
      <c r="A578" t="s">
        <v>2286</v>
      </c>
      <c r="B578" t="s">
        <v>267</v>
      </c>
      <c r="C578" t="s">
        <v>2287</v>
      </c>
      <c r="D578" t="s">
        <v>2703</v>
      </c>
      <c r="E578" t="s">
        <v>2324</v>
      </c>
      <c r="F578" t="s">
        <v>2325</v>
      </c>
      <c r="G578" t="s">
        <v>2326</v>
      </c>
      <c r="H578" t="s">
        <v>2327</v>
      </c>
      <c r="J578">
        <v>2500000</v>
      </c>
      <c r="K578">
        <v>2500000</v>
      </c>
      <c r="L578">
        <v>1799061.075</v>
      </c>
      <c r="M578">
        <v>1793977.94998</v>
      </c>
      <c r="N578">
        <v>0.71759117999200006</v>
      </c>
      <c r="O578">
        <v>0.72</v>
      </c>
      <c r="Q578" t="s">
        <v>2328</v>
      </c>
    </row>
    <row r="579" spans="1:17">
      <c r="A579" t="s">
        <v>2286</v>
      </c>
      <c r="B579" t="s">
        <v>267</v>
      </c>
      <c r="C579" t="s">
        <v>2287</v>
      </c>
      <c r="D579" t="s">
        <v>2703</v>
      </c>
      <c r="E579" t="s">
        <v>2324</v>
      </c>
      <c r="F579" t="s">
        <v>2325</v>
      </c>
      <c r="G579" t="s">
        <v>2329</v>
      </c>
      <c r="H579" t="s">
        <v>2330</v>
      </c>
      <c r="J579">
        <v>1000000</v>
      </c>
      <c r="K579">
        <v>1000000</v>
      </c>
      <c r="L579">
        <v>811406.72415999998</v>
      </c>
      <c r="M579">
        <v>328279.75623</v>
      </c>
      <c r="N579">
        <v>0.32827975623</v>
      </c>
      <c r="O579">
        <v>0.5</v>
      </c>
      <c r="Q579" t="s">
        <v>2331</v>
      </c>
    </row>
    <row r="580" spans="1:17">
      <c r="A580" t="s">
        <v>2286</v>
      </c>
      <c r="B580" t="s">
        <v>267</v>
      </c>
      <c r="C580" t="s">
        <v>2287</v>
      </c>
      <c r="D580" t="s">
        <v>2703</v>
      </c>
      <c r="E580" t="s">
        <v>2324</v>
      </c>
      <c r="F580" t="s">
        <v>2325</v>
      </c>
      <c r="G580" t="s">
        <v>2318</v>
      </c>
      <c r="H580" t="s">
        <v>2332</v>
      </c>
      <c r="J580">
        <v>1000000</v>
      </c>
      <c r="K580">
        <v>1000000</v>
      </c>
      <c r="L580">
        <v>220391.7</v>
      </c>
      <c r="M580">
        <v>220391.7</v>
      </c>
      <c r="N580">
        <v>0.2203917</v>
      </c>
      <c r="O580">
        <v>0.22</v>
      </c>
      <c r="Q580" t="s">
        <v>2334</v>
      </c>
    </row>
    <row r="581" spans="1:17">
      <c r="A581" t="s">
        <v>2286</v>
      </c>
      <c r="B581" t="s">
        <v>267</v>
      </c>
      <c r="C581" t="s">
        <v>2287</v>
      </c>
      <c r="D581" t="s">
        <v>2705</v>
      </c>
      <c r="E581" t="s">
        <v>2336</v>
      </c>
      <c r="F581" t="s">
        <v>2337</v>
      </c>
      <c r="G581" t="s">
        <v>2338</v>
      </c>
      <c r="H581" t="s">
        <v>2339</v>
      </c>
      <c r="J581">
        <v>2050000</v>
      </c>
      <c r="K581">
        <v>2050000</v>
      </c>
      <c r="L581">
        <v>2048441.40769</v>
      </c>
      <c r="M581">
        <v>2047233.2906200001</v>
      </c>
      <c r="N581">
        <v>0.99865038566829278</v>
      </c>
      <c r="O581">
        <v>1</v>
      </c>
      <c r="Q581" t="s">
        <v>2340</v>
      </c>
    </row>
    <row r="582" spans="1:17">
      <c r="A582" t="s">
        <v>2286</v>
      </c>
      <c r="B582" t="s">
        <v>267</v>
      </c>
      <c r="C582" t="s">
        <v>2287</v>
      </c>
      <c r="D582" t="s">
        <v>2708</v>
      </c>
      <c r="E582" t="s">
        <v>2342</v>
      </c>
      <c r="F582" t="s">
        <v>2343</v>
      </c>
      <c r="G582" t="s">
        <v>2345</v>
      </c>
      <c r="H582" t="s">
        <v>2344</v>
      </c>
      <c r="J582">
        <v>1800000</v>
      </c>
      <c r="K582">
        <v>2950000</v>
      </c>
      <c r="L582">
        <v>2929818.7784899999</v>
      </c>
      <c r="M582">
        <v>2774456.7618700005</v>
      </c>
      <c r="N582">
        <v>0.94049381758305106</v>
      </c>
      <c r="O582">
        <v>0.95</v>
      </c>
      <c r="Q582" t="s">
        <v>2346</v>
      </c>
    </row>
    <row r="583" spans="1:17">
      <c r="A583" t="s">
        <v>2286</v>
      </c>
      <c r="B583" t="s">
        <v>267</v>
      </c>
      <c r="C583" t="s">
        <v>2287</v>
      </c>
      <c r="D583" t="s">
        <v>2708</v>
      </c>
      <c r="E583" t="s">
        <v>2347</v>
      </c>
      <c r="F583" t="s">
        <v>2348</v>
      </c>
      <c r="G583" t="s">
        <v>2321</v>
      </c>
      <c r="H583" t="s">
        <v>1200</v>
      </c>
      <c r="J583">
        <v>1600000</v>
      </c>
      <c r="K583">
        <v>1812725</v>
      </c>
      <c r="L583">
        <v>1812047.6340900001</v>
      </c>
      <c r="M583">
        <v>1778089.9096400002</v>
      </c>
      <c r="N583">
        <v>0.98089335648816012</v>
      </c>
      <c r="O583">
        <v>1</v>
      </c>
      <c r="Q583" t="s">
        <v>2350</v>
      </c>
    </row>
    <row r="584" spans="1:17">
      <c r="A584" t="s">
        <v>2286</v>
      </c>
      <c r="B584" t="s">
        <v>267</v>
      </c>
      <c r="C584" t="s">
        <v>2287</v>
      </c>
      <c r="D584" t="s">
        <v>2711</v>
      </c>
      <c r="E584" t="s">
        <v>2352</v>
      </c>
      <c r="F584" t="s">
        <v>2353</v>
      </c>
      <c r="G584" t="s">
        <v>2355</v>
      </c>
      <c r="H584" t="s">
        <v>2354</v>
      </c>
      <c r="J584">
        <v>1500000</v>
      </c>
      <c r="K584">
        <v>7210000</v>
      </c>
      <c r="L584">
        <v>7097576.1451399997</v>
      </c>
      <c r="M584">
        <v>5313053.4713200005</v>
      </c>
      <c r="N584">
        <v>0.73690062015533986</v>
      </c>
      <c r="O584">
        <v>0.92</v>
      </c>
      <c r="Q584" t="s">
        <v>2356</v>
      </c>
    </row>
    <row r="585" spans="1:17">
      <c r="A585" t="s">
        <v>2286</v>
      </c>
      <c r="B585" t="s">
        <v>267</v>
      </c>
      <c r="C585" t="s">
        <v>2287</v>
      </c>
      <c r="D585" t="s">
        <v>2711</v>
      </c>
      <c r="E585" t="s">
        <v>2352</v>
      </c>
      <c r="F585" t="s">
        <v>2353</v>
      </c>
      <c r="G585" t="s">
        <v>2333</v>
      </c>
      <c r="H585" t="s">
        <v>2357</v>
      </c>
      <c r="J585">
        <v>3000000</v>
      </c>
      <c r="K585">
        <v>4000000</v>
      </c>
      <c r="L585">
        <v>3566368.03308</v>
      </c>
      <c r="M585">
        <v>2951954.2807999998</v>
      </c>
      <c r="N585">
        <v>0.73798857019999997</v>
      </c>
      <c r="O585">
        <v>0.95</v>
      </c>
      <c r="Q585" t="s">
        <v>2359</v>
      </c>
    </row>
    <row r="586" spans="1:17">
      <c r="A586" t="s">
        <v>2286</v>
      </c>
      <c r="B586" t="s">
        <v>267</v>
      </c>
      <c r="C586" t="s">
        <v>2287</v>
      </c>
      <c r="D586" t="s">
        <v>2711</v>
      </c>
      <c r="E586" t="s">
        <v>2352</v>
      </c>
      <c r="F586" t="s">
        <v>2353</v>
      </c>
      <c r="G586" t="s">
        <v>2361</v>
      </c>
      <c r="H586" t="s">
        <v>2360</v>
      </c>
      <c r="J586">
        <v>1100000</v>
      </c>
      <c r="K586">
        <v>2924200</v>
      </c>
      <c r="L586">
        <v>2314831.2743500001</v>
      </c>
      <c r="M586">
        <v>602.57434999999998</v>
      </c>
      <c r="N586">
        <v>2.0606468435811504E-4</v>
      </c>
      <c r="O586">
        <v>0</v>
      </c>
      <c r="Q586" t="s">
        <v>2362</v>
      </c>
    </row>
    <row r="587" spans="1:17">
      <c r="A587" t="s">
        <v>2286</v>
      </c>
      <c r="B587" t="s">
        <v>267</v>
      </c>
      <c r="C587" t="s">
        <v>2287</v>
      </c>
      <c r="D587" t="s">
        <v>2711</v>
      </c>
      <c r="E587" t="s">
        <v>2352</v>
      </c>
      <c r="F587" t="s">
        <v>2353</v>
      </c>
      <c r="G587" t="s">
        <v>2364</v>
      </c>
      <c r="H587" t="s">
        <v>2363</v>
      </c>
      <c r="J587">
        <v>600000</v>
      </c>
      <c r="K587">
        <v>2456000</v>
      </c>
      <c r="L587">
        <v>2453892.7447700002</v>
      </c>
      <c r="M587">
        <v>2436150.4811200001</v>
      </c>
      <c r="N587">
        <v>0.99191794833876223</v>
      </c>
      <c r="O587">
        <v>1</v>
      </c>
      <c r="Q587" t="s">
        <v>14</v>
      </c>
    </row>
    <row r="588" spans="1:17">
      <c r="A588" t="s">
        <v>2286</v>
      </c>
      <c r="B588" t="s">
        <v>267</v>
      </c>
      <c r="C588" t="s">
        <v>2287</v>
      </c>
      <c r="D588" t="s">
        <v>2716</v>
      </c>
      <c r="E588" t="s">
        <v>2366</v>
      </c>
      <c r="F588" t="s">
        <v>2367</v>
      </c>
      <c r="G588" t="s">
        <v>2349</v>
      </c>
      <c r="H588" t="s">
        <v>2368</v>
      </c>
      <c r="J588">
        <v>2500000</v>
      </c>
      <c r="K588">
        <v>3600000</v>
      </c>
      <c r="L588">
        <v>2310097.7072800002</v>
      </c>
      <c r="M588">
        <v>678621.86604999995</v>
      </c>
      <c r="N588">
        <v>0.18850607390277777</v>
      </c>
      <c r="O588">
        <v>0.22</v>
      </c>
      <c r="Q588" t="s">
        <v>2370</v>
      </c>
    </row>
    <row r="589" spans="1:17">
      <c r="A589" t="s">
        <v>2286</v>
      </c>
      <c r="B589" t="s">
        <v>267</v>
      </c>
      <c r="C589" t="s">
        <v>2287</v>
      </c>
      <c r="D589" t="s">
        <v>2716</v>
      </c>
      <c r="E589" t="s">
        <v>2371</v>
      </c>
      <c r="F589" t="s">
        <v>2372</v>
      </c>
      <c r="G589" t="s">
        <v>2373</v>
      </c>
      <c r="H589" t="s">
        <v>2374</v>
      </c>
      <c r="J589">
        <v>1000000</v>
      </c>
      <c r="K589">
        <v>1000000</v>
      </c>
      <c r="L589">
        <v>998952.52396000002</v>
      </c>
      <c r="M589">
        <v>920328.82253</v>
      </c>
      <c r="N589">
        <v>0.92032882253000003</v>
      </c>
      <c r="O589">
        <v>1</v>
      </c>
      <c r="Q589" t="s">
        <v>2375</v>
      </c>
    </row>
    <row r="590" spans="1:17">
      <c r="A590" t="s">
        <v>2286</v>
      </c>
      <c r="B590" t="s">
        <v>267</v>
      </c>
      <c r="C590" t="s">
        <v>2287</v>
      </c>
      <c r="D590" t="s">
        <v>2716</v>
      </c>
      <c r="E590" t="s">
        <v>2371</v>
      </c>
      <c r="F590" t="s">
        <v>2372</v>
      </c>
      <c r="G590" t="s">
        <v>2376</v>
      </c>
      <c r="H590" t="s">
        <v>2377</v>
      </c>
      <c r="J590">
        <v>1000000</v>
      </c>
      <c r="K590">
        <v>1000000</v>
      </c>
      <c r="L590">
        <v>830171.32715999999</v>
      </c>
      <c r="M590">
        <v>160062.69978</v>
      </c>
      <c r="N590">
        <v>0.16006269977999998</v>
      </c>
      <c r="O590">
        <v>0.09</v>
      </c>
      <c r="Q590" t="s">
        <v>2378</v>
      </c>
    </row>
    <row r="591" spans="1:17">
      <c r="A591" t="s">
        <v>2286</v>
      </c>
      <c r="B591" t="s">
        <v>267</v>
      </c>
      <c r="C591" t="s">
        <v>2379</v>
      </c>
      <c r="D591" t="s">
        <v>2704</v>
      </c>
      <c r="E591" t="s">
        <v>2381</v>
      </c>
      <c r="F591" t="s">
        <v>2382</v>
      </c>
      <c r="G591" t="s">
        <v>2383</v>
      </c>
      <c r="H591" t="s">
        <v>2384</v>
      </c>
      <c r="J591">
        <v>2529714.2799999998</v>
      </c>
      <c r="K591">
        <v>2529714.2799999998</v>
      </c>
      <c r="L591">
        <v>1739554.16756</v>
      </c>
      <c r="M591">
        <v>129620.63336000001</v>
      </c>
      <c r="N591">
        <v>5.1239238511947685E-2</v>
      </c>
      <c r="O591">
        <v>0.3</v>
      </c>
      <c r="Q591" t="s">
        <v>2385</v>
      </c>
    </row>
    <row r="592" spans="1:17">
      <c r="A592" t="s">
        <v>2286</v>
      </c>
      <c r="B592" t="s">
        <v>267</v>
      </c>
      <c r="C592" t="s">
        <v>1337</v>
      </c>
      <c r="D592" t="s">
        <v>2705</v>
      </c>
      <c r="E592" t="s">
        <v>2336</v>
      </c>
      <c r="F592" t="s">
        <v>2337</v>
      </c>
      <c r="G592" t="s">
        <v>2388</v>
      </c>
      <c r="H592" t="s">
        <v>2387</v>
      </c>
      <c r="J592">
        <v>1000000</v>
      </c>
      <c r="K592">
        <v>1000000</v>
      </c>
      <c r="L592">
        <v>974284.27527999994</v>
      </c>
      <c r="M592">
        <v>493952.57659000001</v>
      </c>
      <c r="N592">
        <v>0.49395257659000003</v>
      </c>
      <c r="O592">
        <v>0.45</v>
      </c>
      <c r="Q592" t="s">
        <v>67</v>
      </c>
    </row>
    <row r="593" spans="1:17">
      <c r="A593" t="s">
        <v>2286</v>
      </c>
      <c r="B593" t="s">
        <v>267</v>
      </c>
      <c r="C593" t="s">
        <v>1337</v>
      </c>
      <c r="D593" t="s">
        <v>2708</v>
      </c>
      <c r="E593" t="s">
        <v>2347</v>
      </c>
      <c r="F593" t="s">
        <v>2390</v>
      </c>
      <c r="G593" t="s">
        <v>2392</v>
      </c>
      <c r="H593" t="s">
        <v>2391</v>
      </c>
      <c r="J593">
        <v>2800000</v>
      </c>
      <c r="K593">
        <v>2800000</v>
      </c>
      <c r="L593">
        <v>2593239.9988299999</v>
      </c>
      <c r="M593">
        <v>508990.81206999999</v>
      </c>
      <c r="N593">
        <v>0.18178243288214285</v>
      </c>
      <c r="O593">
        <v>0.12</v>
      </c>
      <c r="Q593" t="s">
        <v>67</v>
      </c>
    </row>
    <row r="594" spans="1:17">
      <c r="A594" t="s">
        <v>2286</v>
      </c>
      <c r="B594" t="s">
        <v>267</v>
      </c>
      <c r="C594" t="s">
        <v>1337</v>
      </c>
      <c r="D594" t="s">
        <v>2716</v>
      </c>
      <c r="E594" t="s">
        <v>2366</v>
      </c>
      <c r="F594" t="s">
        <v>2394</v>
      </c>
      <c r="G594" t="s">
        <v>2395</v>
      </c>
      <c r="H594" t="s">
        <v>365</v>
      </c>
      <c r="J594">
        <v>2000000</v>
      </c>
      <c r="K594">
        <v>2000000</v>
      </c>
      <c r="L594">
        <v>0</v>
      </c>
      <c r="M594">
        <v>0</v>
      </c>
      <c r="N594">
        <v>0</v>
      </c>
      <c r="O594">
        <v>0</v>
      </c>
      <c r="Q594" t="s">
        <v>2396</v>
      </c>
    </row>
    <row r="595" spans="1:17">
      <c r="A595" t="s">
        <v>2286</v>
      </c>
      <c r="B595" t="s">
        <v>302</v>
      </c>
      <c r="D595" t="s">
        <v>2705</v>
      </c>
      <c r="G595" t="s">
        <v>2358</v>
      </c>
      <c r="H595" t="s">
        <v>2398</v>
      </c>
      <c r="J595">
        <v>2000000</v>
      </c>
      <c r="K595">
        <v>2000000</v>
      </c>
      <c r="M595">
        <v>1976513</v>
      </c>
      <c r="N595">
        <v>0.98825649999999998</v>
      </c>
      <c r="O595">
        <v>90</v>
      </c>
      <c r="Q595" t="s">
        <v>20</v>
      </c>
    </row>
    <row r="596" spans="1:17">
      <c r="A596" t="s">
        <v>2286</v>
      </c>
      <c r="B596" t="s">
        <v>302</v>
      </c>
      <c r="D596" t="s">
        <v>2700</v>
      </c>
      <c r="G596" t="s">
        <v>2369</v>
      </c>
      <c r="H596" t="s">
        <v>2400</v>
      </c>
      <c r="J596">
        <v>1200000</v>
      </c>
      <c r="K596">
        <v>1200000</v>
      </c>
      <c r="M596">
        <v>23809</v>
      </c>
      <c r="N596">
        <v>1.9840833333333332E-2</v>
      </c>
      <c r="O596">
        <v>0</v>
      </c>
      <c r="Q596" t="s">
        <v>2401</v>
      </c>
    </row>
    <row r="597" spans="1:17">
      <c r="A597" t="s">
        <v>2286</v>
      </c>
      <c r="B597" t="s">
        <v>302</v>
      </c>
      <c r="D597" t="s">
        <v>2708</v>
      </c>
      <c r="H597" t="s">
        <v>2403</v>
      </c>
      <c r="J597">
        <v>500000</v>
      </c>
      <c r="K597">
        <v>1100000</v>
      </c>
      <c r="M597">
        <v>1058042</v>
      </c>
      <c r="N597">
        <v>0.96185636363636373</v>
      </c>
      <c r="O597">
        <v>98</v>
      </c>
      <c r="Q597" t="s">
        <v>2404</v>
      </c>
    </row>
    <row r="598" spans="1:17">
      <c r="A598" t="s">
        <v>2286</v>
      </c>
      <c r="B598" t="s">
        <v>302</v>
      </c>
      <c r="D598" t="s">
        <v>2690</v>
      </c>
      <c r="H598" t="s">
        <v>2408</v>
      </c>
      <c r="J598">
        <v>1800000</v>
      </c>
      <c r="K598">
        <v>1800000</v>
      </c>
      <c r="M598">
        <v>139</v>
      </c>
      <c r="N598">
        <v>7.7222222222222206E-3</v>
      </c>
      <c r="O598">
        <v>0</v>
      </c>
      <c r="Q598" t="s">
        <v>984</v>
      </c>
    </row>
    <row r="599" spans="1:17">
      <c r="A599" t="s">
        <v>2286</v>
      </c>
      <c r="B599" t="s">
        <v>302</v>
      </c>
      <c r="D599" t="s">
        <v>2711</v>
      </c>
      <c r="H599" t="s">
        <v>2410</v>
      </c>
      <c r="J599">
        <v>2400000</v>
      </c>
      <c r="K599">
        <v>7490000</v>
      </c>
      <c r="M599">
        <v>7118021</v>
      </c>
      <c r="N599">
        <v>0.95033658210947936</v>
      </c>
      <c r="O599">
        <v>98</v>
      </c>
      <c r="Q599" t="s">
        <v>2411</v>
      </c>
    </row>
    <row r="600" spans="1:17">
      <c r="A600" t="s">
        <v>2286</v>
      </c>
      <c r="B600" t="s">
        <v>302</v>
      </c>
      <c r="D600" t="s">
        <v>2704</v>
      </c>
      <c r="H600" t="s">
        <v>2415</v>
      </c>
      <c r="J600">
        <v>2782686</v>
      </c>
      <c r="K600">
        <v>2782686</v>
      </c>
      <c r="M600">
        <v>441488</v>
      </c>
      <c r="N600">
        <v>0.15865534235627016</v>
      </c>
      <c r="O600">
        <v>40</v>
      </c>
      <c r="Q600" t="s">
        <v>20</v>
      </c>
    </row>
    <row r="601" spans="1:17">
      <c r="A601" t="s">
        <v>2286</v>
      </c>
      <c r="B601" t="s">
        <v>302</v>
      </c>
      <c r="D601" t="s">
        <v>2691</v>
      </c>
      <c r="H601" t="s">
        <v>2418</v>
      </c>
      <c r="J601">
        <v>500000</v>
      </c>
      <c r="K601">
        <v>3330000</v>
      </c>
      <c r="M601">
        <v>1038424</v>
      </c>
      <c r="N601">
        <v>0.31183903903903903</v>
      </c>
      <c r="O601">
        <v>20</v>
      </c>
      <c r="Q601" t="s">
        <v>20</v>
      </c>
    </row>
    <row r="602" spans="1:17">
      <c r="A602" t="s">
        <v>2286</v>
      </c>
      <c r="B602" t="s">
        <v>302</v>
      </c>
      <c r="D602" t="s">
        <v>2697</v>
      </c>
      <c r="H602" t="s">
        <v>2421</v>
      </c>
      <c r="J602">
        <v>1422000</v>
      </c>
      <c r="K602">
        <v>3582000</v>
      </c>
      <c r="M602">
        <v>972</v>
      </c>
      <c r="N602">
        <v>2.7135678391959801E-2</v>
      </c>
      <c r="O602">
        <v>20</v>
      </c>
      <c r="Q602" t="s">
        <v>20</v>
      </c>
    </row>
    <row r="603" spans="1:17">
      <c r="A603" t="s">
        <v>2286</v>
      </c>
      <c r="B603" t="s">
        <v>302</v>
      </c>
      <c r="D603" t="s">
        <v>2697</v>
      </c>
      <c r="H603" t="s">
        <v>2424</v>
      </c>
      <c r="J603">
        <v>770000</v>
      </c>
      <c r="K603">
        <v>1759000</v>
      </c>
      <c r="M603">
        <v>417174</v>
      </c>
      <c r="N603">
        <v>0.23716543490619671</v>
      </c>
      <c r="O603">
        <v>50</v>
      </c>
      <c r="Q603" t="s">
        <v>20</v>
      </c>
    </row>
    <row r="604" spans="1:17">
      <c r="A604" t="s">
        <v>2286</v>
      </c>
      <c r="B604" t="s">
        <v>302</v>
      </c>
      <c r="D604" t="s">
        <v>2697</v>
      </c>
      <c r="H604" t="s">
        <v>2427</v>
      </c>
      <c r="J604">
        <v>474000</v>
      </c>
      <c r="K604">
        <v>1525200</v>
      </c>
      <c r="M604">
        <v>1417812</v>
      </c>
      <c r="N604">
        <v>0.92959087332808799</v>
      </c>
      <c r="O604">
        <v>100</v>
      </c>
      <c r="Q604" t="s">
        <v>13</v>
      </c>
    </row>
    <row r="605" spans="1:17">
      <c r="A605" t="s">
        <v>2286</v>
      </c>
      <c r="B605" t="s">
        <v>306</v>
      </c>
      <c r="C605" t="s">
        <v>319</v>
      </c>
      <c r="D605" t="s">
        <v>2716</v>
      </c>
      <c r="G605" t="s">
        <v>2428</v>
      </c>
      <c r="H605" t="s">
        <v>2429</v>
      </c>
      <c r="J605">
        <v>1250000</v>
      </c>
      <c r="K605">
        <v>2450000</v>
      </c>
      <c r="L605">
        <v>2294676</v>
      </c>
      <c r="M605">
        <v>2183628</v>
      </c>
      <c r="O605">
        <v>1</v>
      </c>
      <c r="Q605" t="s">
        <v>2430</v>
      </c>
    </row>
    <row r="606" spans="1:17">
      <c r="A606" t="s">
        <v>2286</v>
      </c>
      <c r="B606" t="s">
        <v>306</v>
      </c>
      <c r="C606" t="s">
        <v>319</v>
      </c>
      <c r="D606" t="s">
        <v>2716</v>
      </c>
      <c r="G606" t="s">
        <v>2432</v>
      </c>
      <c r="H606" t="s">
        <v>2431</v>
      </c>
      <c r="J606">
        <v>2500000</v>
      </c>
      <c r="K606">
        <v>2500000</v>
      </c>
      <c r="L606">
        <v>2076273</v>
      </c>
      <c r="M606">
        <v>1819116</v>
      </c>
      <c r="O606">
        <v>0.9</v>
      </c>
      <c r="Q606" t="s">
        <v>2430</v>
      </c>
    </row>
    <row r="607" spans="1:17">
      <c r="A607" t="s">
        <v>2286</v>
      </c>
      <c r="B607" t="s">
        <v>306</v>
      </c>
      <c r="C607" t="s">
        <v>319</v>
      </c>
      <c r="D607" t="s">
        <v>2716</v>
      </c>
      <c r="G607" t="s">
        <v>2434</v>
      </c>
      <c r="H607" t="s">
        <v>2433</v>
      </c>
      <c r="J607">
        <v>10000000</v>
      </c>
      <c r="K607">
        <v>13704000</v>
      </c>
      <c r="L607">
        <v>13565515</v>
      </c>
      <c r="M607">
        <v>13328981</v>
      </c>
      <c r="O607">
        <v>0.99</v>
      </c>
      <c r="Q607" t="s">
        <v>2430</v>
      </c>
    </row>
    <row r="608" spans="1:17">
      <c r="A608" t="s">
        <v>2286</v>
      </c>
      <c r="B608" t="s">
        <v>306</v>
      </c>
      <c r="C608" t="s">
        <v>319</v>
      </c>
      <c r="D608" t="s">
        <v>2695</v>
      </c>
      <c r="G608" t="s">
        <v>2439</v>
      </c>
      <c r="H608" t="s">
        <v>2438</v>
      </c>
      <c r="J608">
        <v>973000</v>
      </c>
      <c r="K608">
        <v>1823000</v>
      </c>
      <c r="L608">
        <v>1681332</v>
      </c>
      <c r="M608">
        <v>1114743</v>
      </c>
      <c r="O608">
        <v>0.88</v>
      </c>
      <c r="Q608" t="s">
        <v>2440</v>
      </c>
    </row>
    <row r="609" spans="1:17">
      <c r="A609" t="s">
        <v>2286</v>
      </c>
      <c r="B609" t="s">
        <v>300</v>
      </c>
      <c r="C609" t="s">
        <v>319</v>
      </c>
      <c r="D609" t="s">
        <v>2691</v>
      </c>
      <c r="G609" t="s">
        <v>2442</v>
      </c>
      <c r="H609" t="s">
        <v>2443</v>
      </c>
      <c r="J609">
        <v>196654</v>
      </c>
      <c r="K609">
        <v>2727853</v>
      </c>
      <c r="L609">
        <v>2649815.3555899998</v>
      </c>
      <c r="M609">
        <v>2432897.1112299999</v>
      </c>
      <c r="O609">
        <v>95</v>
      </c>
      <c r="Q609" t="s">
        <v>2444</v>
      </c>
    </row>
    <row r="610" spans="1:17">
      <c r="A610" t="s">
        <v>2286</v>
      </c>
      <c r="B610" t="s">
        <v>300</v>
      </c>
      <c r="C610" t="s">
        <v>319</v>
      </c>
      <c r="D610" t="s">
        <v>2692</v>
      </c>
      <c r="G610" t="s">
        <v>2447</v>
      </c>
      <c r="H610" t="s">
        <v>2446</v>
      </c>
      <c r="J610">
        <v>38800</v>
      </c>
      <c r="K610">
        <v>2354700</v>
      </c>
      <c r="L610">
        <v>2333195.7896500002</v>
      </c>
      <c r="M610">
        <v>1802547.4883900001</v>
      </c>
      <c r="O610">
        <v>0.99</v>
      </c>
    </row>
    <row r="611" spans="1:17">
      <c r="A611" t="s">
        <v>2286</v>
      </c>
      <c r="B611" t="s">
        <v>300</v>
      </c>
      <c r="C611" t="s">
        <v>319</v>
      </c>
      <c r="D611" t="s">
        <v>2695</v>
      </c>
      <c r="G611" t="s">
        <v>2448</v>
      </c>
      <c r="H611" t="s">
        <v>2449</v>
      </c>
      <c r="J611">
        <v>973000</v>
      </c>
      <c r="K611">
        <v>1437000</v>
      </c>
      <c r="L611">
        <v>1133694.39983</v>
      </c>
      <c r="M611">
        <v>951546.89040000003</v>
      </c>
      <c r="O611">
        <v>95</v>
      </c>
    </row>
    <row r="612" spans="1:17">
      <c r="A612" t="s">
        <v>2286</v>
      </c>
      <c r="B612" t="s">
        <v>300</v>
      </c>
      <c r="C612" t="s">
        <v>319</v>
      </c>
      <c r="D612" t="s">
        <v>2700</v>
      </c>
      <c r="G612" t="s">
        <v>2452</v>
      </c>
      <c r="H612" t="s">
        <v>2451</v>
      </c>
      <c r="J612">
        <v>900000</v>
      </c>
      <c r="K612">
        <v>1916700</v>
      </c>
      <c r="L612">
        <v>1704707.09506</v>
      </c>
      <c r="M612">
        <v>1161733.83516</v>
      </c>
      <c r="O612">
        <v>90</v>
      </c>
      <c r="Q612">
        <v>1</v>
      </c>
    </row>
    <row r="613" spans="1:17">
      <c r="A613" t="s">
        <v>2286</v>
      </c>
      <c r="B613" t="s">
        <v>300</v>
      </c>
      <c r="C613" t="s">
        <v>319</v>
      </c>
      <c r="D613" t="s">
        <v>2700</v>
      </c>
      <c r="G613" t="s">
        <v>2453</v>
      </c>
      <c r="H613" t="s">
        <v>2454</v>
      </c>
      <c r="J613">
        <v>1000000</v>
      </c>
      <c r="K613">
        <v>2502000</v>
      </c>
      <c r="L613">
        <v>2456514.5337899998</v>
      </c>
      <c r="M613">
        <v>2380647.0141499997</v>
      </c>
      <c r="O613">
        <v>95</v>
      </c>
    </row>
    <row r="614" spans="1:17">
      <c r="A614" t="s">
        <v>2286</v>
      </c>
      <c r="B614" t="s">
        <v>300</v>
      </c>
      <c r="C614" t="s">
        <v>319</v>
      </c>
      <c r="D614" t="s">
        <v>2700</v>
      </c>
      <c r="G614" t="s">
        <v>2455</v>
      </c>
      <c r="H614" t="s">
        <v>2456</v>
      </c>
      <c r="J614">
        <v>672000</v>
      </c>
      <c r="K614">
        <v>1019400</v>
      </c>
      <c r="L614">
        <v>993395.81232000003</v>
      </c>
      <c r="M614">
        <v>547169.94929999998</v>
      </c>
      <c r="O614">
        <v>85</v>
      </c>
      <c r="Q614">
        <v>1</v>
      </c>
    </row>
    <row r="615" spans="1:17">
      <c r="A615" t="s">
        <v>2286</v>
      </c>
      <c r="B615" t="s">
        <v>300</v>
      </c>
      <c r="C615" t="s">
        <v>319</v>
      </c>
      <c r="D615" t="s">
        <v>2705</v>
      </c>
      <c r="G615" t="s">
        <v>2459</v>
      </c>
      <c r="H615" t="s">
        <v>2458</v>
      </c>
      <c r="J615">
        <v>1000000</v>
      </c>
      <c r="K615">
        <v>1000000</v>
      </c>
      <c r="L615">
        <v>913764.62757999997</v>
      </c>
      <c r="M615">
        <v>714307.89893000002</v>
      </c>
      <c r="O615">
        <v>99</v>
      </c>
    </row>
    <row r="616" spans="1:17">
      <c r="A616" t="s">
        <v>2286</v>
      </c>
      <c r="B616" t="s">
        <v>300</v>
      </c>
      <c r="C616" t="s">
        <v>319</v>
      </c>
      <c r="D616" t="s">
        <v>2705</v>
      </c>
      <c r="G616" t="s">
        <v>2460</v>
      </c>
      <c r="H616" t="s">
        <v>2461</v>
      </c>
      <c r="J616">
        <v>1500000</v>
      </c>
      <c r="K616">
        <v>1500000</v>
      </c>
      <c r="L616">
        <v>891114.49126000004</v>
      </c>
      <c r="M616">
        <v>473319.82117000001</v>
      </c>
      <c r="O616">
        <v>70</v>
      </c>
    </row>
    <row r="617" spans="1:17">
      <c r="A617" t="s">
        <v>2286</v>
      </c>
      <c r="B617" t="s">
        <v>300</v>
      </c>
      <c r="C617" t="s">
        <v>319</v>
      </c>
      <c r="D617" t="s">
        <v>2716</v>
      </c>
      <c r="G617" t="s">
        <v>2463</v>
      </c>
      <c r="H617" t="s">
        <v>2464</v>
      </c>
      <c r="J617">
        <v>2000000</v>
      </c>
      <c r="K617">
        <v>2000000</v>
      </c>
      <c r="L617">
        <v>1982123.3700300001</v>
      </c>
      <c r="M617">
        <v>1354022.4776900001</v>
      </c>
      <c r="O617">
        <v>98</v>
      </c>
      <c r="Q617" t="s">
        <v>2465</v>
      </c>
    </row>
    <row r="618" spans="1:17">
      <c r="A618" t="s">
        <v>2286</v>
      </c>
      <c r="B618" t="s">
        <v>300</v>
      </c>
      <c r="C618" t="s">
        <v>319</v>
      </c>
      <c r="D618" t="s">
        <v>2716</v>
      </c>
      <c r="G618" t="s">
        <v>2466</v>
      </c>
      <c r="H618" t="s">
        <v>2467</v>
      </c>
      <c r="J618">
        <v>2000000</v>
      </c>
      <c r="K618">
        <v>2500000</v>
      </c>
      <c r="L618">
        <v>1960121.95141</v>
      </c>
      <c r="M618">
        <v>603838.06296000001</v>
      </c>
      <c r="O618">
        <v>0.6</v>
      </c>
      <c r="Q618" t="s">
        <v>2468</v>
      </c>
    </row>
    <row r="619" spans="1:17">
      <c r="A619" t="s">
        <v>2286</v>
      </c>
      <c r="B619" t="s">
        <v>300</v>
      </c>
      <c r="C619" t="s">
        <v>319</v>
      </c>
      <c r="D619" t="s">
        <v>2708</v>
      </c>
      <c r="G619" t="s">
        <v>2474</v>
      </c>
      <c r="H619" t="s">
        <v>2473</v>
      </c>
      <c r="J619">
        <v>600000</v>
      </c>
      <c r="K619">
        <v>1520000</v>
      </c>
      <c r="L619">
        <v>1414111.1751600001</v>
      </c>
      <c r="M619">
        <v>649614.33151000005</v>
      </c>
      <c r="O619">
        <v>0.75</v>
      </c>
    </row>
    <row r="620" spans="1:17">
      <c r="A620" t="s">
        <v>2286</v>
      </c>
      <c r="B620" t="s">
        <v>300</v>
      </c>
      <c r="C620" t="s">
        <v>319</v>
      </c>
      <c r="D620" t="s">
        <v>2708</v>
      </c>
      <c r="G620" t="s">
        <v>2475</v>
      </c>
      <c r="H620" t="s">
        <v>2476</v>
      </c>
      <c r="J620">
        <v>800000</v>
      </c>
      <c r="K620">
        <v>1200000</v>
      </c>
      <c r="L620">
        <v>1162649.3286299999</v>
      </c>
      <c r="M620">
        <v>1057618.42903</v>
      </c>
      <c r="O620">
        <v>0.98</v>
      </c>
    </row>
    <row r="621" spans="1:17">
      <c r="A621" t="s">
        <v>2286</v>
      </c>
      <c r="B621" t="s">
        <v>296</v>
      </c>
      <c r="C621" t="s">
        <v>510</v>
      </c>
      <c r="D621" t="s">
        <v>2704</v>
      </c>
      <c r="G621" t="s">
        <v>2477</v>
      </c>
      <c r="K621">
        <v>2276742.852</v>
      </c>
      <c r="L621">
        <v>1592565.12</v>
      </c>
      <c r="M621">
        <v>0</v>
      </c>
      <c r="O621" t="s">
        <v>2478</v>
      </c>
      <c r="Q621" t="s">
        <v>2479</v>
      </c>
    </row>
    <row r="622" spans="1:17">
      <c r="A622" t="s">
        <v>2286</v>
      </c>
      <c r="B622" t="s">
        <v>296</v>
      </c>
      <c r="C622" t="s">
        <v>510</v>
      </c>
      <c r="D622" t="s">
        <v>2705</v>
      </c>
      <c r="G622" t="s">
        <v>2480</v>
      </c>
      <c r="K622">
        <v>2481000</v>
      </c>
      <c r="L622">
        <v>1583111.1120500001</v>
      </c>
      <c r="M622">
        <v>238915.62823</v>
      </c>
    </row>
    <row r="623" spans="1:17">
      <c r="A623" t="s">
        <v>2286</v>
      </c>
      <c r="B623" t="s">
        <v>296</v>
      </c>
      <c r="C623" t="s">
        <v>510</v>
      </c>
      <c r="D623" t="s">
        <v>2711</v>
      </c>
      <c r="G623" t="s">
        <v>2481</v>
      </c>
      <c r="K623">
        <v>2000000</v>
      </c>
      <c r="L623">
        <v>0</v>
      </c>
      <c r="M623">
        <v>0</v>
      </c>
      <c r="O623">
        <v>0</v>
      </c>
    </row>
    <row r="624" spans="1:17">
      <c r="A624" t="s">
        <v>2286</v>
      </c>
      <c r="B624" t="s">
        <v>296</v>
      </c>
      <c r="C624" t="s">
        <v>2285</v>
      </c>
      <c r="D624" t="s">
        <v>2716</v>
      </c>
      <c r="G624" t="s">
        <v>2483</v>
      </c>
      <c r="J624">
        <v>600000</v>
      </c>
      <c r="K624">
        <v>1100000</v>
      </c>
      <c r="M624">
        <v>973995.75054000004</v>
      </c>
      <c r="O624">
        <v>0.98</v>
      </c>
    </row>
    <row r="625" spans="1:17">
      <c r="A625" t="s">
        <v>2286</v>
      </c>
      <c r="B625" t="s">
        <v>296</v>
      </c>
      <c r="C625" t="s">
        <v>2285</v>
      </c>
      <c r="D625" t="s">
        <v>2716</v>
      </c>
      <c r="G625" t="s">
        <v>2485</v>
      </c>
      <c r="J625">
        <v>500000</v>
      </c>
      <c r="K625">
        <v>1124200</v>
      </c>
      <c r="M625">
        <v>750847.00804999995</v>
      </c>
      <c r="O625">
        <v>0.75</v>
      </c>
    </row>
    <row r="626" spans="1:17">
      <c r="A626" t="s">
        <v>2286</v>
      </c>
      <c r="B626" t="s">
        <v>296</v>
      </c>
      <c r="C626" t="s">
        <v>2285</v>
      </c>
      <c r="D626" t="s">
        <v>2708</v>
      </c>
      <c r="G626" t="s">
        <v>2488</v>
      </c>
      <c r="J626">
        <v>450000</v>
      </c>
      <c r="K626">
        <v>2408068</v>
      </c>
      <c r="M626">
        <v>2388340.2190300003</v>
      </c>
      <c r="O626">
        <v>1</v>
      </c>
    </row>
    <row r="627" spans="1:17">
      <c r="A627" t="s">
        <v>2286</v>
      </c>
      <c r="B627" t="s">
        <v>296</v>
      </c>
      <c r="C627" t="s">
        <v>2285</v>
      </c>
      <c r="D627" t="s">
        <v>2708</v>
      </c>
      <c r="G627" t="s">
        <v>2490</v>
      </c>
      <c r="J627">
        <v>180000</v>
      </c>
      <c r="K627">
        <v>1315000</v>
      </c>
      <c r="M627">
        <v>1222682.3444000001</v>
      </c>
      <c r="O627">
        <v>0.96</v>
      </c>
    </row>
    <row r="628" spans="1:17">
      <c r="A628" t="s">
        <v>2286</v>
      </c>
      <c r="B628" t="s">
        <v>296</v>
      </c>
      <c r="C628" t="s">
        <v>2285</v>
      </c>
      <c r="D628" t="s">
        <v>2708</v>
      </c>
      <c r="G628" t="s">
        <v>2492</v>
      </c>
      <c r="J628">
        <v>400000</v>
      </c>
      <c r="K628">
        <v>1300000</v>
      </c>
      <c r="M628">
        <v>1183693.3957499999</v>
      </c>
      <c r="O628">
        <v>0.9</v>
      </c>
    </row>
    <row r="629" spans="1:17">
      <c r="A629" t="s">
        <v>2286</v>
      </c>
      <c r="B629" t="s">
        <v>296</v>
      </c>
      <c r="C629" t="s">
        <v>2285</v>
      </c>
      <c r="D629" t="s">
        <v>2708</v>
      </c>
      <c r="G629" t="s">
        <v>2494</v>
      </c>
      <c r="J629">
        <v>1500000</v>
      </c>
      <c r="K629">
        <v>1900000</v>
      </c>
      <c r="M629">
        <v>1728020.83372</v>
      </c>
      <c r="O629">
        <v>1</v>
      </c>
    </row>
    <row r="630" spans="1:17">
      <c r="A630" t="s">
        <v>2286</v>
      </c>
      <c r="B630" t="s">
        <v>296</v>
      </c>
      <c r="C630" t="s">
        <v>2285</v>
      </c>
      <c r="D630" t="s">
        <v>2708</v>
      </c>
      <c r="G630" t="s">
        <v>2496</v>
      </c>
      <c r="J630">
        <v>1400000</v>
      </c>
      <c r="K630">
        <v>2750000</v>
      </c>
      <c r="M630">
        <v>1092327.44881</v>
      </c>
      <c r="O630">
        <v>0.5</v>
      </c>
    </row>
    <row r="631" spans="1:17">
      <c r="A631" t="s">
        <v>2286</v>
      </c>
      <c r="B631" t="s">
        <v>296</v>
      </c>
      <c r="C631" t="s">
        <v>2285</v>
      </c>
      <c r="D631" t="s">
        <v>2708</v>
      </c>
      <c r="G631" t="s">
        <v>2498</v>
      </c>
      <c r="J631">
        <v>1000000</v>
      </c>
      <c r="K631">
        <v>1000000</v>
      </c>
      <c r="M631">
        <v>783191.57597000001</v>
      </c>
      <c r="O631">
        <v>0.8</v>
      </c>
      <c r="Q631" t="s">
        <v>2499</v>
      </c>
    </row>
    <row r="632" spans="1:17">
      <c r="A632" t="s">
        <v>2286</v>
      </c>
      <c r="B632" t="s">
        <v>296</v>
      </c>
      <c r="C632" t="s">
        <v>2285</v>
      </c>
      <c r="D632" t="s">
        <v>2708</v>
      </c>
      <c r="G632" t="s">
        <v>2501</v>
      </c>
      <c r="J632">
        <v>1000000</v>
      </c>
      <c r="K632">
        <v>1000000</v>
      </c>
      <c r="M632">
        <v>780812.71394000005</v>
      </c>
      <c r="O632">
        <v>0.9</v>
      </c>
      <c r="Q632" t="s">
        <v>2499</v>
      </c>
    </row>
    <row r="633" spans="1:17">
      <c r="A633" t="s">
        <v>2286</v>
      </c>
      <c r="B633" t="s">
        <v>296</v>
      </c>
      <c r="C633" t="s">
        <v>2285</v>
      </c>
      <c r="D633" t="s">
        <v>2708</v>
      </c>
      <c r="G633" t="s">
        <v>2502</v>
      </c>
      <c r="J633">
        <v>1500000</v>
      </c>
      <c r="K633">
        <v>1500000</v>
      </c>
      <c r="M633">
        <v>1334245.1762900001</v>
      </c>
      <c r="O633">
        <v>0.97</v>
      </c>
      <c r="Q633" t="s">
        <v>2499</v>
      </c>
    </row>
    <row r="634" spans="1:17">
      <c r="A634" t="s">
        <v>2286</v>
      </c>
      <c r="B634" t="s">
        <v>296</v>
      </c>
      <c r="C634" t="s">
        <v>2285</v>
      </c>
      <c r="D634" t="s">
        <v>2708</v>
      </c>
      <c r="G634" t="s">
        <v>2504</v>
      </c>
      <c r="J634">
        <v>2000000</v>
      </c>
      <c r="K634">
        <v>2000000</v>
      </c>
      <c r="M634">
        <v>1782050.3262199999</v>
      </c>
      <c r="O634">
        <v>1</v>
      </c>
      <c r="Q634" t="s">
        <v>2499</v>
      </c>
    </row>
    <row r="635" spans="1:17">
      <c r="A635" t="s">
        <v>2286</v>
      </c>
      <c r="B635" t="s">
        <v>296</v>
      </c>
      <c r="C635" t="s">
        <v>2285</v>
      </c>
      <c r="D635" t="s">
        <v>2690</v>
      </c>
      <c r="G635" t="s">
        <v>2507</v>
      </c>
      <c r="J635">
        <v>300000</v>
      </c>
      <c r="K635">
        <v>2489000</v>
      </c>
      <c r="M635">
        <v>2349654</v>
      </c>
      <c r="O635">
        <v>1</v>
      </c>
    </row>
    <row r="636" spans="1:17">
      <c r="A636" t="s">
        <v>2286</v>
      </c>
      <c r="B636" t="s">
        <v>296</v>
      </c>
      <c r="C636" t="s">
        <v>2285</v>
      </c>
      <c r="D636" t="s">
        <v>2691</v>
      </c>
      <c r="G636" t="s">
        <v>2508</v>
      </c>
      <c r="J636">
        <v>500000</v>
      </c>
      <c r="K636">
        <v>3289000</v>
      </c>
      <c r="M636">
        <v>2082320.1385300001</v>
      </c>
      <c r="O636">
        <v>0.9</v>
      </c>
    </row>
    <row r="637" spans="1:17">
      <c r="A637" t="s">
        <v>2286</v>
      </c>
      <c r="B637" t="s">
        <v>296</v>
      </c>
      <c r="C637" t="s">
        <v>2285</v>
      </c>
      <c r="D637" t="s">
        <v>2691</v>
      </c>
      <c r="G637" t="s">
        <v>2510</v>
      </c>
      <c r="J637">
        <v>376000</v>
      </c>
      <c r="K637">
        <v>1261000</v>
      </c>
      <c r="M637">
        <v>757342.47857000004</v>
      </c>
      <c r="O637">
        <v>0.7</v>
      </c>
    </row>
    <row r="638" spans="1:17">
      <c r="A638" t="s">
        <v>2286</v>
      </c>
      <c r="B638" t="s">
        <v>296</v>
      </c>
      <c r="C638" t="s">
        <v>2285</v>
      </c>
      <c r="D638" t="s">
        <v>2690</v>
      </c>
      <c r="G638" t="s">
        <v>2511</v>
      </c>
      <c r="J638">
        <v>2000000</v>
      </c>
      <c r="K638">
        <v>2000000</v>
      </c>
      <c r="M638">
        <v>39985.077499999999</v>
      </c>
      <c r="O638" t="s">
        <v>2512</v>
      </c>
      <c r="Q638" t="s">
        <v>2499</v>
      </c>
    </row>
    <row r="639" spans="1:17">
      <c r="A639" t="s">
        <v>2286</v>
      </c>
      <c r="B639" t="s">
        <v>296</v>
      </c>
      <c r="C639" t="s">
        <v>2285</v>
      </c>
      <c r="D639" t="s">
        <v>2697</v>
      </c>
      <c r="G639" t="s">
        <v>2514</v>
      </c>
      <c r="J639">
        <v>948000</v>
      </c>
      <c r="K639">
        <v>1934000</v>
      </c>
      <c r="M639">
        <v>1454015.7386400001</v>
      </c>
      <c r="O639">
        <v>1</v>
      </c>
    </row>
    <row r="640" spans="1:17">
      <c r="A640" t="s">
        <v>2286</v>
      </c>
      <c r="B640" t="s">
        <v>296</v>
      </c>
      <c r="C640" t="s">
        <v>2285</v>
      </c>
      <c r="D640" t="s">
        <v>2697</v>
      </c>
      <c r="G640" t="s">
        <v>2516</v>
      </c>
      <c r="J640">
        <v>1540000</v>
      </c>
      <c r="K640">
        <v>2830000</v>
      </c>
      <c r="M640">
        <v>2120057.23007</v>
      </c>
      <c r="O640">
        <v>0.98</v>
      </c>
    </row>
    <row r="641" spans="1:17">
      <c r="A641" t="s">
        <v>2286</v>
      </c>
      <c r="B641" t="s">
        <v>296</v>
      </c>
      <c r="C641" t="s">
        <v>2285</v>
      </c>
      <c r="D641" t="s">
        <v>2697</v>
      </c>
      <c r="G641" t="s">
        <v>2518</v>
      </c>
      <c r="J641">
        <v>474000</v>
      </c>
      <c r="K641">
        <v>1446000</v>
      </c>
      <c r="M641">
        <v>4811.9384</v>
      </c>
      <c r="O641">
        <v>0</v>
      </c>
      <c r="Q641" t="s">
        <v>2519</v>
      </c>
    </row>
    <row r="642" spans="1:17">
      <c r="A642" t="s">
        <v>2286</v>
      </c>
      <c r="B642" t="s">
        <v>296</v>
      </c>
      <c r="C642" t="s">
        <v>2285</v>
      </c>
      <c r="D642" t="s">
        <v>2711</v>
      </c>
      <c r="G642" t="s">
        <v>2521</v>
      </c>
      <c r="J642">
        <v>610000</v>
      </c>
      <c r="K642">
        <v>2040000</v>
      </c>
      <c r="M642">
        <v>873268.89612000005</v>
      </c>
      <c r="O642">
        <v>0.78</v>
      </c>
    </row>
    <row r="643" spans="1:17">
      <c r="A643" t="s">
        <v>2286</v>
      </c>
      <c r="B643" t="s">
        <v>296</v>
      </c>
      <c r="C643" t="s">
        <v>2285</v>
      </c>
      <c r="D643" t="s">
        <v>2711</v>
      </c>
      <c r="G643" t="s">
        <v>2523</v>
      </c>
      <c r="J643">
        <v>4000000</v>
      </c>
      <c r="K643">
        <v>8200000</v>
      </c>
      <c r="M643">
        <v>17070.256699999998</v>
      </c>
      <c r="O643">
        <v>0</v>
      </c>
    </row>
    <row r="644" spans="1:17">
      <c r="A644" t="s">
        <v>2286</v>
      </c>
      <c r="B644" t="s">
        <v>296</v>
      </c>
      <c r="C644" t="s">
        <v>2285</v>
      </c>
      <c r="D644" t="s">
        <v>2700</v>
      </c>
      <c r="G644" t="s">
        <v>2524</v>
      </c>
      <c r="J644">
        <v>1200000</v>
      </c>
      <c r="K644">
        <v>1200000</v>
      </c>
      <c r="M644">
        <v>19718.09</v>
      </c>
      <c r="O644">
        <v>0.02</v>
      </c>
      <c r="Q644" t="s">
        <v>2499</v>
      </c>
    </row>
    <row r="645" spans="1:17">
      <c r="A645" t="s">
        <v>2286</v>
      </c>
      <c r="B645" t="s">
        <v>296</v>
      </c>
      <c r="C645" t="s">
        <v>2285</v>
      </c>
      <c r="D645" t="s">
        <v>2705</v>
      </c>
      <c r="G645" t="s">
        <v>2526</v>
      </c>
      <c r="J645">
        <v>2700000</v>
      </c>
      <c r="K645">
        <v>2700000</v>
      </c>
      <c r="M645">
        <v>1032465.73999</v>
      </c>
      <c r="O645">
        <v>0.9</v>
      </c>
    </row>
    <row r="646" spans="1:17">
      <c r="A646" t="s">
        <v>2286</v>
      </c>
      <c r="B646" t="s">
        <v>296</v>
      </c>
      <c r="C646" t="s">
        <v>2285</v>
      </c>
      <c r="D646" t="s">
        <v>2705</v>
      </c>
      <c r="G646" t="s">
        <v>2528</v>
      </c>
      <c r="J646">
        <v>1000000</v>
      </c>
      <c r="K646">
        <v>1000000</v>
      </c>
      <c r="M646">
        <v>176073.98230999999</v>
      </c>
      <c r="O646">
        <v>0</v>
      </c>
    </row>
    <row r="647" spans="1:17">
      <c r="A647" t="s">
        <v>2286</v>
      </c>
      <c r="B647" t="s">
        <v>276</v>
      </c>
      <c r="D647" t="s">
        <v>2690</v>
      </c>
      <c r="G647" t="s">
        <v>2530</v>
      </c>
      <c r="H647" t="s">
        <v>2529</v>
      </c>
      <c r="K647">
        <v>4990300</v>
      </c>
      <c r="L647">
        <v>4476759.3845899999</v>
      </c>
      <c r="O647">
        <v>1</v>
      </c>
      <c r="Q647" t="s">
        <v>2531</v>
      </c>
    </row>
    <row r="648" spans="1:17">
      <c r="A648" t="s">
        <v>2286</v>
      </c>
      <c r="B648" t="s">
        <v>276</v>
      </c>
      <c r="D648" t="s">
        <v>2690</v>
      </c>
      <c r="G648" t="s">
        <v>2533</v>
      </c>
      <c r="H648" t="s">
        <v>2532</v>
      </c>
      <c r="K648">
        <v>1800000</v>
      </c>
      <c r="L648">
        <v>0</v>
      </c>
      <c r="O648">
        <v>0</v>
      </c>
      <c r="Q648" t="s">
        <v>2534</v>
      </c>
    </row>
    <row r="649" spans="1:17">
      <c r="A649" t="s">
        <v>2286</v>
      </c>
      <c r="B649" t="s">
        <v>276</v>
      </c>
      <c r="D649" t="s">
        <v>2691</v>
      </c>
      <c r="G649" t="s">
        <v>2536</v>
      </c>
      <c r="H649" t="s">
        <v>2535</v>
      </c>
      <c r="K649">
        <v>1033000</v>
      </c>
      <c r="L649">
        <v>1011847.5645</v>
      </c>
      <c r="O649">
        <v>1</v>
      </c>
      <c r="Q649" t="s">
        <v>2537</v>
      </c>
    </row>
    <row r="650" spans="1:17">
      <c r="A650" t="s">
        <v>2286</v>
      </c>
      <c r="B650" t="s">
        <v>276</v>
      </c>
      <c r="D650" t="s">
        <v>2691</v>
      </c>
      <c r="G650" t="s">
        <v>2539</v>
      </c>
      <c r="H650" t="s">
        <v>2538</v>
      </c>
      <c r="K650">
        <v>2277000</v>
      </c>
      <c r="L650">
        <v>2253103.6016899999</v>
      </c>
      <c r="O650">
        <v>0.99</v>
      </c>
      <c r="Q650" t="s">
        <v>2540</v>
      </c>
    </row>
    <row r="651" spans="1:17">
      <c r="A651" t="s">
        <v>2286</v>
      </c>
      <c r="B651" t="s">
        <v>276</v>
      </c>
      <c r="D651" t="s">
        <v>2691</v>
      </c>
      <c r="G651" t="s">
        <v>2542</v>
      </c>
      <c r="H651" t="s">
        <v>2541</v>
      </c>
      <c r="K651">
        <v>2173500</v>
      </c>
      <c r="L651">
        <v>2083570.31831</v>
      </c>
      <c r="O651">
        <v>0.99</v>
      </c>
      <c r="Q651" t="s">
        <v>2543</v>
      </c>
    </row>
    <row r="652" spans="1:17">
      <c r="A652" t="s">
        <v>2286</v>
      </c>
      <c r="B652" t="s">
        <v>276</v>
      </c>
      <c r="D652" t="s">
        <v>2697</v>
      </c>
      <c r="G652" t="s">
        <v>2544</v>
      </c>
      <c r="H652" t="s">
        <v>1316</v>
      </c>
      <c r="K652">
        <v>3146000</v>
      </c>
      <c r="L652">
        <v>3144413.0645400002</v>
      </c>
      <c r="O652">
        <v>1</v>
      </c>
      <c r="Q652" t="s">
        <v>2545</v>
      </c>
    </row>
    <row r="653" spans="1:17">
      <c r="A653" t="s">
        <v>2286</v>
      </c>
      <c r="B653" t="s">
        <v>276</v>
      </c>
      <c r="D653" t="s">
        <v>2697</v>
      </c>
      <c r="G653" t="s">
        <v>2547</v>
      </c>
      <c r="H653" t="s">
        <v>2546</v>
      </c>
      <c r="K653">
        <v>2590000</v>
      </c>
      <c r="L653">
        <v>2438150.5450300002</v>
      </c>
      <c r="O653">
        <v>1</v>
      </c>
      <c r="Q653" t="s">
        <v>2548</v>
      </c>
    </row>
    <row r="654" spans="1:17">
      <c r="A654" t="s">
        <v>2286</v>
      </c>
      <c r="B654" t="s">
        <v>276</v>
      </c>
      <c r="D654" t="s">
        <v>2703</v>
      </c>
      <c r="G654" t="s">
        <v>2550</v>
      </c>
      <c r="H654" t="s">
        <v>2549</v>
      </c>
      <c r="K654">
        <v>1000000</v>
      </c>
      <c r="L654">
        <v>992364.01607000001</v>
      </c>
      <c r="O654">
        <v>0.94</v>
      </c>
      <c r="Q654" t="s">
        <v>2551</v>
      </c>
    </row>
    <row r="655" spans="1:17">
      <c r="A655" t="s">
        <v>2286</v>
      </c>
      <c r="B655" t="s">
        <v>276</v>
      </c>
      <c r="D655" t="s">
        <v>2703</v>
      </c>
      <c r="G655" t="s">
        <v>2553</v>
      </c>
      <c r="H655" t="s">
        <v>2552</v>
      </c>
      <c r="K655">
        <v>1500000</v>
      </c>
      <c r="L655">
        <v>1488112.1122000001</v>
      </c>
      <c r="O655">
        <v>0.95</v>
      </c>
      <c r="Q655" t="s">
        <v>20</v>
      </c>
    </row>
    <row r="656" spans="1:17">
      <c r="A656" t="s">
        <v>2286</v>
      </c>
      <c r="B656" t="s">
        <v>276</v>
      </c>
      <c r="D656" t="s">
        <v>2703</v>
      </c>
      <c r="G656" t="s">
        <v>2555</v>
      </c>
      <c r="H656" t="s">
        <v>2554</v>
      </c>
      <c r="K656">
        <v>1500000</v>
      </c>
      <c r="L656">
        <v>1292520.0528299999</v>
      </c>
      <c r="O656">
        <v>0.99</v>
      </c>
      <c r="Q656" t="s">
        <v>20</v>
      </c>
    </row>
    <row r="657" spans="1:17">
      <c r="A657" t="s">
        <v>2286</v>
      </c>
      <c r="B657" t="s">
        <v>276</v>
      </c>
      <c r="D657" t="s">
        <v>2703</v>
      </c>
      <c r="G657" t="s">
        <v>2557</v>
      </c>
      <c r="H657" t="s">
        <v>2556</v>
      </c>
      <c r="K657">
        <v>2500000</v>
      </c>
      <c r="L657">
        <v>2453224.10562</v>
      </c>
      <c r="O657">
        <v>0.96</v>
      </c>
      <c r="Q657" t="s">
        <v>20</v>
      </c>
    </row>
    <row r="658" spans="1:17">
      <c r="A658" t="s">
        <v>2286</v>
      </c>
      <c r="B658" t="s">
        <v>276</v>
      </c>
      <c r="D658" t="s">
        <v>2703</v>
      </c>
      <c r="G658" t="s">
        <v>2559</v>
      </c>
      <c r="H658" t="s">
        <v>2558</v>
      </c>
      <c r="K658">
        <v>2300000</v>
      </c>
      <c r="L658">
        <v>2253529.6055199997</v>
      </c>
      <c r="O658">
        <v>0.99</v>
      </c>
      <c r="Q658" t="s">
        <v>20</v>
      </c>
    </row>
    <row r="659" spans="1:17">
      <c r="A659" t="s">
        <v>2286</v>
      </c>
      <c r="B659" t="s">
        <v>276</v>
      </c>
      <c r="D659" t="s">
        <v>2705</v>
      </c>
      <c r="G659" t="s">
        <v>2561</v>
      </c>
      <c r="H659" t="s">
        <v>2560</v>
      </c>
      <c r="K659">
        <v>2200000</v>
      </c>
      <c r="L659">
        <v>2172548.1244099997</v>
      </c>
      <c r="O659">
        <v>1</v>
      </c>
      <c r="Q659" t="s">
        <v>2562</v>
      </c>
    </row>
    <row r="660" spans="1:17">
      <c r="A660" t="s">
        <v>2286</v>
      </c>
      <c r="B660" t="s">
        <v>276</v>
      </c>
      <c r="D660" t="s">
        <v>2705</v>
      </c>
      <c r="G660" t="s">
        <v>2564</v>
      </c>
      <c r="H660" t="s">
        <v>2563</v>
      </c>
      <c r="K660">
        <v>2086589</v>
      </c>
      <c r="L660">
        <v>1825032.1356599999</v>
      </c>
      <c r="O660">
        <v>0.95</v>
      </c>
      <c r="Q660" t="s">
        <v>2565</v>
      </c>
    </row>
    <row r="661" spans="1:17">
      <c r="A661" t="s">
        <v>2286</v>
      </c>
      <c r="B661" t="s">
        <v>276</v>
      </c>
      <c r="D661" t="s">
        <v>2705</v>
      </c>
      <c r="G661" t="s">
        <v>2567</v>
      </c>
      <c r="H661" t="s">
        <v>2566</v>
      </c>
      <c r="K661">
        <v>1000000</v>
      </c>
      <c r="L661">
        <v>987515.72262999997</v>
      </c>
      <c r="O661">
        <v>0.85</v>
      </c>
      <c r="Q661" t="s">
        <v>1103</v>
      </c>
    </row>
    <row r="662" spans="1:17">
      <c r="A662" t="s">
        <v>2286</v>
      </c>
      <c r="B662" t="s">
        <v>276</v>
      </c>
      <c r="D662" t="s">
        <v>2706</v>
      </c>
      <c r="G662" t="s">
        <v>2569</v>
      </c>
      <c r="H662" t="s">
        <v>2568</v>
      </c>
      <c r="K662">
        <v>1745300</v>
      </c>
      <c r="L662">
        <v>1744367.02226</v>
      </c>
      <c r="O662">
        <v>1</v>
      </c>
      <c r="Q662" t="s">
        <v>2570</v>
      </c>
    </row>
    <row r="663" spans="1:17">
      <c r="A663" t="s">
        <v>2286</v>
      </c>
      <c r="B663" t="s">
        <v>276</v>
      </c>
      <c r="D663" t="s">
        <v>2708</v>
      </c>
      <c r="G663" t="s">
        <v>2572</v>
      </c>
      <c r="H663" t="s">
        <v>2571</v>
      </c>
      <c r="K663">
        <v>1330000</v>
      </c>
      <c r="L663">
        <v>1283623.7279699999</v>
      </c>
      <c r="O663">
        <v>1</v>
      </c>
      <c r="Q663" t="s">
        <v>2573</v>
      </c>
    </row>
    <row r="664" spans="1:17">
      <c r="A664" t="s">
        <v>2286</v>
      </c>
      <c r="B664" t="s">
        <v>276</v>
      </c>
      <c r="D664" t="s">
        <v>2708</v>
      </c>
      <c r="G664" t="s">
        <v>2575</v>
      </c>
      <c r="H664" t="s">
        <v>2574</v>
      </c>
      <c r="K664">
        <v>1400000</v>
      </c>
      <c r="L664">
        <v>1381353.47826</v>
      </c>
      <c r="O664">
        <v>1</v>
      </c>
      <c r="Q664" t="s">
        <v>2573</v>
      </c>
    </row>
    <row r="665" spans="1:17">
      <c r="A665" t="s">
        <v>2286</v>
      </c>
      <c r="B665" t="s">
        <v>276</v>
      </c>
      <c r="D665" t="s">
        <v>2708</v>
      </c>
      <c r="G665" t="s">
        <v>2577</v>
      </c>
      <c r="H665" t="s">
        <v>2576</v>
      </c>
      <c r="K665">
        <v>1566000</v>
      </c>
      <c r="L665">
        <v>1557124.19196</v>
      </c>
      <c r="O665">
        <v>1</v>
      </c>
      <c r="Q665" t="s">
        <v>2578</v>
      </c>
    </row>
    <row r="666" spans="1:17">
      <c r="A666" t="s">
        <v>2286</v>
      </c>
      <c r="B666" t="s">
        <v>276</v>
      </c>
      <c r="D666" t="s">
        <v>2708</v>
      </c>
      <c r="G666" t="s">
        <v>2533</v>
      </c>
      <c r="H666" t="s">
        <v>2579</v>
      </c>
      <c r="K666">
        <v>1500000</v>
      </c>
      <c r="L666">
        <v>0</v>
      </c>
      <c r="O666">
        <v>0</v>
      </c>
      <c r="Q666" t="s">
        <v>2580</v>
      </c>
    </row>
    <row r="667" spans="1:17">
      <c r="A667" t="s">
        <v>2286</v>
      </c>
      <c r="B667" t="s">
        <v>276</v>
      </c>
      <c r="D667" t="s">
        <v>2708</v>
      </c>
      <c r="G667" t="s">
        <v>2582</v>
      </c>
      <c r="H667" t="s">
        <v>2581</v>
      </c>
      <c r="K667">
        <v>1500000</v>
      </c>
      <c r="L667">
        <v>1431469.3973999999</v>
      </c>
      <c r="O667">
        <v>0.8</v>
      </c>
      <c r="Q667" t="s">
        <v>20</v>
      </c>
    </row>
    <row r="668" spans="1:17">
      <c r="A668" t="s">
        <v>2286</v>
      </c>
      <c r="B668" t="s">
        <v>276</v>
      </c>
      <c r="D668" t="s">
        <v>2711</v>
      </c>
      <c r="G668" t="s">
        <v>2584</v>
      </c>
      <c r="H668" t="s">
        <v>2583</v>
      </c>
      <c r="K668">
        <v>8400000</v>
      </c>
      <c r="L668">
        <v>7372013.6901599998</v>
      </c>
      <c r="O668">
        <v>0.95</v>
      </c>
      <c r="Q668" t="s">
        <v>2585</v>
      </c>
    </row>
    <row r="669" spans="1:17">
      <c r="A669" t="s">
        <v>2286</v>
      </c>
      <c r="B669" t="s">
        <v>276</v>
      </c>
      <c r="D669" t="s">
        <v>2711</v>
      </c>
      <c r="G669" t="s">
        <v>2587</v>
      </c>
      <c r="H669" t="s">
        <v>2586</v>
      </c>
      <c r="K669">
        <v>1810000</v>
      </c>
      <c r="L669">
        <v>1739813.8306</v>
      </c>
      <c r="O669">
        <v>1</v>
      </c>
      <c r="Q669" t="s">
        <v>2588</v>
      </c>
    </row>
    <row r="670" spans="1:17">
      <c r="A670" t="s">
        <v>2286</v>
      </c>
      <c r="B670" t="s">
        <v>276</v>
      </c>
      <c r="D670" t="s">
        <v>2711</v>
      </c>
      <c r="G670" t="s">
        <v>2590</v>
      </c>
      <c r="H670" t="s">
        <v>2589</v>
      </c>
      <c r="K670">
        <v>2340000</v>
      </c>
      <c r="L670">
        <v>2338476.6952600004</v>
      </c>
      <c r="O670">
        <v>1</v>
      </c>
      <c r="Q670" t="s">
        <v>2562</v>
      </c>
    </row>
    <row r="671" spans="1:17">
      <c r="A671" t="s">
        <v>2286</v>
      </c>
      <c r="B671" t="s">
        <v>276</v>
      </c>
      <c r="D671" t="s">
        <v>2711</v>
      </c>
      <c r="G671" t="s">
        <v>2592</v>
      </c>
      <c r="H671" t="s">
        <v>2591</v>
      </c>
      <c r="K671">
        <v>1190000</v>
      </c>
      <c r="L671">
        <v>1100458.4836500001</v>
      </c>
      <c r="O671">
        <v>0.01</v>
      </c>
      <c r="Q671" t="s">
        <v>20</v>
      </c>
    </row>
    <row r="672" spans="1:17">
      <c r="A672" t="s">
        <v>2286</v>
      </c>
      <c r="B672" t="s">
        <v>276</v>
      </c>
      <c r="D672" t="s">
        <v>2711</v>
      </c>
      <c r="G672" t="s">
        <v>2594</v>
      </c>
      <c r="H672" t="s">
        <v>2593</v>
      </c>
      <c r="K672">
        <v>2360000</v>
      </c>
      <c r="L672">
        <v>2281036.4750999999</v>
      </c>
      <c r="O672">
        <v>0.55000000000000004</v>
      </c>
      <c r="Q672" t="s">
        <v>2595</v>
      </c>
    </row>
    <row r="673" spans="1:17">
      <c r="A673" t="s">
        <v>2286</v>
      </c>
      <c r="B673" t="s">
        <v>276</v>
      </c>
      <c r="D673" t="s">
        <v>2711</v>
      </c>
      <c r="G673" t="s">
        <v>2597</v>
      </c>
      <c r="H673" t="s">
        <v>2596</v>
      </c>
      <c r="K673">
        <v>2574994</v>
      </c>
      <c r="L673">
        <v>2568456.49119</v>
      </c>
      <c r="O673">
        <v>0.5</v>
      </c>
      <c r="Q673" t="s">
        <v>2598</v>
      </c>
    </row>
    <row r="674" spans="1:17">
      <c r="A674" t="s">
        <v>2286</v>
      </c>
      <c r="B674" t="s">
        <v>276</v>
      </c>
      <c r="D674" t="s">
        <v>2716</v>
      </c>
      <c r="G674" t="s">
        <v>2600</v>
      </c>
      <c r="H674" t="s">
        <v>2599</v>
      </c>
      <c r="K674">
        <v>1000000</v>
      </c>
      <c r="L674">
        <v>995113.28980999999</v>
      </c>
      <c r="O674">
        <v>0.95</v>
      </c>
      <c r="Q674" t="s">
        <v>436</v>
      </c>
    </row>
    <row r="675" spans="1:17">
      <c r="A675" t="s">
        <v>2286</v>
      </c>
      <c r="B675" t="s">
        <v>276</v>
      </c>
      <c r="D675" t="s">
        <v>2716</v>
      </c>
      <c r="G675" t="s">
        <v>2602</v>
      </c>
      <c r="H675" t="s">
        <v>2601</v>
      </c>
      <c r="K675">
        <v>1710000</v>
      </c>
      <c r="L675">
        <v>1709715.8386899999</v>
      </c>
      <c r="O675">
        <v>1</v>
      </c>
      <c r="Q675" t="s">
        <v>67</v>
      </c>
    </row>
    <row r="676" spans="1:17">
      <c r="A676" t="s">
        <v>2286</v>
      </c>
      <c r="B676" t="s">
        <v>276</v>
      </c>
      <c r="D676" t="s">
        <v>2716</v>
      </c>
      <c r="G676" t="s">
        <v>2604</v>
      </c>
      <c r="H676" t="s">
        <v>2603</v>
      </c>
      <c r="K676">
        <v>2450000</v>
      </c>
      <c r="L676">
        <v>2091384.57124</v>
      </c>
      <c r="O676">
        <v>0.8</v>
      </c>
      <c r="Q676" t="s">
        <v>20</v>
      </c>
    </row>
    <row r="677" spans="1:17">
      <c r="A677" t="s">
        <v>526</v>
      </c>
      <c r="B677" t="s">
        <v>277</v>
      </c>
      <c r="D677" t="s">
        <v>2690</v>
      </c>
      <c r="E677" t="s">
        <v>2610</v>
      </c>
      <c r="F677" t="s">
        <v>2611</v>
      </c>
      <c r="H677" t="s">
        <v>2612</v>
      </c>
      <c r="K677">
        <v>3015000</v>
      </c>
      <c r="L677">
        <v>2553546.2043099999</v>
      </c>
      <c r="M677">
        <v>1638927.1828299998</v>
      </c>
      <c r="N677">
        <v>0.543591105416252</v>
      </c>
      <c r="O677">
        <v>0.8</v>
      </c>
      <c r="Q677" t="s">
        <v>2613</v>
      </c>
    </row>
    <row r="678" spans="1:17">
      <c r="A678" t="s">
        <v>526</v>
      </c>
      <c r="B678" t="s">
        <v>277</v>
      </c>
      <c r="D678" t="s">
        <v>2691</v>
      </c>
      <c r="E678" t="s">
        <v>2614</v>
      </c>
      <c r="F678" t="s">
        <v>2615</v>
      </c>
      <c r="H678" t="s">
        <v>2616</v>
      </c>
      <c r="K678">
        <v>2822000</v>
      </c>
      <c r="L678">
        <v>2304558.9831599998</v>
      </c>
      <c r="M678">
        <v>1744236.3091800001</v>
      </c>
      <c r="N678">
        <v>0.61808515562721467</v>
      </c>
      <c r="O678">
        <v>0.99</v>
      </c>
      <c r="Q678" t="s">
        <v>2617</v>
      </c>
    </row>
    <row r="679" spans="1:17">
      <c r="A679" t="s">
        <v>526</v>
      </c>
      <c r="B679" t="s">
        <v>277</v>
      </c>
      <c r="D679" t="s">
        <v>2697</v>
      </c>
      <c r="E679" t="s">
        <v>2618</v>
      </c>
      <c r="F679" t="s">
        <v>2619</v>
      </c>
      <c r="H679" t="s">
        <v>2623</v>
      </c>
      <c r="K679">
        <v>3308000</v>
      </c>
      <c r="L679">
        <v>2155467.2876400002</v>
      </c>
      <c r="M679">
        <v>1326626.5234699999</v>
      </c>
      <c r="N679">
        <v>0.40103582934401449</v>
      </c>
      <c r="O679">
        <v>0.8</v>
      </c>
      <c r="Q679" t="s">
        <v>2624</v>
      </c>
    </row>
    <row r="680" spans="1:17">
      <c r="A680" t="s">
        <v>526</v>
      </c>
      <c r="B680" t="s">
        <v>277</v>
      </c>
      <c r="D680" t="s">
        <v>2700</v>
      </c>
      <c r="E680" t="s">
        <v>2635</v>
      </c>
      <c r="F680" t="s">
        <v>2636</v>
      </c>
      <c r="H680" t="s">
        <v>2637</v>
      </c>
      <c r="K680">
        <v>1255000</v>
      </c>
      <c r="L680">
        <v>1231141.07922</v>
      </c>
      <c r="M680">
        <v>1100567.0077</v>
      </c>
      <c r="N680">
        <v>0.87694582286852596</v>
      </c>
      <c r="O680">
        <v>0.99</v>
      </c>
      <c r="Q680" t="s">
        <v>20</v>
      </c>
    </row>
    <row r="681" spans="1:17">
      <c r="A681" t="s">
        <v>526</v>
      </c>
      <c r="B681" t="s">
        <v>277</v>
      </c>
      <c r="D681" t="s">
        <v>2703</v>
      </c>
      <c r="E681" t="s">
        <v>2640</v>
      </c>
      <c r="F681" t="s">
        <v>2641</v>
      </c>
      <c r="H681" t="s">
        <v>2642</v>
      </c>
      <c r="K681">
        <v>1836300</v>
      </c>
      <c r="L681">
        <v>1705170.3603800002</v>
      </c>
      <c r="M681">
        <v>1022651.28995</v>
      </c>
      <c r="N681">
        <v>0.55690861512280132</v>
      </c>
      <c r="O681">
        <v>0.92</v>
      </c>
      <c r="Q681" t="s">
        <v>2643</v>
      </c>
    </row>
    <row r="682" spans="1:17">
      <c r="A682" t="s">
        <v>526</v>
      </c>
      <c r="B682" t="s">
        <v>277</v>
      </c>
      <c r="D682" t="s">
        <v>2703</v>
      </c>
      <c r="E682" t="s">
        <v>2640</v>
      </c>
      <c r="F682" t="s">
        <v>2641</v>
      </c>
      <c r="H682" t="s">
        <v>2644</v>
      </c>
      <c r="K682">
        <v>2000000</v>
      </c>
      <c r="L682">
        <v>1913199.1604299999</v>
      </c>
      <c r="M682">
        <v>1688644.7007599999</v>
      </c>
      <c r="N682">
        <v>0.84432235038000003</v>
      </c>
      <c r="O682">
        <v>0.9</v>
      </c>
      <c r="Q682" t="s">
        <v>2645</v>
      </c>
    </row>
    <row r="683" spans="1:17">
      <c r="A683" t="s">
        <v>526</v>
      </c>
      <c r="B683" t="s">
        <v>277</v>
      </c>
      <c r="D683" t="s">
        <v>2708</v>
      </c>
      <c r="E683" t="s">
        <v>2646</v>
      </c>
      <c r="F683" t="s">
        <v>2647</v>
      </c>
      <c r="H683" t="s">
        <v>2648</v>
      </c>
      <c r="K683">
        <v>8250000</v>
      </c>
      <c r="L683">
        <v>8212935.7136500003</v>
      </c>
      <c r="M683">
        <v>8086901.1487800004</v>
      </c>
      <c r="N683">
        <v>0.98023044227636369</v>
      </c>
      <c r="O683">
        <v>0.98</v>
      </c>
      <c r="Q683" t="s">
        <v>2649</v>
      </c>
    </row>
    <row r="684" spans="1:17">
      <c r="A684" t="s">
        <v>526</v>
      </c>
      <c r="B684" t="s">
        <v>277</v>
      </c>
      <c r="D684" t="s">
        <v>2708</v>
      </c>
      <c r="E684" t="s">
        <v>2646</v>
      </c>
      <c r="F684" t="s">
        <v>2647</v>
      </c>
      <c r="H684" t="s">
        <v>2650</v>
      </c>
      <c r="K684">
        <v>1300000</v>
      </c>
      <c r="L684">
        <v>1290325.3204400002</v>
      </c>
      <c r="M684">
        <v>1227702.8240199999</v>
      </c>
      <c r="N684">
        <v>0.94438678770769213</v>
      </c>
      <c r="O684">
        <v>0.95</v>
      </c>
      <c r="Q684" t="s">
        <v>2651</v>
      </c>
    </row>
    <row r="685" spans="1:17">
      <c r="A685" t="s">
        <v>526</v>
      </c>
      <c r="B685" t="s">
        <v>277</v>
      </c>
      <c r="D685" t="s">
        <v>2708</v>
      </c>
      <c r="E685" t="s">
        <v>2652</v>
      </c>
      <c r="F685" t="s">
        <v>2653</v>
      </c>
      <c r="H685" t="s">
        <v>2654</v>
      </c>
      <c r="K685">
        <v>6200000</v>
      </c>
      <c r="L685">
        <v>6199873.12488</v>
      </c>
      <c r="M685">
        <v>5756611.7146599991</v>
      </c>
      <c r="N685">
        <v>0.92848576042903197</v>
      </c>
      <c r="O685">
        <v>1</v>
      </c>
      <c r="Q685" t="s">
        <v>560</v>
      </c>
    </row>
    <row r="686" spans="1:17">
      <c r="A686" t="s">
        <v>526</v>
      </c>
      <c r="B686" t="s">
        <v>277</v>
      </c>
      <c r="D686" t="s">
        <v>2708</v>
      </c>
      <c r="E686" t="s">
        <v>2652</v>
      </c>
      <c r="F686" t="s">
        <v>2653</v>
      </c>
      <c r="H686" t="s">
        <v>2655</v>
      </c>
      <c r="K686">
        <v>1100000</v>
      </c>
      <c r="L686">
        <v>1013324.56629</v>
      </c>
      <c r="M686">
        <v>1005204.13462</v>
      </c>
      <c r="N686">
        <v>0.91382194056363653</v>
      </c>
      <c r="O686">
        <v>0.9</v>
      </c>
      <c r="Q686" t="s">
        <v>2656</v>
      </c>
    </row>
    <row r="687" spans="1:17">
      <c r="A687" t="s">
        <v>526</v>
      </c>
      <c r="B687" t="s">
        <v>277</v>
      </c>
      <c r="D687" t="s">
        <v>2711</v>
      </c>
      <c r="E687" t="s">
        <v>2668</v>
      </c>
      <c r="F687" t="s">
        <v>2669</v>
      </c>
      <c r="H687" t="s">
        <v>2670</v>
      </c>
      <c r="K687">
        <v>1950000</v>
      </c>
      <c r="L687">
        <v>1784009.80816</v>
      </c>
      <c r="M687">
        <v>706919.85073000006</v>
      </c>
      <c r="N687">
        <v>0.36252300037435903</v>
      </c>
      <c r="O687">
        <v>0.89</v>
      </c>
      <c r="Q687" t="s">
        <v>2671</v>
      </c>
    </row>
    <row r="688" spans="1:17">
      <c r="A688" t="s">
        <v>526</v>
      </c>
      <c r="B688" t="s">
        <v>277</v>
      </c>
      <c r="D688" t="s">
        <v>2711</v>
      </c>
      <c r="E688" t="s">
        <v>2668</v>
      </c>
      <c r="F688" t="s">
        <v>2669</v>
      </c>
      <c r="H688" t="s">
        <v>2672</v>
      </c>
      <c r="K688">
        <v>5328882</v>
      </c>
      <c r="L688">
        <v>4625482.0333000002</v>
      </c>
      <c r="M688">
        <v>442520.45387000003</v>
      </c>
      <c r="N688">
        <v>8.3041893941355804E-2</v>
      </c>
      <c r="O688">
        <v>0.15</v>
      </c>
      <c r="Q688" t="s">
        <v>2673</v>
      </c>
    </row>
    <row r="689" spans="1:17">
      <c r="A689" t="s">
        <v>526</v>
      </c>
      <c r="B689" t="s">
        <v>277</v>
      </c>
      <c r="D689" t="s">
        <v>2711</v>
      </c>
      <c r="E689" t="s">
        <v>2668</v>
      </c>
      <c r="F689" t="s">
        <v>2669</v>
      </c>
      <c r="H689" t="s">
        <v>2676</v>
      </c>
      <c r="K689">
        <v>1600000</v>
      </c>
      <c r="L689">
        <v>1461.36988</v>
      </c>
      <c r="M689">
        <v>0</v>
      </c>
      <c r="N689">
        <v>0</v>
      </c>
      <c r="O689">
        <v>0.05</v>
      </c>
      <c r="Q689" t="s">
        <v>2677</v>
      </c>
    </row>
    <row r="690" spans="1:17">
      <c r="A690" t="s">
        <v>526</v>
      </c>
      <c r="B690" t="s">
        <v>277</v>
      </c>
      <c r="D690" t="s">
        <v>2716</v>
      </c>
      <c r="E690" t="s">
        <v>2678</v>
      </c>
      <c r="F690" t="s">
        <v>2679</v>
      </c>
      <c r="H690" t="s">
        <v>2680</v>
      </c>
      <c r="K690">
        <v>1150000</v>
      </c>
      <c r="L690">
        <v>1119274.99199</v>
      </c>
      <c r="M690">
        <v>1070462.1537299999</v>
      </c>
      <c r="N690">
        <v>0.93083665541739125</v>
      </c>
      <c r="O690">
        <v>0.95</v>
      </c>
      <c r="Q690" t="s">
        <v>2681</v>
      </c>
    </row>
    <row r="691" spans="1:17">
      <c r="A691" t="s">
        <v>526</v>
      </c>
      <c r="B691" t="s">
        <v>269</v>
      </c>
      <c r="C691" t="s">
        <v>319</v>
      </c>
      <c r="D691" t="s">
        <v>2716</v>
      </c>
      <c r="H691" t="s">
        <v>3102</v>
      </c>
      <c r="J691">
        <v>4000000</v>
      </c>
      <c r="K691">
        <v>5000000</v>
      </c>
      <c r="L691">
        <v>1758</v>
      </c>
      <c r="M691">
        <v>1965.6569999999999</v>
      </c>
      <c r="N691">
        <v>3.9313140000000003E-2</v>
      </c>
      <c r="O691">
        <v>0</v>
      </c>
      <c r="Q691" t="s">
        <v>474</v>
      </c>
    </row>
    <row r="692" spans="1:17">
      <c r="A692" t="s">
        <v>526</v>
      </c>
      <c r="B692" t="s">
        <v>269</v>
      </c>
      <c r="C692" t="s">
        <v>319</v>
      </c>
      <c r="D692" t="s">
        <v>2716</v>
      </c>
      <c r="H692" t="s">
        <v>3104</v>
      </c>
      <c r="J692">
        <v>8270000</v>
      </c>
      <c r="K692">
        <v>8270000</v>
      </c>
      <c r="L692">
        <v>5160242</v>
      </c>
      <c r="M692">
        <v>2921132.53</v>
      </c>
      <c r="N692">
        <v>0.35322037847642079</v>
      </c>
      <c r="O692">
        <v>55</v>
      </c>
      <c r="Q692" t="s">
        <v>474</v>
      </c>
    </row>
    <row r="693" spans="1:17">
      <c r="A693" t="s">
        <v>526</v>
      </c>
      <c r="B693" t="s">
        <v>269</v>
      </c>
      <c r="C693" t="s">
        <v>480</v>
      </c>
      <c r="D693" t="s">
        <v>2716</v>
      </c>
      <c r="H693" t="s">
        <v>3105</v>
      </c>
      <c r="J693">
        <v>13747227</v>
      </c>
      <c r="K693">
        <v>13747227</v>
      </c>
      <c r="L693">
        <v>13472282</v>
      </c>
      <c r="M693">
        <v>10566119</v>
      </c>
      <c r="N693">
        <v>0.76860002384480886</v>
      </c>
      <c r="O693">
        <v>99</v>
      </c>
      <c r="Q693" t="s">
        <v>474</v>
      </c>
    </row>
    <row r="694" spans="1:17">
      <c r="A694" t="s">
        <v>526</v>
      </c>
      <c r="B694" t="s">
        <v>269</v>
      </c>
      <c r="C694" t="s">
        <v>319</v>
      </c>
      <c r="D694" t="s">
        <v>2708</v>
      </c>
      <c r="H694" t="s">
        <v>3106</v>
      </c>
      <c r="J694">
        <v>800000</v>
      </c>
      <c r="K694">
        <v>1650000</v>
      </c>
      <c r="L694">
        <v>1646222</v>
      </c>
      <c r="M694">
        <v>1642831.8870000001</v>
      </c>
      <c r="N694">
        <v>0.99565568909090907</v>
      </c>
      <c r="O694">
        <v>100</v>
      </c>
      <c r="Q694" t="s">
        <v>474</v>
      </c>
    </row>
    <row r="695" spans="1:17">
      <c r="A695" t="s">
        <v>526</v>
      </c>
      <c r="B695" t="s">
        <v>269</v>
      </c>
      <c r="C695" t="s">
        <v>480</v>
      </c>
      <c r="D695" t="s">
        <v>2708</v>
      </c>
      <c r="H695" t="s">
        <v>3107</v>
      </c>
      <c r="J695">
        <v>45000000</v>
      </c>
      <c r="K695">
        <v>45000000</v>
      </c>
      <c r="L695">
        <v>31000000</v>
      </c>
      <c r="M695">
        <v>16400000</v>
      </c>
      <c r="N695">
        <v>0.36444444444444446</v>
      </c>
      <c r="O695">
        <v>64</v>
      </c>
      <c r="Q695" t="s">
        <v>474</v>
      </c>
    </row>
    <row r="696" spans="1:17">
      <c r="A696" t="s">
        <v>526</v>
      </c>
      <c r="B696" t="s">
        <v>269</v>
      </c>
      <c r="C696" t="s">
        <v>319</v>
      </c>
      <c r="D696" t="s">
        <v>2708</v>
      </c>
      <c r="H696" t="s">
        <v>3108</v>
      </c>
      <c r="J696">
        <v>2000000</v>
      </c>
      <c r="K696">
        <v>2520000</v>
      </c>
      <c r="L696">
        <v>2438208.1329999999</v>
      </c>
      <c r="M696">
        <v>2392870.4889999996</v>
      </c>
      <c r="N696">
        <v>0.94955178134920604</v>
      </c>
      <c r="O696">
        <v>95</v>
      </c>
      <c r="Q696" t="s">
        <v>474</v>
      </c>
    </row>
    <row r="697" spans="1:17">
      <c r="A697" t="s">
        <v>526</v>
      </c>
      <c r="B697" t="s">
        <v>269</v>
      </c>
      <c r="C697" t="s">
        <v>319</v>
      </c>
      <c r="D697" t="s">
        <v>2708</v>
      </c>
      <c r="H697" t="s">
        <v>3109</v>
      </c>
      <c r="J697">
        <v>2000000</v>
      </c>
      <c r="K697">
        <v>2682000</v>
      </c>
      <c r="L697">
        <v>2361729.2820000001</v>
      </c>
      <c r="M697">
        <v>1946488.9979999999</v>
      </c>
      <c r="N697">
        <v>0.72576025279642054</v>
      </c>
      <c r="O697">
        <v>80</v>
      </c>
      <c r="Q697" t="s">
        <v>3110</v>
      </c>
    </row>
    <row r="698" spans="1:17">
      <c r="A698" t="s">
        <v>526</v>
      </c>
      <c r="B698" t="s">
        <v>269</v>
      </c>
      <c r="C698" t="s">
        <v>319</v>
      </c>
      <c r="D698" t="s">
        <v>2708</v>
      </c>
      <c r="H698" t="s">
        <v>3111</v>
      </c>
      <c r="J698">
        <v>600000</v>
      </c>
      <c r="K698">
        <v>1716000</v>
      </c>
      <c r="L698">
        <v>1641677.8829999999</v>
      </c>
      <c r="M698">
        <v>1562253.2960000001</v>
      </c>
      <c r="N698">
        <v>0.91040401864801856</v>
      </c>
      <c r="O698">
        <v>98</v>
      </c>
      <c r="Q698" t="s">
        <v>474</v>
      </c>
    </row>
    <row r="699" spans="1:17">
      <c r="A699" t="s">
        <v>526</v>
      </c>
      <c r="B699" t="s">
        <v>269</v>
      </c>
      <c r="C699" t="s">
        <v>319</v>
      </c>
      <c r="D699" t="s">
        <v>2708</v>
      </c>
      <c r="H699" t="s">
        <v>3112</v>
      </c>
      <c r="J699">
        <v>1500000</v>
      </c>
      <c r="K699">
        <v>3423827</v>
      </c>
      <c r="L699">
        <v>2994535.2710000002</v>
      </c>
      <c r="M699">
        <v>2993964.37</v>
      </c>
      <c r="N699">
        <v>0.87444966407473279</v>
      </c>
      <c r="O699">
        <v>100</v>
      </c>
      <c r="Q699" t="s">
        <v>474</v>
      </c>
    </row>
    <row r="700" spans="1:17">
      <c r="A700" t="s">
        <v>526</v>
      </c>
      <c r="B700" t="s">
        <v>269</v>
      </c>
      <c r="C700" t="s">
        <v>319</v>
      </c>
      <c r="D700" t="s">
        <v>2708</v>
      </c>
      <c r="H700" t="s">
        <v>3113</v>
      </c>
      <c r="J700">
        <v>1500000</v>
      </c>
      <c r="K700">
        <v>3000000</v>
      </c>
      <c r="L700">
        <v>2561711.1869999999</v>
      </c>
      <c r="M700">
        <v>2538915.0839999998</v>
      </c>
      <c r="N700">
        <v>0.84630502799999996</v>
      </c>
      <c r="O700">
        <v>85</v>
      </c>
      <c r="Q700" t="s">
        <v>474</v>
      </c>
    </row>
    <row r="701" spans="1:17">
      <c r="A701" t="s">
        <v>526</v>
      </c>
      <c r="B701" t="s">
        <v>269</v>
      </c>
      <c r="C701" t="s">
        <v>319</v>
      </c>
      <c r="D701" t="s">
        <v>2708</v>
      </c>
      <c r="H701" t="s">
        <v>3114</v>
      </c>
      <c r="J701">
        <v>820000</v>
      </c>
      <c r="K701">
        <v>1175800</v>
      </c>
      <c r="L701">
        <v>1131729.7320000001</v>
      </c>
      <c r="M701">
        <v>1131345.132</v>
      </c>
      <c r="N701">
        <v>0.9621918115325736</v>
      </c>
      <c r="O701">
        <v>95</v>
      </c>
      <c r="Q701" t="s">
        <v>474</v>
      </c>
    </row>
    <row r="702" spans="1:17">
      <c r="A702" t="s">
        <v>526</v>
      </c>
      <c r="B702" t="s">
        <v>269</v>
      </c>
      <c r="C702" t="s">
        <v>480</v>
      </c>
      <c r="D702" t="s">
        <v>2716</v>
      </c>
      <c r="H702" t="s">
        <v>3105</v>
      </c>
      <c r="I702">
        <v>13747227</v>
      </c>
      <c r="J702">
        <v>13747227</v>
      </c>
      <c r="K702">
        <v>13472282</v>
      </c>
      <c r="L702">
        <v>10566119</v>
      </c>
      <c r="M702">
        <v>3181108</v>
      </c>
      <c r="O702">
        <v>99</v>
      </c>
    </row>
    <row r="703" spans="1:17">
      <c r="A703" t="s">
        <v>526</v>
      </c>
      <c r="B703" t="s">
        <v>269</v>
      </c>
      <c r="C703" t="s">
        <v>480</v>
      </c>
      <c r="D703" t="s">
        <v>2708</v>
      </c>
      <c r="H703" t="s">
        <v>3116</v>
      </c>
    </row>
    <row r="704" spans="1:17">
      <c r="A704" t="s">
        <v>526</v>
      </c>
      <c r="B704" t="s">
        <v>270</v>
      </c>
      <c r="D704" t="s">
        <v>2703</v>
      </c>
      <c r="H704" t="s">
        <v>3117</v>
      </c>
      <c r="I704">
        <v>2011</v>
      </c>
      <c r="K704">
        <v>4396774.5</v>
      </c>
      <c r="N704">
        <v>0.83</v>
      </c>
      <c r="O704">
        <v>0.99</v>
      </c>
      <c r="Q704" t="s">
        <v>3118</v>
      </c>
    </row>
    <row r="705" spans="1:17">
      <c r="A705" t="s">
        <v>526</v>
      </c>
      <c r="B705" t="s">
        <v>270</v>
      </c>
      <c r="D705" t="s">
        <v>2703</v>
      </c>
      <c r="H705" t="s">
        <v>3119</v>
      </c>
      <c r="I705">
        <v>2019</v>
      </c>
      <c r="K705">
        <v>2500000</v>
      </c>
      <c r="N705">
        <v>0</v>
      </c>
      <c r="O705">
        <v>0</v>
      </c>
      <c r="Q705" t="s">
        <v>3120</v>
      </c>
    </row>
    <row r="706" spans="1:17">
      <c r="A706" t="s">
        <v>526</v>
      </c>
      <c r="B706" t="s">
        <v>270</v>
      </c>
      <c r="D706" t="s">
        <v>2708</v>
      </c>
      <c r="H706" t="s">
        <v>3121</v>
      </c>
      <c r="I706">
        <v>2012</v>
      </c>
      <c r="K706">
        <v>18760000</v>
      </c>
      <c r="N706">
        <v>0.95</v>
      </c>
      <c r="O706">
        <v>0.85</v>
      </c>
      <c r="Q706" t="s">
        <v>71</v>
      </c>
    </row>
    <row r="707" spans="1:17">
      <c r="A707" t="s">
        <v>526</v>
      </c>
      <c r="B707" t="s">
        <v>270</v>
      </c>
      <c r="D707" t="s">
        <v>2708</v>
      </c>
      <c r="H707" t="s">
        <v>3122</v>
      </c>
      <c r="I707">
        <v>2021</v>
      </c>
      <c r="K707">
        <v>4500000</v>
      </c>
      <c r="N707">
        <v>0.05</v>
      </c>
      <c r="O707">
        <v>0.05</v>
      </c>
      <c r="Q707" t="s">
        <v>71</v>
      </c>
    </row>
    <row r="708" spans="1:17">
      <c r="A708" t="s">
        <v>526</v>
      </c>
      <c r="B708" t="s">
        <v>270</v>
      </c>
      <c r="D708" t="s">
        <v>2708</v>
      </c>
      <c r="H708" t="s">
        <v>3123</v>
      </c>
      <c r="I708">
        <v>2021</v>
      </c>
      <c r="K708">
        <v>2000000</v>
      </c>
      <c r="N708">
        <v>0.6</v>
      </c>
      <c r="O708">
        <v>0.6</v>
      </c>
      <c r="Q708" t="s">
        <v>71</v>
      </c>
    </row>
    <row r="709" spans="1:17">
      <c r="A709" t="s">
        <v>526</v>
      </c>
      <c r="B709" t="s">
        <v>270</v>
      </c>
      <c r="D709" t="s">
        <v>2708</v>
      </c>
      <c r="H709" t="s">
        <v>3124</v>
      </c>
      <c r="I709">
        <v>2021</v>
      </c>
      <c r="K709">
        <v>2750000</v>
      </c>
      <c r="N709">
        <v>0.6</v>
      </c>
      <c r="O709">
        <v>0.85</v>
      </c>
      <c r="Q709" t="s">
        <v>3125</v>
      </c>
    </row>
    <row r="710" spans="1:17">
      <c r="A710" t="s">
        <v>526</v>
      </c>
      <c r="B710" t="s">
        <v>270</v>
      </c>
      <c r="D710" t="s">
        <v>2708</v>
      </c>
      <c r="H710" t="s">
        <v>3126</v>
      </c>
      <c r="K710">
        <v>10000000</v>
      </c>
      <c r="N710">
        <v>0.8</v>
      </c>
      <c r="O710">
        <v>0.86</v>
      </c>
      <c r="Q710" t="s">
        <v>67</v>
      </c>
    </row>
    <row r="711" spans="1:17">
      <c r="A711" t="s">
        <v>526</v>
      </c>
      <c r="B711" t="s">
        <v>270</v>
      </c>
      <c r="D711" t="s">
        <v>2708</v>
      </c>
      <c r="H711" t="s">
        <v>3127</v>
      </c>
      <c r="K711">
        <v>169100000</v>
      </c>
      <c r="N711">
        <v>0.87</v>
      </c>
      <c r="O711">
        <v>0.88</v>
      </c>
      <c r="Q711" t="s">
        <v>71</v>
      </c>
    </row>
    <row r="712" spans="1:17">
      <c r="A712" t="s">
        <v>526</v>
      </c>
      <c r="B712" t="s">
        <v>270</v>
      </c>
      <c r="D712" t="s">
        <v>2708</v>
      </c>
      <c r="H712" t="s">
        <v>3128</v>
      </c>
      <c r="I712">
        <v>2023</v>
      </c>
      <c r="K712">
        <v>1700000</v>
      </c>
      <c r="N712">
        <v>0.31</v>
      </c>
      <c r="O712">
        <v>0.75</v>
      </c>
      <c r="Q712" t="s">
        <v>67</v>
      </c>
    </row>
    <row r="713" spans="1:17">
      <c r="A713" t="s">
        <v>526</v>
      </c>
      <c r="B713" t="s">
        <v>270</v>
      </c>
      <c r="D713" t="s">
        <v>2708</v>
      </c>
      <c r="H713" t="s">
        <v>3129</v>
      </c>
      <c r="I713">
        <v>2024</v>
      </c>
      <c r="K713">
        <v>2500000</v>
      </c>
      <c r="N713">
        <v>0</v>
      </c>
      <c r="O713">
        <v>0.15</v>
      </c>
      <c r="Q713" t="s">
        <v>71</v>
      </c>
    </row>
    <row r="714" spans="1:17">
      <c r="A714" t="s">
        <v>526</v>
      </c>
      <c r="B714" t="s">
        <v>270</v>
      </c>
      <c r="D714" t="s">
        <v>2708</v>
      </c>
      <c r="H714" t="s">
        <v>3130</v>
      </c>
      <c r="I714">
        <v>2011</v>
      </c>
      <c r="K714">
        <v>3830000</v>
      </c>
      <c r="N714">
        <v>0.98</v>
      </c>
      <c r="O714">
        <v>0.98</v>
      </c>
      <c r="Q714" t="s">
        <v>3131</v>
      </c>
    </row>
    <row r="715" spans="1:17">
      <c r="A715" t="s">
        <v>526</v>
      </c>
      <c r="B715" t="s">
        <v>270</v>
      </c>
      <c r="D715" t="s">
        <v>2708</v>
      </c>
      <c r="H715" t="s">
        <v>3132</v>
      </c>
      <c r="I715">
        <v>2006</v>
      </c>
      <c r="K715">
        <v>5300000</v>
      </c>
      <c r="N715">
        <v>0.5</v>
      </c>
      <c r="O715">
        <v>0.96250000000000002</v>
      </c>
      <c r="Q715" t="s">
        <v>67</v>
      </c>
    </row>
    <row r="716" spans="1:17">
      <c r="A716" t="s">
        <v>526</v>
      </c>
      <c r="B716" t="s">
        <v>270</v>
      </c>
      <c r="D716" t="s">
        <v>2693</v>
      </c>
      <c r="H716" t="s">
        <v>3133</v>
      </c>
      <c r="I716">
        <v>2021</v>
      </c>
      <c r="K716">
        <v>5333000</v>
      </c>
      <c r="N716">
        <v>0.95</v>
      </c>
      <c r="O716">
        <v>0.65</v>
      </c>
      <c r="Q716" t="s">
        <v>71</v>
      </c>
    </row>
    <row r="717" spans="1:17">
      <c r="A717" t="s">
        <v>526</v>
      </c>
      <c r="B717" t="s">
        <v>270</v>
      </c>
      <c r="D717" t="s">
        <v>2716</v>
      </c>
      <c r="H717" t="s">
        <v>3136</v>
      </c>
      <c r="I717">
        <v>2019</v>
      </c>
      <c r="K717">
        <v>90620343.253000006</v>
      </c>
      <c r="N717">
        <v>0.5</v>
      </c>
      <c r="O717">
        <v>0.85</v>
      </c>
      <c r="Q717" t="s">
        <v>71</v>
      </c>
    </row>
    <row r="718" spans="1:17">
      <c r="A718" t="s">
        <v>526</v>
      </c>
      <c r="B718" t="s">
        <v>270</v>
      </c>
      <c r="D718" t="s">
        <v>2716</v>
      </c>
      <c r="H718" t="s">
        <v>3137</v>
      </c>
      <c r="I718">
        <v>2021</v>
      </c>
      <c r="K718">
        <v>5000000</v>
      </c>
      <c r="N718">
        <v>0</v>
      </c>
      <c r="O718">
        <v>0.05</v>
      </c>
      <c r="Q718" t="s">
        <v>3138</v>
      </c>
    </row>
    <row r="719" spans="1:17">
      <c r="A719" t="s">
        <v>526</v>
      </c>
      <c r="B719" t="s">
        <v>270</v>
      </c>
      <c r="D719" t="s">
        <v>2716</v>
      </c>
      <c r="H719" t="s">
        <v>3139</v>
      </c>
      <c r="I719">
        <v>2011</v>
      </c>
      <c r="K719">
        <v>1977000</v>
      </c>
      <c r="N719">
        <v>0.7</v>
      </c>
      <c r="O719">
        <v>0.99</v>
      </c>
      <c r="Q719" t="s">
        <v>3140</v>
      </c>
    </row>
    <row r="720" spans="1:17">
      <c r="A720" t="s">
        <v>526</v>
      </c>
      <c r="B720" t="s">
        <v>270</v>
      </c>
      <c r="D720" t="s">
        <v>2716</v>
      </c>
      <c r="H720" t="s">
        <v>3141</v>
      </c>
      <c r="I720">
        <v>2010</v>
      </c>
      <c r="K720">
        <v>2800000</v>
      </c>
      <c r="N720" t="s">
        <v>3142</v>
      </c>
      <c r="O720" t="s">
        <v>3143</v>
      </c>
      <c r="Q720" t="s">
        <v>71</v>
      </c>
    </row>
    <row r="721" spans="1:17">
      <c r="A721" t="s">
        <v>526</v>
      </c>
      <c r="B721" t="s">
        <v>270</v>
      </c>
      <c r="D721" t="s">
        <v>2716</v>
      </c>
      <c r="H721" t="s">
        <v>3144</v>
      </c>
      <c r="I721">
        <v>2023</v>
      </c>
      <c r="K721">
        <v>1650000</v>
      </c>
      <c r="N721">
        <v>0</v>
      </c>
      <c r="O721">
        <v>0</v>
      </c>
      <c r="Q721" t="s">
        <v>3145</v>
      </c>
    </row>
    <row r="722" spans="1:17">
      <c r="A722" t="s">
        <v>526</v>
      </c>
      <c r="B722" t="s">
        <v>270</v>
      </c>
      <c r="D722" t="s">
        <v>2716</v>
      </c>
      <c r="H722" t="s">
        <v>3146</v>
      </c>
      <c r="I722">
        <v>2013</v>
      </c>
      <c r="K722">
        <v>8337000</v>
      </c>
      <c r="N722">
        <v>0.8</v>
      </c>
      <c r="O722">
        <v>0.9</v>
      </c>
      <c r="Q722" t="s">
        <v>3147</v>
      </c>
    </row>
    <row r="723" spans="1:17">
      <c r="A723" t="s">
        <v>526</v>
      </c>
      <c r="B723" t="s">
        <v>270</v>
      </c>
      <c r="D723" t="s">
        <v>2716</v>
      </c>
      <c r="H723" t="s">
        <v>3148</v>
      </c>
      <c r="I723">
        <v>2014</v>
      </c>
      <c r="K723">
        <v>9000000</v>
      </c>
      <c r="N723">
        <v>0.64</v>
      </c>
      <c r="O723" t="s">
        <v>3149</v>
      </c>
      <c r="Q723" t="s">
        <v>3150</v>
      </c>
    </row>
    <row r="724" spans="1:17">
      <c r="A724" t="s">
        <v>526</v>
      </c>
      <c r="B724" t="s">
        <v>270</v>
      </c>
      <c r="D724" t="s">
        <v>2716</v>
      </c>
      <c r="H724" t="s">
        <v>3151</v>
      </c>
      <c r="I724">
        <v>2021</v>
      </c>
      <c r="K724">
        <v>5000000</v>
      </c>
      <c r="N724">
        <v>0.05</v>
      </c>
      <c r="O724">
        <v>0.25</v>
      </c>
      <c r="Q724" t="s">
        <v>3152</v>
      </c>
    </row>
    <row r="725" spans="1:17">
      <c r="A725" t="s">
        <v>526</v>
      </c>
      <c r="B725" t="s">
        <v>270</v>
      </c>
      <c r="D725" t="s">
        <v>2709</v>
      </c>
      <c r="H725" t="s">
        <v>3153</v>
      </c>
      <c r="K725">
        <v>1555000</v>
      </c>
      <c r="N725">
        <v>0</v>
      </c>
      <c r="O725">
        <v>0</v>
      </c>
      <c r="Q725" t="s">
        <v>3154</v>
      </c>
    </row>
    <row r="726" spans="1:17">
      <c r="A726" t="s">
        <v>526</v>
      </c>
      <c r="B726" t="s">
        <v>270</v>
      </c>
      <c r="D726" t="s">
        <v>2709</v>
      </c>
      <c r="H726" t="s">
        <v>3155</v>
      </c>
      <c r="I726">
        <v>2012</v>
      </c>
      <c r="K726">
        <v>106000000</v>
      </c>
      <c r="O726">
        <v>0.25</v>
      </c>
      <c r="Q726" t="s">
        <v>3156</v>
      </c>
    </row>
    <row r="727" spans="1:17">
      <c r="A727" t="s">
        <v>526</v>
      </c>
      <c r="B727" t="s">
        <v>270</v>
      </c>
      <c r="D727" t="s">
        <v>2691</v>
      </c>
      <c r="H727" t="s">
        <v>3157</v>
      </c>
      <c r="I727">
        <v>2014</v>
      </c>
      <c r="K727">
        <v>4500000</v>
      </c>
      <c r="N727">
        <v>0</v>
      </c>
      <c r="O727">
        <v>0</v>
      </c>
      <c r="Q727" t="s">
        <v>3158</v>
      </c>
    </row>
    <row r="728" spans="1:17">
      <c r="A728" t="s">
        <v>526</v>
      </c>
      <c r="B728" t="s">
        <v>270</v>
      </c>
      <c r="D728" t="s">
        <v>2711</v>
      </c>
      <c r="H728" t="s">
        <v>3159</v>
      </c>
      <c r="I728">
        <v>2008</v>
      </c>
      <c r="K728">
        <v>1525000</v>
      </c>
      <c r="N728">
        <v>0.83</v>
      </c>
      <c r="O728">
        <v>1</v>
      </c>
      <c r="Q728" t="s">
        <v>3160</v>
      </c>
    </row>
    <row r="729" spans="1:17">
      <c r="A729" t="s">
        <v>526</v>
      </c>
      <c r="B729" t="s">
        <v>270</v>
      </c>
      <c r="D729" t="s">
        <v>2711</v>
      </c>
      <c r="H729" t="s">
        <v>3161</v>
      </c>
      <c r="I729">
        <v>2008</v>
      </c>
      <c r="K729">
        <v>7282000</v>
      </c>
      <c r="N729">
        <v>0.38</v>
      </c>
      <c r="O729">
        <v>0.73</v>
      </c>
      <c r="Q729" t="s">
        <v>3162</v>
      </c>
    </row>
    <row r="730" spans="1:17">
      <c r="A730" t="s">
        <v>526</v>
      </c>
      <c r="B730" t="s">
        <v>270</v>
      </c>
      <c r="D730" t="s">
        <v>2711</v>
      </c>
      <c r="H730" t="s">
        <v>3163</v>
      </c>
      <c r="I730">
        <v>2014</v>
      </c>
      <c r="K730">
        <v>1000000</v>
      </c>
      <c r="N730">
        <v>0</v>
      </c>
      <c r="O730">
        <v>0</v>
      </c>
    </row>
    <row r="731" spans="1:17">
      <c r="A731" t="s">
        <v>526</v>
      </c>
      <c r="B731" t="s">
        <v>270</v>
      </c>
      <c r="D731" t="s">
        <v>2711</v>
      </c>
      <c r="H731" t="s">
        <v>3164</v>
      </c>
      <c r="I731">
        <v>2014</v>
      </c>
      <c r="K731">
        <v>9000000</v>
      </c>
      <c r="N731">
        <v>0</v>
      </c>
      <c r="O731">
        <v>0</v>
      </c>
      <c r="Q731" t="s">
        <v>3165</v>
      </c>
    </row>
    <row r="732" spans="1:17">
      <c r="A732" t="s">
        <v>526</v>
      </c>
      <c r="B732" t="s">
        <v>270</v>
      </c>
      <c r="D732" t="s">
        <v>2711</v>
      </c>
      <c r="H732" t="s">
        <v>3166</v>
      </c>
      <c r="I732">
        <v>2014</v>
      </c>
      <c r="K732">
        <v>1649846</v>
      </c>
      <c r="N732">
        <v>0</v>
      </c>
      <c r="O732">
        <v>0</v>
      </c>
      <c r="Q732" t="s">
        <v>3167</v>
      </c>
    </row>
    <row r="733" spans="1:17">
      <c r="A733" t="s">
        <v>526</v>
      </c>
      <c r="B733" t="s">
        <v>270</v>
      </c>
      <c r="D733" t="s">
        <v>2695</v>
      </c>
      <c r="H733" t="s">
        <v>3172</v>
      </c>
      <c r="I733">
        <v>2014</v>
      </c>
      <c r="K733">
        <v>1000000</v>
      </c>
      <c r="N733">
        <v>0</v>
      </c>
      <c r="O733">
        <v>0</v>
      </c>
      <c r="Q733" t="s">
        <v>3173</v>
      </c>
    </row>
    <row r="734" spans="1:17">
      <c r="A734" t="s">
        <v>526</v>
      </c>
      <c r="B734" t="s">
        <v>284</v>
      </c>
      <c r="D734" t="s">
        <v>2716</v>
      </c>
      <c r="G734" t="s">
        <v>3174</v>
      </c>
      <c r="H734" t="s">
        <v>3175</v>
      </c>
      <c r="I734">
        <v>1</v>
      </c>
      <c r="J734">
        <v>9500000</v>
      </c>
      <c r="K734">
        <v>14040000</v>
      </c>
      <c r="L734">
        <v>13750790.88806</v>
      </c>
      <c r="M734">
        <v>12645874.657339999</v>
      </c>
      <c r="O734">
        <v>0.98</v>
      </c>
      <c r="P734" t="s">
        <v>20</v>
      </c>
    </row>
    <row r="735" spans="1:17">
      <c r="A735" t="s">
        <v>526</v>
      </c>
      <c r="B735" t="s">
        <v>284</v>
      </c>
      <c r="D735" t="s">
        <v>2716</v>
      </c>
      <c r="G735" t="s">
        <v>3176</v>
      </c>
      <c r="H735" t="s">
        <v>3177</v>
      </c>
      <c r="I735">
        <v>1</v>
      </c>
      <c r="J735">
        <v>15000000</v>
      </c>
      <c r="K735">
        <v>17400000</v>
      </c>
      <c r="L735">
        <v>16294681.566500001</v>
      </c>
      <c r="M735">
        <v>13863330.45283</v>
      </c>
      <c r="O735">
        <v>0.75</v>
      </c>
      <c r="P735" t="s">
        <v>20</v>
      </c>
    </row>
    <row r="736" spans="1:17">
      <c r="A736" t="s">
        <v>526</v>
      </c>
      <c r="B736" t="s">
        <v>287</v>
      </c>
      <c r="C736" t="s">
        <v>319</v>
      </c>
      <c r="D736" t="s">
        <v>2691</v>
      </c>
      <c r="E736" t="s">
        <v>3178</v>
      </c>
      <c r="F736" t="s">
        <v>3179</v>
      </c>
      <c r="H736" t="s">
        <v>3180</v>
      </c>
      <c r="I736" t="s">
        <v>614</v>
      </c>
      <c r="K736">
        <v>2675000</v>
      </c>
      <c r="L736">
        <v>2666533</v>
      </c>
      <c r="M736">
        <v>2675000</v>
      </c>
      <c r="O736">
        <v>0.95</v>
      </c>
      <c r="P736" t="s">
        <v>20</v>
      </c>
    </row>
    <row r="737" spans="1:16">
      <c r="A737" t="s">
        <v>526</v>
      </c>
      <c r="B737" t="s">
        <v>287</v>
      </c>
      <c r="C737" t="s">
        <v>319</v>
      </c>
      <c r="D737" t="s">
        <v>2697</v>
      </c>
      <c r="E737" t="s">
        <v>3181</v>
      </c>
      <c r="F737" t="s">
        <v>3182</v>
      </c>
      <c r="H737" t="s">
        <v>3183</v>
      </c>
      <c r="I737" t="s">
        <v>3184</v>
      </c>
      <c r="K737">
        <v>2310000</v>
      </c>
      <c r="L737">
        <v>4147</v>
      </c>
      <c r="M737">
        <v>2310000</v>
      </c>
      <c r="O737">
        <v>0</v>
      </c>
      <c r="P737" t="s">
        <v>107</v>
      </c>
    </row>
    <row r="738" spans="1:16">
      <c r="A738" t="s">
        <v>526</v>
      </c>
      <c r="B738" t="s">
        <v>287</v>
      </c>
      <c r="C738" t="s">
        <v>3185</v>
      </c>
      <c r="D738" t="s">
        <v>2697</v>
      </c>
      <c r="E738" t="s">
        <v>3181</v>
      </c>
      <c r="F738" t="s">
        <v>3182</v>
      </c>
      <c r="H738" t="s">
        <v>3186</v>
      </c>
      <c r="I738">
        <v>2024</v>
      </c>
      <c r="K738">
        <v>1700000</v>
      </c>
      <c r="L738">
        <v>9373.2928400000001</v>
      </c>
      <c r="M738">
        <v>1700000</v>
      </c>
      <c r="O738">
        <v>0</v>
      </c>
      <c r="P738" t="s">
        <v>3187</v>
      </c>
    </row>
    <row r="739" spans="1:16">
      <c r="A739" t="s">
        <v>526</v>
      </c>
      <c r="B739" t="s">
        <v>287</v>
      </c>
      <c r="C739" t="s">
        <v>319</v>
      </c>
      <c r="D739" t="s">
        <v>2700</v>
      </c>
      <c r="E739" t="s">
        <v>3188</v>
      </c>
      <c r="F739" t="s">
        <v>3189</v>
      </c>
      <c r="H739" t="s">
        <v>3190</v>
      </c>
      <c r="I739" t="s">
        <v>661</v>
      </c>
      <c r="K739">
        <v>1173000</v>
      </c>
      <c r="L739">
        <v>504307</v>
      </c>
      <c r="M739">
        <v>1173000</v>
      </c>
      <c r="O739">
        <v>0.8</v>
      </c>
      <c r="P739" t="s">
        <v>20</v>
      </c>
    </row>
    <row r="740" spans="1:16">
      <c r="A740" t="s">
        <v>526</v>
      </c>
      <c r="B740" t="s">
        <v>287</v>
      </c>
      <c r="C740" t="s">
        <v>319</v>
      </c>
      <c r="D740" t="s">
        <v>2703</v>
      </c>
      <c r="E740" t="s">
        <v>3191</v>
      </c>
      <c r="F740" t="s">
        <v>3192</v>
      </c>
      <c r="H740" t="s">
        <v>3193</v>
      </c>
      <c r="I740" t="s">
        <v>3184</v>
      </c>
      <c r="K740">
        <v>1650000</v>
      </c>
      <c r="L740">
        <v>779027</v>
      </c>
      <c r="M740">
        <v>1650000</v>
      </c>
      <c r="O740">
        <v>0.55000000000000004</v>
      </c>
      <c r="P740" t="s">
        <v>20</v>
      </c>
    </row>
    <row r="741" spans="1:16">
      <c r="A741" t="s">
        <v>526</v>
      </c>
      <c r="B741" t="s">
        <v>287</v>
      </c>
      <c r="C741" t="s">
        <v>319</v>
      </c>
      <c r="D741" t="s">
        <v>2703</v>
      </c>
      <c r="E741" t="s">
        <v>3191</v>
      </c>
      <c r="F741" t="s">
        <v>3192</v>
      </c>
      <c r="H741" t="s">
        <v>3194</v>
      </c>
      <c r="I741" t="s">
        <v>661</v>
      </c>
      <c r="K741">
        <v>1500000</v>
      </c>
      <c r="L741">
        <v>1376675</v>
      </c>
      <c r="M741">
        <v>1500000</v>
      </c>
      <c r="O741">
        <v>0.9</v>
      </c>
      <c r="P741" t="s">
        <v>20</v>
      </c>
    </row>
    <row r="742" spans="1:16">
      <c r="A742" t="s">
        <v>526</v>
      </c>
      <c r="B742" t="s">
        <v>287</v>
      </c>
      <c r="C742" t="s">
        <v>3195</v>
      </c>
      <c r="D742" t="s">
        <v>2704</v>
      </c>
      <c r="E742" t="s">
        <v>3196</v>
      </c>
      <c r="F742" t="s">
        <v>3197</v>
      </c>
      <c r="H742" t="s">
        <v>3198</v>
      </c>
      <c r="I742">
        <v>2023</v>
      </c>
      <c r="K742">
        <v>1770799.996</v>
      </c>
      <c r="L742">
        <v>1664584.09852</v>
      </c>
      <c r="M742">
        <v>1770799.996</v>
      </c>
      <c r="O742">
        <v>2E-3</v>
      </c>
      <c r="P742" t="s">
        <v>20</v>
      </c>
    </row>
    <row r="743" spans="1:16">
      <c r="A743" t="s">
        <v>526</v>
      </c>
      <c r="B743" t="s">
        <v>287</v>
      </c>
      <c r="C743" t="s">
        <v>3199</v>
      </c>
      <c r="D743" t="s">
        <v>2704</v>
      </c>
      <c r="E743" t="s">
        <v>3200</v>
      </c>
      <c r="F743" t="s">
        <v>3201</v>
      </c>
      <c r="H743" t="s">
        <v>3202</v>
      </c>
      <c r="I743">
        <v>2025</v>
      </c>
      <c r="K743">
        <v>1187350</v>
      </c>
      <c r="L743">
        <v>0</v>
      </c>
      <c r="M743">
        <v>1187350</v>
      </c>
      <c r="O743">
        <v>0</v>
      </c>
      <c r="P743" t="s">
        <v>3203</v>
      </c>
    </row>
    <row r="744" spans="1:16">
      <c r="A744" t="s">
        <v>526</v>
      </c>
      <c r="B744" t="s">
        <v>287</v>
      </c>
      <c r="C744" t="s">
        <v>319</v>
      </c>
      <c r="D744" t="s">
        <v>2705</v>
      </c>
      <c r="E744" t="s">
        <v>3204</v>
      </c>
      <c r="F744" t="s">
        <v>3205</v>
      </c>
      <c r="H744" t="s">
        <v>3206</v>
      </c>
      <c r="I744" t="s">
        <v>799</v>
      </c>
      <c r="K744">
        <v>2000000</v>
      </c>
      <c r="L744">
        <v>1970245</v>
      </c>
      <c r="M744">
        <v>2000000</v>
      </c>
      <c r="O744">
        <v>0.5</v>
      </c>
      <c r="P744" t="s">
        <v>20</v>
      </c>
    </row>
    <row r="745" spans="1:16">
      <c r="A745" t="s">
        <v>526</v>
      </c>
      <c r="B745" t="s">
        <v>287</v>
      </c>
      <c r="C745" t="s">
        <v>3185</v>
      </c>
      <c r="D745" t="s">
        <v>2708</v>
      </c>
      <c r="E745" t="s">
        <v>3207</v>
      </c>
      <c r="F745" t="s">
        <v>3208</v>
      </c>
      <c r="H745" t="s">
        <v>3209</v>
      </c>
      <c r="I745">
        <v>2024</v>
      </c>
      <c r="K745">
        <v>2100000</v>
      </c>
      <c r="L745">
        <v>1717281.1355000001</v>
      </c>
      <c r="M745">
        <v>2100000</v>
      </c>
      <c r="O745">
        <v>1.8E-3</v>
      </c>
      <c r="P745" t="s">
        <v>20</v>
      </c>
    </row>
    <row r="746" spans="1:16">
      <c r="A746" t="s">
        <v>526</v>
      </c>
      <c r="B746" t="s">
        <v>287</v>
      </c>
      <c r="C746" t="s">
        <v>3195</v>
      </c>
      <c r="D746" t="s">
        <v>2708</v>
      </c>
      <c r="E746" t="s">
        <v>3207</v>
      </c>
      <c r="F746" t="s">
        <v>3208</v>
      </c>
      <c r="H746" t="s">
        <v>3210</v>
      </c>
      <c r="I746">
        <v>2023</v>
      </c>
      <c r="K746">
        <v>1620000</v>
      </c>
      <c r="L746">
        <v>1477399.06806</v>
      </c>
      <c r="M746">
        <v>1620000</v>
      </c>
      <c r="O746">
        <v>7.4999999999999997E-3</v>
      </c>
      <c r="P746" t="s">
        <v>20</v>
      </c>
    </row>
    <row r="747" spans="1:16">
      <c r="A747" t="s">
        <v>526</v>
      </c>
      <c r="B747" t="s">
        <v>287</v>
      </c>
      <c r="C747" t="s">
        <v>319</v>
      </c>
      <c r="D747" t="s">
        <v>2708</v>
      </c>
      <c r="E747" t="s">
        <v>3207</v>
      </c>
      <c r="H747" t="s">
        <v>3211</v>
      </c>
      <c r="I747" t="s">
        <v>799</v>
      </c>
      <c r="K747">
        <v>3591000</v>
      </c>
      <c r="L747">
        <v>2392072</v>
      </c>
      <c r="M747">
        <v>3591000</v>
      </c>
      <c r="O747">
        <v>0.85</v>
      </c>
      <c r="P747" t="s">
        <v>13</v>
      </c>
    </row>
    <row r="748" spans="1:16">
      <c r="A748" t="s">
        <v>526</v>
      </c>
      <c r="B748" t="s">
        <v>287</v>
      </c>
      <c r="C748" t="s">
        <v>319</v>
      </c>
      <c r="D748" t="s">
        <v>2708</v>
      </c>
      <c r="E748" t="s">
        <v>3207</v>
      </c>
      <c r="H748" t="s">
        <v>3212</v>
      </c>
      <c r="I748" t="s">
        <v>777</v>
      </c>
      <c r="K748">
        <v>1335814</v>
      </c>
      <c r="L748">
        <v>1281251</v>
      </c>
      <c r="M748">
        <v>1335814</v>
      </c>
      <c r="O748">
        <v>0.98</v>
      </c>
      <c r="P748" t="s">
        <v>20</v>
      </c>
    </row>
    <row r="749" spans="1:16">
      <c r="A749" t="s">
        <v>526</v>
      </c>
      <c r="B749" t="s">
        <v>287</v>
      </c>
      <c r="C749" t="s">
        <v>319</v>
      </c>
      <c r="D749" t="s">
        <v>2708</v>
      </c>
      <c r="E749" t="s">
        <v>3207</v>
      </c>
      <c r="H749" t="s">
        <v>3213</v>
      </c>
      <c r="I749" t="s">
        <v>799</v>
      </c>
      <c r="K749">
        <v>1100000</v>
      </c>
      <c r="L749">
        <v>1098422</v>
      </c>
      <c r="M749">
        <v>1100000</v>
      </c>
      <c r="O749">
        <v>1</v>
      </c>
      <c r="P749" t="s">
        <v>13</v>
      </c>
    </row>
    <row r="750" spans="1:16">
      <c r="A750" t="s">
        <v>526</v>
      </c>
      <c r="B750" t="s">
        <v>287</v>
      </c>
      <c r="C750" t="s">
        <v>319</v>
      </c>
      <c r="D750" t="s">
        <v>2708</v>
      </c>
      <c r="H750" t="s">
        <v>3214</v>
      </c>
      <c r="I750" t="s">
        <v>3215</v>
      </c>
      <c r="K750">
        <v>5434000</v>
      </c>
      <c r="L750">
        <v>5380656</v>
      </c>
      <c r="M750">
        <v>5434000</v>
      </c>
      <c r="O750">
        <v>0.86</v>
      </c>
      <c r="P750" t="s">
        <v>20</v>
      </c>
    </row>
    <row r="751" spans="1:16">
      <c r="A751" t="s">
        <v>526</v>
      </c>
      <c r="B751" t="s">
        <v>287</v>
      </c>
      <c r="C751" t="s">
        <v>319</v>
      </c>
      <c r="D751" t="s">
        <v>2711</v>
      </c>
      <c r="H751" t="s">
        <v>3216</v>
      </c>
      <c r="I751" t="s">
        <v>661</v>
      </c>
      <c r="K751">
        <v>7681000</v>
      </c>
      <c r="L751">
        <v>5017204</v>
      </c>
      <c r="M751">
        <v>7681000</v>
      </c>
      <c r="O751">
        <v>0.9</v>
      </c>
      <c r="P751" t="s">
        <v>20</v>
      </c>
    </row>
    <row r="752" spans="1:16">
      <c r="A752" t="s">
        <v>526</v>
      </c>
      <c r="B752" t="s">
        <v>287</v>
      </c>
      <c r="C752" t="s">
        <v>319</v>
      </c>
      <c r="D752" t="s">
        <v>2711</v>
      </c>
      <c r="H752" t="s">
        <v>3217</v>
      </c>
      <c r="I752" t="s">
        <v>3218</v>
      </c>
      <c r="K752">
        <v>6775000</v>
      </c>
      <c r="L752">
        <v>6279844</v>
      </c>
      <c r="M752">
        <v>6775000</v>
      </c>
      <c r="O752">
        <v>0.95</v>
      </c>
      <c r="P752" t="s">
        <v>20</v>
      </c>
    </row>
    <row r="753" spans="1:16">
      <c r="A753" t="s">
        <v>526</v>
      </c>
      <c r="B753" t="s">
        <v>287</v>
      </c>
      <c r="C753" t="s">
        <v>319</v>
      </c>
      <c r="D753" t="s">
        <v>2711</v>
      </c>
      <c r="H753" t="s">
        <v>3219</v>
      </c>
      <c r="I753" t="s">
        <v>661</v>
      </c>
      <c r="K753">
        <v>3392000</v>
      </c>
      <c r="L753">
        <v>3168642</v>
      </c>
      <c r="M753">
        <v>3392000</v>
      </c>
      <c r="O753">
        <v>0.96</v>
      </c>
      <c r="P753" t="s">
        <v>20</v>
      </c>
    </row>
    <row r="754" spans="1:16">
      <c r="A754" t="s">
        <v>526</v>
      </c>
      <c r="B754" t="s">
        <v>287</v>
      </c>
      <c r="C754" t="s">
        <v>319</v>
      </c>
      <c r="D754" t="s">
        <v>2711</v>
      </c>
      <c r="H754" t="s">
        <v>3220</v>
      </c>
      <c r="I754" t="s">
        <v>788</v>
      </c>
      <c r="K754">
        <v>1779000</v>
      </c>
      <c r="L754">
        <v>1537215</v>
      </c>
      <c r="M754">
        <v>1779000</v>
      </c>
      <c r="O754">
        <v>0.95</v>
      </c>
      <c r="P754" t="s">
        <v>20</v>
      </c>
    </row>
    <row r="755" spans="1:16">
      <c r="A755" t="s">
        <v>526</v>
      </c>
      <c r="B755" t="s">
        <v>287</v>
      </c>
      <c r="C755" t="s">
        <v>3199</v>
      </c>
      <c r="D755" t="s">
        <v>2711</v>
      </c>
      <c r="H755" t="s">
        <v>3221</v>
      </c>
      <c r="I755">
        <v>2025</v>
      </c>
      <c r="K755">
        <v>1640000</v>
      </c>
      <c r="L755">
        <v>0</v>
      </c>
      <c r="M755">
        <v>1640000</v>
      </c>
      <c r="O755">
        <v>0</v>
      </c>
      <c r="P755" t="s">
        <v>3203</v>
      </c>
    </row>
    <row r="756" spans="1:16">
      <c r="A756" t="s">
        <v>526</v>
      </c>
      <c r="B756" t="s">
        <v>287</v>
      </c>
      <c r="C756" t="s">
        <v>3185</v>
      </c>
      <c r="D756" t="s">
        <v>2711</v>
      </c>
      <c r="H756" t="s">
        <v>3222</v>
      </c>
      <c r="I756">
        <v>2024</v>
      </c>
      <c r="K756">
        <v>1200000</v>
      </c>
      <c r="L756">
        <v>5818.7330000000002</v>
      </c>
      <c r="M756">
        <v>1200000</v>
      </c>
      <c r="O756">
        <v>0</v>
      </c>
      <c r="P756" t="s">
        <v>3187</v>
      </c>
    </row>
    <row r="757" spans="1:16">
      <c r="A757" t="s">
        <v>526</v>
      </c>
      <c r="B757" t="s">
        <v>287</v>
      </c>
      <c r="C757" t="s">
        <v>3185</v>
      </c>
      <c r="D757" t="s">
        <v>2716</v>
      </c>
      <c r="H757" t="s">
        <v>3223</v>
      </c>
      <c r="I757">
        <v>2024</v>
      </c>
      <c r="K757">
        <v>1000000</v>
      </c>
      <c r="L757">
        <v>599824.10398000001</v>
      </c>
      <c r="M757">
        <v>1000000</v>
      </c>
      <c r="O757">
        <v>1E-3</v>
      </c>
      <c r="P757" t="s">
        <v>20</v>
      </c>
    </row>
    <row r="758" spans="1:16">
      <c r="A758" t="s">
        <v>526</v>
      </c>
      <c r="B758" t="s">
        <v>287</v>
      </c>
      <c r="C758" t="s">
        <v>319</v>
      </c>
      <c r="D758" t="s">
        <v>2716</v>
      </c>
      <c r="H758" t="s">
        <v>3224</v>
      </c>
      <c r="I758" t="s">
        <v>661</v>
      </c>
      <c r="K758">
        <v>2900000</v>
      </c>
      <c r="L758">
        <v>2796283</v>
      </c>
      <c r="M758">
        <v>2900000</v>
      </c>
      <c r="O758">
        <v>1</v>
      </c>
      <c r="P758" t="s">
        <v>20</v>
      </c>
    </row>
    <row r="759" spans="1:16">
      <c r="A759" t="s">
        <v>526</v>
      </c>
      <c r="B759" t="s">
        <v>287</v>
      </c>
      <c r="C759" t="s">
        <v>319</v>
      </c>
      <c r="D759" t="s">
        <v>2716</v>
      </c>
      <c r="H759" t="s">
        <v>3225</v>
      </c>
      <c r="I759" t="s">
        <v>3218</v>
      </c>
      <c r="K759">
        <v>1880000</v>
      </c>
      <c r="L759">
        <v>1566968</v>
      </c>
      <c r="M759">
        <v>1880000</v>
      </c>
      <c r="O759">
        <v>1</v>
      </c>
      <c r="P759" t="s">
        <v>20</v>
      </c>
    </row>
    <row r="760" spans="1:16">
      <c r="A760" t="s">
        <v>526</v>
      </c>
      <c r="B760" t="s">
        <v>287</v>
      </c>
      <c r="C760" t="s">
        <v>319</v>
      </c>
      <c r="D760" t="s">
        <v>2716</v>
      </c>
      <c r="H760" t="s">
        <v>3226</v>
      </c>
      <c r="I760" t="s">
        <v>788</v>
      </c>
      <c r="K760">
        <v>1700000</v>
      </c>
      <c r="L760">
        <v>1675348</v>
      </c>
      <c r="M760">
        <v>1700000</v>
      </c>
      <c r="O760">
        <v>1</v>
      </c>
      <c r="P760" t="s">
        <v>20</v>
      </c>
    </row>
    <row r="761" spans="1:16">
      <c r="A761" t="s">
        <v>526</v>
      </c>
      <c r="B761" t="s">
        <v>287</v>
      </c>
      <c r="C761" t="s">
        <v>319</v>
      </c>
      <c r="D761" t="s">
        <v>2716</v>
      </c>
      <c r="H761" t="s">
        <v>3227</v>
      </c>
      <c r="I761" t="s">
        <v>661</v>
      </c>
      <c r="K761">
        <v>1000000</v>
      </c>
      <c r="L761">
        <v>999011</v>
      </c>
      <c r="M761">
        <v>1000000</v>
      </c>
      <c r="O761">
        <v>0.96</v>
      </c>
      <c r="P761" t="s">
        <v>20</v>
      </c>
    </row>
    <row r="762" spans="1:16">
      <c r="A762" t="s">
        <v>526</v>
      </c>
      <c r="B762" t="s">
        <v>287</v>
      </c>
      <c r="C762" t="s">
        <v>3185</v>
      </c>
      <c r="D762" t="s">
        <v>2716</v>
      </c>
      <c r="H762" t="s">
        <v>3228</v>
      </c>
      <c r="I762">
        <v>2024</v>
      </c>
      <c r="K762">
        <v>3500000</v>
      </c>
      <c r="L762">
        <v>0</v>
      </c>
      <c r="M762">
        <v>3500000</v>
      </c>
      <c r="O762">
        <v>0</v>
      </c>
      <c r="P762" t="s">
        <v>3203</v>
      </c>
    </row>
    <row r="763" spans="1:16">
      <c r="K763">
        <v>3748394281.1945791</v>
      </c>
      <c r="L763">
        <v>1492086457.3393199</v>
      </c>
      <c r="M763">
        <v>1251547810.7109609</v>
      </c>
      <c r="N763">
        <v>0.33388905137057884</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65ABA-17F0-9149-9532-E7409C594CB8}">
  <sheetPr>
    <tabColor rgb="FFFF0000"/>
  </sheetPr>
  <dimension ref="A1:B290"/>
  <sheetViews>
    <sheetView workbookViewId="0">
      <selection activeCell="C7" sqref="C7"/>
    </sheetView>
  </sheetViews>
  <sheetFormatPr baseColWidth="10" defaultRowHeight="15"/>
  <cols>
    <col min="1" max="1" width="7.6640625" bestFit="1" customWidth="1"/>
    <col min="2" max="2" width="80.6640625" bestFit="1" customWidth="1"/>
  </cols>
  <sheetData>
    <row r="1" spans="1:2">
      <c r="A1" t="s">
        <v>1695</v>
      </c>
      <c r="B1" t="s">
        <v>3597</v>
      </c>
    </row>
    <row r="2" spans="1:2">
      <c r="A2" s="885" t="s">
        <v>3598</v>
      </c>
      <c r="B2" s="885" t="s">
        <v>3272</v>
      </c>
    </row>
    <row r="3" spans="1:2">
      <c r="A3" s="885" t="s">
        <v>3599</v>
      </c>
      <c r="B3" s="885" t="s">
        <v>3273</v>
      </c>
    </row>
    <row r="4" spans="1:2">
      <c r="A4" s="885" t="s">
        <v>3600</v>
      </c>
      <c r="B4" s="885" t="s">
        <v>3274</v>
      </c>
    </row>
    <row r="5" spans="1:2">
      <c r="A5" s="885" t="s">
        <v>3598</v>
      </c>
      <c r="B5" s="885" t="s">
        <v>3275</v>
      </c>
    </row>
    <row r="6" spans="1:2">
      <c r="A6" s="885" t="s">
        <v>3598</v>
      </c>
      <c r="B6" s="885" t="s">
        <v>3276</v>
      </c>
    </row>
    <row r="7" spans="1:2">
      <c r="A7" s="885" t="s">
        <v>3598</v>
      </c>
      <c r="B7" s="885" t="s">
        <v>3277</v>
      </c>
    </row>
    <row r="8" spans="1:2">
      <c r="A8" s="885" t="s">
        <v>3598</v>
      </c>
      <c r="B8" s="885" t="s">
        <v>3278</v>
      </c>
    </row>
    <row r="9" spans="1:2">
      <c r="A9" s="885" t="s">
        <v>3599</v>
      </c>
      <c r="B9" s="885" t="s">
        <v>3279</v>
      </c>
    </row>
    <row r="10" spans="1:2">
      <c r="A10" s="885" t="s">
        <v>3598</v>
      </c>
      <c r="B10" s="885" t="s">
        <v>3282</v>
      </c>
    </row>
    <row r="11" spans="1:2">
      <c r="A11" s="885" t="s">
        <v>3599</v>
      </c>
      <c r="B11" s="885" t="s">
        <v>3283</v>
      </c>
    </row>
    <row r="12" spans="1:2">
      <c r="A12" s="885" t="s">
        <v>3598</v>
      </c>
      <c r="B12" s="885" t="s">
        <v>3285</v>
      </c>
    </row>
    <row r="13" spans="1:2">
      <c r="A13" s="885" t="s">
        <v>3599</v>
      </c>
      <c r="B13" s="885" t="s">
        <v>3286</v>
      </c>
    </row>
    <row r="14" spans="1:2">
      <c r="A14" s="885" t="s">
        <v>3600</v>
      </c>
      <c r="B14" s="885" t="s">
        <v>896</v>
      </c>
    </row>
    <row r="15" spans="1:2">
      <c r="A15" s="885" t="s">
        <v>106</v>
      </c>
      <c r="B15" s="885" t="s">
        <v>3287</v>
      </c>
    </row>
    <row r="16" spans="1:2">
      <c r="A16" s="885" t="s">
        <v>106</v>
      </c>
      <c r="B16" s="885" t="s">
        <v>3288</v>
      </c>
    </row>
    <row r="17" spans="1:2">
      <c r="A17" s="885" t="s">
        <v>106</v>
      </c>
      <c r="B17" s="885" t="s">
        <v>3289</v>
      </c>
    </row>
    <row r="18" spans="1:2">
      <c r="A18" s="885" t="s">
        <v>3598</v>
      </c>
      <c r="B18" s="885" t="s">
        <v>3292</v>
      </c>
    </row>
    <row r="19" spans="1:2">
      <c r="A19" s="885" t="s">
        <v>3599</v>
      </c>
      <c r="B19" s="885" t="s">
        <v>3293</v>
      </c>
    </row>
    <row r="20" spans="1:2">
      <c r="A20" s="885" t="s">
        <v>3598</v>
      </c>
      <c r="B20" s="885" t="s">
        <v>3294</v>
      </c>
    </row>
    <row r="21" spans="1:2">
      <c r="A21" s="885" t="s">
        <v>3599</v>
      </c>
      <c r="B21" s="885" t="s">
        <v>896</v>
      </c>
    </row>
    <row r="22" spans="1:2">
      <c r="A22" s="885" t="s">
        <v>3598</v>
      </c>
      <c r="B22" s="885" t="s">
        <v>3296</v>
      </c>
    </row>
    <row r="23" spans="1:2">
      <c r="A23" s="885" t="s">
        <v>3599</v>
      </c>
      <c r="B23" s="885" t="s">
        <v>3297</v>
      </c>
    </row>
    <row r="24" spans="1:2">
      <c r="A24" s="885" t="s">
        <v>3600</v>
      </c>
      <c r="B24" s="885" t="s">
        <v>3298</v>
      </c>
    </row>
    <row r="25" spans="1:2">
      <c r="A25" s="885" t="s">
        <v>3601</v>
      </c>
      <c r="B25" s="885" t="s">
        <v>3299</v>
      </c>
    </row>
    <row r="26" spans="1:2">
      <c r="A26" s="885" t="s">
        <v>3598</v>
      </c>
      <c r="B26" s="885" t="s">
        <v>3301</v>
      </c>
    </row>
    <row r="27" spans="1:2">
      <c r="A27" s="885" t="s">
        <v>3599</v>
      </c>
      <c r="B27" s="885" t="s">
        <v>3302</v>
      </c>
    </row>
    <row r="28" spans="1:2">
      <c r="A28" s="885" t="s">
        <v>3598</v>
      </c>
      <c r="B28" s="885" t="s">
        <v>3304</v>
      </c>
    </row>
    <row r="29" spans="1:2">
      <c r="A29" s="885" t="s">
        <v>3599</v>
      </c>
      <c r="B29" s="885" t="s">
        <v>3305</v>
      </c>
    </row>
    <row r="30" spans="1:2">
      <c r="A30" s="885" t="s">
        <v>3598</v>
      </c>
      <c r="B30" s="885" t="s">
        <v>3306</v>
      </c>
    </row>
    <row r="31" spans="1:2">
      <c r="A31" s="885" t="s">
        <v>3599</v>
      </c>
      <c r="B31" s="885" t="s">
        <v>3307</v>
      </c>
    </row>
    <row r="32" spans="1:2">
      <c r="A32" s="885" t="s">
        <v>3600</v>
      </c>
      <c r="B32" s="885" t="s">
        <v>3308</v>
      </c>
    </row>
    <row r="33" spans="1:2">
      <c r="A33" s="885" t="s">
        <v>3598</v>
      </c>
      <c r="B33" s="885" t="s">
        <v>3310</v>
      </c>
    </row>
    <row r="34" spans="1:2">
      <c r="A34" s="885" t="s">
        <v>3599</v>
      </c>
      <c r="B34" s="885" t="s">
        <v>3311</v>
      </c>
    </row>
    <row r="35" spans="1:2">
      <c r="A35" s="885" t="s">
        <v>3598</v>
      </c>
      <c r="B35" s="885" t="s">
        <v>3313</v>
      </c>
    </row>
    <row r="36" spans="1:2">
      <c r="A36" s="885" t="s">
        <v>3599</v>
      </c>
      <c r="B36" s="885" t="s">
        <v>3311</v>
      </c>
    </row>
    <row r="37" spans="1:2">
      <c r="A37" s="885" t="s">
        <v>3598</v>
      </c>
      <c r="B37" s="885" t="s">
        <v>3314</v>
      </c>
    </row>
    <row r="38" spans="1:2">
      <c r="A38" s="885" t="s">
        <v>3599</v>
      </c>
      <c r="B38" s="885" t="s">
        <v>3315</v>
      </c>
    </row>
    <row r="39" spans="1:2">
      <c r="A39" s="885" t="s">
        <v>3600</v>
      </c>
      <c r="B39" s="885" t="s">
        <v>3316</v>
      </c>
    </row>
    <row r="40" spans="1:2">
      <c r="A40" s="885" t="s">
        <v>3598</v>
      </c>
      <c r="B40" s="885" t="s">
        <v>3317</v>
      </c>
    </row>
    <row r="41" spans="1:2">
      <c r="A41" s="885" t="s">
        <v>3599</v>
      </c>
      <c r="B41" s="885" t="s">
        <v>896</v>
      </c>
    </row>
    <row r="42" spans="1:2">
      <c r="A42" s="885" t="s">
        <v>3600</v>
      </c>
      <c r="B42" s="885" t="s">
        <v>3318</v>
      </c>
    </row>
    <row r="43" spans="1:2">
      <c r="A43" s="885" t="s">
        <v>3598</v>
      </c>
      <c r="B43" s="885" t="s">
        <v>3320</v>
      </c>
    </row>
    <row r="44" spans="1:2">
      <c r="A44" s="885" t="s">
        <v>3599</v>
      </c>
      <c r="B44" s="885" t="s">
        <v>3321</v>
      </c>
    </row>
    <row r="45" spans="1:2">
      <c r="A45" s="885" t="s">
        <v>3600</v>
      </c>
      <c r="B45" s="885" t="s">
        <v>3322</v>
      </c>
    </row>
    <row r="46" spans="1:2">
      <c r="A46" s="885" t="s">
        <v>3601</v>
      </c>
      <c r="B46" s="885" t="s">
        <v>896</v>
      </c>
    </row>
    <row r="47" spans="1:2">
      <c r="A47" s="885" t="s">
        <v>3598</v>
      </c>
      <c r="B47" s="885" t="s">
        <v>3324</v>
      </c>
    </row>
    <row r="48" spans="1:2">
      <c r="A48" s="885" t="s">
        <v>3599</v>
      </c>
      <c r="B48" s="885" t="s">
        <v>3325</v>
      </c>
    </row>
    <row r="49" spans="1:2">
      <c r="A49" s="885" t="s">
        <v>3598</v>
      </c>
      <c r="B49" s="885" t="s">
        <v>3294</v>
      </c>
    </row>
    <row r="50" spans="1:2">
      <c r="A50" s="885" t="s">
        <v>3599</v>
      </c>
      <c r="B50" s="885" t="s">
        <v>896</v>
      </c>
    </row>
    <row r="51" spans="1:2">
      <c r="A51" s="885" t="s">
        <v>3598</v>
      </c>
      <c r="B51" s="885" t="s">
        <v>3328</v>
      </c>
    </row>
    <row r="52" spans="1:2">
      <c r="A52" s="885" t="s">
        <v>3599</v>
      </c>
      <c r="B52" s="885" t="s">
        <v>3329</v>
      </c>
    </row>
    <row r="53" spans="1:2">
      <c r="A53" s="885" t="s">
        <v>3600</v>
      </c>
      <c r="B53" s="885" t="s">
        <v>3330</v>
      </c>
    </row>
    <row r="54" spans="1:2">
      <c r="A54" s="885" t="s">
        <v>3601</v>
      </c>
      <c r="B54" s="885" t="s">
        <v>3331</v>
      </c>
    </row>
    <row r="55" spans="1:2">
      <c r="A55" s="885" t="s">
        <v>3598</v>
      </c>
      <c r="B55" s="885" t="s">
        <v>3333</v>
      </c>
    </row>
    <row r="56" spans="1:2">
      <c r="A56" s="885" t="s">
        <v>3599</v>
      </c>
      <c r="B56" s="885" t="s">
        <v>896</v>
      </c>
    </row>
    <row r="57" spans="1:2">
      <c r="A57" s="885" t="s">
        <v>3598</v>
      </c>
      <c r="B57" s="885" t="s">
        <v>3335</v>
      </c>
    </row>
    <row r="58" spans="1:2">
      <c r="A58" s="885" t="s">
        <v>3599</v>
      </c>
      <c r="B58" s="885" t="s">
        <v>3336</v>
      </c>
    </row>
    <row r="59" spans="1:2">
      <c r="A59" s="885" t="s">
        <v>3600</v>
      </c>
      <c r="B59" s="885" t="s">
        <v>896</v>
      </c>
    </row>
    <row r="60" spans="1:2">
      <c r="A60" s="885" t="s">
        <v>3598</v>
      </c>
      <c r="B60" s="885" t="s">
        <v>3338</v>
      </c>
    </row>
    <row r="61" spans="1:2">
      <c r="A61" s="885" t="s">
        <v>3599</v>
      </c>
      <c r="B61" s="885" t="s">
        <v>3339</v>
      </c>
    </row>
    <row r="62" spans="1:2">
      <c r="A62" s="885" t="s">
        <v>3600</v>
      </c>
      <c r="B62" s="885" t="s">
        <v>896</v>
      </c>
    </row>
    <row r="63" spans="1:2">
      <c r="A63" s="885" t="s">
        <v>3598</v>
      </c>
      <c r="B63" s="885" t="s">
        <v>3341</v>
      </c>
    </row>
    <row r="64" spans="1:2">
      <c r="A64" s="885" t="s">
        <v>3599</v>
      </c>
      <c r="B64" s="885" t="s">
        <v>3342</v>
      </c>
    </row>
    <row r="65" spans="1:2">
      <c r="A65" s="885" t="s">
        <v>3600</v>
      </c>
      <c r="B65" s="885" t="s">
        <v>896</v>
      </c>
    </row>
    <row r="66" spans="1:2">
      <c r="A66" s="885" t="s">
        <v>3598</v>
      </c>
      <c r="B66" s="885" t="s">
        <v>3344</v>
      </c>
    </row>
    <row r="67" spans="1:2">
      <c r="A67" s="885" t="s">
        <v>3599</v>
      </c>
      <c r="B67" s="885" t="s">
        <v>896</v>
      </c>
    </row>
    <row r="68" spans="1:2">
      <c r="A68" s="885" t="s">
        <v>3598</v>
      </c>
      <c r="B68" s="885" t="s">
        <v>3345</v>
      </c>
    </row>
    <row r="69" spans="1:2">
      <c r="A69" s="885" t="s">
        <v>3599</v>
      </c>
      <c r="B69" s="885" t="s">
        <v>896</v>
      </c>
    </row>
    <row r="70" spans="1:2">
      <c r="A70" s="885" t="s">
        <v>106</v>
      </c>
      <c r="B70" s="885" t="s">
        <v>3346</v>
      </c>
    </row>
    <row r="71" spans="1:2">
      <c r="A71" s="885" t="s">
        <v>3598</v>
      </c>
      <c r="B71" s="885" t="s">
        <v>3349</v>
      </c>
    </row>
    <row r="72" spans="1:2">
      <c r="A72" s="885" t="s">
        <v>3599</v>
      </c>
      <c r="B72" s="885" t="s">
        <v>3350</v>
      </c>
    </row>
    <row r="73" spans="1:2">
      <c r="A73" s="885" t="s">
        <v>3600</v>
      </c>
      <c r="B73" s="885" t="s">
        <v>3351</v>
      </c>
    </row>
    <row r="74" spans="1:2">
      <c r="A74" s="885" t="s">
        <v>3601</v>
      </c>
      <c r="B74" s="885" t="s">
        <v>3352</v>
      </c>
    </row>
    <row r="75" spans="1:2">
      <c r="A75" s="885" t="s">
        <v>3602</v>
      </c>
      <c r="B75" s="885" t="s">
        <v>3353</v>
      </c>
    </row>
    <row r="76" spans="1:2">
      <c r="A76" s="885" t="s">
        <v>3598</v>
      </c>
      <c r="B76" s="885" t="s">
        <v>3355</v>
      </c>
    </row>
    <row r="77" spans="1:2">
      <c r="A77" s="885" t="s">
        <v>3599</v>
      </c>
      <c r="B77" s="885" t="s">
        <v>3356</v>
      </c>
    </row>
    <row r="78" spans="1:2">
      <c r="A78" s="885" t="s">
        <v>3600</v>
      </c>
      <c r="B78" s="885" t="s">
        <v>3357</v>
      </c>
    </row>
    <row r="79" spans="1:2">
      <c r="A79" s="885" t="s">
        <v>3598</v>
      </c>
      <c r="B79" s="885" t="s">
        <v>3358</v>
      </c>
    </row>
    <row r="80" spans="1:2">
      <c r="A80" s="885" t="s">
        <v>3598</v>
      </c>
      <c r="B80" s="885" t="s">
        <v>3360</v>
      </c>
    </row>
    <row r="81" spans="1:2">
      <c r="A81" s="885" t="s">
        <v>3599</v>
      </c>
      <c r="B81" s="885" t="s">
        <v>3361</v>
      </c>
    </row>
    <row r="82" spans="1:2">
      <c r="A82" s="885" t="s">
        <v>3598</v>
      </c>
      <c r="B82" s="885" t="s">
        <v>3345</v>
      </c>
    </row>
    <row r="83" spans="1:2">
      <c r="A83" s="885" t="s">
        <v>3599</v>
      </c>
      <c r="B83" s="885" t="s">
        <v>896</v>
      </c>
    </row>
    <row r="84" spans="1:2">
      <c r="A84" s="885" t="s">
        <v>3598</v>
      </c>
      <c r="B84" s="885" t="s">
        <v>3364</v>
      </c>
    </row>
    <row r="85" spans="1:2">
      <c r="A85" s="885" t="s">
        <v>3599</v>
      </c>
      <c r="B85" s="885" t="s">
        <v>3365</v>
      </c>
    </row>
    <row r="86" spans="1:2">
      <c r="A86" s="885" t="s">
        <v>3598</v>
      </c>
      <c r="B86" s="885" t="s">
        <v>3367</v>
      </c>
    </row>
    <row r="87" spans="1:2">
      <c r="A87" s="885" t="s">
        <v>3599</v>
      </c>
      <c r="B87" s="885" t="s">
        <v>3368</v>
      </c>
    </row>
    <row r="88" spans="1:2">
      <c r="A88" s="885" t="s">
        <v>3598</v>
      </c>
      <c r="B88" s="885" t="s">
        <v>3370</v>
      </c>
    </row>
    <row r="89" spans="1:2">
      <c r="A89" s="885" t="s">
        <v>3599</v>
      </c>
      <c r="B89" s="885" t="s">
        <v>3371</v>
      </c>
    </row>
    <row r="90" spans="1:2">
      <c r="A90" s="885" t="s">
        <v>3598</v>
      </c>
      <c r="B90" s="885" t="s">
        <v>3294</v>
      </c>
    </row>
    <row r="91" spans="1:2">
      <c r="A91" s="885" t="s">
        <v>3599</v>
      </c>
      <c r="B91" s="885" t="s">
        <v>896</v>
      </c>
    </row>
    <row r="92" spans="1:2">
      <c r="A92" s="885" t="s">
        <v>3598</v>
      </c>
      <c r="B92" s="885" t="s">
        <v>3374</v>
      </c>
    </row>
    <row r="93" spans="1:2">
      <c r="A93" s="885" t="s">
        <v>3599</v>
      </c>
      <c r="B93" s="885" t="s">
        <v>3375</v>
      </c>
    </row>
    <row r="94" spans="1:2">
      <c r="A94" s="885" t="s">
        <v>3600</v>
      </c>
      <c r="B94" s="885" t="s">
        <v>3376</v>
      </c>
    </row>
    <row r="95" spans="1:2">
      <c r="A95" s="885" t="s">
        <v>3601</v>
      </c>
      <c r="B95" s="885" t="s">
        <v>3377</v>
      </c>
    </row>
    <row r="96" spans="1:2">
      <c r="A96" s="885" t="s">
        <v>3598</v>
      </c>
      <c r="B96" s="885" t="s">
        <v>3379</v>
      </c>
    </row>
    <row r="97" spans="1:2">
      <c r="A97" s="885" t="s">
        <v>3599</v>
      </c>
      <c r="B97" s="885" t="s">
        <v>3380</v>
      </c>
    </row>
    <row r="98" spans="1:2">
      <c r="A98" s="885" t="s">
        <v>3598</v>
      </c>
      <c r="B98" s="885" t="s">
        <v>3345</v>
      </c>
    </row>
    <row r="99" spans="1:2">
      <c r="A99" s="885" t="s">
        <v>3599</v>
      </c>
      <c r="B99" s="885" t="s">
        <v>896</v>
      </c>
    </row>
    <row r="100" spans="1:2">
      <c r="A100" s="885" t="s">
        <v>3598</v>
      </c>
      <c r="B100" s="885" t="s">
        <v>3383</v>
      </c>
    </row>
    <row r="101" spans="1:2">
      <c r="A101" s="885" t="s">
        <v>3599</v>
      </c>
      <c r="B101" s="885" t="s">
        <v>3384</v>
      </c>
    </row>
    <row r="102" spans="1:2">
      <c r="A102" s="885" t="s">
        <v>3600</v>
      </c>
      <c r="B102" s="885" t="s">
        <v>3385</v>
      </c>
    </row>
    <row r="103" spans="1:2">
      <c r="A103" s="885" t="s">
        <v>3598</v>
      </c>
      <c r="B103" s="885" t="s">
        <v>3387</v>
      </c>
    </row>
    <row r="104" spans="1:2">
      <c r="A104" s="885" t="s">
        <v>3598</v>
      </c>
      <c r="B104" s="885" t="s">
        <v>3389</v>
      </c>
    </row>
    <row r="105" spans="1:2">
      <c r="A105" s="885" t="s">
        <v>3599</v>
      </c>
      <c r="B105" s="885" t="s">
        <v>3390</v>
      </c>
    </row>
    <row r="106" spans="1:2">
      <c r="A106" s="885" t="s">
        <v>3598</v>
      </c>
      <c r="B106" s="885" t="s">
        <v>3294</v>
      </c>
    </row>
    <row r="107" spans="1:2">
      <c r="A107" s="885" t="s">
        <v>3599</v>
      </c>
      <c r="B107" s="885" t="s">
        <v>896</v>
      </c>
    </row>
    <row r="108" spans="1:2">
      <c r="A108" s="885" t="s">
        <v>3598</v>
      </c>
      <c r="B108" s="885" t="s">
        <v>3603</v>
      </c>
    </row>
    <row r="109" spans="1:2">
      <c r="A109" s="885" t="s">
        <v>3599</v>
      </c>
      <c r="B109" s="885" t="s">
        <v>3604</v>
      </c>
    </row>
    <row r="110" spans="1:2">
      <c r="A110" s="885" t="s">
        <v>3598</v>
      </c>
      <c r="B110" s="885" t="s">
        <v>3397</v>
      </c>
    </row>
    <row r="111" spans="1:2">
      <c r="A111" s="885" t="s">
        <v>3599</v>
      </c>
      <c r="B111" s="885" t="s">
        <v>3398</v>
      </c>
    </row>
    <row r="112" spans="1:2">
      <c r="A112" s="885" t="s">
        <v>3600</v>
      </c>
      <c r="B112" s="885" t="s">
        <v>3399</v>
      </c>
    </row>
    <row r="113" spans="1:2">
      <c r="A113" s="885" t="s">
        <v>3598</v>
      </c>
      <c r="B113" s="885" t="s">
        <v>907</v>
      </c>
    </row>
    <row r="114" spans="1:2">
      <c r="A114" s="885" t="s">
        <v>3599</v>
      </c>
      <c r="B114" s="885" t="s">
        <v>3400</v>
      </c>
    </row>
    <row r="115" spans="1:2">
      <c r="A115" s="885" t="s">
        <v>3598</v>
      </c>
      <c r="B115" s="885" t="s">
        <v>3294</v>
      </c>
    </row>
    <row r="116" spans="1:2">
      <c r="A116" s="885" t="s">
        <v>3599</v>
      </c>
      <c r="B116" s="885" t="s">
        <v>896</v>
      </c>
    </row>
    <row r="117" spans="1:2">
      <c r="A117" s="885" t="s">
        <v>3598</v>
      </c>
      <c r="B117" s="885" t="s">
        <v>3401</v>
      </c>
    </row>
    <row r="118" spans="1:2">
      <c r="A118" s="885" t="s">
        <v>3599</v>
      </c>
      <c r="B118" s="885" t="s">
        <v>3402</v>
      </c>
    </row>
    <row r="119" spans="1:2">
      <c r="A119" s="885" t="s">
        <v>3600</v>
      </c>
      <c r="B119" s="885" t="s">
        <v>3403</v>
      </c>
    </row>
    <row r="120" spans="1:2">
      <c r="A120" s="885" t="s">
        <v>3598</v>
      </c>
      <c r="B120" s="885" t="s">
        <v>1275</v>
      </c>
    </row>
    <row r="121" spans="1:2">
      <c r="A121" s="885" t="s">
        <v>3599</v>
      </c>
      <c r="B121" s="885" t="s">
        <v>3404</v>
      </c>
    </row>
    <row r="122" spans="1:2">
      <c r="A122" s="885" t="s">
        <v>3598</v>
      </c>
      <c r="B122" s="885" t="s">
        <v>3294</v>
      </c>
    </row>
    <row r="123" spans="1:2">
      <c r="A123" s="885" t="s">
        <v>3599</v>
      </c>
      <c r="B123" s="885" t="s">
        <v>896</v>
      </c>
    </row>
    <row r="124" spans="1:2">
      <c r="A124" s="885" t="s">
        <v>3598</v>
      </c>
      <c r="B124" s="885" t="s">
        <v>3407</v>
      </c>
    </row>
    <row r="125" spans="1:2">
      <c r="A125" s="885" t="s">
        <v>3599</v>
      </c>
      <c r="B125" s="885" t="s">
        <v>3408</v>
      </c>
    </row>
    <row r="126" spans="1:2">
      <c r="A126" s="885" t="s">
        <v>3598</v>
      </c>
      <c r="B126" s="885" t="s">
        <v>3410</v>
      </c>
    </row>
    <row r="127" spans="1:2">
      <c r="A127" s="885" t="s">
        <v>3599</v>
      </c>
      <c r="B127" s="885" t="s">
        <v>3411</v>
      </c>
    </row>
    <row r="128" spans="1:2">
      <c r="A128" s="885" t="s">
        <v>3598</v>
      </c>
      <c r="B128" s="885" t="s">
        <v>3294</v>
      </c>
    </row>
    <row r="129" spans="1:2">
      <c r="A129" s="885" t="s">
        <v>3599</v>
      </c>
      <c r="B129" s="885" t="s">
        <v>896</v>
      </c>
    </row>
    <row r="130" spans="1:2">
      <c r="A130" s="885" t="s">
        <v>3598</v>
      </c>
      <c r="B130" s="885" t="s">
        <v>3412</v>
      </c>
    </row>
    <row r="131" spans="1:2">
      <c r="A131" s="885" t="s">
        <v>3599</v>
      </c>
      <c r="B131" s="885" t="s">
        <v>3413</v>
      </c>
    </row>
    <row r="132" spans="1:2">
      <c r="A132" s="885" t="s">
        <v>3600</v>
      </c>
      <c r="B132" s="885" t="s">
        <v>3414</v>
      </c>
    </row>
    <row r="133" spans="1:2">
      <c r="A133" s="885" t="s">
        <v>3598</v>
      </c>
      <c r="B133" s="885" t="s">
        <v>3415</v>
      </c>
    </row>
    <row r="134" spans="1:2">
      <c r="A134" s="885" t="s">
        <v>3599</v>
      </c>
      <c r="B134" s="885" t="s">
        <v>896</v>
      </c>
    </row>
    <row r="135" spans="1:2">
      <c r="A135" s="885" t="s">
        <v>3598</v>
      </c>
      <c r="B135" s="885" t="s">
        <v>3418</v>
      </c>
    </row>
    <row r="136" spans="1:2">
      <c r="A136" s="885" t="s">
        <v>3599</v>
      </c>
      <c r="B136" s="885" t="s">
        <v>3419</v>
      </c>
    </row>
    <row r="137" spans="1:2">
      <c r="A137" s="885" t="s">
        <v>3598</v>
      </c>
      <c r="B137" s="885" t="s">
        <v>3421</v>
      </c>
    </row>
    <row r="138" spans="1:2">
      <c r="A138" s="885" t="s">
        <v>3599</v>
      </c>
      <c r="B138" s="885" t="s">
        <v>3422</v>
      </c>
    </row>
    <row r="139" spans="1:2">
      <c r="A139" s="885" t="s">
        <v>3598</v>
      </c>
      <c r="B139" s="885" t="s">
        <v>3424</v>
      </c>
    </row>
    <row r="140" spans="1:2">
      <c r="A140" s="885" t="s">
        <v>3599</v>
      </c>
      <c r="B140" s="885" t="s">
        <v>3425</v>
      </c>
    </row>
    <row r="141" spans="1:2">
      <c r="A141" s="885" t="s">
        <v>3598</v>
      </c>
      <c r="B141" s="885" t="s">
        <v>3294</v>
      </c>
    </row>
    <row r="142" spans="1:2">
      <c r="A142" s="885" t="s">
        <v>3599</v>
      </c>
      <c r="B142" s="885" t="s">
        <v>896</v>
      </c>
    </row>
    <row r="143" spans="1:2">
      <c r="A143" s="885" t="s">
        <v>3598</v>
      </c>
      <c r="B143" s="885" t="s">
        <v>3428</v>
      </c>
    </row>
    <row r="144" spans="1:2">
      <c r="A144" s="885" t="s">
        <v>3599</v>
      </c>
      <c r="B144" s="885" t="s">
        <v>3429</v>
      </c>
    </row>
    <row r="145" spans="1:2">
      <c r="A145" s="885" t="s">
        <v>3598</v>
      </c>
      <c r="B145" s="885" t="s">
        <v>3431</v>
      </c>
    </row>
    <row r="146" spans="1:2">
      <c r="A146" s="885" t="s">
        <v>3599</v>
      </c>
      <c r="B146" s="885" t="s">
        <v>3432</v>
      </c>
    </row>
    <row r="147" spans="1:2">
      <c r="A147" s="885" t="s">
        <v>3598</v>
      </c>
      <c r="B147" s="885" t="s">
        <v>3434</v>
      </c>
    </row>
    <row r="148" spans="1:2">
      <c r="A148" s="885" t="s">
        <v>3599</v>
      </c>
      <c r="B148" s="885" t="s">
        <v>3435</v>
      </c>
    </row>
    <row r="149" spans="1:2">
      <c r="A149" s="885" t="s">
        <v>3598</v>
      </c>
      <c r="B149" s="885" t="s">
        <v>3294</v>
      </c>
    </row>
    <row r="150" spans="1:2">
      <c r="A150" s="885" t="s">
        <v>3599</v>
      </c>
      <c r="B150" s="885" t="s">
        <v>896</v>
      </c>
    </row>
    <row r="151" spans="1:2">
      <c r="A151" s="885" t="s">
        <v>3598</v>
      </c>
      <c r="B151" s="885" t="s">
        <v>3438</v>
      </c>
    </row>
    <row r="152" spans="1:2">
      <c r="A152" s="885" t="s">
        <v>3599</v>
      </c>
      <c r="B152" s="885" t="s">
        <v>3439</v>
      </c>
    </row>
    <row r="153" spans="1:2">
      <c r="A153" s="885" t="s">
        <v>3598</v>
      </c>
      <c r="B153" s="885" t="s">
        <v>3441</v>
      </c>
    </row>
    <row r="154" spans="1:2">
      <c r="A154" s="885" t="s">
        <v>3599</v>
      </c>
      <c r="B154" s="885" t="s">
        <v>3442</v>
      </c>
    </row>
    <row r="155" spans="1:2">
      <c r="A155" s="885" t="s">
        <v>3598</v>
      </c>
      <c r="B155" s="885" t="s">
        <v>3443</v>
      </c>
    </row>
    <row r="156" spans="1:2">
      <c r="A156" s="885" t="s">
        <v>3598</v>
      </c>
      <c r="B156" s="885" t="s">
        <v>3345</v>
      </c>
    </row>
    <row r="157" spans="1:2">
      <c r="A157" s="885" t="s">
        <v>3599</v>
      </c>
      <c r="B157" s="885" t="s">
        <v>3279</v>
      </c>
    </row>
    <row r="158" spans="1:2">
      <c r="A158" s="885" t="s">
        <v>3598</v>
      </c>
      <c r="B158" s="885" t="s">
        <v>3445</v>
      </c>
    </row>
    <row r="159" spans="1:2">
      <c r="A159" s="885" t="s">
        <v>3599</v>
      </c>
      <c r="B159" s="885" t="s">
        <v>3446</v>
      </c>
    </row>
    <row r="160" spans="1:2">
      <c r="A160" s="885" t="s">
        <v>3600</v>
      </c>
      <c r="B160" s="885" t="s">
        <v>3447</v>
      </c>
    </row>
    <row r="161" spans="1:2">
      <c r="A161" s="885" t="s">
        <v>3598</v>
      </c>
      <c r="B161" s="885" t="s">
        <v>3449</v>
      </c>
    </row>
    <row r="162" spans="1:2">
      <c r="A162" s="885" t="s">
        <v>3599</v>
      </c>
      <c r="B162" s="885" t="s">
        <v>3450</v>
      </c>
    </row>
    <row r="163" spans="1:2">
      <c r="A163" s="885" t="s">
        <v>3598</v>
      </c>
      <c r="B163" s="885" t="s">
        <v>3452</v>
      </c>
    </row>
    <row r="164" spans="1:2">
      <c r="A164" s="885" t="s">
        <v>3598</v>
      </c>
      <c r="B164" s="885" t="s">
        <v>3454</v>
      </c>
    </row>
    <row r="165" spans="1:2">
      <c r="A165" s="885" t="s">
        <v>3598</v>
      </c>
      <c r="B165" s="885" t="s">
        <v>3456</v>
      </c>
    </row>
    <row r="166" spans="1:2">
      <c r="A166" s="885" t="s">
        <v>3598</v>
      </c>
      <c r="B166" s="885" t="s">
        <v>3294</v>
      </c>
    </row>
    <row r="167" spans="1:2">
      <c r="A167" s="885" t="s">
        <v>3599</v>
      </c>
      <c r="B167" s="885" t="s">
        <v>3457</v>
      </c>
    </row>
    <row r="168" spans="1:2">
      <c r="A168" s="885" t="s">
        <v>3598</v>
      </c>
      <c r="B168" s="885" t="s">
        <v>803</v>
      </c>
    </row>
    <row r="169" spans="1:2">
      <c r="A169" s="885" t="s">
        <v>3599</v>
      </c>
      <c r="B169" s="885" t="s">
        <v>3458</v>
      </c>
    </row>
    <row r="170" spans="1:2">
      <c r="A170" s="885" t="s">
        <v>3598</v>
      </c>
      <c r="B170" s="885" t="s">
        <v>1135</v>
      </c>
    </row>
    <row r="171" spans="1:2">
      <c r="A171" s="885" t="s">
        <v>3599</v>
      </c>
      <c r="B171" s="885" t="s">
        <v>917</v>
      </c>
    </row>
    <row r="172" spans="1:2">
      <c r="A172" s="885" t="s">
        <v>3598</v>
      </c>
      <c r="B172" s="885" t="s">
        <v>3459</v>
      </c>
    </row>
    <row r="173" spans="1:2">
      <c r="A173" s="885" t="s">
        <v>3598</v>
      </c>
      <c r="B173" s="885" t="s">
        <v>3460</v>
      </c>
    </row>
    <row r="174" spans="1:2">
      <c r="A174" s="885" t="s">
        <v>3599</v>
      </c>
      <c r="B174" s="885" t="s">
        <v>3461</v>
      </c>
    </row>
    <row r="175" spans="1:2">
      <c r="A175" s="885" t="s">
        <v>3600</v>
      </c>
      <c r="B175" s="885" t="s">
        <v>3462</v>
      </c>
    </row>
    <row r="176" spans="1:2">
      <c r="A176" s="885" t="s">
        <v>3598</v>
      </c>
      <c r="B176" s="885" t="s">
        <v>3294</v>
      </c>
    </row>
    <row r="177" spans="1:2">
      <c r="A177" s="885" t="s">
        <v>3599</v>
      </c>
      <c r="B177" s="885" t="s">
        <v>896</v>
      </c>
    </row>
    <row r="178" spans="1:2">
      <c r="A178" s="885" t="s">
        <v>3598</v>
      </c>
      <c r="B178" s="885" t="s">
        <v>3465</v>
      </c>
    </row>
    <row r="179" spans="1:2">
      <c r="A179" s="885" t="s">
        <v>3599</v>
      </c>
      <c r="B179" s="885" t="s">
        <v>3466</v>
      </c>
    </row>
    <row r="180" spans="1:2">
      <c r="A180" s="885" t="s">
        <v>3598</v>
      </c>
      <c r="B180" s="885" t="s">
        <v>3468</v>
      </c>
    </row>
    <row r="181" spans="1:2">
      <c r="A181" s="885" t="s">
        <v>3599</v>
      </c>
      <c r="B181" s="885" t="s">
        <v>3469</v>
      </c>
    </row>
    <row r="182" spans="1:2">
      <c r="A182" s="885" t="s">
        <v>3598</v>
      </c>
      <c r="B182" s="885" t="s">
        <v>3345</v>
      </c>
    </row>
    <row r="183" spans="1:2">
      <c r="A183" s="885" t="s">
        <v>3599</v>
      </c>
      <c r="B183" s="885" t="s">
        <v>3279</v>
      </c>
    </row>
    <row r="184" spans="1:2">
      <c r="A184" s="885" t="s">
        <v>3598</v>
      </c>
      <c r="B184" s="885" t="s">
        <v>3472</v>
      </c>
    </row>
    <row r="185" spans="1:2">
      <c r="A185" s="885" t="s">
        <v>3599</v>
      </c>
      <c r="B185" s="885" t="s">
        <v>3473</v>
      </c>
    </row>
    <row r="186" spans="1:2">
      <c r="A186" s="885" t="s">
        <v>3598</v>
      </c>
      <c r="B186" s="885" t="s">
        <v>3474</v>
      </c>
    </row>
    <row r="187" spans="1:2">
      <c r="A187" s="885" t="s">
        <v>3599</v>
      </c>
      <c r="B187" s="885" t="s">
        <v>3279</v>
      </c>
    </row>
    <row r="188" spans="1:2">
      <c r="A188" s="885" t="s">
        <v>3598</v>
      </c>
      <c r="B188" s="885" t="s">
        <v>3475</v>
      </c>
    </row>
    <row r="189" spans="1:2">
      <c r="A189" s="885" t="s">
        <v>3599</v>
      </c>
      <c r="B189" s="885" t="s">
        <v>1155</v>
      </c>
    </row>
    <row r="190" spans="1:2">
      <c r="A190" s="885" t="s">
        <v>3600</v>
      </c>
      <c r="B190" s="885" t="s">
        <v>3476</v>
      </c>
    </row>
    <row r="191" spans="1:2">
      <c r="A191" s="885" t="s">
        <v>3598</v>
      </c>
      <c r="B191" s="885" t="s">
        <v>1195</v>
      </c>
    </row>
    <row r="192" spans="1:2">
      <c r="A192" s="885" t="s">
        <v>3599</v>
      </c>
      <c r="B192" s="885" t="s">
        <v>3478</v>
      </c>
    </row>
    <row r="193" spans="1:2">
      <c r="A193" s="885" t="s">
        <v>3598</v>
      </c>
      <c r="B193" s="885" t="s">
        <v>3480</v>
      </c>
    </row>
    <row r="194" spans="1:2">
      <c r="A194" s="885" t="s">
        <v>3599</v>
      </c>
      <c r="B194" s="885" t="s">
        <v>3481</v>
      </c>
    </row>
    <row r="195" spans="1:2">
      <c r="A195" s="885" t="s">
        <v>3598</v>
      </c>
      <c r="B195" s="885" t="s">
        <v>3483</v>
      </c>
    </row>
    <row r="196" spans="1:2">
      <c r="A196" s="885" t="s">
        <v>3599</v>
      </c>
      <c r="B196" s="885" t="s">
        <v>3484</v>
      </c>
    </row>
    <row r="197" spans="1:2">
      <c r="A197" s="885" t="s">
        <v>3598</v>
      </c>
      <c r="B197" s="885" t="s">
        <v>3294</v>
      </c>
    </row>
    <row r="198" spans="1:2">
      <c r="A198" s="885" t="s">
        <v>3599</v>
      </c>
      <c r="B198" s="885" t="s">
        <v>896</v>
      </c>
    </row>
    <row r="199" spans="1:2">
      <c r="A199" s="885" t="s">
        <v>3598</v>
      </c>
      <c r="B199" s="885" t="s">
        <v>3487</v>
      </c>
    </row>
    <row r="200" spans="1:2">
      <c r="A200" s="885" t="s">
        <v>3599</v>
      </c>
      <c r="B200" s="885" t="s">
        <v>3488</v>
      </c>
    </row>
    <row r="201" spans="1:2">
      <c r="A201" s="885" t="s">
        <v>3598</v>
      </c>
      <c r="B201" s="885" t="s">
        <v>3490</v>
      </c>
    </row>
    <row r="202" spans="1:2">
      <c r="A202" s="885" t="s">
        <v>3599</v>
      </c>
      <c r="B202" s="885" t="s">
        <v>3491</v>
      </c>
    </row>
    <row r="203" spans="1:2">
      <c r="A203" s="885" t="s">
        <v>3598</v>
      </c>
      <c r="B203" s="885" t="s">
        <v>3493</v>
      </c>
    </row>
    <row r="204" spans="1:2">
      <c r="A204" s="885" t="s">
        <v>3599</v>
      </c>
      <c r="B204" s="885" t="s">
        <v>3494</v>
      </c>
    </row>
    <row r="205" spans="1:2">
      <c r="A205" s="885" t="s">
        <v>3598</v>
      </c>
      <c r="B205" s="885" t="s">
        <v>3294</v>
      </c>
    </row>
    <row r="206" spans="1:2">
      <c r="A206" s="885" t="s">
        <v>3599</v>
      </c>
      <c r="B206" s="885" t="s">
        <v>896</v>
      </c>
    </row>
    <row r="207" spans="1:2">
      <c r="A207" s="885" t="s">
        <v>3598</v>
      </c>
      <c r="B207" s="885" t="s">
        <v>3496</v>
      </c>
    </row>
    <row r="208" spans="1:2">
      <c r="A208" s="885" t="s">
        <v>3599</v>
      </c>
      <c r="B208" s="885" t="s">
        <v>3497</v>
      </c>
    </row>
    <row r="209" spans="1:2">
      <c r="A209" s="885" t="s">
        <v>3598</v>
      </c>
      <c r="B209" s="885" t="s">
        <v>3499</v>
      </c>
    </row>
    <row r="210" spans="1:2">
      <c r="A210" s="885" t="s">
        <v>3599</v>
      </c>
      <c r="B210" s="885" t="s">
        <v>3500</v>
      </c>
    </row>
    <row r="211" spans="1:2">
      <c r="A211" s="885" t="s">
        <v>3598</v>
      </c>
      <c r="B211" s="885" t="s">
        <v>3294</v>
      </c>
    </row>
    <row r="212" spans="1:2">
      <c r="A212" s="885" t="s">
        <v>3599</v>
      </c>
      <c r="B212" s="885" t="s">
        <v>896</v>
      </c>
    </row>
    <row r="213" spans="1:2">
      <c r="A213" s="885" t="s">
        <v>3598</v>
      </c>
      <c r="B213" s="885" t="s">
        <v>119</v>
      </c>
    </row>
    <row r="214" spans="1:2">
      <c r="A214" s="885" t="s">
        <v>3598</v>
      </c>
      <c r="B214" s="885" t="s">
        <v>3502</v>
      </c>
    </row>
    <row r="215" spans="1:2">
      <c r="A215" s="885" t="s">
        <v>3598</v>
      </c>
      <c r="B215" s="885" t="s">
        <v>3294</v>
      </c>
    </row>
    <row r="216" spans="1:2">
      <c r="A216" s="885" t="s">
        <v>3599</v>
      </c>
      <c r="B216" s="885" t="s">
        <v>896</v>
      </c>
    </row>
    <row r="217" spans="1:2">
      <c r="A217" s="885" t="s">
        <v>3599</v>
      </c>
      <c r="B217" s="885" t="s">
        <v>3505</v>
      </c>
    </row>
    <row r="218" spans="1:2">
      <c r="A218" s="885" t="s">
        <v>3598</v>
      </c>
      <c r="B218" s="885" t="s">
        <v>3506</v>
      </c>
    </row>
    <row r="219" spans="1:2">
      <c r="A219" s="885" t="s">
        <v>3598</v>
      </c>
      <c r="B219" s="885" t="s">
        <v>3508</v>
      </c>
    </row>
    <row r="220" spans="1:2">
      <c r="A220" s="885" t="s">
        <v>3599</v>
      </c>
      <c r="B220" s="885" t="s">
        <v>3509</v>
      </c>
    </row>
    <row r="221" spans="1:2">
      <c r="A221" s="885" t="s">
        <v>3598</v>
      </c>
      <c r="B221" s="885" t="s">
        <v>3511</v>
      </c>
    </row>
    <row r="222" spans="1:2">
      <c r="A222" s="885" t="s">
        <v>3599</v>
      </c>
      <c r="B222" s="885" t="s">
        <v>3512</v>
      </c>
    </row>
    <row r="223" spans="1:2">
      <c r="A223" s="885" t="s">
        <v>3598</v>
      </c>
      <c r="B223" s="885" t="s">
        <v>3294</v>
      </c>
    </row>
    <row r="224" spans="1:2">
      <c r="A224" s="885" t="s">
        <v>3599</v>
      </c>
      <c r="B224" s="885" t="s">
        <v>896</v>
      </c>
    </row>
    <row r="225" spans="1:2">
      <c r="A225" s="885" t="s">
        <v>3598</v>
      </c>
      <c r="B225" s="885" t="s">
        <v>3515</v>
      </c>
    </row>
    <row r="226" spans="1:2">
      <c r="A226" s="885" t="s">
        <v>3599</v>
      </c>
      <c r="B226" s="885" t="s">
        <v>3516</v>
      </c>
    </row>
    <row r="227" spans="1:2">
      <c r="A227" s="885" t="s">
        <v>3598</v>
      </c>
      <c r="B227" s="885" t="s">
        <v>3294</v>
      </c>
    </row>
    <row r="228" spans="1:2">
      <c r="A228" s="885" t="s">
        <v>3599</v>
      </c>
      <c r="B228" s="885" t="s">
        <v>896</v>
      </c>
    </row>
    <row r="229" spans="1:2">
      <c r="A229" s="885" t="s">
        <v>3598</v>
      </c>
      <c r="B229" s="885" t="s">
        <v>3519</v>
      </c>
    </row>
    <row r="230" spans="1:2">
      <c r="A230" s="885" t="s">
        <v>3599</v>
      </c>
      <c r="B230" s="885" t="s">
        <v>3520</v>
      </c>
    </row>
    <row r="231" spans="1:2">
      <c r="A231" s="885" t="s">
        <v>3600</v>
      </c>
      <c r="B231" s="885" t="s">
        <v>3521</v>
      </c>
    </row>
    <row r="232" spans="1:2">
      <c r="A232" s="885" t="s">
        <v>3598</v>
      </c>
      <c r="B232" s="885" t="s">
        <v>3345</v>
      </c>
    </row>
    <row r="233" spans="1:2">
      <c r="A233" s="885" t="s">
        <v>3599</v>
      </c>
      <c r="B233" s="885" t="s">
        <v>3279</v>
      </c>
    </row>
    <row r="234" spans="1:2">
      <c r="A234" s="885" t="s">
        <v>3598</v>
      </c>
      <c r="B234" s="885" t="s">
        <v>3524</v>
      </c>
    </row>
    <row r="235" spans="1:2">
      <c r="A235" s="885" t="s">
        <v>3599</v>
      </c>
      <c r="B235" s="885" t="s">
        <v>3525</v>
      </c>
    </row>
    <row r="236" spans="1:2">
      <c r="A236" s="885" t="s">
        <v>3598</v>
      </c>
      <c r="B236" s="885" t="s">
        <v>3345</v>
      </c>
    </row>
    <row r="237" spans="1:2">
      <c r="A237" s="885" t="s">
        <v>3599</v>
      </c>
      <c r="B237" s="885" t="s">
        <v>3279</v>
      </c>
    </row>
    <row r="238" spans="1:2">
      <c r="A238" s="885" t="s">
        <v>3598</v>
      </c>
      <c r="B238" s="885" t="s">
        <v>3527</v>
      </c>
    </row>
    <row r="239" spans="1:2">
      <c r="A239" s="885" t="s">
        <v>3599</v>
      </c>
      <c r="B239" s="885" t="s">
        <v>3528</v>
      </c>
    </row>
    <row r="240" spans="1:2">
      <c r="A240" s="885" t="s">
        <v>3598</v>
      </c>
      <c r="B240" s="885" t="s">
        <v>967</v>
      </c>
    </row>
    <row r="241" spans="1:2">
      <c r="A241" s="885" t="s">
        <v>3598</v>
      </c>
      <c r="B241" s="885" t="s">
        <v>3530</v>
      </c>
    </row>
    <row r="242" spans="1:2">
      <c r="A242" s="885" t="s">
        <v>3599</v>
      </c>
      <c r="B242" s="885" t="s">
        <v>3531</v>
      </c>
    </row>
    <row r="243" spans="1:2">
      <c r="A243" s="885" t="s">
        <v>3598</v>
      </c>
      <c r="B243" s="885" t="s">
        <v>3532</v>
      </c>
    </row>
    <row r="244" spans="1:2">
      <c r="A244" s="885" t="s">
        <v>3599</v>
      </c>
      <c r="B244" s="885" t="s">
        <v>3533</v>
      </c>
    </row>
    <row r="245" spans="1:2">
      <c r="A245" s="885" t="s">
        <v>3598</v>
      </c>
      <c r="B245" s="885" t="s">
        <v>3294</v>
      </c>
    </row>
    <row r="246" spans="1:2">
      <c r="A246" s="885" t="s">
        <v>3599</v>
      </c>
      <c r="B246" s="885" t="s">
        <v>896</v>
      </c>
    </row>
    <row r="247" spans="1:2">
      <c r="A247" s="885" t="s">
        <v>3598</v>
      </c>
      <c r="B247" s="885" t="s">
        <v>3535</v>
      </c>
    </row>
    <row r="248" spans="1:2">
      <c r="A248" s="885" t="s">
        <v>3599</v>
      </c>
      <c r="B248" s="885" t="s">
        <v>3536</v>
      </c>
    </row>
    <row r="249" spans="1:2">
      <c r="A249" s="885" t="s">
        <v>3600</v>
      </c>
      <c r="B249" s="885" t="s">
        <v>3537</v>
      </c>
    </row>
    <row r="250" spans="1:2">
      <c r="A250" s="885" t="s">
        <v>3598</v>
      </c>
      <c r="B250" s="885" t="s">
        <v>3415</v>
      </c>
    </row>
    <row r="251" spans="1:2">
      <c r="A251" s="885" t="s">
        <v>3599</v>
      </c>
      <c r="B251" s="885" t="s">
        <v>896</v>
      </c>
    </row>
    <row r="252" spans="1:2">
      <c r="A252" s="885" t="s">
        <v>3598</v>
      </c>
      <c r="B252" s="885" t="s">
        <v>3540</v>
      </c>
    </row>
    <row r="253" spans="1:2">
      <c r="A253" s="885" t="s">
        <v>3599</v>
      </c>
      <c r="B253" s="885" t="s">
        <v>3541</v>
      </c>
    </row>
    <row r="254" spans="1:2">
      <c r="A254" s="885" t="s">
        <v>3598</v>
      </c>
      <c r="B254" s="885" t="s">
        <v>3345</v>
      </c>
    </row>
    <row r="255" spans="1:2">
      <c r="A255" s="885" t="s">
        <v>3599</v>
      </c>
      <c r="B255" s="885" t="s">
        <v>3279</v>
      </c>
    </row>
    <row r="256" spans="1:2">
      <c r="A256" s="885"/>
      <c r="B256" s="885" t="s">
        <v>3542</v>
      </c>
    </row>
    <row r="257" spans="1:2">
      <c r="A257" s="885" t="s">
        <v>106</v>
      </c>
      <c r="B257" s="885" t="s">
        <v>3544</v>
      </c>
    </row>
    <row r="258" spans="1:2">
      <c r="A258" s="885" t="s">
        <v>106</v>
      </c>
      <c r="B258" s="885" t="s">
        <v>3544</v>
      </c>
    </row>
    <row r="259" spans="1:2">
      <c r="A259" s="885" t="s">
        <v>106</v>
      </c>
      <c r="B259" s="885" t="s">
        <v>3546</v>
      </c>
    </row>
    <row r="260" spans="1:2">
      <c r="A260" s="885"/>
      <c r="B260" s="885" t="s">
        <v>3547</v>
      </c>
    </row>
    <row r="261" spans="1:2">
      <c r="A261" s="885" t="s">
        <v>3598</v>
      </c>
      <c r="B261" s="885" t="s">
        <v>807</v>
      </c>
    </row>
    <row r="262" spans="1:2">
      <c r="A262" s="885" t="s">
        <v>3598</v>
      </c>
      <c r="B262" s="885" t="s">
        <v>3551</v>
      </c>
    </row>
    <row r="263" spans="1:2">
      <c r="A263" s="885" t="s">
        <v>3599</v>
      </c>
      <c r="B263" s="885" t="s">
        <v>3289</v>
      </c>
    </row>
    <row r="264" spans="1:2">
      <c r="A264" s="885" t="s">
        <v>3598</v>
      </c>
      <c r="B264" s="885" t="s">
        <v>3554</v>
      </c>
    </row>
    <row r="265" spans="1:2">
      <c r="A265" s="885" t="s">
        <v>3599</v>
      </c>
      <c r="B265" s="885" t="s">
        <v>3289</v>
      </c>
    </row>
    <row r="266" spans="1:2">
      <c r="A266" s="885" t="s">
        <v>3598</v>
      </c>
      <c r="B266" s="885" t="s">
        <v>3557</v>
      </c>
    </row>
    <row r="267" spans="1:2">
      <c r="A267" s="885" t="s">
        <v>3599</v>
      </c>
      <c r="B267" s="885" t="s">
        <v>3558</v>
      </c>
    </row>
    <row r="268" spans="1:2">
      <c r="A268" s="885" t="s">
        <v>3600</v>
      </c>
      <c r="B268" s="885" t="s">
        <v>3559</v>
      </c>
    </row>
    <row r="269" spans="1:2">
      <c r="A269" s="885" t="s">
        <v>3599</v>
      </c>
      <c r="B269" s="885" t="s">
        <v>3289</v>
      </c>
    </row>
    <row r="270" spans="1:2">
      <c r="A270" s="885" t="s">
        <v>3598</v>
      </c>
      <c r="B270" s="885" t="s">
        <v>3562</v>
      </c>
    </row>
    <row r="271" spans="1:2">
      <c r="A271" s="885" t="s">
        <v>3598</v>
      </c>
      <c r="B271" s="885" t="s">
        <v>3565</v>
      </c>
    </row>
    <row r="272" spans="1:2">
      <c r="A272" s="885" t="s">
        <v>3599</v>
      </c>
      <c r="B272" s="885" t="s">
        <v>3566</v>
      </c>
    </row>
    <row r="273" spans="1:2">
      <c r="A273" s="885" t="s">
        <v>3600</v>
      </c>
      <c r="B273" s="885" t="s">
        <v>3567</v>
      </c>
    </row>
    <row r="274" spans="1:2">
      <c r="A274" s="885" t="s">
        <v>3601</v>
      </c>
      <c r="B274" s="885" t="s">
        <v>3559</v>
      </c>
    </row>
    <row r="275" spans="1:2">
      <c r="A275" s="885" t="s">
        <v>3598</v>
      </c>
      <c r="B275" s="885" t="s">
        <v>3570</v>
      </c>
    </row>
    <row r="276" spans="1:2">
      <c r="A276" s="885" t="s">
        <v>3599</v>
      </c>
      <c r="B276" s="885" t="s">
        <v>3289</v>
      </c>
    </row>
    <row r="277" spans="1:2">
      <c r="A277" s="885" t="s">
        <v>3598</v>
      </c>
      <c r="B277" s="885" t="s">
        <v>3573</v>
      </c>
    </row>
    <row r="278" spans="1:2">
      <c r="A278" s="885" t="s">
        <v>3599</v>
      </c>
      <c r="B278" s="885" t="s">
        <v>3559</v>
      </c>
    </row>
    <row r="279" spans="1:2">
      <c r="A279" s="885" t="s">
        <v>3598</v>
      </c>
      <c r="B279" s="885" t="s">
        <v>3576</v>
      </c>
    </row>
    <row r="280" spans="1:2">
      <c r="A280" s="885" t="s">
        <v>3599</v>
      </c>
      <c r="B280" s="885" t="s">
        <v>3289</v>
      </c>
    </row>
    <row r="281" spans="1:2">
      <c r="A281" s="885" t="s">
        <v>3598</v>
      </c>
      <c r="B281" s="885" t="s">
        <v>3579</v>
      </c>
    </row>
    <row r="282" spans="1:2">
      <c r="A282" s="885" t="s">
        <v>3599</v>
      </c>
      <c r="B282" s="885" t="s">
        <v>3289</v>
      </c>
    </row>
    <row r="283" spans="1:2">
      <c r="A283" s="885" t="s">
        <v>3598</v>
      </c>
      <c r="B283" s="885" t="s">
        <v>3582</v>
      </c>
    </row>
    <row r="284" spans="1:2">
      <c r="A284" s="885" t="s">
        <v>3599</v>
      </c>
      <c r="B284" s="885" t="s">
        <v>3289</v>
      </c>
    </row>
    <row r="285" spans="1:2">
      <c r="A285" s="885" t="s">
        <v>3598</v>
      </c>
      <c r="B285" s="885" t="s">
        <v>3585</v>
      </c>
    </row>
    <row r="286" spans="1:2">
      <c r="A286" s="885" t="s">
        <v>3599</v>
      </c>
      <c r="B286" s="885" t="s">
        <v>3289</v>
      </c>
    </row>
    <row r="287" spans="1:2">
      <c r="A287" s="885" t="s">
        <v>3598</v>
      </c>
      <c r="B287" s="885" t="s">
        <v>3588</v>
      </c>
    </row>
    <row r="288" spans="1:2">
      <c r="A288" s="885" t="s">
        <v>3599</v>
      </c>
      <c r="B288" s="885" t="s">
        <v>3559</v>
      </c>
    </row>
    <row r="289" spans="1:2">
      <c r="A289" s="885" t="s">
        <v>3598</v>
      </c>
      <c r="B289" s="885" t="s">
        <v>3591</v>
      </c>
    </row>
    <row r="290" spans="1:2">
      <c r="A290" s="885" t="s">
        <v>3599</v>
      </c>
      <c r="B290" s="885" t="s">
        <v>3559</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8B15C-FAF2-7446-AC14-E501554C16FB}">
  <sheetPr>
    <tabColor rgb="FFFF0000"/>
  </sheetPr>
  <dimension ref="A1:B480"/>
  <sheetViews>
    <sheetView workbookViewId="0"/>
  </sheetViews>
  <sheetFormatPr baseColWidth="10" defaultRowHeight="15"/>
  <cols>
    <col min="1" max="1" width="7.6640625" bestFit="1" customWidth="1"/>
    <col min="2" max="2" width="80.6640625" bestFit="1" customWidth="1"/>
  </cols>
  <sheetData>
    <row r="1" spans="1:2">
      <c r="A1" t="s">
        <v>1695</v>
      </c>
      <c r="B1" t="s">
        <v>3596</v>
      </c>
    </row>
    <row r="2" spans="1:2">
      <c r="A2" s="885" t="s">
        <v>1697</v>
      </c>
      <c r="B2" s="885" t="s">
        <v>3271</v>
      </c>
    </row>
    <row r="3" spans="1:2">
      <c r="A3" s="885" t="s">
        <v>1703</v>
      </c>
      <c r="B3" s="885" t="s">
        <v>3275</v>
      </c>
    </row>
    <row r="4" spans="1:2">
      <c r="A4" s="885" t="s">
        <v>1705</v>
      </c>
      <c r="B4" s="885" t="s">
        <v>3276</v>
      </c>
    </row>
    <row r="5" spans="1:2">
      <c r="A5" s="885" t="s">
        <v>1707</v>
      </c>
      <c r="B5" s="885" t="s">
        <v>3277</v>
      </c>
    </row>
    <row r="6" spans="1:2">
      <c r="A6" s="885" t="s">
        <v>1709</v>
      </c>
      <c r="B6" s="885" t="s">
        <v>885</v>
      </c>
    </row>
    <row r="7" spans="1:2">
      <c r="A7" s="885" t="s">
        <v>1714</v>
      </c>
      <c r="B7" s="885" t="s">
        <v>3281</v>
      </c>
    </row>
    <row r="8" spans="1:2">
      <c r="A8" s="885" t="s">
        <v>1718</v>
      </c>
      <c r="B8" s="885" t="s">
        <v>3284</v>
      </c>
    </row>
    <row r="9" spans="1:2">
      <c r="A9" s="885" t="s">
        <v>1724</v>
      </c>
      <c r="B9" s="885" t="s">
        <v>3287</v>
      </c>
    </row>
    <row r="10" spans="1:2">
      <c r="A10" s="885" t="s">
        <v>1726</v>
      </c>
      <c r="B10" s="885" t="s">
        <v>3288</v>
      </c>
    </row>
    <row r="11" spans="1:2">
      <c r="A11" s="885" t="s">
        <v>1728</v>
      </c>
      <c r="B11" s="885" t="s">
        <v>885</v>
      </c>
    </row>
    <row r="12" spans="1:2">
      <c r="A12" s="885" t="s">
        <v>1731</v>
      </c>
      <c r="B12" s="885" t="s">
        <v>3291</v>
      </c>
    </row>
    <row r="13" spans="1:2">
      <c r="A13" s="885" t="s">
        <v>1735</v>
      </c>
      <c r="B13" s="885" t="s">
        <v>3289</v>
      </c>
    </row>
    <row r="14" spans="1:2">
      <c r="A14" s="885" t="s">
        <v>1738</v>
      </c>
      <c r="B14" s="885" t="s">
        <v>3295</v>
      </c>
    </row>
    <row r="15" spans="1:2">
      <c r="A15" s="885" t="s">
        <v>1744</v>
      </c>
      <c r="B15" s="885" t="s">
        <v>3300</v>
      </c>
    </row>
    <row r="16" spans="1:2">
      <c r="A16" s="885" t="s">
        <v>1748</v>
      </c>
      <c r="B16" s="885" t="s">
        <v>3303</v>
      </c>
    </row>
    <row r="17" spans="1:2">
      <c r="A17" s="885" t="s">
        <v>1752</v>
      </c>
      <c r="B17" s="885" t="s">
        <v>890</v>
      </c>
    </row>
    <row r="18" spans="1:2">
      <c r="A18" s="885" t="s">
        <v>1757</v>
      </c>
      <c r="B18" s="885" t="s">
        <v>3309</v>
      </c>
    </row>
    <row r="19" spans="1:2">
      <c r="A19" s="885" t="s">
        <v>1761</v>
      </c>
      <c r="B19" s="885" t="s">
        <v>3312</v>
      </c>
    </row>
    <row r="20" spans="1:2">
      <c r="A20" s="885" t="s">
        <v>1764</v>
      </c>
      <c r="B20" s="885" t="s">
        <v>885</v>
      </c>
    </row>
    <row r="21" spans="1:2">
      <c r="A21" s="885" t="s">
        <v>1769</v>
      </c>
      <c r="B21" s="885" t="s">
        <v>807</v>
      </c>
    </row>
    <row r="22" spans="1:2">
      <c r="A22" s="885" t="s">
        <v>1773</v>
      </c>
      <c r="B22" s="885" t="s">
        <v>3319</v>
      </c>
    </row>
    <row r="23" spans="1:2">
      <c r="A23" s="885" t="s">
        <v>1778</v>
      </c>
      <c r="B23" s="885" t="s">
        <v>3323</v>
      </c>
    </row>
    <row r="24" spans="1:2">
      <c r="A24" s="885" t="s">
        <v>1782</v>
      </c>
      <c r="B24" s="885" t="s">
        <v>3289</v>
      </c>
    </row>
    <row r="25" spans="1:2">
      <c r="A25" s="885" t="s">
        <v>1785</v>
      </c>
      <c r="B25" s="885" t="s">
        <v>3327</v>
      </c>
    </row>
    <row r="26" spans="1:2">
      <c r="A26" s="885" t="s">
        <v>1791</v>
      </c>
      <c r="B26" s="885" t="s">
        <v>3332</v>
      </c>
    </row>
    <row r="27" spans="1:2">
      <c r="A27" s="885" t="s">
        <v>1794</v>
      </c>
      <c r="B27" s="885" t="s">
        <v>3334</v>
      </c>
    </row>
    <row r="28" spans="1:2">
      <c r="A28" s="885" t="s">
        <v>1798</v>
      </c>
      <c r="B28" s="885" t="s">
        <v>3337</v>
      </c>
    </row>
    <row r="29" spans="1:2">
      <c r="A29" s="885" t="s">
        <v>1802</v>
      </c>
      <c r="B29" s="885" t="s">
        <v>3340</v>
      </c>
    </row>
    <row r="30" spans="1:2">
      <c r="A30" s="885" t="s">
        <v>1806</v>
      </c>
      <c r="B30" s="885" t="s">
        <v>3343</v>
      </c>
    </row>
    <row r="31" spans="1:2">
      <c r="A31" s="885" t="s">
        <v>1809</v>
      </c>
      <c r="B31" s="885" t="s">
        <v>3289</v>
      </c>
    </row>
    <row r="32" spans="1:2">
      <c r="A32" s="885" t="s">
        <v>1811</v>
      </c>
      <c r="B32" s="885" t="s">
        <v>3346</v>
      </c>
    </row>
    <row r="33" spans="1:2">
      <c r="A33" s="885" t="s">
        <v>1814</v>
      </c>
      <c r="B33" s="885" t="s">
        <v>3348</v>
      </c>
    </row>
    <row r="34" spans="1:2">
      <c r="A34" s="885" t="s">
        <v>1821</v>
      </c>
      <c r="B34" s="885" t="s">
        <v>3354</v>
      </c>
    </row>
    <row r="35" spans="1:2">
      <c r="A35" s="885" t="s">
        <v>1826</v>
      </c>
      <c r="B35" s="885" t="s">
        <v>3358</v>
      </c>
    </row>
    <row r="36" spans="1:2">
      <c r="A36" s="885" t="s">
        <v>1828</v>
      </c>
      <c r="B36" s="885" t="s">
        <v>3359</v>
      </c>
    </row>
    <row r="37" spans="1:2">
      <c r="A37" s="885" t="s">
        <v>1832</v>
      </c>
      <c r="B37" s="885" t="s">
        <v>885</v>
      </c>
    </row>
    <row r="38" spans="1:2">
      <c r="A38" s="885" t="s">
        <v>1834</v>
      </c>
      <c r="B38" s="885" t="s">
        <v>3363</v>
      </c>
    </row>
    <row r="39" spans="1:2">
      <c r="A39" s="885" t="s">
        <v>1838</v>
      </c>
      <c r="B39" s="885" t="s">
        <v>3366</v>
      </c>
    </row>
    <row r="40" spans="1:2">
      <c r="A40" s="885" t="s">
        <v>1842</v>
      </c>
      <c r="B40" s="885" t="s">
        <v>3369</v>
      </c>
    </row>
    <row r="41" spans="1:2">
      <c r="A41" s="885" t="s">
        <v>1846</v>
      </c>
      <c r="B41" s="885" t="s">
        <v>3289</v>
      </c>
    </row>
    <row r="42" spans="1:2">
      <c r="A42" s="885" t="s">
        <v>1848</v>
      </c>
      <c r="B42" s="885" t="s">
        <v>3373</v>
      </c>
    </row>
    <row r="43" spans="1:2">
      <c r="A43" s="885" t="s">
        <v>1854</v>
      </c>
      <c r="B43" s="885" t="s">
        <v>3378</v>
      </c>
    </row>
    <row r="44" spans="1:2">
      <c r="A44" s="885" t="s">
        <v>1858</v>
      </c>
      <c r="B44" s="885" t="s">
        <v>3289</v>
      </c>
    </row>
    <row r="45" spans="1:2">
      <c r="A45" s="885" t="s">
        <v>1860</v>
      </c>
      <c r="B45" s="885" t="s">
        <v>3382</v>
      </c>
    </row>
    <row r="46" spans="1:2">
      <c r="A46" s="885" t="s">
        <v>1865</v>
      </c>
      <c r="B46" s="885" t="s">
        <v>3386</v>
      </c>
    </row>
    <row r="47" spans="1:2">
      <c r="A47" s="885" t="s">
        <v>1868</v>
      </c>
      <c r="B47" s="885" t="s">
        <v>3388</v>
      </c>
    </row>
    <row r="48" spans="1:2">
      <c r="A48" s="885" t="s">
        <v>1872</v>
      </c>
      <c r="B48" s="885" t="s">
        <v>3289</v>
      </c>
    </row>
    <row r="49" spans="1:2">
      <c r="A49" s="885" t="s">
        <v>1874</v>
      </c>
      <c r="B49" s="885" t="s">
        <v>1269</v>
      </c>
    </row>
    <row r="50" spans="1:2">
      <c r="A50" s="885" t="s">
        <v>1878</v>
      </c>
      <c r="B50" s="885" t="s">
        <v>3396</v>
      </c>
    </row>
    <row r="51" spans="1:2">
      <c r="A51" s="885" t="s">
        <v>1883</v>
      </c>
      <c r="B51" s="885" t="s">
        <v>906</v>
      </c>
    </row>
    <row r="52" spans="1:2">
      <c r="A52" s="885" t="s">
        <v>1887</v>
      </c>
      <c r="B52" s="885" t="s">
        <v>3289</v>
      </c>
    </row>
    <row r="53" spans="1:2">
      <c r="A53" s="885" t="s">
        <v>1889</v>
      </c>
      <c r="B53" s="885" t="s">
        <v>1273</v>
      </c>
    </row>
    <row r="54" spans="1:2">
      <c r="A54" s="885" t="s">
        <v>1894</v>
      </c>
      <c r="B54" s="885" t="s">
        <v>1275</v>
      </c>
    </row>
    <row r="55" spans="1:2">
      <c r="A55" s="885" t="s">
        <v>1897</v>
      </c>
      <c r="B55" s="885" t="s">
        <v>885</v>
      </c>
    </row>
    <row r="56" spans="1:2">
      <c r="A56" s="885" t="s">
        <v>1899</v>
      </c>
      <c r="B56" s="885" t="s">
        <v>3406</v>
      </c>
    </row>
    <row r="57" spans="1:2">
      <c r="A57" s="885" t="s">
        <v>1903</v>
      </c>
      <c r="B57" s="885" t="s">
        <v>3409</v>
      </c>
    </row>
    <row r="58" spans="1:2">
      <c r="A58" s="885" t="s">
        <v>1907</v>
      </c>
      <c r="B58" s="885" t="s">
        <v>3289</v>
      </c>
    </row>
    <row r="59" spans="1:2">
      <c r="A59" s="885" t="s">
        <v>1909</v>
      </c>
      <c r="B59" s="885" t="s">
        <v>912</v>
      </c>
    </row>
    <row r="60" spans="1:2">
      <c r="A60" s="885" t="s">
        <v>1913</v>
      </c>
      <c r="B60" s="885" t="s">
        <v>885</v>
      </c>
    </row>
    <row r="61" spans="1:2">
      <c r="A61" s="885" t="s">
        <v>1916</v>
      </c>
      <c r="B61" s="885" t="s">
        <v>3417</v>
      </c>
    </row>
    <row r="62" spans="1:2">
      <c r="A62" s="885" t="s">
        <v>1920</v>
      </c>
      <c r="B62" s="885" t="s">
        <v>3420</v>
      </c>
    </row>
    <row r="63" spans="1:2">
      <c r="A63" s="885" t="s">
        <v>1924</v>
      </c>
      <c r="B63" s="885" t="s">
        <v>3423</v>
      </c>
    </row>
    <row r="64" spans="1:2">
      <c r="A64" s="885" t="s">
        <v>1928</v>
      </c>
      <c r="B64" s="885" t="s">
        <v>885</v>
      </c>
    </row>
    <row r="65" spans="1:2">
      <c r="A65" s="885" t="s">
        <v>1930</v>
      </c>
      <c r="B65" s="885" t="s">
        <v>3427</v>
      </c>
    </row>
    <row r="66" spans="1:2">
      <c r="A66" s="885" t="s">
        <v>1934</v>
      </c>
      <c r="B66" s="885" t="s">
        <v>3430</v>
      </c>
    </row>
    <row r="67" spans="1:2">
      <c r="A67" s="885" t="s">
        <v>1938</v>
      </c>
      <c r="B67" s="885" t="s">
        <v>3433</v>
      </c>
    </row>
    <row r="68" spans="1:2">
      <c r="A68" s="885" t="s">
        <v>1942</v>
      </c>
      <c r="B68" s="885" t="s">
        <v>3289</v>
      </c>
    </row>
    <row r="69" spans="1:2">
      <c r="A69" s="885" t="s">
        <v>1944</v>
      </c>
      <c r="B69" s="885" t="s">
        <v>3437</v>
      </c>
    </row>
    <row r="70" spans="1:2">
      <c r="A70" s="885" t="s">
        <v>1948</v>
      </c>
      <c r="B70" s="885" t="s">
        <v>3440</v>
      </c>
    </row>
    <row r="71" spans="1:2">
      <c r="A71" s="885" t="s">
        <v>1952</v>
      </c>
      <c r="B71" s="885" t="s">
        <v>3443</v>
      </c>
    </row>
    <row r="72" spans="1:2">
      <c r="A72" s="885" t="s">
        <v>1954</v>
      </c>
      <c r="B72" s="885" t="s">
        <v>885</v>
      </c>
    </row>
    <row r="73" spans="1:2">
      <c r="A73" s="885" t="s">
        <v>1956</v>
      </c>
      <c r="B73" s="885" t="s">
        <v>426</v>
      </c>
    </row>
    <row r="74" spans="1:2">
      <c r="A74" s="885" t="s">
        <v>1961</v>
      </c>
      <c r="B74" s="885" t="s">
        <v>3448</v>
      </c>
    </row>
    <row r="75" spans="1:2">
      <c r="A75" s="885" t="s">
        <v>1965</v>
      </c>
      <c r="B75" s="885" t="s">
        <v>3451</v>
      </c>
    </row>
    <row r="76" spans="1:2">
      <c r="A76" s="885" t="s">
        <v>1968</v>
      </c>
      <c r="B76" s="885" t="s">
        <v>3453</v>
      </c>
    </row>
    <row r="77" spans="1:2">
      <c r="A77" s="885" t="s">
        <v>1971</v>
      </c>
      <c r="B77" s="885" t="s">
        <v>3455</v>
      </c>
    </row>
    <row r="78" spans="1:2">
      <c r="A78" s="885" t="s">
        <v>1974</v>
      </c>
      <c r="B78" s="885" t="s">
        <v>885</v>
      </c>
    </row>
    <row r="79" spans="1:2">
      <c r="A79" s="885" t="s">
        <v>1977</v>
      </c>
      <c r="B79" s="885" t="s">
        <v>802</v>
      </c>
    </row>
    <row r="80" spans="1:2">
      <c r="A80" s="885" t="s">
        <v>1981</v>
      </c>
      <c r="B80" s="885" t="s">
        <v>916</v>
      </c>
    </row>
    <row r="81" spans="1:2">
      <c r="A81" s="885" t="s">
        <v>1985</v>
      </c>
      <c r="B81" s="885" t="s">
        <v>3459</v>
      </c>
    </row>
    <row r="82" spans="1:2">
      <c r="A82" s="885" t="s">
        <v>1987</v>
      </c>
      <c r="B82" s="885" t="s">
        <v>1142</v>
      </c>
    </row>
    <row r="83" spans="1:2">
      <c r="A83" s="885" t="s">
        <v>1992</v>
      </c>
      <c r="B83" s="885" t="s">
        <v>3289</v>
      </c>
    </row>
    <row r="84" spans="1:2">
      <c r="A84" s="885" t="s">
        <v>1994</v>
      </c>
      <c r="B84" s="885" t="s">
        <v>3464</v>
      </c>
    </row>
    <row r="85" spans="1:2">
      <c r="A85" s="885" t="s">
        <v>1998</v>
      </c>
      <c r="B85" s="885" t="s">
        <v>3467</v>
      </c>
    </row>
    <row r="86" spans="1:2">
      <c r="A86" s="885" t="s">
        <v>2002</v>
      </c>
      <c r="B86" s="885" t="s">
        <v>885</v>
      </c>
    </row>
    <row r="87" spans="1:2">
      <c r="A87" s="885" t="s">
        <v>2004</v>
      </c>
      <c r="B87" s="885" t="s">
        <v>3471</v>
      </c>
    </row>
    <row r="88" spans="1:2">
      <c r="A88" s="885" t="s">
        <v>2008</v>
      </c>
      <c r="B88" s="885" t="s">
        <v>885</v>
      </c>
    </row>
    <row r="89" spans="1:2">
      <c r="A89" s="885" t="s">
        <v>2011</v>
      </c>
      <c r="B89" s="885" t="s">
        <v>130</v>
      </c>
    </row>
    <row r="90" spans="1:2">
      <c r="A90" s="885" t="s">
        <v>2016</v>
      </c>
      <c r="B90" s="885" t="s">
        <v>3477</v>
      </c>
    </row>
    <row r="91" spans="1:2">
      <c r="A91" s="885" t="s">
        <v>2020</v>
      </c>
      <c r="B91" s="885" t="s">
        <v>3479</v>
      </c>
    </row>
    <row r="92" spans="1:2">
      <c r="A92" s="885" t="s">
        <v>2024</v>
      </c>
      <c r="B92" s="885" t="s">
        <v>3482</v>
      </c>
    </row>
    <row r="93" spans="1:2">
      <c r="A93" s="885" t="s">
        <v>2028</v>
      </c>
      <c r="B93" s="885" t="s">
        <v>3289</v>
      </c>
    </row>
    <row r="94" spans="1:2">
      <c r="A94" s="885" t="s">
        <v>2030</v>
      </c>
      <c r="B94" s="885" t="s">
        <v>3486</v>
      </c>
    </row>
    <row r="95" spans="1:2">
      <c r="A95" s="885" t="s">
        <v>2034</v>
      </c>
      <c r="B95" s="885" t="s">
        <v>3489</v>
      </c>
    </row>
    <row r="96" spans="1:2">
      <c r="A96" s="885" t="s">
        <v>116</v>
      </c>
      <c r="B96" s="885" t="s">
        <v>3492</v>
      </c>
    </row>
    <row r="97" spans="1:2">
      <c r="A97" s="885" t="s">
        <v>2041</v>
      </c>
      <c r="B97" s="885" t="s">
        <v>3289</v>
      </c>
    </row>
    <row r="98" spans="1:2">
      <c r="A98" s="885" t="s">
        <v>2043</v>
      </c>
      <c r="B98" s="885" t="s">
        <v>1277</v>
      </c>
    </row>
    <row r="99" spans="1:2">
      <c r="A99" s="885" t="s">
        <v>2047</v>
      </c>
      <c r="B99" s="885" t="s">
        <v>3498</v>
      </c>
    </row>
    <row r="100" spans="1:2">
      <c r="A100" s="885" t="s">
        <v>2051</v>
      </c>
      <c r="B100" s="885" t="s">
        <v>3289</v>
      </c>
    </row>
    <row r="101" spans="1:2">
      <c r="A101" s="885" t="s">
        <v>2053</v>
      </c>
      <c r="B101" s="885" t="s">
        <v>119</v>
      </c>
    </row>
    <row r="102" spans="1:2">
      <c r="A102" s="885" t="s">
        <v>2055</v>
      </c>
      <c r="B102" s="885" t="s">
        <v>3501</v>
      </c>
    </row>
    <row r="103" spans="1:2">
      <c r="A103" s="885" t="s">
        <v>2058</v>
      </c>
      <c r="B103" s="885" t="s">
        <v>3289</v>
      </c>
    </row>
    <row r="104" spans="1:2">
      <c r="A104" s="885" t="s">
        <v>2060</v>
      </c>
      <c r="B104" s="885" t="s">
        <v>3504</v>
      </c>
    </row>
    <row r="105" spans="1:2">
      <c r="A105" s="885" t="s">
        <v>2064</v>
      </c>
      <c r="B105" s="885" t="s">
        <v>3507</v>
      </c>
    </row>
    <row r="106" spans="1:2">
      <c r="A106" s="885" t="s">
        <v>2068</v>
      </c>
      <c r="B106" s="885" t="s">
        <v>3510</v>
      </c>
    </row>
    <row r="107" spans="1:2">
      <c r="A107" s="885" t="s">
        <v>2072</v>
      </c>
      <c r="B107" s="885" t="s">
        <v>3289</v>
      </c>
    </row>
    <row r="108" spans="1:2">
      <c r="A108" s="885" t="s">
        <v>2074</v>
      </c>
      <c r="B108" s="885" t="s">
        <v>3514</v>
      </c>
    </row>
    <row r="109" spans="1:2">
      <c r="A109" s="885" t="s">
        <v>2078</v>
      </c>
      <c r="B109" s="885" t="s">
        <v>3289</v>
      </c>
    </row>
    <row r="110" spans="1:2">
      <c r="A110" s="885" t="s">
        <v>2080</v>
      </c>
      <c r="B110" s="885" t="s">
        <v>3518</v>
      </c>
    </row>
    <row r="111" spans="1:2">
      <c r="A111" s="885" t="s">
        <v>2085</v>
      </c>
      <c r="B111" s="885" t="s">
        <v>885</v>
      </c>
    </row>
    <row r="112" spans="1:2">
      <c r="A112" s="885" t="s">
        <v>2087</v>
      </c>
      <c r="B112" s="885" t="s">
        <v>3523</v>
      </c>
    </row>
    <row r="113" spans="1:2">
      <c r="A113" s="885" t="s">
        <v>2091</v>
      </c>
      <c r="B113" s="885" t="s">
        <v>885</v>
      </c>
    </row>
    <row r="114" spans="1:2">
      <c r="A114" s="885" t="s">
        <v>2093</v>
      </c>
      <c r="B114" s="885" t="s">
        <v>3526</v>
      </c>
    </row>
    <row r="115" spans="1:2">
      <c r="A115" s="885" t="s">
        <v>2097</v>
      </c>
      <c r="B115" s="885" t="s">
        <v>966</v>
      </c>
    </row>
    <row r="116" spans="1:2">
      <c r="A116" s="885" t="s">
        <v>2100</v>
      </c>
      <c r="B116" s="885" t="s">
        <v>3529</v>
      </c>
    </row>
    <row r="117" spans="1:2">
      <c r="A117" s="885" t="s">
        <v>2104</v>
      </c>
      <c r="B117" s="885" t="s">
        <v>191</v>
      </c>
    </row>
    <row r="118" spans="1:2">
      <c r="A118" s="885" t="s">
        <v>2108</v>
      </c>
      <c r="B118" s="885" t="s">
        <v>3289</v>
      </c>
    </row>
    <row r="119" spans="1:2">
      <c r="A119" s="885" t="s">
        <v>2110</v>
      </c>
      <c r="B119" s="885" t="s">
        <v>3534</v>
      </c>
    </row>
    <row r="120" spans="1:2">
      <c r="A120" s="885" t="s">
        <v>2114</v>
      </c>
      <c r="B120" s="885" t="s">
        <v>885</v>
      </c>
    </row>
    <row r="121" spans="1:2">
      <c r="A121" s="885" t="s">
        <v>2116</v>
      </c>
      <c r="B121" s="885" t="s">
        <v>3539</v>
      </c>
    </row>
    <row r="122" spans="1:2">
      <c r="A122" s="885" t="s">
        <v>2120</v>
      </c>
      <c r="B122" s="885" t="s">
        <v>885</v>
      </c>
    </row>
    <row r="123" spans="1:2">
      <c r="A123" s="885" t="s">
        <v>3595</v>
      </c>
      <c r="B123" s="885" t="s">
        <v>3542</v>
      </c>
    </row>
    <row r="124" spans="1:2">
      <c r="A124" s="885" t="s">
        <v>2123</v>
      </c>
      <c r="B124" s="885" t="s">
        <v>3544</v>
      </c>
    </row>
    <row r="125" spans="1:2">
      <c r="A125" s="885" t="s">
        <v>2127</v>
      </c>
      <c r="B125" s="885" t="s">
        <v>3544</v>
      </c>
    </row>
    <row r="126" spans="1:2">
      <c r="A126" s="885" t="s">
        <v>2130</v>
      </c>
      <c r="B126" s="885" t="s">
        <v>3546</v>
      </c>
    </row>
    <row r="127" spans="1:2">
      <c r="A127" s="885" t="s">
        <v>3595</v>
      </c>
      <c r="B127" s="885" t="s">
        <v>3547</v>
      </c>
    </row>
    <row r="128" spans="1:2">
      <c r="A128" s="885" t="s">
        <v>2134</v>
      </c>
      <c r="B128" s="885" t="s">
        <v>3549</v>
      </c>
    </row>
    <row r="129" spans="1:2">
      <c r="A129" s="885" t="s">
        <v>2138</v>
      </c>
      <c r="B129" s="885" t="s">
        <v>3550</v>
      </c>
    </row>
    <row r="130" spans="1:2">
      <c r="A130" s="885" t="s">
        <v>2142</v>
      </c>
      <c r="B130" s="885" t="s">
        <v>3553</v>
      </c>
    </row>
    <row r="131" spans="1:2">
      <c r="A131" s="885" t="s">
        <v>2147</v>
      </c>
      <c r="B131" s="885" t="s">
        <v>3556</v>
      </c>
    </row>
    <row r="132" spans="1:2">
      <c r="A132" s="885" t="s">
        <v>2154</v>
      </c>
      <c r="B132" s="885" t="s">
        <v>3561</v>
      </c>
    </row>
    <row r="133" spans="1:2">
      <c r="A133" s="885" t="s">
        <v>2159</v>
      </c>
      <c r="B133" s="885" t="s">
        <v>3564</v>
      </c>
    </row>
    <row r="134" spans="1:2">
      <c r="A134" s="885" t="s">
        <v>2166</v>
      </c>
      <c r="B134" s="885" t="s">
        <v>3569</v>
      </c>
    </row>
    <row r="135" spans="1:2">
      <c r="A135" s="885" t="s">
        <v>2171</v>
      </c>
      <c r="B135" s="885" t="s">
        <v>3572</v>
      </c>
    </row>
    <row r="136" spans="1:2">
      <c r="A136" s="885" t="s">
        <v>2176</v>
      </c>
      <c r="B136" s="885" t="s">
        <v>3575</v>
      </c>
    </row>
    <row r="137" spans="1:2">
      <c r="A137" s="885" t="s">
        <v>2181</v>
      </c>
      <c r="B137" s="885" t="s">
        <v>3578</v>
      </c>
    </row>
    <row r="138" spans="1:2">
      <c r="A138" s="885" t="s">
        <v>2186</v>
      </c>
      <c r="B138" s="885" t="s">
        <v>3581</v>
      </c>
    </row>
    <row r="139" spans="1:2">
      <c r="A139" s="885" t="s">
        <v>2191</v>
      </c>
      <c r="B139" s="885" t="s">
        <v>3584</v>
      </c>
    </row>
    <row r="140" spans="1:2">
      <c r="A140" s="885" t="s">
        <v>2196</v>
      </c>
      <c r="B140" s="885" t="s">
        <v>3587</v>
      </c>
    </row>
    <row r="141" spans="1:2">
      <c r="A141" s="885" t="s">
        <v>2201</v>
      </c>
      <c r="B141" s="885" t="s">
        <v>3590</v>
      </c>
    </row>
    <row r="142" spans="1:2">
      <c r="A142" s="885"/>
      <c r="B142" s="885"/>
    </row>
    <row r="143" spans="1:2">
      <c r="A143" s="885"/>
      <c r="B143" s="885"/>
    </row>
    <row r="144" spans="1:2">
      <c r="A144" s="885"/>
      <c r="B144" s="885"/>
    </row>
    <row r="145" spans="1:2">
      <c r="A145" s="885"/>
      <c r="B145" s="885"/>
    </row>
    <row r="146" spans="1:2">
      <c r="A146" s="885"/>
      <c r="B146" s="885"/>
    </row>
    <row r="147" spans="1:2">
      <c r="A147" s="885"/>
      <c r="B147" s="885"/>
    </row>
    <row r="148" spans="1:2">
      <c r="A148" s="885"/>
      <c r="B148" s="885"/>
    </row>
    <row r="149" spans="1:2">
      <c r="A149" s="885"/>
      <c r="B149" s="885"/>
    </row>
    <row r="150" spans="1:2">
      <c r="A150" s="885"/>
      <c r="B150" s="885"/>
    </row>
    <row r="151" spans="1:2">
      <c r="A151" s="885"/>
      <c r="B151" s="885"/>
    </row>
    <row r="152" spans="1:2">
      <c r="A152" s="885"/>
      <c r="B152" s="885"/>
    </row>
    <row r="153" spans="1:2">
      <c r="A153" s="885"/>
      <c r="B153" s="885"/>
    </row>
    <row r="154" spans="1:2">
      <c r="A154" s="885"/>
      <c r="B154" s="885"/>
    </row>
    <row r="155" spans="1:2">
      <c r="A155" s="885"/>
      <c r="B155" s="885"/>
    </row>
    <row r="156" spans="1:2">
      <c r="A156" s="885"/>
      <c r="B156" s="885"/>
    </row>
    <row r="157" spans="1:2">
      <c r="A157" s="885"/>
      <c r="B157" s="885"/>
    </row>
    <row r="158" spans="1:2">
      <c r="A158" s="885"/>
      <c r="B158" s="885"/>
    </row>
    <row r="159" spans="1:2">
      <c r="A159" s="885"/>
      <c r="B159" s="885"/>
    </row>
    <row r="160" spans="1:2">
      <c r="A160" s="885"/>
      <c r="B160" s="885"/>
    </row>
    <row r="161" spans="1:2">
      <c r="A161" s="885"/>
      <c r="B161" s="885"/>
    </row>
    <row r="162" spans="1:2">
      <c r="A162" s="885"/>
      <c r="B162" s="885"/>
    </row>
    <row r="163" spans="1:2">
      <c r="A163" s="885"/>
      <c r="B163" s="885"/>
    </row>
    <row r="164" spans="1:2">
      <c r="A164" s="885"/>
      <c r="B164" s="885"/>
    </row>
    <row r="165" spans="1:2">
      <c r="A165" s="885"/>
      <c r="B165" s="885"/>
    </row>
    <row r="166" spans="1:2">
      <c r="A166" s="885"/>
      <c r="B166" s="885"/>
    </row>
    <row r="167" spans="1:2">
      <c r="A167" s="885"/>
      <c r="B167" s="885"/>
    </row>
    <row r="168" spans="1:2">
      <c r="A168" s="885"/>
      <c r="B168" s="885"/>
    </row>
    <row r="169" spans="1:2">
      <c r="A169" s="885"/>
      <c r="B169" s="885"/>
    </row>
    <row r="170" spans="1:2">
      <c r="A170" s="885"/>
      <c r="B170" s="885"/>
    </row>
    <row r="171" spans="1:2">
      <c r="A171" s="885"/>
      <c r="B171" s="885"/>
    </row>
    <row r="172" spans="1:2">
      <c r="A172" s="885"/>
      <c r="B172" s="885"/>
    </row>
    <row r="173" spans="1:2">
      <c r="A173" s="885"/>
      <c r="B173" s="885"/>
    </row>
    <row r="174" spans="1:2">
      <c r="A174" s="885"/>
      <c r="B174" s="885"/>
    </row>
    <row r="175" spans="1:2">
      <c r="A175" s="885"/>
      <c r="B175" s="885"/>
    </row>
    <row r="176" spans="1:2">
      <c r="A176" s="885"/>
      <c r="B176" s="885"/>
    </row>
    <row r="177" spans="1:2">
      <c r="A177" s="885"/>
      <c r="B177" s="885"/>
    </row>
    <row r="178" spans="1:2">
      <c r="A178" s="885"/>
      <c r="B178" s="885"/>
    </row>
    <row r="179" spans="1:2">
      <c r="A179" s="885"/>
      <c r="B179" s="885"/>
    </row>
    <row r="180" spans="1:2">
      <c r="A180" s="885"/>
      <c r="B180" s="885"/>
    </row>
    <row r="181" spans="1:2">
      <c r="A181" s="885"/>
      <c r="B181" s="885"/>
    </row>
    <row r="182" spans="1:2">
      <c r="A182" s="885"/>
      <c r="B182" s="885"/>
    </row>
    <row r="183" spans="1:2">
      <c r="A183" s="885"/>
      <c r="B183" s="885"/>
    </row>
    <row r="184" spans="1:2">
      <c r="A184" s="885"/>
      <c r="B184" s="885"/>
    </row>
    <row r="185" spans="1:2">
      <c r="A185" s="885"/>
      <c r="B185" s="885"/>
    </row>
    <row r="186" spans="1:2">
      <c r="A186" s="885"/>
      <c r="B186" s="885"/>
    </row>
    <row r="187" spans="1:2">
      <c r="A187" s="885"/>
      <c r="B187" s="885"/>
    </row>
    <row r="188" spans="1:2">
      <c r="A188" s="885"/>
      <c r="B188" s="885"/>
    </row>
    <row r="189" spans="1:2">
      <c r="A189" s="885"/>
      <c r="B189" s="885"/>
    </row>
    <row r="190" spans="1:2">
      <c r="A190" s="885"/>
      <c r="B190" s="885"/>
    </row>
    <row r="191" spans="1:2">
      <c r="A191" s="885"/>
      <c r="B191" s="885"/>
    </row>
    <row r="192" spans="1:2">
      <c r="A192" s="885"/>
      <c r="B192" s="885"/>
    </row>
    <row r="193" spans="1:2">
      <c r="A193" s="885"/>
      <c r="B193" s="885"/>
    </row>
    <row r="194" spans="1:2">
      <c r="A194" s="885"/>
      <c r="B194" s="885"/>
    </row>
    <row r="195" spans="1:2">
      <c r="A195" s="885"/>
      <c r="B195" s="885"/>
    </row>
    <row r="196" spans="1:2">
      <c r="A196" s="885"/>
      <c r="B196" s="885"/>
    </row>
    <row r="197" spans="1:2">
      <c r="A197" s="885"/>
      <c r="B197" s="885"/>
    </row>
    <row r="198" spans="1:2">
      <c r="A198" s="885"/>
      <c r="B198" s="885"/>
    </row>
    <row r="199" spans="1:2">
      <c r="A199" s="885"/>
      <c r="B199" s="885"/>
    </row>
    <row r="200" spans="1:2">
      <c r="A200" s="885"/>
      <c r="B200" s="885"/>
    </row>
    <row r="201" spans="1:2">
      <c r="A201" s="885"/>
      <c r="B201" s="885"/>
    </row>
    <row r="202" spans="1:2">
      <c r="A202" s="885"/>
      <c r="B202" s="885"/>
    </row>
    <row r="203" spans="1:2">
      <c r="A203" s="885"/>
      <c r="B203" s="885"/>
    </row>
    <row r="204" spans="1:2">
      <c r="A204" s="885"/>
      <c r="B204" s="885"/>
    </row>
    <row r="205" spans="1:2">
      <c r="A205" s="885"/>
      <c r="B205" s="885"/>
    </row>
    <row r="206" spans="1:2">
      <c r="A206" s="885"/>
      <c r="B206" s="885"/>
    </row>
    <row r="207" spans="1:2">
      <c r="A207" s="885"/>
      <c r="B207" s="885"/>
    </row>
    <row r="208" spans="1:2">
      <c r="A208" s="885"/>
      <c r="B208" s="885"/>
    </row>
    <row r="209" spans="1:2">
      <c r="A209" s="885"/>
      <c r="B209" s="885"/>
    </row>
    <row r="210" spans="1:2">
      <c r="A210" s="885"/>
      <c r="B210" s="885"/>
    </row>
    <row r="211" spans="1:2">
      <c r="A211" s="885"/>
      <c r="B211" s="885"/>
    </row>
    <row r="212" spans="1:2">
      <c r="A212" s="885"/>
      <c r="B212" s="885"/>
    </row>
    <row r="213" spans="1:2">
      <c r="A213" s="885"/>
      <c r="B213" s="885"/>
    </row>
    <row r="214" spans="1:2">
      <c r="A214" s="885"/>
      <c r="B214" s="885"/>
    </row>
    <row r="215" spans="1:2">
      <c r="A215" s="885"/>
      <c r="B215" s="885"/>
    </row>
    <row r="216" spans="1:2">
      <c r="A216" s="885"/>
      <c r="B216" s="885"/>
    </row>
    <row r="217" spans="1:2">
      <c r="A217" s="885"/>
      <c r="B217" s="885"/>
    </row>
    <row r="218" spans="1:2">
      <c r="A218" s="885"/>
      <c r="B218" s="885"/>
    </row>
    <row r="219" spans="1:2">
      <c r="A219" s="885"/>
      <c r="B219" s="885"/>
    </row>
    <row r="220" spans="1:2">
      <c r="A220" s="885"/>
      <c r="B220" s="885"/>
    </row>
    <row r="221" spans="1:2">
      <c r="A221" s="885"/>
      <c r="B221" s="885"/>
    </row>
    <row r="222" spans="1:2">
      <c r="A222" s="885"/>
      <c r="B222" s="885"/>
    </row>
    <row r="223" spans="1:2">
      <c r="A223" s="885"/>
      <c r="B223" s="885"/>
    </row>
    <row r="224" spans="1:2">
      <c r="A224" s="885"/>
      <c r="B224" s="885"/>
    </row>
    <row r="225" spans="1:2">
      <c r="A225" s="885"/>
      <c r="B225" s="885"/>
    </row>
    <row r="226" spans="1:2">
      <c r="A226" s="885"/>
      <c r="B226" s="885"/>
    </row>
    <row r="227" spans="1:2">
      <c r="A227" s="885"/>
      <c r="B227" s="885"/>
    </row>
    <row r="228" spans="1:2">
      <c r="A228" s="885"/>
      <c r="B228" s="885"/>
    </row>
    <row r="229" spans="1:2">
      <c r="A229" s="885"/>
      <c r="B229" s="885"/>
    </row>
    <row r="230" spans="1:2">
      <c r="A230" s="885"/>
      <c r="B230" s="885"/>
    </row>
    <row r="231" spans="1:2">
      <c r="A231" s="885"/>
      <c r="B231" s="885"/>
    </row>
    <row r="232" spans="1:2">
      <c r="A232" s="885"/>
      <c r="B232" s="885"/>
    </row>
    <row r="233" spans="1:2">
      <c r="A233" s="885"/>
      <c r="B233" s="885"/>
    </row>
    <row r="234" spans="1:2">
      <c r="A234" s="885"/>
      <c r="B234" s="885"/>
    </row>
    <row r="235" spans="1:2">
      <c r="A235" s="885"/>
      <c r="B235" s="885"/>
    </row>
    <row r="236" spans="1:2">
      <c r="A236" s="885"/>
      <c r="B236" s="885"/>
    </row>
    <row r="237" spans="1:2">
      <c r="A237" s="885"/>
      <c r="B237" s="885"/>
    </row>
    <row r="238" spans="1:2">
      <c r="A238" s="885"/>
      <c r="B238" s="885"/>
    </row>
    <row r="239" spans="1:2">
      <c r="A239" s="885"/>
      <c r="B239" s="885"/>
    </row>
    <row r="240" spans="1:2">
      <c r="A240" s="885"/>
      <c r="B240" s="885"/>
    </row>
    <row r="241" spans="1:2">
      <c r="A241" s="885"/>
      <c r="B241" s="885"/>
    </row>
    <row r="242" spans="1:2">
      <c r="A242" s="885"/>
      <c r="B242" s="885"/>
    </row>
    <row r="243" spans="1:2">
      <c r="A243" s="885"/>
      <c r="B243" s="885"/>
    </row>
    <row r="244" spans="1:2">
      <c r="A244" s="885"/>
      <c r="B244" s="885"/>
    </row>
    <row r="245" spans="1:2">
      <c r="A245" s="885"/>
      <c r="B245" s="885"/>
    </row>
    <row r="246" spans="1:2">
      <c r="A246" s="885"/>
      <c r="B246" s="885"/>
    </row>
    <row r="247" spans="1:2">
      <c r="A247" s="885"/>
      <c r="B247" s="885"/>
    </row>
    <row r="248" spans="1:2">
      <c r="A248" s="885"/>
      <c r="B248" s="885"/>
    </row>
    <row r="249" spans="1:2">
      <c r="A249" s="885"/>
      <c r="B249" s="885"/>
    </row>
    <row r="250" spans="1:2">
      <c r="A250" s="885"/>
      <c r="B250" s="885"/>
    </row>
    <row r="251" spans="1:2">
      <c r="A251" s="885"/>
      <c r="B251" s="885"/>
    </row>
    <row r="252" spans="1:2">
      <c r="A252" s="885"/>
      <c r="B252" s="885"/>
    </row>
    <row r="253" spans="1:2">
      <c r="A253" s="885"/>
      <c r="B253" s="885"/>
    </row>
    <row r="254" spans="1:2">
      <c r="A254" s="885"/>
      <c r="B254" s="885"/>
    </row>
    <row r="255" spans="1:2">
      <c r="A255" s="885"/>
      <c r="B255" s="885"/>
    </row>
    <row r="256" spans="1:2">
      <c r="A256" s="885"/>
      <c r="B256" s="885"/>
    </row>
    <row r="257" spans="1:2">
      <c r="A257" s="885"/>
      <c r="B257" s="885"/>
    </row>
    <row r="258" spans="1:2">
      <c r="A258" s="885"/>
      <c r="B258" s="885"/>
    </row>
    <row r="259" spans="1:2">
      <c r="A259" s="885"/>
      <c r="B259" s="885"/>
    </row>
    <row r="260" spans="1:2">
      <c r="A260" s="885"/>
      <c r="B260" s="885"/>
    </row>
    <row r="261" spans="1:2">
      <c r="A261" s="885"/>
      <c r="B261" s="885"/>
    </row>
    <row r="262" spans="1:2">
      <c r="A262" s="885"/>
      <c r="B262" s="885"/>
    </row>
    <row r="263" spans="1:2">
      <c r="A263" s="885"/>
      <c r="B263" s="885"/>
    </row>
    <row r="264" spans="1:2">
      <c r="A264" s="885"/>
      <c r="B264" s="885"/>
    </row>
    <row r="265" spans="1:2">
      <c r="A265" s="885"/>
      <c r="B265" s="885"/>
    </row>
    <row r="266" spans="1:2">
      <c r="A266" s="885"/>
      <c r="B266" s="885"/>
    </row>
    <row r="267" spans="1:2">
      <c r="A267" s="885"/>
      <c r="B267" s="885"/>
    </row>
    <row r="268" spans="1:2">
      <c r="A268" s="885"/>
      <c r="B268" s="885"/>
    </row>
    <row r="269" spans="1:2">
      <c r="A269" s="885"/>
      <c r="B269" s="885"/>
    </row>
    <row r="270" spans="1:2">
      <c r="A270" s="885"/>
      <c r="B270" s="885"/>
    </row>
    <row r="271" spans="1:2">
      <c r="A271" s="885"/>
      <c r="B271" s="885"/>
    </row>
    <row r="272" spans="1:2">
      <c r="A272" s="885"/>
      <c r="B272" s="885"/>
    </row>
    <row r="273" spans="1:2">
      <c r="A273" s="885"/>
      <c r="B273" s="885"/>
    </row>
    <row r="274" spans="1:2">
      <c r="A274" s="885"/>
      <c r="B274" s="885"/>
    </row>
    <row r="275" spans="1:2">
      <c r="A275" s="885"/>
      <c r="B275" s="885"/>
    </row>
    <row r="276" spans="1:2">
      <c r="A276" s="885"/>
      <c r="B276" s="885"/>
    </row>
    <row r="277" spans="1:2">
      <c r="A277" s="885"/>
      <c r="B277" s="885"/>
    </row>
    <row r="278" spans="1:2">
      <c r="A278" s="885"/>
      <c r="B278" s="885"/>
    </row>
    <row r="279" spans="1:2">
      <c r="A279" s="885"/>
      <c r="B279" s="885"/>
    </row>
    <row r="280" spans="1:2">
      <c r="A280" s="885"/>
      <c r="B280" s="885"/>
    </row>
    <row r="281" spans="1:2">
      <c r="A281" s="885"/>
      <c r="B281" s="885"/>
    </row>
    <row r="282" spans="1:2">
      <c r="A282" s="885"/>
      <c r="B282" s="885"/>
    </row>
    <row r="283" spans="1:2">
      <c r="A283" s="885"/>
      <c r="B283" s="885"/>
    </row>
    <row r="284" spans="1:2">
      <c r="A284" s="885"/>
      <c r="B284" s="885"/>
    </row>
    <row r="285" spans="1:2">
      <c r="A285" s="885"/>
      <c r="B285" s="885"/>
    </row>
    <row r="286" spans="1:2">
      <c r="A286" s="885"/>
      <c r="B286" s="885"/>
    </row>
    <row r="287" spans="1:2">
      <c r="A287" s="885"/>
      <c r="B287" s="885"/>
    </row>
    <row r="288" spans="1:2">
      <c r="A288" s="885"/>
      <c r="B288" s="885"/>
    </row>
    <row r="289" spans="1:2">
      <c r="A289" s="885"/>
      <c r="B289" s="885"/>
    </row>
    <row r="290" spans="1:2">
      <c r="A290" s="885"/>
      <c r="B290" s="885"/>
    </row>
    <row r="291" spans="1:2">
      <c r="A291" s="885"/>
      <c r="B291" s="885"/>
    </row>
    <row r="292" spans="1:2">
      <c r="A292" s="885"/>
      <c r="B292" s="885"/>
    </row>
    <row r="293" spans="1:2">
      <c r="A293" s="885"/>
      <c r="B293" s="885"/>
    </row>
    <row r="294" spans="1:2">
      <c r="A294" s="885"/>
      <c r="B294" s="885"/>
    </row>
    <row r="295" spans="1:2">
      <c r="A295" s="885"/>
      <c r="B295" s="885"/>
    </row>
    <row r="296" spans="1:2">
      <c r="A296" s="885"/>
      <c r="B296" s="885"/>
    </row>
    <row r="297" spans="1:2">
      <c r="A297" s="885"/>
      <c r="B297" s="885"/>
    </row>
    <row r="298" spans="1:2">
      <c r="A298" s="885"/>
      <c r="B298" s="885"/>
    </row>
    <row r="299" spans="1:2">
      <c r="A299" s="885"/>
      <c r="B299" s="885"/>
    </row>
    <row r="300" spans="1:2">
      <c r="A300" s="885"/>
      <c r="B300" s="885"/>
    </row>
    <row r="301" spans="1:2">
      <c r="A301" s="885"/>
      <c r="B301" s="885"/>
    </row>
    <row r="302" spans="1:2">
      <c r="A302" s="885"/>
      <c r="B302" s="885"/>
    </row>
    <row r="303" spans="1:2">
      <c r="A303" s="885"/>
      <c r="B303" s="885"/>
    </row>
    <row r="304" spans="1:2">
      <c r="A304" s="885"/>
      <c r="B304" s="885"/>
    </row>
    <row r="305" spans="1:2">
      <c r="A305" s="885"/>
      <c r="B305" s="885"/>
    </row>
    <row r="306" spans="1:2">
      <c r="A306" s="885"/>
      <c r="B306" s="885"/>
    </row>
    <row r="307" spans="1:2">
      <c r="A307" s="885"/>
      <c r="B307" s="885"/>
    </row>
    <row r="308" spans="1:2">
      <c r="A308" s="885"/>
      <c r="B308" s="885"/>
    </row>
    <row r="309" spans="1:2">
      <c r="A309" s="885"/>
      <c r="B309" s="885"/>
    </row>
    <row r="310" spans="1:2">
      <c r="A310" s="885"/>
      <c r="B310" s="885"/>
    </row>
    <row r="311" spans="1:2">
      <c r="A311" s="885"/>
      <c r="B311" s="885"/>
    </row>
    <row r="312" spans="1:2">
      <c r="A312" s="885"/>
      <c r="B312" s="885"/>
    </row>
    <row r="313" spans="1:2">
      <c r="A313" s="885"/>
      <c r="B313" s="885"/>
    </row>
    <row r="314" spans="1:2">
      <c r="A314" s="885"/>
      <c r="B314" s="885"/>
    </row>
    <row r="315" spans="1:2">
      <c r="A315" s="885"/>
      <c r="B315" s="885"/>
    </row>
    <row r="316" spans="1:2">
      <c r="A316" s="885"/>
      <c r="B316" s="885"/>
    </row>
    <row r="317" spans="1:2">
      <c r="A317" s="885"/>
      <c r="B317" s="885"/>
    </row>
    <row r="318" spans="1:2">
      <c r="A318" s="885"/>
      <c r="B318" s="885"/>
    </row>
    <row r="319" spans="1:2">
      <c r="A319" s="885"/>
      <c r="B319" s="885"/>
    </row>
    <row r="320" spans="1:2">
      <c r="A320" s="885"/>
      <c r="B320" s="885"/>
    </row>
    <row r="321" spans="1:2">
      <c r="A321" s="885"/>
      <c r="B321" s="885"/>
    </row>
    <row r="322" spans="1:2">
      <c r="A322" s="885"/>
      <c r="B322" s="885"/>
    </row>
    <row r="323" spans="1:2">
      <c r="A323" s="885"/>
      <c r="B323" s="885"/>
    </row>
    <row r="324" spans="1:2">
      <c r="A324" s="885"/>
      <c r="B324" s="885"/>
    </row>
    <row r="325" spans="1:2">
      <c r="A325" s="885"/>
      <c r="B325" s="885"/>
    </row>
    <row r="326" spans="1:2">
      <c r="A326" s="885"/>
      <c r="B326" s="885"/>
    </row>
    <row r="327" spans="1:2">
      <c r="A327" s="885"/>
      <c r="B327" s="885"/>
    </row>
    <row r="328" spans="1:2">
      <c r="A328" s="885"/>
      <c r="B328" s="885"/>
    </row>
    <row r="329" spans="1:2">
      <c r="A329" s="885"/>
      <c r="B329" s="885"/>
    </row>
    <row r="330" spans="1:2">
      <c r="A330" s="885"/>
      <c r="B330" s="885"/>
    </row>
    <row r="331" spans="1:2">
      <c r="A331" s="885"/>
      <c r="B331" s="885"/>
    </row>
    <row r="332" spans="1:2">
      <c r="A332" s="885"/>
      <c r="B332" s="885"/>
    </row>
    <row r="333" spans="1:2">
      <c r="A333" s="885"/>
      <c r="B333" s="885"/>
    </row>
    <row r="334" spans="1:2">
      <c r="A334" s="885"/>
      <c r="B334" s="885"/>
    </row>
    <row r="335" spans="1:2">
      <c r="A335" s="885"/>
      <c r="B335" s="885"/>
    </row>
    <row r="336" spans="1:2">
      <c r="A336" s="885"/>
      <c r="B336" s="885"/>
    </row>
    <row r="337" spans="1:2">
      <c r="A337" s="885"/>
      <c r="B337" s="885"/>
    </row>
    <row r="338" spans="1:2">
      <c r="A338" s="885"/>
      <c r="B338" s="885"/>
    </row>
    <row r="339" spans="1:2">
      <c r="A339" s="885"/>
      <c r="B339" s="885"/>
    </row>
    <row r="340" spans="1:2">
      <c r="A340" s="885"/>
      <c r="B340" s="885"/>
    </row>
    <row r="341" spans="1:2">
      <c r="A341" s="885"/>
      <c r="B341" s="885"/>
    </row>
    <row r="342" spans="1:2">
      <c r="A342" s="885"/>
      <c r="B342" s="885"/>
    </row>
    <row r="343" spans="1:2">
      <c r="A343" s="885"/>
      <c r="B343" s="885"/>
    </row>
    <row r="344" spans="1:2">
      <c r="A344" s="885"/>
      <c r="B344" s="885"/>
    </row>
    <row r="345" spans="1:2">
      <c r="A345" s="885"/>
      <c r="B345" s="885"/>
    </row>
    <row r="346" spans="1:2">
      <c r="A346" s="885"/>
      <c r="B346" s="885"/>
    </row>
    <row r="347" spans="1:2">
      <c r="A347" s="885"/>
      <c r="B347" s="885"/>
    </row>
    <row r="348" spans="1:2">
      <c r="A348" s="885"/>
      <c r="B348" s="885"/>
    </row>
    <row r="349" spans="1:2">
      <c r="A349" s="885"/>
      <c r="B349" s="885"/>
    </row>
    <row r="350" spans="1:2">
      <c r="A350" s="885"/>
      <c r="B350" s="885"/>
    </row>
    <row r="351" spans="1:2">
      <c r="A351" s="885"/>
      <c r="B351" s="885"/>
    </row>
    <row r="352" spans="1:2">
      <c r="A352" s="885"/>
      <c r="B352" s="885"/>
    </row>
    <row r="353" spans="1:2">
      <c r="A353" s="885"/>
      <c r="B353" s="885"/>
    </row>
    <row r="354" spans="1:2">
      <c r="A354" s="885"/>
      <c r="B354" s="885"/>
    </row>
    <row r="355" spans="1:2">
      <c r="A355" s="885"/>
      <c r="B355" s="885"/>
    </row>
    <row r="356" spans="1:2">
      <c r="A356" s="885"/>
      <c r="B356" s="885"/>
    </row>
    <row r="357" spans="1:2">
      <c r="A357" s="885"/>
      <c r="B357" s="885"/>
    </row>
    <row r="358" spans="1:2">
      <c r="A358" s="885"/>
      <c r="B358" s="885"/>
    </row>
    <row r="359" spans="1:2">
      <c r="A359" s="885"/>
      <c r="B359" s="885"/>
    </row>
    <row r="360" spans="1:2">
      <c r="A360" s="885"/>
      <c r="B360" s="885"/>
    </row>
    <row r="361" spans="1:2">
      <c r="A361" s="885"/>
      <c r="B361" s="885"/>
    </row>
    <row r="362" spans="1:2">
      <c r="A362" s="885"/>
      <c r="B362" s="885"/>
    </row>
    <row r="363" spans="1:2">
      <c r="A363" s="885"/>
      <c r="B363" s="885"/>
    </row>
    <row r="364" spans="1:2">
      <c r="A364" s="885"/>
      <c r="B364" s="885"/>
    </row>
    <row r="365" spans="1:2">
      <c r="A365" s="885"/>
      <c r="B365" s="885"/>
    </row>
    <row r="366" spans="1:2">
      <c r="A366" s="885"/>
      <c r="B366" s="885"/>
    </row>
    <row r="367" spans="1:2">
      <c r="A367" s="885"/>
      <c r="B367" s="885"/>
    </row>
    <row r="368" spans="1:2">
      <c r="A368" s="885"/>
      <c r="B368" s="885"/>
    </row>
    <row r="369" spans="1:2">
      <c r="A369" s="885"/>
      <c r="B369" s="885"/>
    </row>
    <row r="370" spans="1:2">
      <c r="A370" s="885"/>
      <c r="B370" s="885"/>
    </row>
    <row r="371" spans="1:2">
      <c r="A371" s="885"/>
      <c r="B371" s="885"/>
    </row>
    <row r="372" spans="1:2">
      <c r="A372" s="885"/>
      <c r="B372" s="885"/>
    </row>
    <row r="373" spans="1:2">
      <c r="A373" s="885"/>
      <c r="B373" s="885"/>
    </row>
    <row r="374" spans="1:2">
      <c r="A374" s="885"/>
      <c r="B374" s="885"/>
    </row>
    <row r="375" spans="1:2">
      <c r="A375" s="885"/>
      <c r="B375" s="885"/>
    </row>
    <row r="376" spans="1:2">
      <c r="A376" s="885"/>
      <c r="B376" s="885"/>
    </row>
    <row r="377" spans="1:2">
      <c r="A377" s="885"/>
      <c r="B377" s="885"/>
    </row>
    <row r="378" spans="1:2">
      <c r="A378" s="885"/>
      <c r="B378" s="885"/>
    </row>
    <row r="379" spans="1:2">
      <c r="A379" s="885"/>
      <c r="B379" s="885"/>
    </row>
    <row r="380" spans="1:2">
      <c r="A380" s="885"/>
      <c r="B380" s="885"/>
    </row>
    <row r="381" spans="1:2">
      <c r="A381" s="885"/>
      <c r="B381" s="885"/>
    </row>
    <row r="382" spans="1:2">
      <c r="A382" s="885"/>
      <c r="B382" s="885"/>
    </row>
    <row r="383" spans="1:2">
      <c r="A383" s="885"/>
      <c r="B383" s="885"/>
    </row>
    <row r="384" spans="1:2">
      <c r="A384" s="885"/>
      <c r="B384" s="885"/>
    </row>
    <row r="385" spans="1:2">
      <c r="A385" s="885"/>
      <c r="B385" s="885"/>
    </row>
    <row r="386" spans="1:2">
      <c r="A386" s="885"/>
      <c r="B386" s="885"/>
    </row>
    <row r="387" spans="1:2">
      <c r="A387" s="885"/>
      <c r="B387" s="885"/>
    </row>
    <row r="388" spans="1:2">
      <c r="A388" s="885"/>
      <c r="B388" s="885"/>
    </row>
    <row r="389" spans="1:2">
      <c r="A389" s="885"/>
      <c r="B389" s="885"/>
    </row>
    <row r="390" spans="1:2">
      <c r="A390" s="885"/>
      <c r="B390" s="885"/>
    </row>
    <row r="391" spans="1:2">
      <c r="A391" s="885"/>
      <c r="B391" s="885"/>
    </row>
    <row r="392" spans="1:2">
      <c r="A392" s="885"/>
      <c r="B392" s="885"/>
    </row>
    <row r="393" spans="1:2">
      <c r="A393" s="885"/>
      <c r="B393" s="885"/>
    </row>
    <row r="394" spans="1:2">
      <c r="A394" s="885"/>
      <c r="B394" s="885"/>
    </row>
    <row r="395" spans="1:2">
      <c r="A395" s="885"/>
      <c r="B395" s="885"/>
    </row>
    <row r="396" spans="1:2">
      <c r="A396" s="885"/>
      <c r="B396" s="885"/>
    </row>
    <row r="397" spans="1:2">
      <c r="A397" s="885"/>
      <c r="B397" s="885"/>
    </row>
    <row r="398" spans="1:2">
      <c r="A398" s="885"/>
      <c r="B398" s="885"/>
    </row>
    <row r="399" spans="1:2">
      <c r="A399" s="885"/>
      <c r="B399" s="885"/>
    </row>
    <row r="400" spans="1:2">
      <c r="A400" s="885"/>
      <c r="B400" s="885"/>
    </row>
    <row r="401" spans="1:2">
      <c r="A401" s="885"/>
      <c r="B401" s="885"/>
    </row>
    <row r="402" spans="1:2">
      <c r="A402" s="885"/>
      <c r="B402" s="885"/>
    </row>
    <row r="403" spans="1:2">
      <c r="A403" s="885"/>
      <c r="B403" s="885"/>
    </row>
    <row r="404" spans="1:2">
      <c r="A404" s="885"/>
      <c r="B404" s="885"/>
    </row>
    <row r="405" spans="1:2">
      <c r="A405" s="885"/>
      <c r="B405" s="885"/>
    </row>
    <row r="406" spans="1:2">
      <c r="A406" s="885"/>
      <c r="B406" s="885"/>
    </row>
    <row r="407" spans="1:2">
      <c r="A407" s="885"/>
      <c r="B407" s="885"/>
    </row>
    <row r="408" spans="1:2">
      <c r="A408" s="885"/>
      <c r="B408" s="885"/>
    </row>
    <row r="409" spans="1:2">
      <c r="A409" s="885"/>
      <c r="B409" s="885"/>
    </row>
    <row r="410" spans="1:2">
      <c r="A410" s="885"/>
      <c r="B410" s="885"/>
    </row>
    <row r="411" spans="1:2">
      <c r="A411" s="885"/>
      <c r="B411" s="885"/>
    </row>
    <row r="412" spans="1:2">
      <c r="A412" s="885"/>
      <c r="B412" s="885"/>
    </row>
    <row r="413" spans="1:2">
      <c r="A413" s="885"/>
      <c r="B413" s="885"/>
    </row>
    <row r="414" spans="1:2">
      <c r="A414" s="885"/>
      <c r="B414" s="885"/>
    </row>
    <row r="415" spans="1:2">
      <c r="A415" s="885"/>
      <c r="B415" s="885"/>
    </row>
    <row r="416" spans="1:2">
      <c r="A416" s="885"/>
      <c r="B416" s="885"/>
    </row>
    <row r="417" spans="1:2">
      <c r="A417" s="885"/>
      <c r="B417" s="885"/>
    </row>
    <row r="418" spans="1:2">
      <c r="A418" s="885"/>
      <c r="B418" s="885"/>
    </row>
    <row r="419" spans="1:2">
      <c r="A419" s="885"/>
      <c r="B419" s="885"/>
    </row>
    <row r="420" spans="1:2">
      <c r="A420" s="885"/>
      <c r="B420" s="885"/>
    </row>
    <row r="421" spans="1:2">
      <c r="A421" s="885"/>
      <c r="B421" s="885"/>
    </row>
    <row r="422" spans="1:2">
      <c r="A422" s="885"/>
      <c r="B422" s="885"/>
    </row>
    <row r="423" spans="1:2">
      <c r="A423" s="885"/>
      <c r="B423" s="885"/>
    </row>
    <row r="424" spans="1:2">
      <c r="A424" s="885"/>
      <c r="B424" s="885"/>
    </row>
    <row r="425" spans="1:2">
      <c r="A425" s="885"/>
      <c r="B425" s="885"/>
    </row>
    <row r="426" spans="1:2">
      <c r="A426" s="885"/>
      <c r="B426" s="885"/>
    </row>
    <row r="427" spans="1:2">
      <c r="A427" s="885"/>
      <c r="B427" s="885"/>
    </row>
    <row r="428" spans="1:2">
      <c r="A428" s="885"/>
      <c r="B428" s="885"/>
    </row>
    <row r="429" spans="1:2">
      <c r="A429" s="885"/>
      <c r="B429" s="885"/>
    </row>
    <row r="430" spans="1:2">
      <c r="A430" s="885"/>
      <c r="B430" s="885"/>
    </row>
    <row r="431" spans="1:2">
      <c r="A431" s="885"/>
      <c r="B431" s="885"/>
    </row>
    <row r="432" spans="1:2">
      <c r="A432" s="885"/>
      <c r="B432" s="885"/>
    </row>
    <row r="433" spans="1:2">
      <c r="A433" s="885"/>
      <c r="B433" s="885"/>
    </row>
    <row r="434" spans="1:2">
      <c r="A434" s="885"/>
      <c r="B434" s="885"/>
    </row>
    <row r="435" spans="1:2">
      <c r="A435" s="885"/>
      <c r="B435" s="885"/>
    </row>
    <row r="436" spans="1:2">
      <c r="A436" s="885"/>
      <c r="B436" s="885"/>
    </row>
    <row r="437" spans="1:2">
      <c r="A437" s="885"/>
      <c r="B437" s="885"/>
    </row>
    <row r="438" spans="1:2">
      <c r="A438" s="885"/>
      <c r="B438" s="885"/>
    </row>
    <row r="439" spans="1:2">
      <c r="A439" s="885"/>
      <c r="B439" s="885"/>
    </row>
    <row r="440" spans="1:2">
      <c r="A440" s="885"/>
      <c r="B440" s="885"/>
    </row>
    <row r="441" spans="1:2">
      <c r="A441" s="885"/>
      <c r="B441" s="885"/>
    </row>
    <row r="442" spans="1:2">
      <c r="A442" s="885"/>
      <c r="B442" s="885"/>
    </row>
    <row r="443" spans="1:2">
      <c r="A443" s="885"/>
      <c r="B443" s="885"/>
    </row>
    <row r="444" spans="1:2">
      <c r="A444" s="885"/>
      <c r="B444" s="885"/>
    </row>
    <row r="445" spans="1:2">
      <c r="A445" s="885"/>
      <c r="B445" s="885"/>
    </row>
    <row r="446" spans="1:2">
      <c r="A446" s="885"/>
      <c r="B446" s="885"/>
    </row>
    <row r="447" spans="1:2">
      <c r="A447" s="885"/>
      <c r="B447" s="885"/>
    </row>
    <row r="448" spans="1:2">
      <c r="A448" s="885"/>
      <c r="B448" s="885"/>
    </row>
    <row r="449" spans="1:2">
      <c r="A449" s="885"/>
      <c r="B449" s="885"/>
    </row>
    <row r="450" spans="1:2">
      <c r="A450" s="885"/>
      <c r="B450" s="885"/>
    </row>
    <row r="451" spans="1:2">
      <c r="A451" s="885"/>
      <c r="B451" s="885"/>
    </row>
    <row r="452" spans="1:2">
      <c r="A452" s="885"/>
      <c r="B452" s="885"/>
    </row>
    <row r="453" spans="1:2">
      <c r="A453" s="885"/>
      <c r="B453" s="885"/>
    </row>
    <row r="454" spans="1:2">
      <c r="A454" s="885"/>
      <c r="B454" s="885"/>
    </row>
    <row r="455" spans="1:2">
      <c r="A455" s="885"/>
      <c r="B455" s="885"/>
    </row>
    <row r="456" spans="1:2">
      <c r="A456" s="885"/>
      <c r="B456" s="885"/>
    </row>
    <row r="457" spans="1:2">
      <c r="A457" s="885"/>
      <c r="B457" s="885"/>
    </row>
    <row r="458" spans="1:2">
      <c r="A458" s="885"/>
      <c r="B458" s="885"/>
    </row>
    <row r="459" spans="1:2">
      <c r="A459" s="885"/>
      <c r="B459" s="885"/>
    </row>
    <row r="460" spans="1:2">
      <c r="A460" s="885"/>
      <c r="B460" s="885"/>
    </row>
    <row r="461" spans="1:2">
      <c r="A461" s="885"/>
      <c r="B461" s="885"/>
    </row>
    <row r="462" spans="1:2">
      <c r="A462" s="885"/>
      <c r="B462" s="885"/>
    </row>
    <row r="463" spans="1:2">
      <c r="A463" s="885"/>
      <c r="B463" s="885"/>
    </row>
    <row r="464" spans="1:2">
      <c r="A464" s="885"/>
      <c r="B464" s="885"/>
    </row>
    <row r="465" spans="1:2">
      <c r="A465" s="885"/>
      <c r="B465" s="885"/>
    </row>
    <row r="466" spans="1:2">
      <c r="A466" s="885"/>
      <c r="B466" s="885"/>
    </row>
    <row r="467" spans="1:2">
      <c r="A467" s="885"/>
      <c r="B467" s="885"/>
    </row>
    <row r="468" spans="1:2">
      <c r="A468" s="885"/>
      <c r="B468" s="885"/>
    </row>
    <row r="469" spans="1:2">
      <c r="A469" s="885"/>
      <c r="B469" s="885"/>
    </row>
    <row r="470" spans="1:2">
      <c r="A470" s="885"/>
      <c r="B470" s="885"/>
    </row>
    <row r="471" spans="1:2">
      <c r="A471" s="885"/>
      <c r="B471" s="885"/>
    </row>
    <row r="472" spans="1:2">
      <c r="A472" s="885"/>
      <c r="B472" s="885"/>
    </row>
    <row r="473" spans="1:2">
      <c r="A473" s="885"/>
      <c r="B473" s="885"/>
    </row>
    <row r="474" spans="1:2">
      <c r="A474" s="885"/>
      <c r="B474" s="885"/>
    </row>
    <row r="475" spans="1:2">
      <c r="A475" s="885"/>
      <c r="B475" s="885"/>
    </row>
    <row r="476" spans="1:2">
      <c r="A476" s="885"/>
      <c r="B476" s="885"/>
    </row>
    <row r="477" spans="1:2">
      <c r="A477" s="885"/>
      <c r="B477" s="885"/>
    </row>
    <row r="478" spans="1:2">
      <c r="A478" s="885"/>
      <c r="B478" s="885"/>
    </row>
    <row r="479" spans="1:2">
      <c r="A479" s="885"/>
      <c r="B479" s="885"/>
    </row>
    <row r="480" spans="1:2">
      <c r="A480" s="885"/>
      <c r="B480" s="885"/>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73E61-6B85-074D-929C-7138602B8F1D}">
  <sheetPr>
    <tabColor rgb="FFFF0000"/>
  </sheetPr>
  <dimension ref="A1:B53"/>
  <sheetViews>
    <sheetView workbookViewId="0"/>
  </sheetViews>
  <sheetFormatPr baseColWidth="10" defaultRowHeight="15"/>
  <cols>
    <col min="1" max="1" width="7.6640625" bestFit="1" customWidth="1"/>
    <col min="2" max="2" width="62.1640625" bestFit="1" customWidth="1"/>
  </cols>
  <sheetData>
    <row r="1" spans="1:2">
      <c r="A1" t="s">
        <v>1695</v>
      </c>
      <c r="B1" t="s">
        <v>3593</v>
      </c>
    </row>
    <row r="2" spans="1:2">
      <c r="A2" s="885" t="s">
        <v>1697</v>
      </c>
      <c r="B2" s="885" t="s">
        <v>3594</v>
      </c>
    </row>
    <row r="3" spans="1:2">
      <c r="A3" s="885" t="s">
        <v>1703</v>
      </c>
      <c r="B3" s="885" t="s">
        <v>3280</v>
      </c>
    </row>
    <row r="4" spans="1:2">
      <c r="A4" s="885" t="s">
        <v>1705</v>
      </c>
      <c r="B4" s="885" t="s">
        <v>3287</v>
      </c>
    </row>
    <row r="5" spans="1:2">
      <c r="A5" s="885" t="s">
        <v>1707</v>
      </c>
      <c r="B5" s="885" t="s">
        <v>3290</v>
      </c>
    </row>
    <row r="6" spans="1:2">
      <c r="A6" s="885" t="s">
        <v>1709</v>
      </c>
      <c r="B6" s="885" t="s">
        <v>403</v>
      </c>
    </row>
    <row r="7" spans="1:2">
      <c r="A7" s="885" t="s">
        <v>1714</v>
      </c>
      <c r="B7" s="885" t="s">
        <v>498</v>
      </c>
    </row>
    <row r="8" spans="1:2">
      <c r="A8" s="885" t="s">
        <v>1783</v>
      </c>
      <c r="B8" s="885" t="s">
        <v>3326</v>
      </c>
    </row>
    <row r="9" spans="1:2">
      <c r="A9" s="885" t="s">
        <v>1718</v>
      </c>
      <c r="B9" s="885" t="s">
        <v>3347</v>
      </c>
    </row>
    <row r="10" spans="1:2">
      <c r="A10" s="885" t="s">
        <v>1724</v>
      </c>
      <c r="B10" s="885" t="s">
        <v>3362</v>
      </c>
    </row>
    <row r="11" spans="1:2">
      <c r="A11" s="885" t="s">
        <v>1726</v>
      </c>
      <c r="B11" s="885" t="s">
        <v>3372</v>
      </c>
    </row>
    <row r="12" spans="1:2">
      <c r="A12" s="885" t="s">
        <v>1728</v>
      </c>
      <c r="B12" s="885" t="s">
        <v>3381</v>
      </c>
    </row>
    <row r="13" spans="1:2">
      <c r="A13" s="885" t="s">
        <v>1731</v>
      </c>
      <c r="B13" s="885" t="s">
        <v>3391</v>
      </c>
    </row>
    <row r="14" spans="1:2">
      <c r="A14" s="885" t="s">
        <v>1735</v>
      </c>
      <c r="B14" s="885" t="s">
        <v>1271</v>
      </c>
    </row>
    <row r="15" spans="1:2">
      <c r="A15" s="885" t="s">
        <v>1738</v>
      </c>
      <c r="B15" s="885" t="s">
        <v>3405</v>
      </c>
    </row>
    <row r="16" spans="1:2">
      <c r="A16" s="885" t="s">
        <v>1744</v>
      </c>
      <c r="B16" s="885" t="s">
        <v>912</v>
      </c>
    </row>
    <row r="17" spans="1:2">
      <c r="A17" s="885" t="s">
        <v>1752</v>
      </c>
      <c r="B17" s="885" t="s">
        <v>3416</v>
      </c>
    </row>
    <row r="18" spans="1:2">
      <c r="A18" s="885" t="s">
        <v>1757</v>
      </c>
      <c r="B18" s="885" t="s">
        <v>3426</v>
      </c>
    </row>
    <row r="19" spans="1:2">
      <c r="A19" s="885" t="s">
        <v>1761</v>
      </c>
      <c r="B19" s="885" t="s">
        <v>3436</v>
      </c>
    </row>
    <row r="20" spans="1:2">
      <c r="A20" s="885" t="s">
        <v>1764</v>
      </c>
      <c r="B20" s="885" t="s">
        <v>3444</v>
      </c>
    </row>
    <row r="21" spans="1:2">
      <c r="A21" s="885" t="s">
        <v>1769</v>
      </c>
      <c r="B21" s="885" t="s">
        <v>1133</v>
      </c>
    </row>
    <row r="22" spans="1:2">
      <c r="A22" s="885" t="s">
        <v>1773</v>
      </c>
      <c r="B22" s="885" t="s">
        <v>3463</v>
      </c>
    </row>
    <row r="23" spans="1:2">
      <c r="A23" s="885" t="s">
        <v>1778</v>
      </c>
      <c r="B23" s="885" t="s">
        <v>3470</v>
      </c>
    </row>
    <row r="24" spans="1:2">
      <c r="A24" s="885" t="s">
        <v>1782</v>
      </c>
      <c r="B24" s="885" t="s">
        <v>985</v>
      </c>
    </row>
    <row r="25" spans="1:2">
      <c r="A25" s="885" t="s">
        <v>1785</v>
      </c>
      <c r="B25" s="885" t="s">
        <v>3485</v>
      </c>
    </row>
    <row r="26" spans="1:2">
      <c r="A26" s="885" t="s">
        <v>1791</v>
      </c>
      <c r="B26" s="885" t="s">
        <v>3495</v>
      </c>
    </row>
    <row r="27" spans="1:2">
      <c r="A27" s="885" t="s">
        <v>1794</v>
      </c>
      <c r="B27" s="885" t="s">
        <v>397</v>
      </c>
    </row>
    <row r="28" spans="1:2">
      <c r="A28" s="885" t="s">
        <v>1798</v>
      </c>
      <c r="B28" s="885" t="s">
        <v>3503</v>
      </c>
    </row>
    <row r="29" spans="1:2">
      <c r="A29" s="885" t="s">
        <v>1802</v>
      </c>
      <c r="B29" s="885" t="s">
        <v>3513</v>
      </c>
    </row>
    <row r="30" spans="1:2">
      <c r="A30" s="885" t="s">
        <v>1806</v>
      </c>
      <c r="B30" s="885" t="s">
        <v>3517</v>
      </c>
    </row>
    <row r="31" spans="1:2">
      <c r="A31" s="885" t="s">
        <v>1821</v>
      </c>
      <c r="B31" s="885" t="s">
        <v>3522</v>
      </c>
    </row>
    <row r="32" spans="1:2">
      <c r="A32" s="885" t="s">
        <v>1883</v>
      </c>
      <c r="B32" s="885" t="s">
        <v>345</v>
      </c>
    </row>
    <row r="33" spans="1:2">
      <c r="A33" s="885" t="s">
        <v>1887</v>
      </c>
      <c r="B33" s="885" t="s">
        <v>3534</v>
      </c>
    </row>
    <row r="34" spans="1:2">
      <c r="A34" s="885" t="s">
        <v>1889</v>
      </c>
      <c r="B34" s="885" t="s">
        <v>3538</v>
      </c>
    </row>
    <row r="35" spans="1:2">
      <c r="A35" s="885" t="s">
        <v>3595</v>
      </c>
      <c r="B35" s="885" t="s">
        <v>3542</v>
      </c>
    </row>
    <row r="36" spans="1:2">
      <c r="A36" s="885" t="s">
        <v>1509</v>
      </c>
      <c r="B36" s="885" t="s">
        <v>3543</v>
      </c>
    </row>
    <row r="37" spans="1:2">
      <c r="A37" s="885" t="s">
        <v>2125</v>
      </c>
      <c r="B37" s="885" t="s">
        <v>3545</v>
      </c>
    </row>
    <row r="38" spans="1:2">
      <c r="A38" s="885" t="s">
        <v>2128</v>
      </c>
      <c r="B38" s="885" t="s">
        <v>3546</v>
      </c>
    </row>
    <row r="39" spans="1:2">
      <c r="A39" s="885" t="s">
        <v>3595</v>
      </c>
      <c r="B39" s="885" t="s">
        <v>3547</v>
      </c>
    </row>
    <row r="40" spans="1:2">
      <c r="A40" s="885" t="s">
        <v>2132</v>
      </c>
      <c r="B40" s="885" t="s">
        <v>3548</v>
      </c>
    </row>
    <row r="41" spans="1:2">
      <c r="A41" s="885" t="s">
        <v>2136</v>
      </c>
      <c r="B41" s="885" t="s">
        <v>3550</v>
      </c>
    </row>
    <row r="42" spans="1:2">
      <c r="A42" s="885" t="s">
        <v>2140</v>
      </c>
      <c r="B42" s="885" t="s">
        <v>3552</v>
      </c>
    </row>
    <row r="43" spans="1:2">
      <c r="A43" s="885" t="s">
        <v>2145</v>
      </c>
      <c r="B43" s="885" t="s">
        <v>3555</v>
      </c>
    </row>
    <row r="44" spans="1:2">
      <c r="A44" s="885" t="s">
        <v>2152</v>
      </c>
      <c r="B44" s="885" t="s">
        <v>3560</v>
      </c>
    </row>
    <row r="45" spans="1:2">
      <c r="A45" s="885" t="s">
        <v>2157</v>
      </c>
      <c r="B45" s="885" t="s">
        <v>3563</v>
      </c>
    </row>
    <row r="46" spans="1:2">
      <c r="A46" s="885" t="s">
        <v>2164</v>
      </c>
      <c r="B46" s="885" t="s">
        <v>3568</v>
      </c>
    </row>
    <row r="47" spans="1:2">
      <c r="A47" s="885" t="s">
        <v>2169</v>
      </c>
      <c r="B47" s="885" t="s">
        <v>3571</v>
      </c>
    </row>
    <row r="48" spans="1:2">
      <c r="A48" s="885" t="s">
        <v>2174</v>
      </c>
      <c r="B48" s="885" t="s">
        <v>3574</v>
      </c>
    </row>
    <row r="49" spans="1:2">
      <c r="A49" s="885" t="s">
        <v>2179</v>
      </c>
      <c r="B49" s="885" t="s">
        <v>3577</v>
      </c>
    </row>
    <row r="50" spans="1:2">
      <c r="A50" s="885" t="s">
        <v>2184</v>
      </c>
      <c r="B50" s="885" t="s">
        <v>3580</v>
      </c>
    </row>
    <row r="51" spans="1:2">
      <c r="A51" s="885" t="s">
        <v>2189</v>
      </c>
      <c r="B51" s="885" t="s">
        <v>3583</v>
      </c>
    </row>
    <row r="52" spans="1:2">
      <c r="A52" s="885" t="s">
        <v>2194</v>
      </c>
      <c r="B52" s="885" t="s">
        <v>3586</v>
      </c>
    </row>
    <row r="53" spans="1:2">
      <c r="A53" s="885" t="s">
        <v>2199</v>
      </c>
      <c r="B53" s="885" t="s">
        <v>3589</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C164C-36AE-F340-91EB-BDD32C188608}">
  <sheetPr>
    <tabColor rgb="FFFF0000"/>
  </sheetPr>
  <dimension ref="A1:C480"/>
  <sheetViews>
    <sheetView workbookViewId="0"/>
  </sheetViews>
  <sheetFormatPr baseColWidth="10" defaultRowHeight="15"/>
  <cols>
    <col min="1" max="1" width="39" bestFit="1" customWidth="1"/>
    <col min="2" max="2" width="80.6640625" bestFit="1" customWidth="1"/>
    <col min="3" max="3" width="22.1640625" bestFit="1" customWidth="1"/>
  </cols>
  <sheetData>
    <row r="1" spans="1:3">
      <c r="A1" t="s">
        <v>1695</v>
      </c>
      <c r="B1" t="s">
        <v>1696</v>
      </c>
      <c r="C1" t="s">
        <v>3269</v>
      </c>
    </row>
    <row r="2" spans="1:3">
      <c r="A2" s="885" t="s">
        <v>1697</v>
      </c>
      <c r="B2" s="885" t="s">
        <v>3270</v>
      </c>
      <c r="C2" s="885"/>
    </row>
    <row r="3" spans="1:3">
      <c r="A3" s="885" t="s">
        <v>1697</v>
      </c>
      <c r="B3" s="885" t="s">
        <v>3271</v>
      </c>
      <c r="C3" s="885"/>
    </row>
    <row r="4" spans="1:3">
      <c r="A4" s="885" t="s">
        <v>1582</v>
      </c>
      <c r="B4" s="885" t="s">
        <v>3272</v>
      </c>
      <c r="C4" s="885"/>
    </row>
    <row r="5" spans="1:3">
      <c r="A5" s="885" t="s">
        <v>1588</v>
      </c>
      <c r="B5" s="885" t="s">
        <v>3273</v>
      </c>
      <c r="C5" s="885"/>
    </row>
    <row r="6" spans="1:3">
      <c r="A6" s="885" t="s">
        <v>1594</v>
      </c>
      <c r="B6" s="885" t="s">
        <v>3274</v>
      </c>
      <c r="C6" s="885"/>
    </row>
    <row r="7" spans="1:3">
      <c r="A7" s="885" t="s">
        <v>1703</v>
      </c>
      <c r="B7" s="885" t="s">
        <v>3275</v>
      </c>
      <c r="C7" s="885"/>
    </row>
    <row r="8" spans="1:3">
      <c r="A8" s="885" t="s">
        <v>1582</v>
      </c>
      <c r="B8" s="885" t="s">
        <v>3275</v>
      </c>
      <c r="C8" s="885"/>
    </row>
    <row r="9" spans="1:3">
      <c r="A9" s="885" t="s">
        <v>1705</v>
      </c>
      <c r="B9" s="885" t="s">
        <v>3276</v>
      </c>
      <c r="C9" s="885"/>
    </row>
    <row r="10" spans="1:3">
      <c r="A10" s="885" t="s">
        <v>1582</v>
      </c>
      <c r="B10" s="885" t="s">
        <v>3276</v>
      </c>
      <c r="C10" s="885"/>
    </row>
    <row r="11" spans="1:3">
      <c r="A11" s="885" t="s">
        <v>1707</v>
      </c>
      <c r="B11" s="885" t="s">
        <v>3277</v>
      </c>
      <c r="C11" s="885"/>
    </row>
    <row r="12" spans="1:3">
      <c r="A12" s="885" t="s">
        <v>1582</v>
      </c>
      <c r="B12" s="885" t="s">
        <v>3277</v>
      </c>
      <c r="C12" s="885"/>
    </row>
    <row r="13" spans="1:3">
      <c r="A13" s="885" t="s">
        <v>1709</v>
      </c>
      <c r="B13" s="885" t="s">
        <v>885</v>
      </c>
      <c r="C13" s="885"/>
    </row>
    <row r="14" spans="1:3">
      <c r="A14" s="885" t="s">
        <v>1582</v>
      </c>
      <c r="B14" s="885" t="s">
        <v>3278</v>
      </c>
      <c r="C14" s="885"/>
    </row>
    <row r="15" spans="1:3">
      <c r="A15" s="885" t="s">
        <v>1588</v>
      </c>
      <c r="B15" s="885" t="s">
        <v>3279</v>
      </c>
      <c r="C15" s="885"/>
    </row>
    <row r="16" spans="1:3">
      <c r="A16" s="885" t="s">
        <v>1703</v>
      </c>
      <c r="B16" s="885" t="s">
        <v>3280</v>
      </c>
      <c r="C16" s="885"/>
    </row>
    <row r="17" spans="1:3">
      <c r="A17" s="885" t="s">
        <v>1714</v>
      </c>
      <c r="B17" s="885" t="s">
        <v>3281</v>
      </c>
      <c r="C17" s="885"/>
    </row>
    <row r="18" spans="1:3">
      <c r="A18" s="885" t="s">
        <v>1582</v>
      </c>
      <c r="B18" s="885" t="s">
        <v>3282</v>
      </c>
      <c r="C18" s="885"/>
    </row>
    <row r="19" spans="1:3">
      <c r="A19" s="885" t="s">
        <v>1588</v>
      </c>
      <c r="B19" s="885" t="s">
        <v>3283</v>
      </c>
      <c r="C19" s="885"/>
    </row>
    <row r="20" spans="1:3">
      <c r="A20" s="885" t="s">
        <v>1718</v>
      </c>
      <c r="B20" s="885" t="s">
        <v>3284</v>
      </c>
      <c r="C20" s="885"/>
    </row>
    <row r="21" spans="1:3">
      <c r="A21" s="885" t="s">
        <v>1582</v>
      </c>
      <c r="B21" s="885" t="s">
        <v>3285</v>
      </c>
      <c r="C21" s="885"/>
    </row>
    <row r="22" spans="1:3">
      <c r="A22" s="885" t="s">
        <v>1588</v>
      </c>
      <c r="B22" s="885" t="s">
        <v>3286</v>
      </c>
      <c r="C22" s="885"/>
    </row>
    <row r="23" spans="1:3">
      <c r="A23" s="885" t="s">
        <v>1594</v>
      </c>
      <c r="B23" s="885" t="s">
        <v>896</v>
      </c>
      <c r="C23" s="885"/>
    </row>
    <row r="24" spans="1:3">
      <c r="A24" s="885" t="s">
        <v>1705</v>
      </c>
      <c r="B24" s="885" t="s">
        <v>3287</v>
      </c>
      <c r="C24" s="885"/>
    </row>
    <row r="25" spans="1:3">
      <c r="A25" s="885" t="s">
        <v>1724</v>
      </c>
      <c r="B25" s="885" t="s">
        <v>3287</v>
      </c>
      <c r="C25" s="885"/>
    </row>
    <row r="26" spans="1:3">
      <c r="A26" s="885" t="s">
        <v>1725</v>
      </c>
      <c r="B26" s="885" t="s">
        <v>3287</v>
      </c>
      <c r="C26" s="885"/>
    </row>
    <row r="27" spans="1:3">
      <c r="A27" s="885" t="s">
        <v>1726</v>
      </c>
      <c r="B27" s="885" t="s">
        <v>3288</v>
      </c>
      <c r="C27" s="885"/>
    </row>
    <row r="28" spans="1:3">
      <c r="A28" s="885" t="s">
        <v>1725</v>
      </c>
      <c r="B28" s="885" t="s">
        <v>3288</v>
      </c>
      <c r="C28" s="885"/>
    </row>
    <row r="29" spans="1:3">
      <c r="A29" s="885" t="s">
        <v>1728</v>
      </c>
      <c r="B29" s="885" t="s">
        <v>885</v>
      </c>
      <c r="C29" s="885"/>
    </row>
    <row r="30" spans="1:3">
      <c r="A30" s="885" t="s">
        <v>1725</v>
      </c>
      <c r="B30" s="885" t="s">
        <v>3289</v>
      </c>
      <c r="C30" s="885"/>
    </row>
    <row r="31" spans="1:3">
      <c r="A31" s="885" t="s">
        <v>1707</v>
      </c>
      <c r="B31" s="885" t="s">
        <v>3290</v>
      </c>
      <c r="C31" s="885"/>
    </row>
    <row r="32" spans="1:3">
      <c r="A32" s="885" t="s">
        <v>1731</v>
      </c>
      <c r="B32" s="885" t="s">
        <v>3291</v>
      </c>
      <c r="C32" s="885"/>
    </row>
    <row r="33" spans="1:3">
      <c r="A33" s="885" t="s">
        <v>1582</v>
      </c>
      <c r="B33" s="885" t="s">
        <v>3292</v>
      </c>
      <c r="C33" s="885"/>
    </row>
    <row r="34" spans="1:3">
      <c r="A34" s="885" t="s">
        <v>1588</v>
      </c>
      <c r="B34" s="885" t="s">
        <v>3293</v>
      </c>
      <c r="C34" s="885"/>
    </row>
    <row r="35" spans="1:3">
      <c r="A35" s="885" t="s">
        <v>1735</v>
      </c>
      <c r="B35" s="885" t="s">
        <v>3289</v>
      </c>
      <c r="C35" s="885"/>
    </row>
    <row r="36" spans="1:3">
      <c r="A36" s="885" t="s">
        <v>1582</v>
      </c>
      <c r="B36" s="885" t="s">
        <v>3294</v>
      </c>
      <c r="C36" s="885"/>
    </row>
    <row r="37" spans="1:3">
      <c r="A37" s="885" t="s">
        <v>1588</v>
      </c>
      <c r="B37" s="885" t="s">
        <v>896</v>
      </c>
      <c r="C37" s="885"/>
    </row>
    <row r="38" spans="1:3">
      <c r="A38" s="885" t="s">
        <v>1709</v>
      </c>
      <c r="B38" s="885" t="s">
        <v>403</v>
      </c>
      <c r="C38" s="885"/>
    </row>
    <row r="39" spans="1:3">
      <c r="A39" s="885" t="s">
        <v>1738</v>
      </c>
      <c r="B39" s="885" t="s">
        <v>3295</v>
      </c>
      <c r="C39" s="885"/>
    </row>
    <row r="40" spans="1:3">
      <c r="A40" s="885" t="s">
        <v>1582</v>
      </c>
      <c r="B40" s="885" t="s">
        <v>3296</v>
      </c>
      <c r="C40" s="885"/>
    </row>
    <row r="41" spans="1:3">
      <c r="A41" s="885" t="s">
        <v>1588</v>
      </c>
      <c r="B41" s="885" t="s">
        <v>3297</v>
      </c>
      <c r="C41" s="885"/>
    </row>
    <row r="42" spans="1:3">
      <c r="A42" s="885" t="s">
        <v>1594</v>
      </c>
      <c r="B42" s="885" t="s">
        <v>3298</v>
      </c>
      <c r="C42" s="885"/>
    </row>
    <row r="43" spans="1:3">
      <c r="A43" s="885" t="s">
        <v>1599</v>
      </c>
      <c r="B43" s="885" t="s">
        <v>3299</v>
      </c>
      <c r="C43" s="885"/>
    </row>
    <row r="44" spans="1:3">
      <c r="A44" s="885" t="s">
        <v>1744</v>
      </c>
      <c r="B44" s="885" t="s">
        <v>3300</v>
      </c>
      <c r="C44" s="885"/>
    </row>
    <row r="45" spans="1:3">
      <c r="A45" s="885" t="s">
        <v>1582</v>
      </c>
      <c r="B45" s="885" t="s">
        <v>3301</v>
      </c>
      <c r="C45" s="885"/>
    </row>
    <row r="46" spans="1:3">
      <c r="A46" s="885" t="s">
        <v>1588</v>
      </c>
      <c r="B46" s="885" t="s">
        <v>3302</v>
      </c>
      <c r="C46" s="885"/>
    </row>
    <row r="47" spans="1:3">
      <c r="A47" s="885" t="s">
        <v>1748</v>
      </c>
      <c r="B47" s="885" t="s">
        <v>3303</v>
      </c>
      <c r="C47" s="885"/>
    </row>
    <row r="48" spans="1:3">
      <c r="A48" s="885" t="s">
        <v>1582</v>
      </c>
      <c r="B48" s="885" t="s">
        <v>3304</v>
      </c>
      <c r="C48" s="885"/>
    </row>
    <row r="49" spans="1:3">
      <c r="A49" s="885" t="s">
        <v>1588</v>
      </c>
      <c r="B49" s="885" t="s">
        <v>3305</v>
      </c>
      <c r="C49" s="885"/>
    </row>
    <row r="50" spans="1:3">
      <c r="A50" s="885" t="s">
        <v>1752</v>
      </c>
      <c r="B50" s="885" t="s">
        <v>890</v>
      </c>
      <c r="C50" s="885"/>
    </row>
    <row r="51" spans="1:3">
      <c r="A51" s="885" t="s">
        <v>1582</v>
      </c>
      <c r="B51" s="885" t="s">
        <v>3306</v>
      </c>
      <c r="C51" s="885"/>
    </row>
    <row r="52" spans="1:3">
      <c r="A52" s="885" t="s">
        <v>1588</v>
      </c>
      <c r="B52" s="885" t="s">
        <v>3307</v>
      </c>
      <c r="C52" s="885"/>
    </row>
    <row r="53" spans="1:3">
      <c r="A53" s="885" t="s">
        <v>1594</v>
      </c>
      <c r="B53" s="885" t="s">
        <v>3308</v>
      </c>
      <c r="C53" s="885"/>
    </row>
    <row r="54" spans="1:3">
      <c r="A54" s="885" t="s">
        <v>1757</v>
      </c>
      <c r="B54" s="885" t="s">
        <v>3309</v>
      </c>
      <c r="C54" s="885"/>
    </row>
    <row r="55" spans="1:3">
      <c r="A55" s="885" t="s">
        <v>1582</v>
      </c>
      <c r="B55" s="885" t="s">
        <v>3310</v>
      </c>
      <c r="C55" s="885"/>
    </row>
    <row r="56" spans="1:3">
      <c r="A56" s="885" t="s">
        <v>1588</v>
      </c>
      <c r="B56" s="885" t="s">
        <v>3311</v>
      </c>
      <c r="C56" s="885"/>
    </row>
    <row r="57" spans="1:3">
      <c r="A57" s="885" t="s">
        <v>1761</v>
      </c>
      <c r="B57" s="885" t="s">
        <v>3312</v>
      </c>
      <c r="C57" s="885"/>
    </row>
    <row r="58" spans="1:3">
      <c r="A58" s="885" t="s">
        <v>1582</v>
      </c>
      <c r="B58" s="885" t="s">
        <v>3313</v>
      </c>
      <c r="C58" s="885"/>
    </row>
    <row r="59" spans="1:3">
      <c r="A59" s="885" t="s">
        <v>1588</v>
      </c>
      <c r="B59" s="885" t="s">
        <v>3311</v>
      </c>
      <c r="C59" s="885"/>
    </row>
    <row r="60" spans="1:3">
      <c r="A60" s="885" t="s">
        <v>1764</v>
      </c>
      <c r="B60" s="885" t="s">
        <v>885</v>
      </c>
      <c r="C60" s="885"/>
    </row>
    <row r="61" spans="1:3">
      <c r="A61" s="885" t="s">
        <v>1582</v>
      </c>
      <c r="B61" s="885" t="s">
        <v>3314</v>
      </c>
      <c r="C61" s="885"/>
    </row>
    <row r="62" spans="1:3">
      <c r="A62" s="885" t="s">
        <v>1588</v>
      </c>
      <c r="B62" s="885" t="s">
        <v>3315</v>
      </c>
      <c r="C62" s="885"/>
    </row>
    <row r="63" spans="1:3">
      <c r="A63" s="885" t="s">
        <v>1594</v>
      </c>
      <c r="B63" s="885" t="s">
        <v>3316</v>
      </c>
      <c r="C63" s="885"/>
    </row>
    <row r="64" spans="1:3">
      <c r="A64" s="885" t="s">
        <v>1714</v>
      </c>
      <c r="B64" s="885" t="s">
        <v>498</v>
      </c>
      <c r="C64" s="885"/>
    </row>
    <row r="65" spans="1:3">
      <c r="A65" s="885" t="s">
        <v>1769</v>
      </c>
      <c r="B65" s="885" t="s">
        <v>807</v>
      </c>
      <c r="C65" s="885"/>
    </row>
    <row r="66" spans="1:3">
      <c r="A66" s="885" t="s">
        <v>1582</v>
      </c>
      <c r="B66" s="885" t="s">
        <v>3317</v>
      </c>
      <c r="C66" s="885"/>
    </row>
    <row r="67" spans="1:3">
      <c r="A67" s="885" t="s">
        <v>1588</v>
      </c>
      <c r="B67" s="885" t="s">
        <v>896</v>
      </c>
      <c r="C67" s="885"/>
    </row>
    <row r="68" spans="1:3">
      <c r="A68" s="885" t="s">
        <v>1594</v>
      </c>
      <c r="B68" s="885" t="s">
        <v>3318</v>
      </c>
      <c r="C68" s="885"/>
    </row>
    <row r="69" spans="1:3">
      <c r="A69" s="885" t="s">
        <v>1773</v>
      </c>
      <c r="B69" s="885" t="s">
        <v>3319</v>
      </c>
      <c r="C69" s="885"/>
    </row>
    <row r="70" spans="1:3">
      <c r="A70" s="885" t="s">
        <v>1582</v>
      </c>
      <c r="B70" s="885" t="s">
        <v>3320</v>
      </c>
      <c r="C70" s="885"/>
    </row>
    <row r="71" spans="1:3">
      <c r="A71" s="885" t="s">
        <v>1588</v>
      </c>
      <c r="B71" s="885" t="s">
        <v>3321</v>
      </c>
      <c r="C71" s="885"/>
    </row>
    <row r="72" spans="1:3">
      <c r="A72" s="885" t="s">
        <v>1594</v>
      </c>
      <c r="B72" s="885" t="s">
        <v>3322</v>
      </c>
      <c r="C72" s="885"/>
    </row>
    <row r="73" spans="1:3">
      <c r="A73" s="885" t="s">
        <v>1599</v>
      </c>
      <c r="B73" s="885" t="s">
        <v>896</v>
      </c>
      <c r="C73" s="885"/>
    </row>
    <row r="74" spans="1:3">
      <c r="A74" s="885" t="s">
        <v>1778</v>
      </c>
      <c r="B74" s="885" t="s">
        <v>3323</v>
      </c>
      <c r="C74" s="885"/>
    </row>
    <row r="75" spans="1:3">
      <c r="A75" s="885" t="s">
        <v>1582</v>
      </c>
      <c r="B75" s="885" t="s">
        <v>3324</v>
      </c>
      <c r="C75" s="885"/>
    </row>
    <row r="76" spans="1:3">
      <c r="A76" s="885" t="s">
        <v>1588</v>
      </c>
      <c r="B76" s="885" t="s">
        <v>3325</v>
      </c>
      <c r="C76" s="885"/>
    </row>
    <row r="77" spans="1:3">
      <c r="A77" s="885" t="s">
        <v>1782</v>
      </c>
      <c r="B77" s="885" t="s">
        <v>3289</v>
      </c>
      <c r="C77" s="885"/>
    </row>
    <row r="78" spans="1:3">
      <c r="A78" s="885" t="s">
        <v>1582</v>
      </c>
      <c r="B78" s="885" t="s">
        <v>3294</v>
      </c>
      <c r="C78" s="885"/>
    </row>
    <row r="79" spans="1:3">
      <c r="A79" s="885" t="s">
        <v>1588</v>
      </c>
      <c r="B79" s="885" t="s">
        <v>896</v>
      </c>
      <c r="C79" s="885"/>
    </row>
    <row r="80" spans="1:3">
      <c r="A80" s="885" t="s">
        <v>1783</v>
      </c>
      <c r="B80" s="885" t="s">
        <v>3326</v>
      </c>
      <c r="C80" s="885"/>
    </row>
    <row r="81" spans="1:3">
      <c r="A81" s="885" t="s">
        <v>1785</v>
      </c>
      <c r="B81" s="885" t="s">
        <v>3327</v>
      </c>
      <c r="C81" s="885"/>
    </row>
    <row r="82" spans="1:3">
      <c r="A82" s="885" t="s">
        <v>1582</v>
      </c>
      <c r="B82" s="885" t="s">
        <v>3328</v>
      </c>
      <c r="C82" s="885"/>
    </row>
    <row r="83" spans="1:3">
      <c r="A83" s="885" t="s">
        <v>1588</v>
      </c>
      <c r="B83" s="885" t="s">
        <v>3329</v>
      </c>
      <c r="C83" s="885"/>
    </row>
    <row r="84" spans="1:3">
      <c r="A84" s="885" t="s">
        <v>1594</v>
      </c>
      <c r="B84" s="885" t="s">
        <v>3330</v>
      </c>
      <c r="C84" s="885"/>
    </row>
    <row r="85" spans="1:3">
      <c r="A85" s="885" t="s">
        <v>1599</v>
      </c>
      <c r="B85" s="885" t="s">
        <v>3331</v>
      </c>
      <c r="C85" s="885"/>
    </row>
    <row r="86" spans="1:3">
      <c r="A86" s="885" t="s">
        <v>1791</v>
      </c>
      <c r="B86" s="885" t="s">
        <v>3332</v>
      </c>
      <c r="C86" s="885"/>
    </row>
    <row r="87" spans="1:3">
      <c r="A87" s="885" t="s">
        <v>1582</v>
      </c>
      <c r="B87" s="885" t="s">
        <v>3333</v>
      </c>
      <c r="C87" s="885"/>
    </row>
    <row r="88" spans="1:3">
      <c r="A88" s="885" t="s">
        <v>1588</v>
      </c>
      <c r="B88" s="885" t="s">
        <v>896</v>
      </c>
      <c r="C88" s="885"/>
    </row>
    <row r="89" spans="1:3">
      <c r="A89" s="885" t="s">
        <v>1794</v>
      </c>
      <c r="B89" s="885" t="s">
        <v>3334</v>
      </c>
      <c r="C89" s="885"/>
    </row>
    <row r="90" spans="1:3">
      <c r="A90" s="885" t="s">
        <v>1582</v>
      </c>
      <c r="B90" s="885" t="s">
        <v>3335</v>
      </c>
      <c r="C90" s="885"/>
    </row>
    <row r="91" spans="1:3">
      <c r="A91" s="885" t="s">
        <v>1588</v>
      </c>
      <c r="B91" s="885" t="s">
        <v>3336</v>
      </c>
      <c r="C91" s="885"/>
    </row>
    <row r="92" spans="1:3">
      <c r="A92" s="885" t="s">
        <v>1594</v>
      </c>
      <c r="B92" s="885" t="s">
        <v>896</v>
      </c>
      <c r="C92" s="885"/>
    </row>
    <row r="93" spans="1:3">
      <c r="A93" s="885" t="s">
        <v>1798</v>
      </c>
      <c r="B93" s="885" t="s">
        <v>3337</v>
      </c>
      <c r="C93" s="885"/>
    </row>
    <row r="94" spans="1:3">
      <c r="A94" s="885" t="s">
        <v>1582</v>
      </c>
      <c r="B94" s="885" t="s">
        <v>3338</v>
      </c>
      <c r="C94" s="885"/>
    </row>
    <row r="95" spans="1:3">
      <c r="A95" s="885" t="s">
        <v>1588</v>
      </c>
      <c r="B95" s="885" t="s">
        <v>3339</v>
      </c>
      <c r="C95" s="885"/>
    </row>
    <row r="96" spans="1:3">
      <c r="A96" s="885" t="s">
        <v>1594</v>
      </c>
      <c r="B96" s="885" t="s">
        <v>896</v>
      </c>
      <c r="C96" s="885"/>
    </row>
    <row r="97" spans="1:3">
      <c r="A97" s="885" t="s">
        <v>1802</v>
      </c>
      <c r="B97" s="885" t="s">
        <v>3340</v>
      </c>
      <c r="C97" s="885"/>
    </row>
    <row r="98" spans="1:3">
      <c r="A98" s="885" t="s">
        <v>1582</v>
      </c>
      <c r="B98" s="885" t="s">
        <v>3341</v>
      </c>
      <c r="C98" s="885"/>
    </row>
    <row r="99" spans="1:3">
      <c r="A99" s="885" t="s">
        <v>1588</v>
      </c>
      <c r="B99" s="885" t="s">
        <v>3342</v>
      </c>
      <c r="C99" s="885"/>
    </row>
    <row r="100" spans="1:3">
      <c r="A100" s="885" t="s">
        <v>1594</v>
      </c>
      <c r="B100" s="885" t="s">
        <v>896</v>
      </c>
      <c r="C100" s="885"/>
    </row>
    <row r="101" spans="1:3">
      <c r="A101" s="885" t="s">
        <v>1806</v>
      </c>
      <c r="B101" s="885" t="s">
        <v>3343</v>
      </c>
      <c r="C101" s="885"/>
    </row>
    <row r="102" spans="1:3">
      <c r="A102" s="885" t="s">
        <v>1582</v>
      </c>
      <c r="B102" s="885" t="s">
        <v>3344</v>
      </c>
      <c r="C102" s="885"/>
    </row>
    <row r="103" spans="1:3">
      <c r="A103" s="885" t="s">
        <v>1588</v>
      </c>
      <c r="B103" s="885" t="s">
        <v>896</v>
      </c>
      <c r="C103" s="885"/>
    </row>
    <row r="104" spans="1:3">
      <c r="A104" s="885" t="s">
        <v>1809</v>
      </c>
      <c r="B104" s="885" t="s">
        <v>3289</v>
      </c>
      <c r="C104" s="885"/>
    </row>
    <row r="105" spans="1:3">
      <c r="A105" s="885" t="s">
        <v>1582</v>
      </c>
      <c r="B105" s="885" t="s">
        <v>3345</v>
      </c>
      <c r="C105" s="885"/>
    </row>
    <row r="106" spans="1:3">
      <c r="A106" s="885" t="s">
        <v>1588</v>
      </c>
      <c r="B106" s="885" t="s">
        <v>896</v>
      </c>
      <c r="C106" s="885"/>
    </row>
    <row r="107" spans="1:3">
      <c r="A107" s="885" t="s">
        <v>1811</v>
      </c>
      <c r="B107" s="885" t="s">
        <v>3346</v>
      </c>
      <c r="C107" s="885"/>
    </row>
    <row r="108" spans="1:3">
      <c r="A108" s="885" t="s">
        <v>1725</v>
      </c>
      <c r="B108" s="885" t="s">
        <v>3346</v>
      </c>
      <c r="C108" s="885"/>
    </row>
    <row r="109" spans="1:3">
      <c r="A109" s="885" t="s">
        <v>1718</v>
      </c>
      <c r="B109" s="885" t="s">
        <v>3347</v>
      </c>
      <c r="C109" s="885"/>
    </row>
    <row r="110" spans="1:3">
      <c r="A110" s="885" t="s">
        <v>1814</v>
      </c>
      <c r="B110" s="885" t="s">
        <v>3348</v>
      </c>
      <c r="C110" s="885"/>
    </row>
    <row r="111" spans="1:3">
      <c r="A111" s="885" t="s">
        <v>1582</v>
      </c>
      <c r="B111" s="885" t="s">
        <v>3349</v>
      </c>
      <c r="C111" s="885"/>
    </row>
    <row r="112" spans="1:3">
      <c r="A112" s="885" t="s">
        <v>1588</v>
      </c>
      <c r="B112" s="885" t="s">
        <v>3350</v>
      </c>
      <c r="C112" s="885"/>
    </row>
    <row r="113" spans="1:3">
      <c r="A113" s="885" t="s">
        <v>1594</v>
      </c>
      <c r="B113" s="885" t="s">
        <v>3351</v>
      </c>
      <c r="C113" s="885"/>
    </row>
    <row r="114" spans="1:3">
      <c r="A114" s="885" t="s">
        <v>1599</v>
      </c>
      <c r="B114" s="885" t="s">
        <v>3352</v>
      </c>
      <c r="C114" s="885"/>
    </row>
    <row r="115" spans="1:3">
      <c r="A115" s="885" t="s">
        <v>1603</v>
      </c>
      <c r="B115" s="885" t="s">
        <v>3353</v>
      </c>
      <c r="C115" s="885"/>
    </row>
    <row r="116" spans="1:3">
      <c r="A116" s="885" t="s">
        <v>1821</v>
      </c>
      <c r="B116" s="885" t="s">
        <v>3354</v>
      </c>
      <c r="C116" s="885"/>
    </row>
    <row r="117" spans="1:3">
      <c r="A117" s="885" t="s">
        <v>1582</v>
      </c>
      <c r="B117" s="885" t="s">
        <v>3355</v>
      </c>
      <c r="C117" s="885"/>
    </row>
    <row r="118" spans="1:3">
      <c r="A118" s="885" t="s">
        <v>1588</v>
      </c>
      <c r="B118" s="885" t="s">
        <v>3356</v>
      </c>
      <c r="C118" s="885"/>
    </row>
    <row r="119" spans="1:3">
      <c r="A119" s="885" t="s">
        <v>1594</v>
      </c>
      <c r="B119" s="885" t="s">
        <v>3357</v>
      </c>
      <c r="C119" s="885"/>
    </row>
    <row r="120" spans="1:3">
      <c r="A120" s="885" t="s">
        <v>1826</v>
      </c>
      <c r="B120" s="885" t="s">
        <v>3358</v>
      </c>
      <c r="C120" s="885"/>
    </row>
    <row r="121" spans="1:3">
      <c r="A121" s="885" t="s">
        <v>1582</v>
      </c>
      <c r="B121" s="885" t="s">
        <v>3358</v>
      </c>
      <c r="C121" s="885"/>
    </row>
    <row r="122" spans="1:3">
      <c r="A122" s="885" t="s">
        <v>1828</v>
      </c>
      <c r="B122" s="885" t="s">
        <v>3359</v>
      </c>
      <c r="C122" s="885"/>
    </row>
    <row r="123" spans="1:3">
      <c r="A123" s="885" t="s">
        <v>1582</v>
      </c>
      <c r="B123" s="885" t="s">
        <v>3360</v>
      </c>
      <c r="C123" s="885"/>
    </row>
    <row r="124" spans="1:3">
      <c r="A124" s="885" t="s">
        <v>1588</v>
      </c>
      <c r="B124" s="885" t="s">
        <v>3361</v>
      </c>
      <c r="C124" s="885"/>
    </row>
    <row r="125" spans="1:3">
      <c r="A125" s="885" t="s">
        <v>1832</v>
      </c>
      <c r="B125" s="885" t="s">
        <v>885</v>
      </c>
      <c r="C125" s="885"/>
    </row>
    <row r="126" spans="1:3">
      <c r="A126" s="885" t="s">
        <v>1582</v>
      </c>
      <c r="B126" s="885" t="s">
        <v>3345</v>
      </c>
      <c r="C126" s="885"/>
    </row>
    <row r="127" spans="1:3">
      <c r="A127" s="885" t="s">
        <v>1588</v>
      </c>
      <c r="B127" s="885" t="s">
        <v>896</v>
      </c>
      <c r="C127" s="885"/>
    </row>
    <row r="128" spans="1:3">
      <c r="A128" s="885" t="s">
        <v>1724</v>
      </c>
      <c r="B128" s="885" t="s">
        <v>3362</v>
      </c>
      <c r="C128" s="885"/>
    </row>
    <row r="129" spans="1:3">
      <c r="A129" s="885" t="s">
        <v>1834</v>
      </c>
      <c r="B129" s="885" t="s">
        <v>3363</v>
      </c>
      <c r="C129" s="885"/>
    </row>
    <row r="130" spans="1:3">
      <c r="A130" s="885" t="s">
        <v>1582</v>
      </c>
      <c r="B130" s="885" t="s">
        <v>3364</v>
      </c>
      <c r="C130" s="885"/>
    </row>
    <row r="131" spans="1:3">
      <c r="A131" s="885" t="s">
        <v>1588</v>
      </c>
      <c r="B131" s="885" t="s">
        <v>3365</v>
      </c>
      <c r="C131" s="885"/>
    </row>
    <row r="132" spans="1:3">
      <c r="A132" s="885" t="s">
        <v>1838</v>
      </c>
      <c r="B132" s="885" t="s">
        <v>3366</v>
      </c>
      <c r="C132" s="885"/>
    </row>
    <row r="133" spans="1:3">
      <c r="A133" s="885" t="s">
        <v>1582</v>
      </c>
      <c r="B133" s="885" t="s">
        <v>3367</v>
      </c>
      <c r="C133" s="885"/>
    </row>
    <row r="134" spans="1:3">
      <c r="A134" s="885" t="s">
        <v>1588</v>
      </c>
      <c r="B134" s="885" t="s">
        <v>3368</v>
      </c>
      <c r="C134" s="885"/>
    </row>
    <row r="135" spans="1:3">
      <c r="A135" s="885" t="s">
        <v>1842</v>
      </c>
      <c r="B135" s="885" t="s">
        <v>3369</v>
      </c>
      <c r="C135" s="885"/>
    </row>
    <row r="136" spans="1:3">
      <c r="A136" s="885" t="s">
        <v>1582</v>
      </c>
      <c r="B136" s="885" t="s">
        <v>3370</v>
      </c>
      <c r="C136" s="885"/>
    </row>
    <row r="137" spans="1:3">
      <c r="A137" s="885" t="s">
        <v>1588</v>
      </c>
      <c r="B137" s="885" t="s">
        <v>3371</v>
      </c>
      <c r="C137" s="885"/>
    </row>
    <row r="138" spans="1:3">
      <c r="A138" s="885" t="s">
        <v>1846</v>
      </c>
      <c r="B138" s="885" t="s">
        <v>3289</v>
      </c>
      <c r="C138" s="885"/>
    </row>
    <row r="139" spans="1:3">
      <c r="A139" s="885" t="s">
        <v>1582</v>
      </c>
      <c r="B139" s="885" t="s">
        <v>3294</v>
      </c>
      <c r="C139" s="885"/>
    </row>
    <row r="140" spans="1:3">
      <c r="A140" s="885" t="s">
        <v>1588</v>
      </c>
      <c r="B140" s="885" t="s">
        <v>896</v>
      </c>
      <c r="C140" s="885"/>
    </row>
    <row r="141" spans="1:3">
      <c r="A141" s="885" t="s">
        <v>1726</v>
      </c>
      <c r="B141" s="885" t="s">
        <v>3372</v>
      </c>
      <c r="C141" s="885"/>
    </row>
    <row r="142" spans="1:3">
      <c r="A142" s="885" t="s">
        <v>1848</v>
      </c>
      <c r="B142" s="885" t="s">
        <v>3373</v>
      </c>
      <c r="C142" s="885"/>
    </row>
    <row r="143" spans="1:3">
      <c r="A143" s="885" t="s">
        <v>1582</v>
      </c>
      <c r="B143" s="885" t="s">
        <v>3374</v>
      </c>
      <c r="C143" s="885"/>
    </row>
    <row r="144" spans="1:3">
      <c r="A144" s="885" t="s">
        <v>1588</v>
      </c>
      <c r="B144" s="885" t="s">
        <v>3375</v>
      </c>
      <c r="C144" s="885"/>
    </row>
    <row r="145" spans="1:3">
      <c r="A145" s="885" t="s">
        <v>1594</v>
      </c>
      <c r="B145" s="885" t="s">
        <v>3376</v>
      </c>
      <c r="C145" s="885"/>
    </row>
    <row r="146" spans="1:3">
      <c r="A146" s="885" t="s">
        <v>1599</v>
      </c>
      <c r="B146" s="885" t="s">
        <v>3377</v>
      </c>
      <c r="C146" s="885"/>
    </row>
    <row r="147" spans="1:3">
      <c r="A147" s="885" t="s">
        <v>1854</v>
      </c>
      <c r="B147" s="885" t="s">
        <v>3378</v>
      </c>
      <c r="C147" s="885"/>
    </row>
    <row r="148" spans="1:3">
      <c r="A148" s="885" t="s">
        <v>1582</v>
      </c>
      <c r="B148" s="885" t="s">
        <v>3379</v>
      </c>
      <c r="C148" s="885"/>
    </row>
    <row r="149" spans="1:3">
      <c r="A149" s="885" t="s">
        <v>1588</v>
      </c>
      <c r="B149" s="885" t="s">
        <v>3380</v>
      </c>
      <c r="C149" s="885"/>
    </row>
    <row r="150" spans="1:3">
      <c r="A150" s="885" t="s">
        <v>1858</v>
      </c>
      <c r="B150" s="885" t="s">
        <v>3289</v>
      </c>
      <c r="C150" s="885"/>
    </row>
    <row r="151" spans="1:3">
      <c r="A151" s="885" t="s">
        <v>1582</v>
      </c>
      <c r="B151" s="885" t="s">
        <v>3345</v>
      </c>
      <c r="C151" s="885"/>
    </row>
    <row r="152" spans="1:3">
      <c r="A152" s="885" t="s">
        <v>1588</v>
      </c>
      <c r="B152" s="885" t="s">
        <v>896</v>
      </c>
      <c r="C152" s="885"/>
    </row>
    <row r="153" spans="1:3">
      <c r="A153" s="885" t="s">
        <v>1728</v>
      </c>
      <c r="B153" s="885" t="s">
        <v>3381</v>
      </c>
      <c r="C153" s="885"/>
    </row>
    <row r="154" spans="1:3">
      <c r="A154" s="885" t="s">
        <v>1860</v>
      </c>
      <c r="B154" s="885" t="s">
        <v>3382</v>
      </c>
      <c r="C154" s="885"/>
    </row>
    <row r="155" spans="1:3">
      <c r="A155" s="885" t="s">
        <v>1582</v>
      </c>
      <c r="B155" s="885" t="s">
        <v>3383</v>
      </c>
      <c r="C155" s="885"/>
    </row>
    <row r="156" spans="1:3">
      <c r="A156" s="885" t="s">
        <v>1588</v>
      </c>
      <c r="B156" s="885" t="s">
        <v>3384</v>
      </c>
      <c r="C156" s="885"/>
    </row>
    <row r="157" spans="1:3">
      <c r="A157" s="885" t="s">
        <v>1594</v>
      </c>
      <c r="B157" s="885" t="s">
        <v>3385</v>
      </c>
      <c r="C157" s="885"/>
    </row>
    <row r="158" spans="1:3">
      <c r="A158" s="885" t="s">
        <v>1865</v>
      </c>
      <c r="B158" s="885" t="s">
        <v>3386</v>
      </c>
      <c r="C158" s="885"/>
    </row>
    <row r="159" spans="1:3">
      <c r="A159" s="885" t="s">
        <v>1582</v>
      </c>
      <c r="B159" s="885" t="s">
        <v>3387</v>
      </c>
      <c r="C159" s="885"/>
    </row>
    <row r="160" spans="1:3">
      <c r="A160" s="885" t="s">
        <v>1868</v>
      </c>
      <c r="B160" s="885" t="s">
        <v>3388</v>
      </c>
      <c r="C160" s="885"/>
    </row>
    <row r="161" spans="1:3">
      <c r="A161" s="885" t="s">
        <v>1582</v>
      </c>
      <c r="B161" s="885" t="s">
        <v>3389</v>
      </c>
      <c r="C161" s="885"/>
    </row>
    <row r="162" spans="1:3">
      <c r="A162" s="885" t="s">
        <v>1588</v>
      </c>
      <c r="B162" s="885" t="s">
        <v>3390</v>
      </c>
      <c r="C162" s="885"/>
    </row>
    <row r="163" spans="1:3">
      <c r="A163" s="885" t="s">
        <v>1872</v>
      </c>
      <c r="B163" s="885" t="s">
        <v>3289</v>
      </c>
      <c r="C163" s="885"/>
    </row>
    <row r="164" spans="1:3">
      <c r="A164" s="885" t="s">
        <v>1582</v>
      </c>
      <c r="B164" s="885" t="s">
        <v>3294</v>
      </c>
      <c r="C164" s="885"/>
    </row>
    <row r="165" spans="1:3">
      <c r="A165" s="885" t="s">
        <v>1588</v>
      </c>
      <c r="B165" s="885" t="s">
        <v>896</v>
      </c>
      <c r="C165" s="885"/>
    </row>
    <row r="166" spans="1:3">
      <c r="A166" s="885" t="s">
        <v>1731</v>
      </c>
      <c r="B166" s="885" t="s">
        <v>3391</v>
      </c>
      <c r="C166" s="885"/>
    </row>
    <row r="167" spans="1:3">
      <c r="A167" s="885" t="s">
        <v>1874</v>
      </c>
      <c r="B167" s="885" t="s">
        <v>1269</v>
      </c>
      <c r="C167" s="885"/>
    </row>
    <row r="168" spans="1:3">
      <c r="A168" s="885" t="s">
        <v>1728</v>
      </c>
      <c r="B168" s="885" t="s">
        <v>3392</v>
      </c>
      <c r="C168" s="885" t="s">
        <v>3393</v>
      </c>
    </row>
    <row r="169" spans="1:3">
      <c r="A169" s="885" t="s">
        <v>1588</v>
      </c>
      <c r="B169" s="885" t="s">
        <v>3394</v>
      </c>
      <c r="C169" s="885" t="s">
        <v>3395</v>
      </c>
    </row>
    <row r="170" spans="1:3">
      <c r="A170" s="885" t="s">
        <v>1878</v>
      </c>
      <c r="B170" s="885" t="s">
        <v>3396</v>
      </c>
      <c r="C170" s="885"/>
    </row>
    <row r="171" spans="1:3">
      <c r="A171" s="885" t="s">
        <v>1582</v>
      </c>
      <c r="B171" s="885" t="s">
        <v>3397</v>
      </c>
      <c r="C171" s="885"/>
    </row>
    <row r="172" spans="1:3">
      <c r="A172" s="885" t="s">
        <v>1588</v>
      </c>
      <c r="B172" s="885" t="s">
        <v>3398</v>
      </c>
      <c r="C172" s="885"/>
    </row>
    <row r="173" spans="1:3">
      <c r="A173" s="885" t="s">
        <v>1594</v>
      </c>
      <c r="B173" s="885" t="s">
        <v>3399</v>
      </c>
      <c r="C173" s="885"/>
    </row>
    <row r="174" spans="1:3">
      <c r="A174" s="885" t="s">
        <v>1883</v>
      </c>
      <c r="B174" s="885" t="s">
        <v>906</v>
      </c>
      <c r="C174" s="885"/>
    </row>
    <row r="175" spans="1:3">
      <c r="A175" s="885" t="s">
        <v>1582</v>
      </c>
      <c r="B175" s="885" t="s">
        <v>907</v>
      </c>
      <c r="C175" s="885"/>
    </row>
    <row r="176" spans="1:3">
      <c r="A176" s="885" t="s">
        <v>1588</v>
      </c>
      <c r="B176" s="885" t="s">
        <v>3400</v>
      </c>
      <c r="C176" s="885"/>
    </row>
    <row r="177" spans="1:3">
      <c r="A177" s="885" t="s">
        <v>1887</v>
      </c>
      <c r="B177" s="885" t="s">
        <v>3289</v>
      </c>
      <c r="C177" s="885"/>
    </row>
    <row r="178" spans="1:3">
      <c r="A178" s="885" t="s">
        <v>1582</v>
      </c>
      <c r="B178" s="885" t="s">
        <v>3294</v>
      </c>
      <c r="C178" s="885"/>
    </row>
    <row r="179" spans="1:3">
      <c r="A179" s="885" t="s">
        <v>1588</v>
      </c>
      <c r="B179" s="885" t="s">
        <v>896</v>
      </c>
      <c r="C179" s="885"/>
    </row>
    <row r="180" spans="1:3">
      <c r="A180" s="885" t="s">
        <v>1735</v>
      </c>
      <c r="B180" s="885" t="s">
        <v>1271</v>
      </c>
      <c r="C180" s="885"/>
    </row>
    <row r="181" spans="1:3">
      <c r="A181" s="885" t="s">
        <v>1889</v>
      </c>
      <c r="B181" s="885" t="s">
        <v>1273</v>
      </c>
      <c r="C181" s="885"/>
    </row>
    <row r="182" spans="1:3">
      <c r="A182" s="885" t="s">
        <v>1582</v>
      </c>
      <c r="B182" s="885" t="s">
        <v>3401</v>
      </c>
      <c r="C182" s="885"/>
    </row>
    <row r="183" spans="1:3">
      <c r="A183" s="885" t="s">
        <v>1588</v>
      </c>
      <c r="B183" s="885" t="s">
        <v>3402</v>
      </c>
      <c r="C183" s="885"/>
    </row>
    <row r="184" spans="1:3">
      <c r="A184" s="885" t="s">
        <v>1594</v>
      </c>
      <c r="B184" s="885" t="s">
        <v>3403</v>
      </c>
      <c r="C184" s="885"/>
    </row>
    <row r="185" spans="1:3">
      <c r="A185" s="885" t="s">
        <v>1894</v>
      </c>
      <c r="B185" s="885" t="s">
        <v>1275</v>
      </c>
      <c r="C185" s="885"/>
    </row>
    <row r="186" spans="1:3">
      <c r="A186" s="885" t="s">
        <v>1582</v>
      </c>
      <c r="B186" s="885" t="s">
        <v>1275</v>
      </c>
      <c r="C186" s="885"/>
    </row>
    <row r="187" spans="1:3">
      <c r="A187" s="885" t="s">
        <v>1588</v>
      </c>
      <c r="B187" s="885" t="s">
        <v>3404</v>
      </c>
      <c r="C187" s="885"/>
    </row>
    <row r="188" spans="1:3">
      <c r="A188" s="885" t="s">
        <v>1897</v>
      </c>
      <c r="B188" s="885" t="s">
        <v>885</v>
      </c>
      <c r="C188" s="885"/>
    </row>
    <row r="189" spans="1:3">
      <c r="A189" s="885" t="s">
        <v>1582</v>
      </c>
      <c r="B189" s="885" t="s">
        <v>3294</v>
      </c>
      <c r="C189" s="885"/>
    </row>
    <row r="190" spans="1:3">
      <c r="A190" s="885" t="s">
        <v>1588</v>
      </c>
      <c r="B190" s="885" t="s">
        <v>896</v>
      </c>
      <c r="C190" s="885"/>
    </row>
    <row r="191" spans="1:3">
      <c r="A191" s="885" t="s">
        <v>1738</v>
      </c>
      <c r="B191" s="885" t="s">
        <v>3405</v>
      </c>
      <c r="C191" s="885"/>
    </row>
    <row r="192" spans="1:3">
      <c r="A192" s="885" t="s">
        <v>1899</v>
      </c>
      <c r="B192" s="885" t="s">
        <v>3406</v>
      </c>
      <c r="C192" s="885"/>
    </row>
    <row r="193" spans="1:3">
      <c r="A193" s="885" t="s">
        <v>1582</v>
      </c>
      <c r="B193" s="885" t="s">
        <v>3407</v>
      </c>
      <c r="C193" s="885"/>
    </row>
    <row r="194" spans="1:3">
      <c r="A194" s="885" t="s">
        <v>1588</v>
      </c>
      <c r="B194" s="885" t="s">
        <v>3408</v>
      </c>
      <c r="C194" s="885"/>
    </row>
    <row r="195" spans="1:3">
      <c r="A195" s="885" t="s">
        <v>1903</v>
      </c>
      <c r="B195" s="885" t="s">
        <v>3409</v>
      </c>
      <c r="C195" s="885"/>
    </row>
    <row r="196" spans="1:3">
      <c r="A196" s="885" t="s">
        <v>1582</v>
      </c>
      <c r="B196" s="885" t="s">
        <v>3410</v>
      </c>
      <c r="C196" s="885"/>
    </row>
    <row r="197" spans="1:3">
      <c r="A197" s="885" t="s">
        <v>1588</v>
      </c>
      <c r="B197" s="885" t="s">
        <v>3411</v>
      </c>
      <c r="C197" s="885"/>
    </row>
    <row r="198" spans="1:3">
      <c r="A198" s="885" t="s">
        <v>1907</v>
      </c>
      <c r="B198" s="885" t="s">
        <v>3289</v>
      </c>
      <c r="C198" s="885"/>
    </row>
    <row r="199" spans="1:3">
      <c r="A199" s="885" t="s">
        <v>1582</v>
      </c>
      <c r="B199" s="885" t="s">
        <v>3294</v>
      </c>
      <c r="C199" s="885"/>
    </row>
    <row r="200" spans="1:3">
      <c r="A200" s="885" t="s">
        <v>1588</v>
      </c>
      <c r="B200" s="885" t="s">
        <v>896</v>
      </c>
      <c r="C200" s="885"/>
    </row>
    <row r="201" spans="1:3">
      <c r="A201" s="885" t="s">
        <v>1744</v>
      </c>
      <c r="B201" s="885" t="s">
        <v>912</v>
      </c>
      <c r="C201" s="885"/>
    </row>
    <row r="202" spans="1:3">
      <c r="A202" s="885" t="s">
        <v>1909</v>
      </c>
      <c r="B202" s="885" t="s">
        <v>912</v>
      </c>
      <c r="C202" s="885"/>
    </row>
    <row r="203" spans="1:3">
      <c r="A203" s="885" t="s">
        <v>1582</v>
      </c>
      <c r="B203" s="885" t="s">
        <v>3412</v>
      </c>
      <c r="C203" s="885"/>
    </row>
    <row r="204" spans="1:3">
      <c r="A204" s="885" t="s">
        <v>1588</v>
      </c>
      <c r="B204" s="885" t="s">
        <v>3413</v>
      </c>
      <c r="C204" s="885"/>
    </row>
    <row r="205" spans="1:3">
      <c r="A205" s="885" t="s">
        <v>1594</v>
      </c>
      <c r="B205" s="885" t="s">
        <v>3414</v>
      </c>
      <c r="C205" s="885"/>
    </row>
    <row r="206" spans="1:3">
      <c r="A206" s="885" t="s">
        <v>1913</v>
      </c>
      <c r="B206" s="885" t="s">
        <v>885</v>
      </c>
      <c r="C206" s="885"/>
    </row>
    <row r="207" spans="1:3">
      <c r="A207" s="885" t="s">
        <v>1582</v>
      </c>
      <c r="B207" s="885" t="s">
        <v>3415</v>
      </c>
      <c r="C207" s="885"/>
    </row>
    <row r="208" spans="1:3">
      <c r="A208" s="885" t="s">
        <v>1588</v>
      </c>
      <c r="B208" s="885" t="s">
        <v>896</v>
      </c>
      <c r="C208" s="885"/>
    </row>
    <row r="209" spans="1:3">
      <c r="A209" s="885" t="s">
        <v>1752</v>
      </c>
      <c r="B209" s="885" t="s">
        <v>3416</v>
      </c>
      <c r="C209" s="885"/>
    </row>
    <row r="210" spans="1:3">
      <c r="A210" s="885" t="s">
        <v>1916</v>
      </c>
      <c r="B210" s="885" t="s">
        <v>3417</v>
      </c>
      <c r="C210" s="885"/>
    </row>
    <row r="211" spans="1:3">
      <c r="A211" s="885" t="s">
        <v>1582</v>
      </c>
      <c r="B211" s="885" t="s">
        <v>3418</v>
      </c>
      <c r="C211" s="885"/>
    </row>
    <row r="212" spans="1:3">
      <c r="A212" s="885" t="s">
        <v>1588</v>
      </c>
      <c r="B212" s="885" t="s">
        <v>3419</v>
      </c>
      <c r="C212" s="885"/>
    </row>
    <row r="213" spans="1:3">
      <c r="A213" s="885" t="s">
        <v>1920</v>
      </c>
      <c r="B213" s="885" t="s">
        <v>3420</v>
      </c>
      <c r="C213" s="885"/>
    </row>
    <row r="214" spans="1:3">
      <c r="A214" s="885" t="s">
        <v>1582</v>
      </c>
      <c r="B214" s="885" t="s">
        <v>3421</v>
      </c>
      <c r="C214" s="885"/>
    </row>
    <row r="215" spans="1:3">
      <c r="A215" s="885" t="s">
        <v>1588</v>
      </c>
      <c r="B215" s="885" t="s">
        <v>3422</v>
      </c>
      <c r="C215" s="885"/>
    </row>
    <row r="216" spans="1:3">
      <c r="A216" s="885" t="s">
        <v>1924</v>
      </c>
      <c r="B216" s="885" t="s">
        <v>3423</v>
      </c>
      <c r="C216" s="885"/>
    </row>
    <row r="217" spans="1:3">
      <c r="A217" s="885" t="s">
        <v>1582</v>
      </c>
      <c r="B217" s="885" t="s">
        <v>3424</v>
      </c>
      <c r="C217" s="885"/>
    </row>
    <row r="218" spans="1:3">
      <c r="A218" s="885" t="s">
        <v>1588</v>
      </c>
      <c r="B218" s="885" t="s">
        <v>3425</v>
      </c>
      <c r="C218" s="885"/>
    </row>
    <row r="219" spans="1:3">
      <c r="A219" s="885" t="s">
        <v>1928</v>
      </c>
      <c r="B219" s="885" t="s">
        <v>885</v>
      </c>
      <c r="C219" s="885"/>
    </row>
    <row r="220" spans="1:3">
      <c r="A220" s="885" t="s">
        <v>1582</v>
      </c>
      <c r="B220" s="885" t="s">
        <v>3294</v>
      </c>
      <c r="C220" s="885"/>
    </row>
    <row r="221" spans="1:3">
      <c r="A221" s="885" t="s">
        <v>1588</v>
      </c>
      <c r="B221" s="885" t="s">
        <v>896</v>
      </c>
      <c r="C221" s="885"/>
    </row>
    <row r="222" spans="1:3">
      <c r="A222" s="885" t="s">
        <v>1757</v>
      </c>
      <c r="B222" s="885" t="s">
        <v>3426</v>
      </c>
      <c r="C222" s="885"/>
    </row>
    <row r="223" spans="1:3">
      <c r="A223" s="885" t="s">
        <v>1930</v>
      </c>
      <c r="B223" s="885" t="s">
        <v>3427</v>
      </c>
      <c r="C223" s="885"/>
    </row>
    <row r="224" spans="1:3">
      <c r="A224" s="885" t="s">
        <v>1582</v>
      </c>
      <c r="B224" s="885" t="s">
        <v>3428</v>
      </c>
      <c r="C224" s="885"/>
    </row>
    <row r="225" spans="1:3">
      <c r="A225" s="885" t="s">
        <v>1588</v>
      </c>
      <c r="B225" s="885" t="s">
        <v>3429</v>
      </c>
      <c r="C225" s="885"/>
    </row>
    <row r="226" spans="1:3">
      <c r="A226" s="885" t="s">
        <v>1934</v>
      </c>
      <c r="B226" s="885" t="s">
        <v>3430</v>
      </c>
      <c r="C226" s="885"/>
    </row>
    <row r="227" spans="1:3">
      <c r="A227" s="885" t="s">
        <v>1582</v>
      </c>
      <c r="B227" s="885" t="s">
        <v>3431</v>
      </c>
      <c r="C227" s="885"/>
    </row>
    <row r="228" spans="1:3">
      <c r="A228" s="885" t="s">
        <v>1588</v>
      </c>
      <c r="B228" s="885" t="s">
        <v>3432</v>
      </c>
      <c r="C228" s="885"/>
    </row>
    <row r="229" spans="1:3">
      <c r="A229" s="885" t="s">
        <v>1938</v>
      </c>
      <c r="B229" s="885" t="s">
        <v>3433</v>
      </c>
      <c r="C229" s="885"/>
    </row>
    <row r="230" spans="1:3">
      <c r="A230" s="885" t="s">
        <v>1582</v>
      </c>
      <c r="B230" s="885" t="s">
        <v>3434</v>
      </c>
      <c r="C230" s="885"/>
    </row>
    <row r="231" spans="1:3">
      <c r="A231" s="885" t="s">
        <v>1588</v>
      </c>
      <c r="B231" s="885" t="s">
        <v>3435</v>
      </c>
      <c r="C231" s="885"/>
    </row>
    <row r="232" spans="1:3">
      <c r="A232" s="885" t="s">
        <v>1942</v>
      </c>
      <c r="B232" s="885" t="s">
        <v>3289</v>
      </c>
      <c r="C232" s="885"/>
    </row>
    <row r="233" spans="1:3">
      <c r="A233" s="885" t="s">
        <v>1582</v>
      </c>
      <c r="B233" s="885" t="s">
        <v>3294</v>
      </c>
      <c r="C233" s="885"/>
    </row>
    <row r="234" spans="1:3">
      <c r="A234" s="885" t="s">
        <v>1588</v>
      </c>
      <c r="B234" s="885" t="s">
        <v>896</v>
      </c>
      <c r="C234" s="885"/>
    </row>
    <row r="235" spans="1:3">
      <c r="A235" s="885" t="s">
        <v>1761</v>
      </c>
      <c r="B235" s="885" t="s">
        <v>3436</v>
      </c>
      <c r="C235" s="885"/>
    </row>
    <row r="236" spans="1:3">
      <c r="A236" s="885" t="s">
        <v>1944</v>
      </c>
      <c r="B236" s="885" t="s">
        <v>3437</v>
      </c>
      <c r="C236" s="885"/>
    </row>
    <row r="237" spans="1:3">
      <c r="A237" s="885" t="s">
        <v>1582</v>
      </c>
      <c r="B237" s="885" t="s">
        <v>3438</v>
      </c>
      <c r="C237" s="885"/>
    </row>
    <row r="238" spans="1:3">
      <c r="A238" s="885" t="s">
        <v>1588</v>
      </c>
      <c r="B238" s="885" t="s">
        <v>3439</v>
      </c>
      <c r="C238" s="885"/>
    </row>
    <row r="239" spans="1:3">
      <c r="A239" s="885" t="s">
        <v>1948</v>
      </c>
      <c r="B239" s="885" t="s">
        <v>3440</v>
      </c>
      <c r="C239" s="885"/>
    </row>
    <row r="240" spans="1:3">
      <c r="A240" s="885" t="s">
        <v>1582</v>
      </c>
      <c r="B240" s="885" t="s">
        <v>3441</v>
      </c>
      <c r="C240" s="885"/>
    </row>
    <row r="241" spans="1:3">
      <c r="A241" s="885" t="s">
        <v>1588</v>
      </c>
      <c r="B241" s="885" t="s">
        <v>3442</v>
      </c>
      <c r="C241" s="885"/>
    </row>
    <row r="242" spans="1:3">
      <c r="A242" s="885" t="s">
        <v>1952</v>
      </c>
      <c r="B242" s="885" t="s">
        <v>3443</v>
      </c>
      <c r="C242" s="885"/>
    </row>
    <row r="243" spans="1:3">
      <c r="A243" s="885" t="s">
        <v>1582</v>
      </c>
      <c r="B243" s="885" t="s">
        <v>3443</v>
      </c>
      <c r="C243" s="885"/>
    </row>
    <row r="244" spans="1:3">
      <c r="A244" s="885" t="s">
        <v>1954</v>
      </c>
      <c r="B244" s="885" t="s">
        <v>885</v>
      </c>
      <c r="C244" s="885"/>
    </row>
    <row r="245" spans="1:3">
      <c r="A245" s="885" t="s">
        <v>1582</v>
      </c>
      <c r="B245" s="885" t="s">
        <v>3345</v>
      </c>
      <c r="C245" s="885"/>
    </row>
    <row r="246" spans="1:3">
      <c r="A246" s="885" t="s">
        <v>1588</v>
      </c>
      <c r="B246" s="885" t="s">
        <v>3279</v>
      </c>
      <c r="C246" s="885"/>
    </row>
    <row r="247" spans="1:3">
      <c r="A247" s="885" t="s">
        <v>1764</v>
      </c>
      <c r="B247" s="885" t="s">
        <v>3444</v>
      </c>
      <c r="C247" s="885"/>
    </row>
    <row r="248" spans="1:3">
      <c r="A248" s="885" t="s">
        <v>1956</v>
      </c>
      <c r="B248" s="885" t="s">
        <v>426</v>
      </c>
      <c r="C248" s="885"/>
    </row>
    <row r="249" spans="1:3">
      <c r="A249" s="885" t="s">
        <v>1582</v>
      </c>
      <c r="B249" s="885" t="s">
        <v>3445</v>
      </c>
      <c r="C249" s="885"/>
    </row>
    <row r="250" spans="1:3">
      <c r="A250" s="885" t="s">
        <v>1588</v>
      </c>
      <c r="B250" s="885" t="s">
        <v>3446</v>
      </c>
      <c r="C250" s="885"/>
    </row>
    <row r="251" spans="1:3">
      <c r="A251" s="885" t="s">
        <v>1594</v>
      </c>
      <c r="B251" s="885" t="s">
        <v>3447</v>
      </c>
      <c r="C251" s="885"/>
    </row>
    <row r="252" spans="1:3">
      <c r="A252" s="885" t="s">
        <v>1961</v>
      </c>
      <c r="B252" s="885" t="s">
        <v>3448</v>
      </c>
      <c r="C252" s="885"/>
    </row>
    <row r="253" spans="1:3">
      <c r="A253" s="885" t="s">
        <v>1582</v>
      </c>
      <c r="B253" s="885" t="s">
        <v>3449</v>
      </c>
      <c r="C253" s="885"/>
    </row>
    <row r="254" spans="1:3">
      <c r="A254" s="885" t="s">
        <v>1588</v>
      </c>
      <c r="B254" s="885" t="s">
        <v>3450</v>
      </c>
      <c r="C254" s="885"/>
    </row>
    <row r="255" spans="1:3">
      <c r="A255" s="885" t="s">
        <v>1965</v>
      </c>
      <c r="B255" s="885" t="s">
        <v>3451</v>
      </c>
      <c r="C255" s="885"/>
    </row>
    <row r="256" spans="1:3">
      <c r="A256" s="885" t="s">
        <v>1582</v>
      </c>
      <c r="B256" s="885" t="s">
        <v>3452</v>
      </c>
      <c r="C256" s="885"/>
    </row>
    <row r="257" spans="1:3">
      <c r="A257" s="885" t="s">
        <v>1968</v>
      </c>
      <c r="B257" s="885" t="s">
        <v>3453</v>
      </c>
      <c r="C257" s="885"/>
    </row>
    <row r="258" spans="1:3">
      <c r="A258" s="885" t="s">
        <v>1582</v>
      </c>
      <c r="B258" s="885" t="s">
        <v>3454</v>
      </c>
      <c r="C258" s="885"/>
    </row>
    <row r="259" spans="1:3">
      <c r="A259" s="885" t="s">
        <v>1971</v>
      </c>
      <c r="B259" s="885" t="s">
        <v>3455</v>
      </c>
      <c r="C259" s="885"/>
    </row>
    <row r="260" spans="1:3">
      <c r="A260" s="885" t="s">
        <v>1582</v>
      </c>
      <c r="B260" s="885" t="s">
        <v>3456</v>
      </c>
      <c r="C260" s="885"/>
    </row>
    <row r="261" spans="1:3">
      <c r="A261" s="885" t="s">
        <v>1974</v>
      </c>
      <c r="B261" s="885" t="s">
        <v>885</v>
      </c>
      <c r="C261" s="885"/>
    </row>
    <row r="262" spans="1:3">
      <c r="A262" s="885" t="s">
        <v>1582</v>
      </c>
      <c r="B262" s="885" t="s">
        <v>3294</v>
      </c>
      <c r="C262" s="885"/>
    </row>
    <row r="263" spans="1:3">
      <c r="A263" s="885" t="s">
        <v>1588</v>
      </c>
      <c r="B263" s="885" t="s">
        <v>3457</v>
      </c>
      <c r="C263" s="885"/>
    </row>
    <row r="264" spans="1:3">
      <c r="A264" s="885" t="s">
        <v>1769</v>
      </c>
      <c r="B264" s="885" t="s">
        <v>1133</v>
      </c>
      <c r="C264" s="885"/>
    </row>
    <row r="265" spans="1:3">
      <c r="A265" s="885" t="s">
        <v>1977</v>
      </c>
      <c r="B265" s="885" t="s">
        <v>802</v>
      </c>
      <c r="C265" s="885"/>
    </row>
    <row r="266" spans="1:3">
      <c r="A266" s="885" t="s">
        <v>1582</v>
      </c>
      <c r="B266" s="885" t="s">
        <v>803</v>
      </c>
      <c r="C266" s="885"/>
    </row>
    <row r="267" spans="1:3">
      <c r="A267" s="885" t="s">
        <v>1588</v>
      </c>
      <c r="B267" s="885" t="s">
        <v>3458</v>
      </c>
      <c r="C267" s="885"/>
    </row>
    <row r="268" spans="1:3">
      <c r="A268" s="885" t="s">
        <v>1981</v>
      </c>
      <c r="B268" s="885" t="s">
        <v>916</v>
      </c>
      <c r="C268" s="885"/>
    </row>
    <row r="269" spans="1:3">
      <c r="A269" s="885" t="s">
        <v>1582</v>
      </c>
      <c r="B269" s="885" t="s">
        <v>1135</v>
      </c>
      <c r="C269" s="885"/>
    </row>
    <row r="270" spans="1:3">
      <c r="A270" s="885" t="s">
        <v>1588</v>
      </c>
      <c r="B270" s="885" t="s">
        <v>917</v>
      </c>
      <c r="C270" s="885"/>
    </row>
    <row r="271" spans="1:3">
      <c r="A271" s="885" t="s">
        <v>1985</v>
      </c>
      <c r="B271" s="885" t="s">
        <v>3459</v>
      </c>
      <c r="C271" s="885"/>
    </row>
    <row r="272" spans="1:3">
      <c r="A272" s="885" t="s">
        <v>1582</v>
      </c>
      <c r="B272" s="885" t="s">
        <v>3459</v>
      </c>
      <c r="C272" s="885"/>
    </row>
    <row r="273" spans="1:3">
      <c r="A273" s="885" t="s">
        <v>1987</v>
      </c>
      <c r="B273" s="885" t="s">
        <v>1142</v>
      </c>
      <c r="C273" s="885"/>
    </row>
    <row r="274" spans="1:3">
      <c r="A274" s="885" t="s">
        <v>1582</v>
      </c>
      <c r="B274" s="885" t="s">
        <v>3460</v>
      </c>
      <c r="C274" s="885"/>
    </row>
    <row r="275" spans="1:3">
      <c r="A275" s="885" t="s">
        <v>1588</v>
      </c>
      <c r="B275" s="885" t="s">
        <v>3461</v>
      </c>
      <c r="C275" s="885"/>
    </row>
    <row r="276" spans="1:3">
      <c r="A276" s="885" t="s">
        <v>1594</v>
      </c>
      <c r="B276" s="885" t="s">
        <v>3462</v>
      </c>
      <c r="C276" s="885"/>
    </row>
    <row r="277" spans="1:3">
      <c r="A277" s="885" t="s">
        <v>1992</v>
      </c>
      <c r="B277" s="885" t="s">
        <v>3289</v>
      </c>
      <c r="C277" s="885"/>
    </row>
    <row r="278" spans="1:3">
      <c r="A278" s="885" t="s">
        <v>1582</v>
      </c>
      <c r="B278" s="885" t="s">
        <v>3294</v>
      </c>
      <c r="C278" s="885"/>
    </row>
    <row r="279" spans="1:3">
      <c r="A279" s="885" t="s">
        <v>1588</v>
      </c>
      <c r="B279" s="885" t="s">
        <v>896</v>
      </c>
      <c r="C279" s="885"/>
    </row>
    <row r="280" spans="1:3">
      <c r="A280" s="885" t="s">
        <v>1773</v>
      </c>
      <c r="B280" s="885" t="s">
        <v>3463</v>
      </c>
      <c r="C280" s="885"/>
    </row>
    <row r="281" spans="1:3">
      <c r="A281" s="885" t="s">
        <v>1994</v>
      </c>
      <c r="B281" s="885" t="s">
        <v>3464</v>
      </c>
      <c r="C281" s="885"/>
    </row>
    <row r="282" spans="1:3">
      <c r="A282" s="885" t="s">
        <v>1582</v>
      </c>
      <c r="B282" s="885" t="s">
        <v>3465</v>
      </c>
      <c r="C282" s="885"/>
    </row>
    <row r="283" spans="1:3">
      <c r="A283" s="885" t="s">
        <v>1588</v>
      </c>
      <c r="B283" s="885" t="s">
        <v>3466</v>
      </c>
      <c r="C283" s="885"/>
    </row>
    <row r="284" spans="1:3">
      <c r="A284" s="885" t="s">
        <v>1998</v>
      </c>
      <c r="B284" s="885" t="s">
        <v>3467</v>
      </c>
      <c r="C284" s="885"/>
    </row>
    <row r="285" spans="1:3">
      <c r="A285" s="885" t="s">
        <v>1582</v>
      </c>
      <c r="B285" s="885" t="s">
        <v>3468</v>
      </c>
      <c r="C285" s="885"/>
    </row>
    <row r="286" spans="1:3">
      <c r="A286" s="885" t="s">
        <v>1588</v>
      </c>
      <c r="B286" s="885" t="s">
        <v>3469</v>
      </c>
      <c r="C286" s="885"/>
    </row>
    <row r="287" spans="1:3">
      <c r="A287" s="885" t="s">
        <v>2002</v>
      </c>
      <c r="B287" s="885" t="s">
        <v>885</v>
      </c>
      <c r="C287" s="885"/>
    </row>
    <row r="288" spans="1:3">
      <c r="A288" s="885" t="s">
        <v>1582</v>
      </c>
      <c r="B288" s="885" t="s">
        <v>3345</v>
      </c>
      <c r="C288" s="885"/>
    </row>
    <row r="289" spans="1:3">
      <c r="A289" s="885" t="s">
        <v>1588</v>
      </c>
      <c r="B289" s="885" t="s">
        <v>3279</v>
      </c>
      <c r="C289" s="885"/>
    </row>
    <row r="290" spans="1:3">
      <c r="A290" s="885" t="s">
        <v>1778</v>
      </c>
      <c r="B290" s="885" t="s">
        <v>3470</v>
      </c>
      <c r="C290" s="885"/>
    </row>
    <row r="291" spans="1:3">
      <c r="A291" s="885" t="s">
        <v>2004</v>
      </c>
      <c r="B291" s="885" t="s">
        <v>3471</v>
      </c>
      <c r="C291" s="885"/>
    </row>
    <row r="292" spans="1:3">
      <c r="A292" s="885" t="s">
        <v>1582</v>
      </c>
      <c r="B292" s="885" t="s">
        <v>3472</v>
      </c>
      <c r="C292" s="885"/>
    </row>
    <row r="293" spans="1:3">
      <c r="A293" s="885" t="s">
        <v>1588</v>
      </c>
      <c r="B293" s="885" t="s">
        <v>3473</v>
      </c>
      <c r="C293" s="885"/>
    </row>
    <row r="294" spans="1:3">
      <c r="A294" s="885" t="s">
        <v>2008</v>
      </c>
      <c r="B294" s="885" t="s">
        <v>885</v>
      </c>
      <c r="C294" s="885"/>
    </row>
    <row r="295" spans="1:3">
      <c r="A295" s="885" t="s">
        <v>1582</v>
      </c>
      <c r="B295" s="885" t="s">
        <v>3474</v>
      </c>
      <c r="C295" s="885"/>
    </row>
    <row r="296" spans="1:3">
      <c r="A296" s="885" t="s">
        <v>1588</v>
      </c>
      <c r="B296" s="885" t="s">
        <v>3279</v>
      </c>
      <c r="C296" s="885"/>
    </row>
    <row r="297" spans="1:3">
      <c r="A297" s="885" t="s">
        <v>1782</v>
      </c>
      <c r="B297" s="885" t="s">
        <v>985</v>
      </c>
      <c r="C297" s="885"/>
    </row>
    <row r="298" spans="1:3">
      <c r="A298" s="885" t="s">
        <v>2011</v>
      </c>
      <c r="B298" s="885" t="s">
        <v>130</v>
      </c>
      <c r="C298" s="885"/>
    </row>
    <row r="299" spans="1:3">
      <c r="A299" s="885" t="s">
        <v>1582</v>
      </c>
      <c r="B299" s="885" t="s">
        <v>3475</v>
      </c>
      <c r="C299" s="885"/>
    </row>
    <row r="300" spans="1:3">
      <c r="A300" s="885" t="s">
        <v>1588</v>
      </c>
      <c r="B300" s="885" t="s">
        <v>1155</v>
      </c>
      <c r="C300" s="885"/>
    </row>
    <row r="301" spans="1:3">
      <c r="A301" s="885" t="s">
        <v>1594</v>
      </c>
      <c r="B301" s="885" t="s">
        <v>3476</v>
      </c>
      <c r="C301" s="885"/>
    </row>
    <row r="302" spans="1:3">
      <c r="A302" s="885" t="s">
        <v>2016</v>
      </c>
      <c r="B302" s="885" t="s">
        <v>3477</v>
      </c>
      <c r="C302" s="885"/>
    </row>
    <row r="303" spans="1:3">
      <c r="A303" s="885" t="s">
        <v>1582</v>
      </c>
      <c r="B303" s="885" t="s">
        <v>1195</v>
      </c>
      <c r="C303" s="885"/>
    </row>
    <row r="304" spans="1:3">
      <c r="A304" s="885" t="s">
        <v>1588</v>
      </c>
      <c r="B304" s="885" t="s">
        <v>3478</v>
      </c>
      <c r="C304" s="885"/>
    </row>
    <row r="305" spans="1:3">
      <c r="A305" s="885" t="s">
        <v>2020</v>
      </c>
      <c r="B305" s="885" t="s">
        <v>3479</v>
      </c>
      <c r="C305" s="885"/>
    </row>
    <row r="306" spans="1:3">
      <c r="A306" s="885" t="s">
        <v>1582</v>
      </c>
      <c r="B306" s="885" t="s">
        <v>3480</v>
      </c>
      <c r="C306" s="885"/>
    </row>
    <row r="307" spans="1:3">
      <c r="A307" s="885" t="s">
        <v>1588</v>
      </c>
      <c r="B307" s="885" t="s">
        <v>3481</v>
      </c>
      <c r="C307" s="885"/>
    </row>
    <row r="308" spans="1:3">
      <c r="A308" s="885" t="s">
        <v>2024</v>
      </c>
      <c r="B308" s="885" t="s">
        <v>3482</v>
      </c>
      <c r="C308" s="885"/>
    </row>
    <row r="309" spans="1:3">
      <c r="A309" s="885" t="s">
        <v>1582</v>
      </c>
      <c r="B309" s="885" t="s">
        <v>3483</v>
      </c>
      <c r="C309" s="885"/>
    </row>
    <row r="310" spans="1:3">
      <c r="A310" s="885" t="s">
        <v>1588</v>
      </c>
      <c r="B310" s="885" t="s">
        <v>3484</v>
      </c>
      <c r="C310" s="885"/>
    </row>
    <row r="311" spans="1:3">
      <c r="A311" s="885" t="s">
        <v>2028</v>
      </c>
      <c r="B311" s="885" t="s">
        <v>3289</v>
      </c>
      <c r="C311" s="885"/>
    </row>
    <row r="312" spans="1:3">
      <c r="A312" s="885" t="s">
        <v>1582</v>
      </c>
      <c r="B312" s="885" t="s">
        <v>3294</v>
      </c>
      <c r="C312" s="885"/>
    </row>
    <row r="313" spans="1:3">
      <c r="A313" s="885" t="s">
        <v>1588</v>
      </c>
      <c r="B313" s="885" t="s">
        <v>896</v>
      </c>
      <c r="C313" s="885"/>
    </row>
    <row r="314" spans="1:3">
      <c r="A314" s="885" t="s">
        <v>1785</v>
      </c>
      <c r="B314" s="885" t="s">
        <v>3485</v>
      </c>
      <c r="C314" s="885"/>
    </row>
    <row r="315" spans="1:3">
      <c r="A315" s="885" t="s">
        <v>2030</v>
      </c>
      <c r="B315" s="885" t="s">
        <v>3486</v>
      </c>
      <c r="C315" s="885"/>
    </row>
    <row r="316" spans="1:3">
      <c r="A316" s="885" t="s">
        <v>1582</v>
      </c>
      <c r="B316" s="885" t="s">
        <v>3487</v>
      </c>
      <c r="C316" s="885"/>
    </row>
    <row r="317" spans="1:3">
      <c r="A317" s="885" t="s">
        <v>1588</v>
      </c>
      <c r="B317" s="885" t="s">
        <v>3488</v>
      </c>
      <c r="C317" s="885"/>
    </row>
    <row r="318" spans="1:3">
      <c r="A318" s="885" t="s">
        <v>2034</v>
      </c>
      <c r="B318" s="885" t="s">
        <v>3489</v>
      </c>
      <c r="C318" s="885"/>
    </row>
    <row r="319" spans="1:3">
      <c r="A319" s="885" t="s">
        <v>1582</v>
      </c>
      <c r="B319" s="885" t="s">
        <v>3490</v>
      </c>
      <c r="C319" s="885"/>
    </row>
    <row r="320" spans="1:3">
      <c r="A320" s="885" t="s">
        <v>1588</v>
      </c>
      <c r="B320" s="885" t="s">
        <v>3491</v>
      </c>
      <c r="C320" s="885"/>
    </row>
    <row r="321" spans="1:3">
      <c r="A321" s="885" t="s">
        <v>116</v>
      </c>
      <c r="B321" s="885" t="s">
        <v>3492</v>
      </c>
      <c r="C321" s="885"/>
    </row>
    <row r="322" spans="1:3">
      <c r="A322" s="885" t="s">
        <v>1582</v>
      </c>
      <c r="B322" s="885" t="s">
        <v>3493</v>
      </c>
      <c r="C322" s="885"/>
    </row>
    <row r="323" spans="1:3">
      <c r="A323" s="885" t="s">
        <v>1588</v>
      </c>
      <c r="B323" s="885" t="s">
        <v>3494</v>
      </c>
      <c r="C323" s="885"/>
    </row>
    <row r="324" spans="1:3">
      <c r="A324" s="885" t="s">
        <v>2041</v>
      </c>
      <c r="B324" s="885" t="s">
        <v>3289</v>
      </c>
      <c r="C324" s="885"/>
    </row>
    <row r="325" spans="1:3">
      <c r="A325" s="885" t="s">
        <v>1582</v>
      </c>
      <c r="B325" s="885" t="s">
        <v>3294</v>
      </c>
      <c r="C325" s="885"/>
    </row>
    <row r="326" spans="1:3">
      <c r="A326" s="885" t="s">
        <v>1588</v>
      </c>
      <c r="B326" s="885" t="s">
        <v>896</v>
      </c>
      <c r="C326" s="885"/>
    </row>
    <row r="327" spans="1:3">
      <c r="A327" s="885" t="s">
        <v>1791</v>
      </c>
      <c r="B327" s="885" t="s">
        <v>3495</v>
      </c>
      <c r="C327" s="885"/>
    </row>
    <row r="328" spans="1:3">
      <c r="A328" s="885" t="s">
        <v>2043</v>
      </c>
      <c r="B328" s="885" t="s">
        <v>1277</v>
      </c>
      <c r="C328" s="885"/>
    </row>
    <row r="329" spans="1:3">
      <c r="A329" s="885" t="s">
        <v>1582</v>
      </c>
      <c r="B329" s="885" t="s">
        <v>3496</v>
      </c>
      <c r="C329" s="885"/>
    </row>
    <row r="330" spans="1:3">
      <c r="A330" s="885" t="s">
        <v>1588</v>
      </c>
      <c r="B330" s="885" t="s">
        <v>3497</v>
      </c>
      <c r="C330" s="885"/>
    </row>
    <row r="331" spans="1:3">
      <c r="A331" s="885" t="s">
        <v>2047</v>
      </c>
      <c r="B331" s="885" t="s">
        <v>3498</v>
      </c>
      <c r="C331" s="885"/>
    </row>
    <row r="332" spans="1:3">
      <c r="A332" s="885" t="s">
        <v>1582</v>
      </c>
      <c r="B332" s="885" t="s">
        <v>3499</v>
      </c>
      <c r="C332" s="885"/>
    </row>
    <row r="333" spans="1:3">
      <c r="A333" s="885" t="s">
        <v>1588</v>
      </c>
      <c r="B333" s="885" t="s">
        <v>3500</v>
      </c>
      <c r="C333" s="885"/>
    </row>
    <row r="334" spans="1:3">
      <c r="A334" s="885" t="s">
        <v>2051</v>
      </c>
      <c r="B334" s="885" t="s">
        <v>3289</v>
      </c>
      <c r="C334" s="885"/>
    </row>
    <row r="335" spans="1:3">
      <c r="A335" s="885" t="s">
        <v>1582</v>
      </c>
      <c r="B335" s="885" t="s">
        <v>3294</v>
      </c>
      <c r="C335" s="885"/>
    </row>
    <row r="336" spans="1:3">
      <c r="A336" s="885" t="s">
        <v>1588</v>
      </c>
      <c r="B336" s="885" t="s">
        <v>896</v>
      </c>
      <c r="C336" s="885"/>
    </row>
    <row r="337" spans="1:3">
      <c r="A337" s="885" t="s">
        <v>1794</v>
      </c>
      <c r="B337" s="885" t="s">
        <v>397</v>
      </c>
      <c r="C337" s="885"/>
    </row>
    <row r="338" spans="1:3">
      <c r="A338" s="885" t="s">
        <v>2053</v>
      </c>
      <c r="B338" s="885" t="s">
        <v>119</v>
      </c>
      <c r="C338" s="885"/>
    </row>
    <row r="339" spans="1:3">
      <c r="A339" s="885" t="s">
        <v>1582</v>
      </c>
      <c r="B339" s="885" t="s">
        <v>119</v>
      </c>
      <c r="C339" s="885"/>
    </row>
    <row r="340" spans="1:3">
      <c r="A340" s="885" t="s">
        <v>2055</v>
      </c>
      <c r="B340" s="885" t="s">
        <v>3501</v>
      </c>
      <c r="C340" s="885"/>
    </row>
    <row r="341" spans="1:3">
      <c r="A341" s="885" t="s">
        <v>1582</v>
      </c>
      <c r="B341" s="885" t="s">
        <v>3502</v>
      </c>
      <c r="C341" s="885"/>
    </row>
    <row r="342" spans="1:3">
      <c r="A342" s="885" t="s">
        <v>2058</v>
      </c>
      <c r="B342" s="885" t="s">
        <v>3289</v>
      </c>
      <c r="C342" s="885"/>
    </row>
    <row r="343" spans="1:3">
      <c r="A343" s="885" t="s">
        <v>1582</v>
      </c>
      <c r="B343" s="885" t="s">
        <v>3294</v>
      </c>
      <c r="C343" s="885"/>
    </row>
    <row r="344" spans="1:3">
      <c r="A344" s="885" t="s">
        <v>1588</v>
      </c>
      <c r="B344" s="885" t="s">
        <v>896</v>
      </c>
      <c r="C344" s="885"/>
    </row>
    <row r="345" spans="1:3">
      <c r="A345" s="885" t="s">
        <v>1798</v>
      </c>
      <c r="B345" s="885" t="s">
        <v>3503</v>
      </c>
      <c r="C345" s="885"/>
    </row>
    <row r="346" spans="1:3">
      <c r="A346" s="885" t="s">
        <v>2060</v>
      </c>
      <c r="B346" s="885" t="s">
        <v>3504</v>
      </c>
      <c r="C346" s="885"/>
    </row>
    <row r="347" spans="1:3">
      <c r="A347" s="885" t="s">
        <v>1588</v>
      </c>
      <c r="B347" s="885" t="s">
        <v>3505</v>
      </c>
      <c r="C347" s="885"/>
    </row>
    <row r="348" spans="1:3">
      <c r="A348" s="885" t="s">
        <v>1582</v>
      </c>
      <c r="B348" s="885" t="s">
        <v>3506</v>
      </c>
      <c r="C348" s="885"/>
    </row>
    <row r="349" spans="1:3">
      <c r="A349" s="885" t="s">
        <v>2064</v>
      </c>
      <c r="B349" s="885" t="s">
        <v>3507</v>
      </c>
      <c r="C349" s="885"/>
    </row>
    <row r="350" spans="1:3">
      <c r="A350" s="885" t="s">
        <v>1582</v>
      </c>
      <c r="B350" s="885" t="s">
        <v>3508</v>
      </c>
      <c r="C350" s="885"/>
    </row>
    <row r="351" spans="1:3">
      <c r="A351" s="885" t="s">
        <v>1588</v>
      </c>
      <c r="B351" s="885" t="s">
        <v>3509</v>
      </c>
      <c r="C351" s="885"/>
    </row>
    <row r="352" spans="1:3">
      <c r="A352" s="885" t="s">
        <v>2068</v>
      </c>
      <c r="B352" s="885" t="s">
        <v>3510</v>
      </c>
      <c r="C352" s="885"/>
    </row>
    <row r="353" spans="1:3">
      <c r="A353" s="885" t="s">
        <v>1582</v>
      </c>
      <c r="B353" s="885" t="s">
        <v>3511</v>
      </c>
      <c r="C353" s="885"/>
    </row>
    <row r="354" spans="1:3">
      <c r="A354" s="885" t="s">
        <v>1588</v>
      </c>
      <c r="B354" s="885" t="s">
        <v>3512</v>
      </c>
      <c r="C354" s="885"/>
    </row>
    <row r="355" spans="1:3">
      <c r="A355" s="885" t="s">
        <v>2072</v>
      </c>
      <c r="B355" s="885" t="s">
        <v>3289</v>
      </c>
      <c r="C355" s="885"/>
    </row>
    <row r="356" spans="1:3">
      <c r="A356" s="885" t="s">
        <v>1582</v>
      </c>
      <c r="B356" s="885" t="s">
        <v>3294</v>
      </c>
      <c r="C356" s="885"/>
    </row>
    <row r="357" spans="1:3">
      <c r="A357" s="885" t="s">
        <v>1588</v>
      </c>
      <c r="B357" s="885" t="s">
        <v>896</v>
      </c>
      <c r="C357" s="885"/>
    </row>
    <row r="358" spans="1:3">
      <c r="A358" s="885" t="s">
        <v>1802</v>
      </c>
      <c r="B358" s="885" t="s">
        <v>3513</v>
      </c>
      <c r="C358" s="885"/>
    </row>
    <row r="359" spans="1:3">
      <c r="A359" s="885" t="s">
        <v>2074</v>
      </c>
      <c r="B359" s="885" t="s">
        <v>3514</v>
      </c>
      <c r="C359" s="885"/>
    </row>
    <row r="360" spans="1:3">
      <c r="A360" s="885" t="s">
        <v>1582</v>
      </c>
      <c r="B360" s="885" t="s">
        <v>3515</v>
      </c>
      <c r="C360" s="885"/>
    </row>
    <row r="361" spans="1:3">
      <c r="A361" s="885" t="s">
        <v>1588</v>
      </c>
      <c r="B361" s="885" t="s">
        <v>3516</v>
      </c>
      <c r="C361" s="885"/>
    </row>
    <row r="362" spans="1:3">
      <c r="A362" s="885" t="s">
        <v>2078</v>
      </c>
      <c r="B362" s="885" t="s">
        <v>3289</v>
      </c>
      <c r="C362" s="885"/>
    </row>
    <row r="363" spans="1:3">
      <c r="A363" s="885" t="s">
        <v>1582</v>
      </c>
      <c r="B363" s="885" t="s">
        <v>3294</v>
      </c>
      <c r="C363" s="885"/>
    </row>
    <row r="364" spans="1:3">
      <c r="A364" s="885" t="s">
        <v>1588</v>
      </c>
      <c r="B364" s="885" t="s">
        <v>896</v>
      </c>
      <c r="C364" s="885"/>
    </row>
    <row r="365" spans="1:3">
      <c r="A365" s="885" t="s">
        <v>1806</v>
      </c>
      <c r="B365" s="885" t="s">
        <v>3517</v>
      </c>
      <c r="C365" s="885"/>
    </row>
    <row r="366" spans="1:3">
      <c r="A366" s="885" t="s">
        <v>2080</v>
      </c>
      <c r="B366" s="885" t="s">
        <v>3518</v>
      </c>
      <c r="C366" s="885"/>
    </row>
    <row r="367" spans="1:3">
      <c r="A367" s="885" t="s">
        <v>1582</v>
      </c>
      <c r="B367" s="885" t="s">
        <v>3519</v>
      </c>
      <c r="C367" s="885"/>
    </row>
    <row r="368" spans="1:3">
      <c r="A368" s="885" t="s">
        <v>1588</v>
      </c>
      <c r="B368" s="885" t="s">
        <v>3520</v>
      </c>
      <c r="C368" s="885"/>
    </row>
    <row r="369" spans="1:3">
      <c r="A369" s="885" t="s">
        <v>1594</v>
      </c>
      <c r="B369" s="885" t="s">
        <v>3521</v>
      </c>
      <c r="C369" s="885"/>
    </row>
    <row r="370" spans="1:3">
      <c r="A370" s="885" t="s">
        <v>2085</v>
      </c>
      <c r="B370" s="885" t="s">
        <v>885</v>
      </c>
      <c r="C370" s="885"/>
    </row>
    <row r="371" spans="1:3">
      <c r="A371" s="885" t="s">
        <v>1582</v>
      </c>
      <c r="B371" s="885" t="s">
        <v>3345</v>
      </c>
      <c r="C371" s="885"/>
    </row>
    <row r="372" spans="1:3">
      <c r="A372" s="885" t="s">
        <v>1588</v>
      </c>
      <c r="B372" s="885" t="s">
        <v>3279</v>
      </c>
      <c r="C372" s="885"/>
    </row>
    <row r="373" spans="1:3">
      <c r="A373" s="885" t="s">
        <v>1821</v>
      </c>
      <c r="B373" s="885" t="s">
        <v>3522</v>
      </c>
      <c r="C373" s="885"/>
    </row>
    <row r="374" spans="1:3">
      <c r="A374" s="885" t="s">
        <v>2087</v>
      </c>
      <c r="B374" s="885" t="s">
        <v>3523</v>
      </c>
      <c r="C374" s="885"/>
    </row>
    <row r="375" spans="1:3">
      <c r="A375" s="885" t="s">
        <v>1582</v>
      </c>
      <c r="B375" s="885" t="s">
        <v>3524</v>
      </c>
      <c r="C375" s="885"/>
    </row>
    <row r="376" spans="1:3">
      <c r="A376" s="885" t="s">
        <v>1588</v>
      </c>
      <c r="B376" s="885" t="s">
        <v>3525</v>
      </c>
      <c r="C376" s="885"/>
    </row>
    <row r="377" spans="1:3">
      <c r="A377" s="885" t="s">
        <v>2091</v>
      </c>
      <c r="B377" s="885" t="s">
        <v>885</v>
      </c>
      <c r="C377" s="885"/>
    </row>
    <row r="378" spans="1:3">
      <c r="A378" s="885" t="s">
        <v>1582</v>
      </c>
      <c r="B378" s="885" t="s">
        <v>3345</v>
      </c>
      <c r="C378" s="885"/>
    </row>
    <row r="379" spans="1:3">
      <c r="A379" s="885" t="s">
        <v>1588</v>
      </c>
      <c r="B379" s="885" t="s">
        <v>3279</v>
      </c>
      <c r="C379" s="885"/>
    </row>
    <row r="380" spans="1:3">
      <c r="A380" s="885" t="s">
        <v>1883</v>
      </c>
      <c r="B380" s="885" t="s">
        <v>345</v>
      </c>
      <c r="C380" s="885"/>
    </row>
    <row r="381" spans="1:3">
      <c r="A381" s="885" t="s">
        <v>2093</v>
      </c>
      <c r="B381" s="885" t="s">
        <v>3526</v>
      </c>
      <c r="C381" s="885"/>
    </row>
    <row r="382" spans="1:3">
      <c r="A382" s="885" t="s">
        <v>1582</v>
      </c>
      <c r="B382" s="885" t="s">
        <v>3527</v>
      </c>
      <c r="C382" s="885"/>
    </row>
    <row r="383" spans="1:3">
      <c r="A383" s="885" t="s">
        <v>1588</v>
      </c>
      <c r="B383" s="885" t="s">
        <v>3528</v>
      </c>
      <c r="C383" s="885"/>
    </row>
    <row r="384" spans="1:3">
      <c r="A384" s="885" t="s">
        <v>2097</v>
      </c>
      <c r="B384" s="885" t="s">
        <v>966</v>
      </c>
      <c r="C384" s="885"/>
    </row>
    <row r="385" spans="1:3">
      <c r="A385" s="885" t="s">
        <v>1582</v>
      </c>
      <c r="B385" s="885" t="s">
        <v>967</v>
      </c>
      <c r="C385" s="885"/>
    </row>
    <row r="386" spans="1:3">
      <c r="A386" s="885" t="s">
        <v>2100</v>
      </c>
      <c r="B386" s="885" t="s">
        <v>3529</v>
      </c>
      <c r="C386" s="885"/>
    </row>
    <row r="387" spans="1:3">
      <c r="A387" s="885" t="s">
        <v>1582</v>
      </c>
      <c r="B387" s="885" t="s">
        <v>3530</v>
      </c>
      <c r="C387" s="885"/>
    </row>
    <row r="388" spans="1:3">
      <c r="A388" s="885" t="s">
        <v>1588</v>
      </c>
      <c r="B388" s="885" t="s">
        <v>3531</v>
      </c>
      <c r="C388" s="885"/>
    </row>
    <row r="389" spans="1:3">
      <c r="A389" s="885" t="s">
        <v>2104</v>
      </c>
      <c r="B389" s="885" t="s">
        <v>191</v>
      </c>
      <c r="C389" s="885"/>
    </row>
    <row r="390" spans="1:3">
      <c r="A390" s="885" t="s">
        <v>1582</v>
      </c>
      <c r="B390" s="885" t="s">
        <v>3532</v>
      </c>
      <c r="C390" s="885"/>
    </row>
    <row r="391" spans="1:3">
      <c r="A391" s="885" t="s">
        <v>1588</v>
      </c>
      <c r="B391" s="885" t="s">
        <v>3533</v>
      </c>
      <c r="C391" s="885"/>
    </row>
    <row r="392" spans="1:3">
      <c r="A392" s="885" t="s">
        <v>2108</v>
      </c>
      <c r="B392" s="885" t="s">
        <v>3289</v>
      </c>
      <c r="C392" s="885"/>
    </row>
    <row r="393" spans="1:3">
      <c r="A393" s="885" t="s">
        <v>1582</v>
      </c>
      <c r="B393" s="885" t="s">
        <v>3294</v>
      </c>
      <c r="C393" s="885"/>
    </row>
    <row r="394" spans="1:3">
      <c r="A394" s="885" t="s">
        <v>1588</v>
      </c>
      <c r="B394" s="885" t="s">
        <v>896</v>
      </c>
      <c r="C394" s="885"/>
    </row>
    <row r="395" spans="1:3">
      <c r="A395" s="885" t="s">
        <v>1887</v>
      </c>
      <c r="B395" s="885" t="s">
        <v>3534</v>
      </c>
      <c r="C395" s="885"/>
    </row>
    <row r="396" spans="1:3">
      <c r="A396" s="885" t="s">
        <v>2110</v>
      </c>
      <c r="B396" s="885" t="s">
        <v>3534</v>
      </c>
      <c r="C396" s="885"/>
    </row>
    <row r="397" spans="1:3">
      <c r="A397" s="885" t="s">
        <v>1582</v>
      </c>
      <c r="B397" s="885" t="s">
        <v>3535</v>
      </c>
      <c r="C397" s="885"/>
    </row>
    <row r="398" spans="1:3">
      <c r="A398" s="885" t="s">
        <v>1588</v>
      </c>
      <c r="B398" s="885" t="s">
        <v>3536</v>
      </c>
      <c r="C398" s="885"/>
    </row>
    <row r="399" spans="1:3">
      <c r="A399" s="885" t="s">
        <v>1594</v>
      </c>
      <c r="B399" s="885" t="s">
        <v>3537</v>
      </c>
      <c r="C399" s="885"/>
    </row>
    <row r="400" spans="1:3">
      <c r="A400" s="885" t="s">
        <v>2114</v>
      </c>
      <c r="B400" s="885" t="s">
        <v>885</v>
      </c>
      <c r="C400" s="885"/>
    </row>
    <row r="401" spans="1:3">
      <c r="A401" s="885" t="s">
        <v>1582</v>
      </c>
      <c r="B401" s="885" t="s">
        <v>3415</v>
      </c>
      <c r="C401" s="885"/>
    </row>
    <row r="402" spans="1:3">
      <c r="A402" s="885" t="s">
        <v>1588</v>
      </c>
      <c r="B402" s="885" t="s">
        <v>896</v>
      </c>
      <c r="C402" s="885"/>
    </row>
    <row r="403" spans="1:3">
      <c r="A403" s="885" t="s">
        <v>1889</v>
      </c>
      <c r="B403" s="885" t="s">
        <v>3538</v>
      </c>
      <c r="C403" s="885"/>
    </row>
    <row r="404" spans="1:3">
      <c r="A404" s="885" t="s">
        <v>2116</v>
      </c>
      <c r="B404" s="885" t="s">
        <v>3539</v>
      </c>
      <c r="C404" s="885"/>
    </row>
    <row r="405" spans="1:3">
      <c r="A405" s="885" t="s">
        <v>1582</v>
      </c>
      <c r="B405" s="885" t="s">
        <v>3540</v>
      </c>
      <c r="C405" s="885"/>
    </row>
    <row r="406" spans="1:3">
      <c r="A406" s="885" t="s">
        <v>1588</v>
      </c>
      <c r="B406" s="885" t="s">
        <v>3541</v>
      </c>
      <c r="C406" s="885"/>
    </row>
    <row r="407" spans="1:3">
      <c r="A407" s="885" t="s">
        <v>2120</v>
      </c>
      <c r="B407" s="885" t="s">
        <v>885</v>
      </c>
      <c r="C407" s="885"/>
    </row>
    <row r="408" spans="1:3">
      <c r="A408" s="885" t="s">
        <v>1582</v>
      </c>
      <c r="B408" s="885" t="s">
        <v>3345</v>
      </c>
      <c r="C408" s="885"/>
    </row>
    <row r="409" spans="1:3">
      <c r="A409" s="885" t="s">
        <v>1588</v>
      </c>
      <c r="B409" s="885" t="s">
        <v>3279</v>
      </c>
      <c r="C409" s="885"/>
    </row>
    <row r="410" spans="1:3">
      <c r="A410" s="885" t="s">
        <v>3542</v>
      </c>
      <c r="B410" s="885"/>
      <c r="C410" s="885"/>
    </row>
    <row r="411" spans="1:3">
      <c r="A411" s="885" t="s">
        <v>1509</v>
      </c>
      <c r="B411" s="885" t="s">
        <v>3543</v>
      </c>
      <c r="C411" s="885"/>
    </row>
    <row r="412" spans="1:3">
      <c r="A412" s="885" t="s">
        <v>2123</v>
      </c>
      <c r="B412" s="885" t="s">
        <v>3544</v>
      </c>
      <c r="C412" s="885"/>
    </row>
    <row r="413" spans="1:3">
      <c r="A413" s="885" t="s">
        <v>1725</v>
      </c>
      <c r="B413" s="885" t="s">
        <v>3544</v>
      </c>
      <c r="C413" s="885"/>
    </row>
    <row r="414" spans="1:3">
      <c r="A414" s="885" t="s">
        <v>2125</v>
      </c>
      <c r="B414" s="885" t="s">
        <v>3545</v>
      </c>
      <c r="C414" s="885"/>
    </row>
    <row r="415" spans="1:3">
      <c r="A415" s="885" t="s">
        <v>2127</v>
      </c>
      <c r="B415" s="885" t="s">
        <v>3544</v>
      </c>
      <c r="C415" s="885"/>
    </row>
    <row r="416" spans="1:3">
      <c r="A416" s="885" t="s">
        <v>1725</v>
      </c>
      <c r="B416" s="885" t="s">
        <v>3544</v>
      </c>
      <c r="C416" s="885"/>
    </row>
    <row r="417" spans="1:3">
      <c r="A417" s="885" t="s">
        <v>2128</v>
      </c>
      <c r="B417" s="885" t="s">
        <v>3546</v>
      </c>
      <c r="C417" s="885"/>
    </row>
    <row r="418" spans="1:3">
      <c r="A418" s="885" t="s">
        <v>2130</v>
      </c>
      <c r="B418" s="885" t="s">
        <v>3546</v>
      </c>
      <c r="C418" s="885"/>
    </row>
    <row r="419" spans="1:3">
      <c r="A419" s="885" t="s">
        <v>1725</v>
      </c>
      <c r="B419" s="885" t="s">
        <v>3546</v>
      </c>
      <c r="C419" s="885"/>
    </row>
    <row r="420" spans="1:3">
      <c r="A420" s="885" t="s">
        <v>3547</v>
      </c>
      <c r="B420" s="885"/>
      <c r="C420" s="885"/>
    </row>
    <row r="421" spans="1:3">
      <c r="A421" s="885" t="s">
        <v>2132</v>
      </c>
      <c r="B421" s="885" t="s">
        <v>3548</v>
      </c>
      <c r="C421" s="885"/>
    </row>
    <row r="422" spans="1:3">
      <c r="A422" s="885" t="s">
        <v>2134</v>
      </c>
      <c r="B422" s="885" t="s">
        <v>3549</v>
      </c>
      <c r="C422" s="885"/>
    </row>
    <row r="423" spans="1:3">
      <c r="A423" s="885" t="s">
        <v>1582</v>
      </c>
      <c r="B423" s="885" t="s">
        <v>807</v>
      </c>
      <c r="C423" s="885"/>
    </row>
    <row r="424" spans="1:3">
      <c r="A424" s="885" t="s">
        <v>2136</v>
      </c>
      <c r="B424" s="885" t="s">
        <v>3550</v>
      </c>
      <c r="C424" s="885"/>
    </row>
    <row r="425" spans="1:3">
      <c r="A425" s="885" t="s">
        <v>2138</v>
      </c>
      <c r="B425" s="885" t="s">
        <v>3550</v>
      </c>
      <c r="C425" s="885"/>
    </row>
    <row r="426" spans="1:3">
      <c r="A426" s="885" t="s">
        <v>1582</v>
      </c>
      <c r="B426" s="885" t="s">
        <v>3551</v>
      </c>
      <c r="C426" s="885"/>
    </row>
    <row r="427" spans="1:3">
      <c r="A427" s="885" t="s">
        <v>1588</v>
      </c>
      <c r="B427" s="885" t="s">
        <v>3289</v>
      </c>
      <c r="C427" s="885"/>
    </row>
    <row r="428" spans="1:3">
      <c r="A428" s="885" t="s">
        <v>2140</v>
      </c>
      <c r="B428" s="885" t="s">
        <v>3552</v>
      </c>
      <c r="C428" s="885"/>
    </row>
    <row r="429" spans="1:3">
      <c r="A429" s="885" t="s">
        <v>2142</v>
      </c>
      <c r="B429" s="885" t="s">
        <v>3553</v>
      </c>
      <c r="C429" s="885"/>
    </row>
    <row r="430" spans="1:3">
      <c r="A430" s="885" t="s">
        <v>1582</v>
      </c>
      <c r="B430" s="885" t="s">
        <v>3554</v>
      </c>
      <c r="C430" s="885"/>
    </row>
    <row r="431" spans="1:3">
      <c r="A431" s="885" t="s">
        <v>1588</v>
      </c>
      <c r="B431" s="885" t="s">
        <v>3289</v>
      </c>
      <c r="C431" s="885"/>
    </row>
    <row r="432" spans="1:3">
      <c r="A432" s="885" t="s">
        <v>2145</v>
      </c>
      <c r="B432" s="885" t="s">
        <v>3555</v>
      </c>
      <c r="C432" s="885"/>
    </row>
    <row r="433" spans="1:3">
      <c r="A433" s="885" t="s">
        <v>2147</v>
      </c>
      <c r="B433" s="885" t="s">
        <v>3556</v>
      </c>
      <c r="C433" s="885"/>
    </row>
    <row r="434" spans="1:3">
      <c r="A434" s="885" t="s">
        <v>1582</v>
      </c>
      <c r="B434" s="885" t="s">
        <v>3557</v>
      </c>
      <c r="C434" s="885"/>
    </row>
    <row r="435" spans="1:3">
      <c r="A435" s="885" t="s">
        <v>1588</v>
      </c>
      <c r="B435" s="885" t="s">
        <v>3558</v>
      </c>
      <c r="C435" s="885"/>
    </row>
    <row r="436" spans="1:3">
      <c r="A436" s="885" t="s">
        <v>1594</v>
      </c>
      <c r="B436" s="885" t="s">
        <v>3559</v>
      </c>
      <c r="C436" s="885"/>
    </row>
    <row r="437" spans="1:3">
      <c r="A437" s="885" t="s">
        <v>2152</v>
      </c>
      <c r="B437" s="885" t="s">
        <v>3560</v>
      </c>
      <c r="C437" s="885"/>
    </row>
    <row r="438" spans="1:3">
      <c r="A438" s="885" t="s">
        <v>2154</v>
      </c>
      <c r="B438" s="885" t="s">
        <v>3561</v>
      </c>
      <c r="C438" s="885"/>
    </row>
    <row r="439" spans="1:3">
      <c r="A439" s="885" t="s">
        <v>1588</v>
      </c>
      <c r="B439" s="885" t="s">
        <v>3289</v>
      </c>
      <c r="C439" s="885"/>
    </row>
    <row r="440" spans="1:3">
      <c r="A440" s="885" t="s">
        <v>1582</v>
      </c>
      <c r="B440" s="885" t="s">
        <v>3562</v>
      </c>
      <c r="C440" s="885"/>
    </row>
    <row r="441" spans="1:3">
      <c r="A441" s="885" t="s">
        <v>2157</v>
      </c>
      <c r="B441" s="885" t="s">
        <v>3563</v>
      </c>
      <c r="C441" s="885"/>
    </row>
    <row r="442" spans="1:3">
      <c r="A442" s="885" t="s">
        <v>2159</v>
      </c>
      <c r="B442" s="885" t="s">
        <v>3564</v>
      </c>
      <c r="C442" s="885"/>
    </row>
    <row r="443" spans="1:3">
      <c r="A443" s="885" t="s">
        <v>1582</v>
      </c>
      <c r="B443" s="885" t="s">
        <v>3565</v>
      </c>
      <c r="C443" s="885"/>
    </row>
    <row r="444" spans="1:3">
      <c r="A444" s="885" t="s">
        <v>1588</v>
      </c>
      <c r="B444" s="885" t="s">
        <v>3566</v>
      </c>
      <c r="C444" s="885"/>
    </row>
    <row r="445" spans="1:3">
      <c r="A445" s="885" t="s">
        <v>1594</v>
      </c>
      <c r="B445" s="885" t="s">
        <v>3567</v>
      </c>
      <c r="C445" s="885"/>
    </row>
    <row r="446" spans="1:3">
      <c r="A446" s="885" t="s">
        <v>1599</v>
      </c>
      <c r="B446" s="885" t="s">
        <v>3559</v>
      </c>
      <c r="C446" s="885"/>
    </row>
    <row r="447" spans="1:3">
      <c r="A447" s="885" t="s">
        <v>2164</v>
      </c>
      <c r="B447" s="885" t="s">
        <v>3568</v>
      </c>
      <c r="C447" s="885"/>
    </row>
    <row r="448" spans="1:3">
      <c r="A448" s="885" t="s">
        <v>2166</v>
      </c>
      <c r="B448" s="885" t="s">
        <v>3569</v>
      </c>
      <c r="C448" s="885"/>
    </row>
    <row r="449" spans="1:3">
      <c r="A449" s="885" t="s">
        <v>1582</v>
      </c>
      <c r="B449" s="885" t="s">
        <v>3570</v>
      </c>
      <c r="C449" s="885"/>
    </row>
    <row r="450" spans="1:3">
      <c r="A450" s="885" t="s">
        <v>1588</v>
      </c>
      <c r="B450" s="885" t="s">
        <v>3289</v>
      </c>
      <c r="C450" s="885"/>
    </row>
    <row r="451" spans="1:3">
      <c r="A451" s="885" t="s">
        <v>2169</v>
      </c>
      <c r="B451" s="885" t="s">
        <v>3571</v>
      </c>
      <c r="C451" s="885"/>
    </row>
    <row r="452" spans="1:3">
      <c r="A452" s="885" t="s">
        <v>2171</v>
      </c>
      <c r="B452" s="885" t="s">
        <v>3572</v>
      </c>
      <c r="C452" s="885"/>
    </row>
    <row r="453" spans="1:3">
      <c r="A453" s="885" t="s">
        <v>1582</v>
      </c>
      <c r="B453" s="885" t="s">
        <v>3573</v>
      </c>
      <c r="C453" s="885"/>
    </row>
    <row r="454" spans="1:3">
      <c r="A454" s="885" t="s">
        <v>1588</v>
      </c>
      <c r="B454" s="885" t="s">
        <v>3559</v>
      </c>
      <c r="C454" s="885"/>
    </row>
    <row r="455" spans="1:3">
      <c r="A455" s="885" t="s">
        <v>2174</v>
      </c>
      <c r="B455" s="885" t="s">
        <v>3574</v>
      </c>
      <c r="C455" s="885"/>
    </row>
    <row r="456" spans="1:3">
      <c r="A456" s="885" t="s">
        <v>2176</v>
      </c>
      <c r="B456" s="885" t="s">
        <v>3575</v>
      </c>
      <c r="C456" s="885"/>
    </row>
    <row r="457" spans="1:3">
      <c r="A457" s="885" t="s">
        <v>1582</v>
      </c>
      <c r="B457" s="885" t="s">
        <v>3576</v>
      </c>
      <c r="C457" s="885"/>
    </row>
    <row r="458" spans="1:3">
      <c r="A458" s="885" t="s">
        <v>1588</v>
      </c>
      <c r="B458" s="885" t="s">
        <v>3289</v>
      </c>
      <c r="C458" s="885"/>
    </row>
    <row r="459" spans="1:3">
      <c r="A459" s="885" t="s">
        <v>2179</v>
      </c>
      <c r="B459" s="885" t="s">
        <v>3577</v>
      </c>
      <c r="C459" s="885"/>
    </row>
    <row r="460" spans="1:3">
      <c r="A460" s="885" t="s">
        <v>2181</v>
      </c>
      <c r="B460" s="885" t="s">
        <v>3578</v>
      </c>
      <c r="C460" s="885"/>
    </row>
    <row r="461" spans="1:3">
      <c r="A461" s="885" t="s">
        <v>1582</v>
      </c>
      <c r="B461" s="885" t="s">
        <v>3579</v>
      </c>
      <c r="C461" s="885"/>
    </row>
    <row r="462" spans="1:3">
      <c r="A462" s="885" t="s">
        <v>1588</v>
      </c>
      <c r="B462" s="885" t="s">
        <v>3289</v>
      </c>
      <c r="C462" s="885"/>
    </row>
    <row r="463" spans="1:3">
      <c r="A463" s="885" t="s">
        <v>2184</v>
      </c>
      <c r="B463" s="885" t="s">
        <v>3580</v>
      </c>
      <c r="C463" s="885"/>
    </row>
    <row r="464" spans="1:3">
      <c r="A464" s="885" t="s">
        <v>2186</v>
      </c>
      <c r="B464" s="885" t="s">
        <v>3581</v>
      </c>
      <c r="C464" s="885"/>
    </row>
    <row r="465" spans="1:3">
      <c r="A465" s="885" t="s">
        <v>1582</v>
      </c>
      <c r="B465" s="885" t="s">
        <v>3582</v>
      </c>
      <c r="C465" s="885"/>
    </row>
    <row r="466" spans="1:3">
      <c r="A466" s="885" t="s">
        <v>1588</v>
      </c>
      <c r="B466" s="885" t="s">
        <v>3289</v>
      </c>
      <c r="C466" s="885"/>
    </row>
    <row r="467" spans="1:3">
      <c r="A467" s="885" t="s">
        <v>2189</v>
      </c>
      <c r="B467" s="885" t="s">
        <v>3583</v>
      </c>
      <c r="C467" s="885"/>
    </row>
    <row r="468" spans="1:3">
      <c r="A468" s="885" t="s">
        <v>2191</v>
      </c>
      <c r="B468" s="885" t="s">
        <v>3584</v>
      </c>
      <c r="C468" s="885"/>
    </row>
    <row r="469" spans="1:3">
      <c r="A469" s="885" t="s">
        <v>1582</v>
      </c>
      <c r="B469" s="885" t="s">
        <v>3585</v>
      </c>
      <c r="C469" s="885"/>
    </row>
    <row r="470" spans="1:3">
      <c r="A470" s="885" t="s">
        <v>1588</v>
      </c>
      <c r="B470" s="885" t="s">
        <v>3289</v>
      </c>
      <c r="C470" s="885"/>
    </row>
    <row r="471" spans="1:3">
      <c r="A471" s="885" t="s">
        <v>2194</v>
      </c>
      <c r="B471" s="885" t="s">
        <v>3586</v>
      </c>
      <c r="C471" s="885"/>
    </row>
    <row r="472" spans="1:3">
      <c r="A472" s="885" t="s">
        <v>2196</v>
      </c>
      <c r="B472" s="885" t="s">
        <v>3587</v>
      </c>
      <c r="C472" s="885"/>
    </row>
    <row r="473" spans="1:3">
      <c r="A473" s="885" t="s">
        <v>1582</v>
      </c>
      <c r="B473" s="885" t="s">
        <v>3588</v>
      </c>
      <c r="C473" s="885"/>
    </row>
    <row r="474" spans="1:3">
      <c r="A474" s="885" t="s">
        <v>1588</v>
      </c>
      <c r="B474" s="885" t="s">
        <v>3559</v>
      </c>
      <c r="C474" s="885"/>
    </row>
    <row r="475" spans="1:3">
      <c r="A475" s="885" t="s">
        <v>2199</v>
      </c>
      <c r="B475" s="885" t="s">
        <v>3589</v>
      </c>
      <c r="C475" s="885"/>
    </row>
    <row r="476" spans="1:3">
      <c r="A476" s="885" t="s">
        <v>2201</v>
      </c>
      <c r="B476" s="885" t="s">
        <v>3590</v>
      </c>
      <c r="C476" s="885"/>
    </row>
    <row r="477" spans="1:3">
      <c r="A477" s="885" t="s">
        <v>1582</v>
      </c>
      <c r="B477" s="885" t="s">
        <v>3591</v>
      </c>
      <c r="C477" s="885"/>
    </row>
    <row r="478" spans="1:3">
      <c r="A478" s="885" t="s">
        <v>1588</v>
      </c>
      <c r="B478" s="885" t="s">
        <v>3559</v>
      </c>
      <c r="C478" s="885"/>
    </row>
    <row r="479" spans="1:3">
      <c r="A479" s="885" t="s">
        <v>3592</v>
      </c>
      <c r="B479" s="885"/>
      <c r="C479" s="885"/>
    </row>
    <row r="480" spans="1:3">
      <c r="A480" s="885"/>
      <c r="B480" s="885"/>
      <c r="C480" s="885"/>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BE585-642B-8D47-BCF2-3088F56C3972}">
  <sheetPr>
    <tabColor rgb="FFFF0000"/>
  </sheetPr>
  <dimension ref="A1:A59"/>
  <sheetViews>
    <sheetView workbookViewId="0"/>
  </sheetViews>
  <sheetFormatPr baseColWidth="10" defaultRowHeight="15"/>
  <cols>
    <col min="1" max="1" width="18.5" bestFit="1" customWidth="1"/>
  </cols>
  <sheetData>
    <row r="1" spans="1:1">
      <c r="A1" t="s">
        <v>264</v>
      </c>
    </row>
    <row r="2" spans="1:1">
      <c r="A2" s="885" t="s">
        <v>266</v>
      </c>
    </row>
    <row r="3" spans="1:1">
      <c r="A3" s="885" t="s">
        <v>267</v>
      </c>
    </row>
    <row r="4" spans="1:1">
      <c r="A4" s="885" t="s">
        <v>56</v>
      </c>
    </row>
    <row r="5" spans="1:1">
      <c r="A5" s="885" t="s">
        <v>268</v>
      </c>
    </row>
    <row r="6" spans="1:1">
      <c r="A6" s="885" t="s">
        <v>269</v>
      </c>
    </row>
    <row r="7" spans="1:1">
      <c r="A7" s="885" t="s">
        <v>270</v>
      </c>
    </row>
    <row r="8" spans="1:1">
      <c r="A8" s="885" t="s">
        <v>271</v>
      </c>
    </row>
    <row r="9" spans="1:1">
      <c r="A9" s="885" t="s">
        <v>272</v>
      </c>
    </row>
    <row r="10" spans="1:1">
      <c r="A10" s="885" t="s">
        <v>166</v>
      </c>
    </row>
    <row r="11" spans="1:1">
      <c r="A11" s="885" t="s">
        <v>144</v>
      </c>
    </row>
    <row r="12" spans="1:1">
      <c r="A12" s="885" t="s">
        <v>273</v>
      </c>
    </row>
    <row r="13" spans="1:1">
      <c r="A13" s="885" t="s">
        <v>274</v>
      </c>
    </row>
    <row r="14" spans="1:1">
      <c r="A14" s="885" t="s">
        <v>275</v>
      </c>
    </row>
    <row r="15" spans="1:1">
      <c r="A15" s="885" t="s">
        <v>276</v>
      </c>
    </row>
    <row r="16" spans="1:1">
      <c r="A16" s="885" t="s">
        <v>92</v>
      </c>
    </row>
    <row r="17" spans="1:1">
      <c r="A17" s="885" t="s">
        <v>46</v>
      </c>
    </row>
    <row r="18" spans="1:1">
      <c r="A18" s="885" t="s">
        <v>89</v>
      </c>
    </row>
    <row r="19" spans="1:1">
      <c r="A19" s="885" t="s">
        <v>277</v>
      </c>
    </row>
    <row r="20" spans="1:1">
      <c r="A20" s="885" t="s">
        <v>278</v>
      </c>
    </row>
    <row r="21" spans="1:1">
      <c r="A21" s="885" t="s">
        <v>279</v>
      </c>
    </row>
    <row r="22" spans="1:1">
      <c r="A22" s="885" t="s">
        <v>280</v>
      </c>
    </row>
    <row r="23" spans="1:1">
      <c r="A23" s="885" t="s">
        <v>281</v>
      </c>
    </row>
    <row r="24" spans="1:1">
      <c r="A24" s="885" t="s">
        <v>282</v>
      </c>
    </row>
    <row r="25" spans="1:1">
      <c r="A25" s="885" t="s">
        <v>283</v>
      </c>
    </row>
    <row r="26" spans="1:1">
      <c r="A26" s="885" t="s">
        <v>284</v>
      </c>
    </row>
    <row r="27" spans="1:1">
      <c r="A27" s="885" t="s">
        <v>285</v>
      </c>
    </row>
    <row r="28" spans="1:1">
      <c r="A28" s="885" t="s">
        <v>286</v>
      </c>
    </row>
    <row r="29" spans="1:1">
      <c r="A29" s="885" t="s">
        <v>287</v>
      </c>
    </row>
    <row r="30" spans="1:1">
      <c r="A30" s="885" t="s">
        <v>288</v>
      </c>
    </row>
    <row r="31" spans="1:1">
      <c r="A31" s="885" t="s">
        <v>289</v>
      </c>
    </row>
    <row r="32" spans="1:1">
      <c r="A32" s="885" t="s">
        <v>290</v>
      </c>
    </row>
    <row r="33" spans="1:1">
      <c r="A33" s="885" t="s">
        <v>291</v>
      </c>
    </row>
    <row r="34" spans="1:1">
      <c r="A34" s="885" t="s">
        <v>292</v>
      </c>
    </row>
    <row r="35" spans="1:1">
      <c r="A35" s="885" t="s">
        <v>293</v>
      </c>
    </row>
    <row r="36" spans="1:1">
      <c r="A36" s="885" t="s">
        <v>104</v>
      </c>
    </row>
    <row r="37" spans="1:1">
      <c r="A37" s="885" t="s">
        <v>294</v>
      </c>
    </row>
    <row r="38" spans="1:1">
      <c r="A38" s="885" t="s">
        <v>295</v>
      </c>
    </row>
    <row r="39" spans="1:1">
      <c r="A39" s="885" t="s">
        <v>296</v>
      </c>
    </row>
    <row r="40" spans="1:1">
      <c r="A40" s="885" t="s">
        <v>297</v>
      </c>
    </row>
    <row r="41" spans="1:1">
      <c r="A41" s="885" t="s">
        <v>298</v>
      </c>
    </row>
    <row r="42" spans="1:1">
      <c r="A42" s="885" t="s">
        <v>299</v>
      </c>
    </row>
    <row r="43" spans="1:1">
      <c r="A43" s="885" t="s">
        <v>300</v>
      </c>
    </row>
    <row r="44" spans="1:1">
      <c r="A44" s="885" t="s">
        <v>301</v>
      </c>
    </row>
    <row r="45" spans="1:1">
      <c r="A45" s="885" t="s">
        <v>302</v>
      </c>
    </row>
    <row r="46" spans="1:1">
      <c r="A46" s="885" t="s">
        <v>303</v>
      </c>
    </row>
    <row r="47" spans="1:1">
      <c r="A47" s="885" t="s">
        <v>304</v>
      </c>
    </row>
    <row r="48" spans="1:1">
      <c r="A48" s="885" t="s">
        <v>305</v>
      </c>
    </row>
    <row r="49" spans="1:1">
      <c r="A49" s="885" t="s">
        <v>306</v>
      </c>
    </row>
    <row r="50" spans="1:1">
      <c r="A50" s="885" t="s">
        <v>307</v>
      </c>
    </row>
    <row r="51" spans="1:1">
      <c r="A51" s="885" t="s">
        <v>308</v>
      </c>
    </row>
    <row r="52" spans="1:1">
      <c r="A52" s="885" t="s">
        <v>309</v>
      </c>
    </row>
    <row r="53" spans="1:1">
      <c r="A53" s="885" t="s">
        <v>310</v>
      </c>
    </row>
    <row r="54" spans="1:1">
      <c r="A54" s="885" t="s">
        <v>311</v>
      </c>
    </row>
    <row r="55" spans="1:1">
      <c r="A55" s="885" t="s">
        <v>312</v>
      </c>
    </row>
    <row r="56" spans="1:1">
      <c r="A56" s="885" t="s">
        <v>313</v>
      </c>
    </row>
    <row r="57" spans="1:1">
      <c r="A57" s="885" t="s">
        <v>314</v>
      </c>
    </row>
    <row r="58" spans="1:1">
      <c r="A58" s="885" t="s">
        <v>315</v>
      </c>
    </row>
    <row r="59" spans="1:1">
      <c r="A59" s="885" t="s">
        <v>316</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A8DF4-2756-D845-8365-D7DB5E96FA06}">
  <sheetPr>
    <tabColor rgb="FFFF0000"/>
  </sheetPr>
  <dimension ref="A1:Y111"/>
  <sheetViews>
    <sheetView tabSelected="1" topLeftCell="A46" workbookViewId="0"/>
  </sheetViews>
  <sheetFormatPr baseColWidth="10" defaultRowHeight="15"/>
  <cols>
    <col min="1" max="1" width="6.83203125" bestFit="1" customWidth="1"/>
    <col min="2" max="2" width="11" bestFit="1" customWidth="1"/>
    <col min="3" max="3" width="16.6640625" bestFit="1" customWidth="1"/>
    <col min="4" max="4" width="49" bestFit="1" customWidth="1"/>
    <col min="5" max="5" width="43.1640625" bestFit="1" customWidth="1"/>
    <col min="6" max="6" width="56" bestFit="1" customWidth="1"/>
    <col min="7" max="8" width="80.6640625" bestFit="1" customWidth="1"/>
    <col min="9" max="9" width="20.33203125" customWidth="1"/>
    <col min="10" max="10" width="11.33203125" bestFit="1" customWidth="1"/>
    <col min="11" max="11" width="12.33203125" bestFit="1" customWidth="1"/>
    <col min="12" max="12" width="20.83203125" bestFit="1" customWidth="1"/>
    <col min="13" max="13" width="15.6640625" bestFit="1" customWidth="1"/>
    <col min="14" max="14" width="12.1640625" bestFit="1" customWidth="1"/>
    <col min="15" max="15" width="22.1640625" bestFit="1" customWidth="1"/>
    <col min="16" max="16" width="14.1640625" bestFit="1" customWidth="1"/>
    <col min="17" max="17" width="80.6640625" bestFit="1" customWidth="1"/>
    <col min="18" max="18" width="21.33203125" bestFit="1" customWidth="1"/>
    <col min="19" max="19" width="12.1640625" bestFit="1" customWidth="1"/>
    <col min="20" max="20" width="80.6640625" bestFit="1" customWidth="1"/>
    <col min="21" max="21" width="12.1640625" bestFit="1" customWidth="1"/>
    <col min="22" max="25" width="11.6640625" bestFit="1" customWidth="1"/>
  </cols>
  <sheetData>
    <row r="1" spans="1:25">
      <c r="A1" t="s">
        <v>251</v>
      </c>
      <c r="B1" t="s">
        <v>47</v>
      </c>
      <c r="C1" t="s">
        <v>252</v>
      </c>
      <c r="D1" t="s">
        <v>2271</v>
      </c>
      <c r="E1" t="s">
        <v>2272</v>
      </c>
      <c r="F1" t="s">
        <v>2273</v>
      </c>
      <c r="G1" t="s">
        <v>2274</v>
      </c>
      <c r="H1" t="s">
        <v>2275</v>
      </c>
      <c r="I1" t="s">
        <v>531</v>
      </c>
      <c r="J1" t="s">
        <v>2276</v>
      </c>
      <c r="K1" t="s">
        <v>2277</v>
      </c>
      <c r="L1" t="s">
        <v>2278</v>
      </c>
      <c r="M1" t="s">
        <v>2279</v>
      </c>
      <c r="N1" t="s">
        <v>2280</v>
      </c>
      <c r="O1" t="s">
        <v>2281</v>
      </c>
      <c r="P1" t="s">
        <v>9</v>
      </c>
      <c r="Q1" t="s">
        <v>10</v>
      </c>
      <c r="R1" t="s">
        <v>2282</v>
      </c>
      <c r="S1" t="s">
        <v>2283</v>
      </c>
      <c r="T1" t="s">
        <v>2284</v>
      </c>
      <c r="U1" t="s">
        <v>2285</v>
      </c>
      <c r="V1" t="s">
        <v>3608</v>
      </c>
      <c r="W1" t="s">
        <v>3617</v>
      </c>
      <c r="X1" t="s">
        <v>3618</v>
      </c>
      <c r="Y1" t="s">
        <v>3619</v>
      </c>
    </row>
    <row r="2" spans="1:25">
      <c r="A2" t="s">
        <v>2286</v>
      </c>
      <c r="B2" t="s">
        <v>267</v>
      </c>
      <c r="C2" t="s">
        <v>2287</v>
      </c>
      <c r="D2" t="s">
        <v>2288</v>
      </c>
      <c r="E2" t="s">
        <v>2289</v>
      </c>
      <c r="F2" t="s">
        <v>2290</v>
      </c>
      <c r="G2" t="s">
        <v>2291</v>
      </c>
      <c r="H2" t="s">
        <v>2292</v>
      </c>
      <c r="J2">
        <v>1652810</v>
      </c>
      <c r="K2">
        <v>2592705</v>
      </c>
      <c r="L2">
        <v>2563875.0188000002</v>
      </c>
      <c r="M2">
        <v>2546429.9740000004</v>
      </c>
      <c r="N2">
        <v>0.98215183524542915</v>
      </c>
      <c r="O2">
        <v>1</v>
      </c>
      <c r="Q2" t="s">
        <v>2293</v>
      </c>
      <c r="U2">
        <v>46275.025999999598</v>
      </c>
    </row>
    <row r="3" spans="1:25">
      <c r="A3" t="s">
        <v>2286</v>
      </c>
      <c r="B3" t="s">
        <v>267</v>
      </c>
      <c r="C3" t="s">
        <v>2287</v>
      </c>
      <c r="D3" t="s">
        <v>2288</v>
      </c>
      <c r="E3" t="s">
        <v>2289</v>
      </c>
      <c r="F3" t="s">
        <v>2294</v>
      </c>
      <c r="G3" t="s">
        <v>2295</v>
      </c>
      <c r="H3" t="s">
        <v>2296</v>
      </c>
      <c r="J3">
        <v>760000</v>
      </c>
      <c r="K3">
        <v>1404648</v>
      </c>
      <c r="L3">
        <v>1370803.49483</v>
      </c>
      <c r="M3">
        <v>1369168.7043300001</v>
      </c>
      <c r="N3">
        <v>0.97474150415620131</v>
      </c>
      <c r="O3">
        <v>1</v>
      </c>
      <c r="Q3" t="s">
        <v>2297</v>
      </c>
      <c r="U3">
        <v>35479.295670000138</v>
      </c>
    </row>
    <row r="4" spans="1:25">
      <c r="A4" t="s">
        <v>2286</v>
      </c>
      <c r="B4" t="s">
        <v>267</v>
      </c>
      <c r="C4" t="s">
        <v>2287</v>
      </c>
      <c r="D4" t="s">
        <v>2288</v>
      </c>
      <c r="E4" t="s">
        <v>2289</v>
      </c>
      <c r="F4" t="s">
        <v>2294</v>
      </c>
      <c r="G4" t="s">
        <v>2298</v>
      </c>
      <c r="H4" t="s">
        <v>2299</v>
      </c>
      <c r="J4">
        <v>720000</v>
      </c>
      <c r="K4">
        <v>1031538</v>
      </c>
      <c r="L4">
        <v>1024877.48948</v>
      </c>
      <c r="M4">
        <v>1013137.79761</v>
      </c>
      <c r="N4">
        <v>0.9821623610666792</v>
      </c>
      <c r="O4">
        <v>1</v>
      </c>
      <c r="Q4" t="s">
        <v>2300</v>
      </c>
      <c r="U4">
        <v>18400.202389999875</v>
      </c>
    </row>
    <row r="5" spans="1:25">
      <c r="A5" t="s">
        <v>2286</v>
      </c>
      <c r="B5" t="s">
        <v>267</v>
      </c>
      <c r="C5" t="s">
        <v>2287</v>
      </c>
      <c r="D5" t="s">
        <v>2288</v>
      </c>
      <c r="E5" t="s">
        <v>2289</v>
      </c>
      <c r="F5" t="s">
        <v>2301</v>
      </c>
      <c r="G5" t="s">
        <v>2302</v>
      </c>
      <c r="H5" t="s">
        <v>2303</v>
      </c>
      <c r="J5">
        <v>632000</v>
      </c>
      <c r="K5">
        <v>1240427</v>
      </c>
      <c r="L5">
        <v>1210415.11619</v>
      </c>
      <c r="M5">
        <v>1218811.3813499999</v>
      </c>
      <c r="N5">
        <v>0.98257405018594401</v>
      </c>
      <c r="O5">
        <v>1</v>
      </c>
      <c r="Q5" t="s">
        <v>2297</v>
      </c>
      <c r="U5">
        <v>21615.618650000077</v>
      </c>
    </row>
    <row r="6" spans="1:25">
      <c r="A6" t="s">
        <v>2286</v>
      </c>
      <c r="B6" t="s">
        <v>267</v>
      </c>
      <c r="C6" t="s">
        <v>2287</v>
      </c>
      <c r="D6" t="s">
        <v>2288</v>
      </c>
      <c r="E6" t="s">
        <v>2289</v>
      </c>
      <c r="F6" t="s">
        <v>2301</v>
      </c>
      <c r="G6" t="s">
        <v>2304</v>
      </c>
      <c r="H6" t="s">
        <v>2305</v>
      </c>
      <c r="J6">
        <v>960000</v>
      </c>
      <c r="K6">
        <v>1700471</v>
      </c>
      <c r="L6">
        <v>1671317.4227199999</v>
      </c>
      <c r="M6">
        <v>1665969.47226</v>
      </c>
      <c r="N6">
        <v>0.97971060503825125</v>
      </c>
      <c r="O6">
        <v>1</v>
      </c>
      <c r="Q6" t="s">
        <v>2306</v>
      </c>
      <c r="U6">
        <v>34501.527740000049</v>
      </c>
    </row>
    <row r="7" spans="1:25">
      <c r="A7" t="s">
        <v>2286</v>
      </c>
      <c r="B7" t="s">
        <v>267</v>
      </c>
      <c r="C7" t="s">
        <v>2287</v>
      </c>
      <c r="D7" t="s">
        <v>2307</v>
      </c>
      <c r="E7" t="s">
        <v>2308</v>
      </c>
      <c r="F7" t="s">
        <v>2309</v>
      </c>
      <c r="G7" t="s">
        <v>2310</v>
      </c>
      <c r="H7" t="s">
        <v>2311</v>
      </c>
      <c r="J7">
        <v>2310000</v>
      </c>
      <c r="K7">
        <v>4123615</v>
      </c>
      <c r="L7">
        <v>4004797.16909</v>
      </c>
      <c r="M7">
        <v>3845759.4258500002</v>
      </c>
      <c r="N7">
        <v>0.93261844906714131</v>
      </c>
      <c r="O7">
        <v>1</v>
      </c>
      <c r="Q7" t="s">
        <v>2312</v>
      </c>
      <c r="U7">
        <v>277855.57415000023</v>
      </c>
    </row>
    <row r="8" spans="1:25">
      <c r="A8" t="s">
        <v>2286</v>
      </c>
      <c r="B8" t="s">
        <v>267</v>
      </c>
      <c r="C8" t="s">
        <v>2287</v>
      </c>
      <c r="D8" t="s">
        <v>2307</v>
      </c>
      <c r="E8" t="s">
        <v>2313</v>
      </c>
      <c r="F8" t="s">
        <v>2314</v>
      </c>
      <c r="G8" t="s">
        <v>2315</v>
      </c>
      <c r="H8" t="s">
        <v>2316</v>
      </c>
      <c r="J8">
        <v>948000</v>
      </c>
      <c r="K8">
        <v>2446718</v>
      </c>
      <c r="L8">
        <v>2439269.8956900002</v>
      </c>
      <c r="M8">
        <v>2289960.9657799997</v>
      </c>
      <c r="N8">
        <v>0.93593171169705691</v>
      </c>
      <c r="O8">
        <v>1</v>
      </c>
      <c r="Q8" t="s">
        <v>2312</v>
      </c>
      <c r="U8">
        <v>156757.03422000026</v>
      </c>
    </row>
    <row r="9" spans="1:25">
      <c r="A9" t="s">
        <v>2286</v>
      </c>
      <c r="B9" t="s">
        <v>267</v>
      </c>
      <c r="C9" t="s">
        <v>2287</v>
      </c>
      <c r="D9" t="s">
        <v>2307</v>
      </c>
      <c r="E9" t="s">
        <v>2308</v>
      </c>
      <c r="F9" t="s">
        <v>2309</v>
      </c>
      <c r="G9" t="s">
        <v>2317</v>
      </c>
      <c r="H9" t="s">
        <v>2318</v>
      </c>
      <c r="J9">
        <v>920000</v>
      </c>
      <c r="K9">
        <v>1476000</v>
      </c>
      <c r="L9">
        <v>0</v>
      </c>
      <c r="M9">
        <v>0</v>
      </c>
      <c r="N9">
        <v>0</v>
      </c>
      <c r="O9">
        <v>0</v>
      </c>
      <c r="Q9" t="s">
        <v>2319</v>
      </c>
      <c r="U9">
        <v>1476000</v>
      </c>
    </row>
    <row r="10" spans="1:25">
      <c r="A10" t="s">
        <v>2286</v>
      </c>
      <c r="B10" t="s">
        <v>267</v>
      </c>
      <c r="C10" t="s">
        <v>2287</v>
      </c>
      <c r="D10" t="s">
        <v>2307</v>
      </c>
      <c r="E10" t="s">
        <v>2308</v>
      </c>
      <c r="F10" t="s">
        <v>2309</v>
      </c>
      <c r="G10" t="s">
        <v>2320</v>
      </c>
      <c r="H10" t="s">
        <v>2321</v>
      </c>
      <c r="J10">
        <v>1200000</v>
      </c>
      <c r="K10">
        <v>1328000</v>
      </c>
      <c r="L10">
        <v>1218085.1101299999</v>
      </c>
      <c r="M10">
        <v>1140436.6429100002</v>
      </c>
      <c r="N10">
        <v>0.85876253231174715</v>
      </c>
      <c r="O10">
        <v>1</v>
      </c>
      <c r="Q10" t="s">
        <v>2322</v>
      </c>
      <c r="U10">
        <v>187563.35708999983</v>
      </c>
    </row>
    <row r="11" spans="1:25">
      <c r="A11" t="s">
        <v>2286</v>
      </c>
      <c r="B11" t="s">
        <v>267</v>
      </c>
      <c r="C11" t="s">
        <v>2287</v>
      </c>
      <c r="D11" t="s">
        <v>2323</v>
      </c>
      <c r="E11" t="s">
        <v>2324</v>
      </c>
      <c r="F11" t="s">
        <v>2325</v>
      </c>
      <c r="G11" t="s">
        <v>2326</v>
      </c>
      <c r="H11" t="s">
        <v>2327</v>
      </c>
      <c r="J11">
        <v>2500000</v>
      </c>
      <c r="K11">
        <v>2500000</v>
      </c>
      <c r="L11">
        <v>1799061.075</v>
      </c>
      <c r="M11">
        <v>1793977.94998</v>
      </c>
      <c r="N11">
        <v>0.71759117999200006</v>
      </c>
      <c r="O11">
        <v>0.72</v>
      </c>
      <c r="Q11" t="s">
        <v>2328</v>
      </c>
      <c r="U11">
        <v>706022.05001999997</v>
      </c>
    </row>
    <row r="12" spans="1:25">
      <c r="A12" t="s">
        <v>2286</v>
      </c>
      <c r="B12" t="s">
        <v>267</v>
      </c>
      <c r="C12" t="s">
        <v>2287</v>
      </c>
      <c r="D12" t="s">
        <v>2323</v>
      </c>
      <c r="E12" t="s">
        <v>2324</v>
      </c>
      <c r="F12" t="s">
        <v>2325</v>
      </c>
      <c r="G12" t="s">
        <v>2329</v>
      </c>
      <c r="H12" t="s">
        <v>2330</v>
      </c>
      <c r="J12">
        <v>1000000</v>
      </c>
      <c r="K12">
        <v>1000000</v>
      </c>
      <c r="L12">
        <v>811406.72415999998</v>
      </c>
      <c r="M12">
        <v>328279.75623</v>
      </c>
      <c r="N12">
        <v>0.32827975623</v>
      </c>
      <c r="O12">
        <v>0.5</v>
      </c>
      <c r="Q12" t="s">
        <v>2331</v>
      </c>
      <c r="U12">
        <v>671720.24377000006</v>
      </c>
    </row>
    <row r="13" spans="1:25">
      <c r="A13" t="s">
        <v>2286</v>
      </c>
      <c r="B13" t="s">
        <v>267</v>
      </c>
      <c r="C13" t="s">
        <v>2287</v>
      </c>
      <c r="D13" t="s">
        <v>2323</v>
      </c>
      <c r="E13" t="s">
        <v>2324</v>
      </c>
      <c r="F13" t="s">
        <v>2325</v>
      </c>
      <c r="G13" t="s">
        <v>2332</v>
      </c>
      <c r="H13" t="s">
        <v>2333</v>
      </c>
      <c r="J13">
        <v>1000000</v>
      </c>
      <c r="K13">
        <v>1000000</v>
      </c>
      <c r="L13">
        <v>220391.7</v>
      </c>
      <c r="M13">
        <v>220391.7</v>
      </c>
      <c r="N13">
        <v>0.2203917</v>
      </c>
      <c r="O13">
        <v>0.22</v>
      </c>
      <c r="Q13" t="s">
        <v>2334</v>
      </c>
      <c r="U13">
        <v>779608.3</v>
      </c>
    </row>
    <row r="14" spans="1:25">
      <c r="A14" t="s">
        <v>2286</v>
      </c>
      <c r="B14" t="s">
        <v>267</v>
      </c>
      <c r="C14" t="s">
        <v>2287</v>
      </c>
      <c r="D14" t="s">
        <v>2335</v>
      </c>
      <c r="E14" t="s">
        <v>2336</v>
      </c>
      <c r="F14" t="s">
        <v>2337</v>
      </c>
      <c r="G14" t="s">
        <v>2338</v>
      </c>
      <c r="H14" t="s">
        <v>2339</v>
      </c>
      <c r="J14">
        <v>2050000</v>
      </c>
      <c r="K14">
        <v>2050000</v>
      </c>
      <c r="L14">
        <v>2048441.40769</v>
      </c>
      <c r="M14">
        <v>2047233.2906200001</v>
      </c>
      <c r="N14">
        <v>0.99865038566829278</v>
      </c>
      <c r="O14">
        <v>1</v>
      </c>
      <c r="Q14" t="s">
        <v>2340</v>
      </c>
      <c r="U14">
        <v>2766.7093799998984</v>
      </c>
    </row>
    <row r="15" spans="1:25">
      <c r="A15" t="s">
        <v>2286</v>
      </c>
      <c r="B15" t="s">
        <v>267</v>
      </c>
      <c r="C15" t="s">
        <v>2287</v>
      </c>
      <c r="D15" t="s">
        <v>2341</v>
      </c>
      <c r="E15" t="s">
        <v>2342</v>
      </c>
      <c r="F15" t="s">
        <v>2343</v>
      </c>
      <c r="G15" t="s">
        <v>2344</v>
      </c>
      <c r="H15" t="s">
        <v>2345</v>
      </c>
      <c r="J15">
        <v>1800000</v>
      </c>
      <c r="K15">
        <v>2950000</v>
      </c>
      <c r="L15">
        <v>2929818.7784899999</v>
      </c>
      <c r="M15">
        <v>2774456.7618700005</v>
      </c>
      <c r="N15">
        <v>0.94049381758305106</v>
      </c>
      <c r="O15">
        <v>0.95</v>
      </c>
      <c r="Q15" t="s">
        <v>2346</v>
      </c>
      <c r="U15">
        <v>175543.23812999949</v>
      </c>
    </row>
    <row r="16" spans="1:25">
      <c r="A16" t="s">
        <v>2286</v>
      </c>
      <c r="B16" t="s">
        <v>267</v>
      </c>
      <c r="C16" t="s">
        <v>2287</v>
      </c>
      <c r="D16" t="s">
        <v>2341</v>
      </c>
      <c r="E16" t="s">
        <v>2347</v>
      </c>
      <c r="F16" t="s">
        <v>2348</v>
      </c>
      <c r="G16" t="s">
        <v>1200</v>
      </c>
      <c r="H16" t="s">
        <v>2349</v>
      </c>
      <c r="J16">
        <v>1600000</v>
      </c>
      <c r="K16">
        <v>1812725</v>
      </c>
      <c r="L16">
        <v>1812047.6340900001</v>
      </c>
      <c r="M16">
        <v>1778089.9096400002</v>
      </c>
      <c r="N16">
        <v>0.98089335648816012</v>
      </c>
      <c r="O16">
        <v>1</v>
      </c>
      <c r="Q16" t="s">
        <v>2350</v>
      </c>
      <c r="U16">
        <v>34635.090359999798</v>
      </c>
    </row>
    <row r="17" spans="1:21">
      <c r="A17" t="s">
        <v>2286</v>
      </c>
      <c r="B17" t="s">
        <v>267</v>
      </c>
      <c r="C17" t="s">
        <v>2287</v>
      </c>
      <c r="D17" t="s">
        <v>2351</v>
      </c>
      <c r="E17" t="s">
        <v>2352</v>
      </c>
      <c r="F17" t="s">
        <v>2353</v>
      </c>
      <c r="G17" t="s">
        <v>2354</v>
      </c>
      <c r="H17" t="s">
        <v>2355</v>
      </c>
      <c r="J17">
        <v>1500000</v>
      </c>
      <c r="K17">
        <v>7210000</v>
      </c>
      <c r="L17">
        <v>7097576.1451399997</v>
      </c>
      <c r="M17">
        <v>5313053.4713200005</v>
      </c>
      <c r="N17">
        <v>0.73690062015533986</v>
      </c>
      <c r="O17">
        <v>0.92</v>
      </c>
      <c r="Q17" t="s">
        <v>2356</v>
      </c>
      <c r="U17">
        <v>1896946.5286799995</v>
      </c>
    </row>
    <row r="18" spans="1:21">
      <c r="A18" t="s">
        <v>2286</v>
      </c>
      <c r="B18" t="s">
        <v>267</v>
      </c>
      <c r="C18" t="s">
        <v>2287</v>
      </c>
      <c r="D18" t="s">
        <v>2351</v>
      </c>
      <c r="E18" t="s">
        <v>2352</v>
      </c>
      <c r="F18" t="s">
        <v>2353</v>
      </c>
      <c r="G18" t="s">
        <v>2357</v>
      </c>
      <c r="H18" t="s">
        <v>2358</v>
      </c>
      <c r="J18">
        <v>3000000</v>
      </c>
      <c r="K18">
        <v>4000000</v>
      </c>
      <c r="L18">
        <v>3566368.03308</v>
      </c>
      <c r="M18">
        <v>2951954.2807999998</v>
      </c>
      <c r="N18">
        <v>0.73798857019999997</v>
      </c>
      <c r="O18">
        <v>0.95</v>
      </c>
      <c r="Q18" t="s">
        <v>2359</v>
      </c>
      <c r="U18">
        <v>1048045.7192000002</v>
      </c>
    </row>
    <row r="19" spans="1:21">
      <c r="A19" t="s">
        <v>2286</v>
      </c>
      <c r="B19" t="s">
        <v>267</v>
      </c>
      <c r="C19" t="s">
        <v>2287</v>
      </c>
      <c r="D19" t="s">
        <v>2351</v>
      </c>
      <c r="E19" t="s">
        <v>2352</v>
      </c>
      <c r="F19" t="s">
        <v>2353</v>
      </c>
      <c r="G19" t="s">
        <v>2360</v>
      </c>
      <c r="H19" t="s">
        <v>2361</v>
      </c>
      <c r="J19">
        <v>1100000</v>
      </c>
      <c r="K19">
        <v>2924200</v>
      </c>
      <c r="L19">
        <v>2314831.2743500001</v>
      </c>
      <c r="M19">
        <v>602.57434999999998</v>
      </c>
      <c r="N19">
        <v>2.0606468435811504E-4</v>
      </c>
      <c r="O19">
        <v>0</v>
      </c>
      <c r="Q19" t="s">
        <v>2362</v>
      </c>
      <c r="U19">
        <v>2923597.4256500001</v>
      </c>
    </row>
    <row r="20" spans="1:21">
      <c r="A20" t="s">
        <v>2286</v>
      </c>
      <c r="B20" t="s">
        <v>267</v>
      </c>
      <c r="C20" t="s">
        <v>2287</v>
      </c>
      <c r="D20" t="s">
        <v>2351</v>
      </c>
      <c r="E20" t="s">
        <v>2352</v>
      </c>
      <c r="F20" t="s">
        <v>2353</v>
      </c>
      <c r="G20" t="s">
        <v>2363</v>
      </c>
      <c r="H20" t="s">
        <v>2364</v>
      </c>
      <c r="J20">
        <v>600000</v>
      </c>
      <c r="K20">
        <v>2456000</v>
      </c>
      <c r="L20">
        <v>2453892.7447700002</v>
      </c>
      <c r="M20">
        <v>2436150.4811200001</v>
      </c>
      <c r="N20">
        <v>0.99191794833876223</v>
      </c>
      <c r="O20">
        <v>1</v>
      </c>
      <c r="Q20" t="s">
        <v>14</v>
      </c>
      <c r="U20">
        <v>19849.518879999872</v>
      </c>
    </row>
    <row r="21" spans="1:21">
      <c r="A21" t="s">
        <v>2286</v>
      </c>
      <c r="B21" t="s">
        <v>267</v>
      </c>
      <c r="C21" t="s">
        <v>2287</v>
      </c>
      <c r="D21" t="s">
        <v>2365</v>
      </c>
      <c r="E21" t="s">
        <v>2366</v>
      </c>
      <c r="F21" t="s">
        <v>2367</v>
      </c>
      <c r="G21" t="s">
        <v>2368</v>
      </c>
      <c r="H21" t="s">
        <v>2369</v>
      </c>
      <c r="J21">
        <v>2500000</v>
      </c>
      <c r="K21">
        <v>3600000</v>
      </c>
      <c r="L21">
        <v>2310097.7072800002</v>
      </c>
      <c r="M21">
        <v>678621.86604999995</v>
      </c>
      <c r="N21">
        <v>0.18850607390277777</v>
      </c>
      <c r="O21">
        <v>0.22</v>
      </c>
      <c r="Q21" t="s">
        <v>2370</v>
      </c>
      <c r="U21">
        <v>2921378.1339500002</v>
      </c>
    </row>
    <row r="22" spans="1:21">
      <c r="A22" t="s">
        <v>2286</v>
      </c>
      <c r="B22" t="s">
        <v>267</v>
      </c>
      <c r="C22" t="s">
        <v>2287</v>
      </c>
      <c r="D22" t="s">
        <v>2365</v>
      </c>
      <c r="E22" t="s">
        <v>2371</v>
      </c>
      <c r="F22" t="s">
        <v>2372</v>
      </c>
      <c r="G22" t="s">
        <v>2373</v>
      </c>
      <c r="H22" t="s">
        <v>2374</v>
      </c>
      <c r="J22">
        <v>1000000</v>
      </c>
      <c r="K22">
        <v>1000000</v>
      </c>
      <c r="L22">
        <v>998952.52396000002</v>
      </c>
      <c r="M22">
        <v>920328.82253</v>
      </c>
      <c r="N22">
        <v>0.92032882253000003</v>
      </c>
      <c r="O22">
        <v>1</v>
      </c>
      <c r="Q22" t="s">
        <v>2375</v>
      </c>
      <c r="U22">
        <v>79671.177469999995</v>
      </c>
    </row>
    <row r="23" spans="1:21">
      <c r="A23" t="s">
        <v>2286</v>
      </c>
      <c r="B23" t="s">
        <v>267</v>
      </c>
      <c r="C23" t="s">
        <v>2287</v>
      </c>
      <c r="D23" t="s">
        <v>2365</v>
      </c>
      <c r="E23" t="s">
        <v>2371</v>
      </c>
      <c r="F23" t="s">
        <v>2372</v>
      </c>
      <c r="G23" t="s">
        <v>2376</v>
      </c>
      <c r="H23" t="s">
        <v>2377</v>
      </c>
      <c r="J23">
        <v>1000000</v>
      </c>
      <c r="K23">
        <v>1000000</v>
      </c>
      <c r="L23">
        <v>830171.32715999999</v>
      </c>
      <c r="M23">
        <v>160062.69978</v>
      </c>
      <c r="N23">
        <v>0.16006269977999998</v>
      </c>
      <c r="O23">
        <v>0.09</v>
      </c>
      <c r="Q23" t="s">
        <v>2378</v>
      </c>
      <c r="U23">
        <v>839937.30021999998</v>
      </c>
    </row>
    <row r="24" spans="1:21">
      <c r="A24" t="s">
        <v>2286</v>
      </c>
      <c r="B24" t="s">
        <v>267</v>
      </c>
      <c r="C24" t="s">
        <v>2379</v>
      </c>
      <c r="D24" t="s">
        <v>2380</v>
      </c>
      <c r="E24" t="s">
        <v>2381</v>
      </c>
      <c r="F24" t="s">
        <v>2382</v>
      </c>
      <c r="G24" t="s">
        <v>2383</v>
      </c>
      <c r="H24" t="s">
        <v>2384</v>
      </c>
      <c r="J24">
        <v>2529714.2799999998</v>
      </c>
      <c r="K24">
        <v>2529714.2799999998</v>
      </c>
      <c r="L24">
        <v>1739554.16756</v>
      </c>
      <c r="M24">
        <v>129620.63336000001</v>
      </c>
      <c r="N24">
        <v>5.1239238511947685E-2</v>
      </c>
      <c r="O24">
        <v>0.3</v>
      </c>
      <c r="Q24" t="s">
        <v>2385</v>
      </c>
      <c r="U24">
        <v>2400093.6466399999</v>
      </c>
    </row>
    <row r="25" spans="1:21">
      <c r="A25" t="s">
        <v>2286</v>
      </c>
      <c r="B25" t="s">
        <v>267</v>
      </c>
      <c r="C25" t="s">
        <v>1337</v>
      </c>
      <c r="D25" t="s">
        <v>2386</v>
      </c>
      <c r="E25" t="s">
        <v>2336</v>
      </c>
      <c r="F25" t="s">
        <v>2337</v>
      </c>
      <c r="G25" t="s">
        <v>2387</v>
      </c>
      <c r="H25" t="s">
        <v>2388</v>
      </c>
      <c r="J25">
        <v>1000000</v>
      </c>
      <c r="K25">
        <v>1000000</v>
      </c>
      <c r="L25">
        <v>974284.27527999994</v>
      </c>
      <c r="M25">
        <v>493952.57659000001</v>
      </c>
      <c r="N25">
        <v>0.49395257659000003</v>
      </c>
      <c r="O25">
        <v>0.45</v>
      </c>
      <c r="Q25" t="s">
        <v>67</v>
      </c>
      <c r="U25">
        <v>506047.42340999999</v>
      </c>
    </row>
    <row r="26" spans="1:21">
      <c r="A26" t="s">
        <v>2286</v>
      </c>
      <c r="B26" t="s">
        <v>267</v>
      </c>
      <c r="C26" t="s">
        <v>1337</v>
      </c>
      <c r="D26" t="s">
        <v>2389</v>
      </c>
      <c r="E26" t="s">
        <v>2347</v>
      </c>
      <c r="F26" t="s">
        <v>2390</v>
      </c>
      <c r="G26" t="s">
        <v>2391</v>
      </c>
      <c r="H26" t="s">
        <v>2392</v>
      </c>
      <c r="J26">
        <v>2800000</v>
      </c>
      <c r="K26">
        <v>2800000</v>
      </c>
      <c r="L26">
        <v>2593239.9988299999</v>
      </c>
      <c r="M26">
        <v>508990.81206999999</v>
      </c>
      <c r="N26">
        <v>0.18178243288214285</v>
      </c>
      <c r="O26">
        <v>0.12</v>
      </c>
      <c r="Q26" t="s">
        <v>67</v>
      </c>
      <c r="U26">
        <v>2291009.18793</v>
      </c>
    </row>
    <row r="27" spans="1:21">
      <c r="A27" t="s">
        <v>2286</v>
      </c>
      <c r="B27" t="s">
        <v>267</v>
      </c>
      <c r="C27" t="s">
        <v>1337</v>
      </c>
      <c r="D27" t="s">
        <v>2393</v>
      </c>
      <c r="E27" t="s">
        <v>2366</v>
      </c>
      <c r="F27" t="s">
        <v>2394</v>
      </c>
      <c r="G27" t="s">
        <v>2395</v>
      </c>
      <c r="H27" t="s">
        <v>365</v>
      </c>
      <c r="J27">
        <v>2000000</v>
      </c>
      <c r="K27">
        <v>2000000</v>
      </c>
      <c r="L27">
        <v>0</v>
      </c>
      <c r="M27">
        <v>0</v>
      </c>
      <c r="N27">
        <v>0</v>
      </c>
      <c r="O27">
        <v>0</v>
      </c>
      <c r="Q27" t="s">
        <v>2396</v>
      </c>
      <c r="U27">
        <v>2000000</v>
      </c>
    </row>
    <row r="28" spans="1:21">
      <c r="A28" t="s">
        <v>2286</v>
      </c>
      <c r="B28" t="s">
        <v>302</v>
      </c>
      <c r="D28" t="s">
        <v>2397</v>
      </c>
      <c r="H28" t="s">
        <v>2398</v>
      </c>
      <c r="J28">
        <v>2000000</v>
      </c>
      <c r="K28">
        <v>2000000</v>
      </c>
      <c r="M28">
        <v>1976513</v>
      </c>
      <c r="N28">
        <v>98.825649999999996</v>
      </c>
      <c r="O28">
        <v>90</v>
      </c>
      <c r="Q28" t="s">
        <v>20</v>
      </c>
      <c r="R28" t="s">
        <v>2399</v>
      </c>
      <c r="S28">
        <v>1</v>
      </c>
      <c r="T28" t="s">
        <v>26</v>
      </c>
    </row>
    <row r="29" spans="1:21">
      <c r="A29" t="s">
        <v>2286</v>
      </c>
      <c r="B29" t="s">
        <v>302</v>
      </c>
      <c r="D29" t="s">
        <v>912</v>
      </c>
      <c r="H29" t="s">
        <v>2400</v>
      </c>
      <c r="J29">
        <v>1200000</v>
      </c>
      <c r="K29">
        <v>1200000</v>
      </c>
      <c r="M29">
        <v>23809</v>
      </c>
      <c r="N29">
        <v>1.9840833333333332</v>
      </c>
      <c r="O29">
        <v>0</v>
      </c>
      <c r="Q29" t="s">
        <v>2401</v>
      </c>
      <c r="R29" t="s">
        <v>2402</v>
      </c>
      <c r="S29">
        <v>2</v>
      </c>
      <c r="T29" t="s">
        <v>1202</v>
      </c>
    </row>
    <row r="30" spans="1:21">
      <c r="A30" t="s">
        <v>2286</v>
      </c>
      <c r="B30" t="s">
        <v>302</v>
      </c>
      <c r="D30" t="s">
        <v>369</v>
      </c>
      <c r="H30" t="s">
        <v>2403</v>
      </c>
      <c r="J30">
        <v>500000</v>
      </c>
      <c r="K30">
        <v>1100000</v>
      </c>
      <c r="M30">
        <v>1058042</v>
      </c>
      <c r="N30">
        <v>96.185636363636362</v>
      </c>
      <c r="O30">
        <v>98</v>
      </c>
      <c r="Q30" t="s">
        <v>2404</v>
      </c>
      <c r="R30" t="s">
        <v>2405</v>
      </c>
      <c r="S30">
        <v>3</v>
      </c>
      <c r="T30" t="s">
        <v>2406</v>
      </c>
    </row>
    <row r="31" spans="1:21">
      <c r="A31" t="s">
        <v>2286</v>
      </c>
      <c r="B31" t="s">
        <v>302</v>
      </c>
      <c r="D31" t="s">
        <v>2407</v>
      </c>
      <c r="H31" t="s">
        <v>2408</v>
      </c>
      <c r="J31">
        <v>1800000</v>
      </c>
      <c r="K31">
        <v>1800000</v>
      </c>
      <c r="M31">
        <v>139</v>
      </c>
      <c r="N31">
        <v>7.7222222222222206E-3</v>
      </c>
      <c r="O31">
        <v>0</v>
      </c>
      <c r="Q31" t="s">
        <v>984</v>
      </c>
      <c r="R31" t="s">
        <v>2409</v>
      </c>
      <c r="S31">
        <v>4</v>
      </c>
      <c r="T31" t="s">
        <v>1202</v>
      </c>
    </row>
    <row r="32" spans="1:21">
      <c r="A32" t="s">
        <v>2286</v>
      </c>
      <c r="B32" t="s">
        <v>302</v>
      </c>
      <c r="D32" t="s">
        <v>397</v>
      </c>
      <c r="H32" t="s">
        <v>2410</v>
      </c>
      <c r="J32">
        <v>2400000</v>
      </c>
      <c r="K32">
        <v>7490000</v>
      </c>
      <c r="M32">
        <v>7118021</v>
      </c>
      <c r="N32">
        <v>95.033658210947934</v>
      </c>
      <c r="O32">
        <v>98</v>
      </c>
      <c r="Q32" t="s">
        <v>2411</v>
      </c>
      <c r="R32" t="s">
        <v>2412</v>
      </c>
      <c r="S32">
        <v>5</v>
      </c>
      <c r="T32" t="s">
        <v>2413</v>
      </c>
    </row>
    <row r="33" spans="1:21">
      <c r="A33" t="s">
        <v>2286</v>
      </c>
      <c r="B33" t="s">
        <v>302</v>
      </c>
      <c r="D33" t="s">
        <v>2414</v>
      </c>
      <c r="H33" t="s">
        <v>2415</v>
      </c>
      <c r="J33">
        <v>2782686</v>
      </c>
      <c r="K33">
        <v>2782686</v>
      </c>
      <c r="M33">
        <v>441488</v>
      </c>
      <c r="N33">
        <v>15.865534235627017</v>
      </c>
      <c r="O33">
        <v>40</v>
      </c>
      <c r="Q33" t="s">
        <v>20</v>
      </c>
      <c r="R33" t="s">
        <v>2416</v>
      </c>
      <c r="S33">
        <v>6</v>
      </c>
      <c r="T33" t="s">
        <v>2417</v>
      </c>
    </row>
    <row r="34" spans="1:21">
      <c r="A34" t="s">
        <v>2286</v>
      </c>
      <c r="B34" t="s">
        <v>302</v>
      </c>
      <c r="D34" t="s">
        <v>498</v>
      </c>
      <c r="H34" t="s">
        <v>2418</v>
      </c>
      <c r="J34">
        <v>500000</v>
      </c>
      <c r="K34">
        <v>3330000</v>
      </c>
      <c r="M34">
        <v>1038424</v>
      </c>
      <c r="N34">
        <v>31.183903903903904</v>
      </c>
      <c r="O34">
        <v>20</v>
      </c>
      <c r="Q34" t="s">
        <v>20</v>
      </c>
      <c r="R34" t="s">
        <v>2419</v>
      </c>
      <c r="S34">
        <v>7</v>
      </c>
      <c r="T34" t="s">
        <v>1202</v>
      </c>
    </row>
    <row r="35" spans="1:21">
      <c r="A35" t="s">
        <v>2286</v>
      </c>
      <c r="B35" t="s">
        <v>302</v>
      </c>
      <c r="D35" t="s">
        <v>2420</v>
      </c>
      <c r="H35" t="s">
        <v>2421</v>
      </c>
      <c r="J35">
        <v>1422000</v>
      </c>
      <c r="K35">
        <v>3582000</v>
      </c>
      <c r="M35">
        <v>972</v>
      </c>
      <c r="N35">
        <v>2.7135678391959801E-2</v>
      </c>
      <c r="O35">
        <v>20</v>
      </c>
      <c r="Q35" t="s">
        <v>20</v>
      </c>
      <c r="R35" t="s">
        <v>2422</v>
      </c>
      <c r="S35">
        <v>8</v>
      </c>
      <c r="T35" t="s">
        <v>2423</v>
      </c>
    </row>
    <row r="36" spans="1:21">
      <c r="A36" t="s">
        <v>2286</v>
      </c>
      <c r="B36" t="s">
        <v>302</v>
      </c>
      <c r="D36" t="s">
        <v>2420</v>
      </c>
      <c r="H36" t="s">
        <v>2424</v>
      </c>
      <c r="J36">
        <v>770000</v>
      </c>
      <c r="K36">
        <v>1759000</v>
      </c>
      <c r="M36">
        <v>417174</v>
      </c>
      <c r="N36">
        <v>23.716543490619671</v>
      </c>
      <c r="O36">
        <v>50</v>
      </c>
      <c r="Q36" t="s">
        <v>20</v>
      </c>
      <c r="R36" t="s">
        <v>2425</v>
      </c>
      <c r="S36">
        <v>9</v>
      </c>
      <c r="T36" t="s">
        <v>2426</v>
      </c>
    </row>
    <row r="37" spans="1:21">
      <c r="A37" t="s">
        <v>2286</v>
      </c>
      <c r="B37" t="s">
        <v>302</v>
      </c>
      <c r="D37" t="s">
        <v>2420</v>
      </c>
      <c r="H37" t="s">
        <v>2427</v>
      </c>
      <c r="J37">
        <v>474000</v>
      </c>
      <c r="K37">
        <v>1525200</v>
      </c>
      <c r="M37">
        <v>1417812</v>
      </c>
      <c r="N37">
        <v>92.959087332808807</v>
      </c>
      <c r="O37">
        <v>100</v>
      </c>
      <c r="Q37" t="s">
        <v>13</v>
      </c>
      <c r="R37" t="s">
        <v>2425</v>
      </c>
      <c r="S37">
        <v>10</v>
      </c>
      <c r="T37" t="s">
        <v>2423</v>
      </c>
    </row>
    <row r="38" spans="1:21">
      <c r="A38" t="s">
        <v>2286</v>
      </c>
      <c r="B38" t="s">
        <v>306</v>
      </c>
      <c r="C38" t="s">
        <v>319</v>
      </c>
      <c r="D38" t="s">
        <v>2393</v>
      </c>
      <c r="G38" t="s">
        <v>2428</v>
      </c>
      <c r="H38" t="s">
        <v>2429</v>
      </c>
      <c r="J38">
        <v>1250000</v>
      </c>
      <c r="K38">
        <v>2450000</v>
      </c>
      <c r="L38">
        <v>2294676</v>
      </c>
      <c r="M38">
        <v>2183628</v>
      </c>
      <c r="O38">
        <v>1</v>
      </c>
      <c r="Q38" t="s">
        <v>2430</v>
      </c>
      <c r="U38">
        <v>0</v>
      </c>
    </row>
    <row r="39" spans="1:21">
      <c r="A39" t="s">
        <v>2286</v>
      </c>
      <c r="B39" t="s">
        <v>306</v>
      </c>
      <c r="C39" t="s">
        <v>319</v>
      </c>
      <c r="D39" t="s">
        <v>2393</v>
      </c>
      <c r="G39" t="s">
        <v>2431</v>
      </c>
      <c r="H39" t="s">
        <v>2432</v>
      </c>
      <c r="J39">
        <v>2500000</v>
      </c>
      <c r="K39">
        <v>2500000</v>
      </c>
      <c r="L39">
        <v>2076273</v>
      </c>
      <c r="M39">
        <v>1819116</v>
      </c>
      <c r="O39">
        <v>0.9</v>
      </c>
      <c r="Q39" t="s">
        <v>2430</v>
      </c>
    </row>
    <row r="40" spans="1:21">
      <c r="A40" t="s">
        <v>2286</v>
      </c>
      <c r="B40" t="s">
        <v>306</v>
      </c>
      <c r="C40" t="s">
        <v>319</v>
      </c>
      <c r="D40" t="s">
        <v>2393</v>
      </c>
      <c r="G40" t="s">
        <v>2433</v>
      </c>
      <c r="H40" t="s">
        <v>2434</v>
      </c>
      <c r="J40">
        <v>10000000</v>
      </c>
      <c r="K40">
        <v>13704000</v>
      </c>
      <c r="L40">
        <v>13565515</v>
      </c>
      <c r="M40">
        <v>13328981</v>
      </c>
      <c r="O40">
        <v>0.99</v>
      </c>
      <c r="Q40" t="s">
        <v>2430</v>
      </c>
    </row>
    <row r="41" spans="1:21">
      <c r="A41" t="s">
        <v>2286</v>
      </c>
      <c r="B41" t="s">
        <v>306</v>
      </c>
      <c r="C41" t="s">
        <v>319</v>
      </c>
      <c r="D41" t="s">
        <v>369</v>
      </c>
      <c r="G41" t="s">
        <v>2435</v>
      </c>
      <c r="J41">
        <v>400000</v>
      </c>
      <c r="K41">
        <v>470200</v>
      </c>
      <c r="L41">
        <v>470083</v>
      </c>
      <c r="M41">
        <v>469836</v>
      </c>
      <c r="O41">
        <v>1</v>
      </c>
      <c r="Q41" t="s">
        <v>2436</v>
      </c>
    </row>
    <row r="42" spans="1:21">
      <c r="A42" t="s">
        <v>2286</v>
      </c>
      <c r="B42" t="s">
        <v>306</v>
      </c>
      <c r="C42" t="s">
        <v>319</v>
      </c>
      <c r="D42" t="s">
        <v>2437</v>
      </c>
      <c r="G42" t="s">
        <v>2438</v>
      </c>
      <c r="H42" t="s">
        <v>2439</v>
      </c>
      <c r="J42">
        <v>973000</v>
      </c>
      <c r="K42">
        <v>1823000</v>
      </c>
      <c r="L42">
        <v>1681332</v>
      </c>
      <c r="M42">
        <v>1114743</v>
      </c>
      <c r="O42">
        <v>0.88</v>
      </c>
      <c r="Q42" t="s">
        <v>2440</v>
      </c>
    </row>
    <row r="43" spans="1:21">
      <c r="A43" t="s">
        <v>2286</v>
      </c>
      <c r="B43" t="s">
        <v>300</v>
      </c>
      <c r="C43" t="s">
        <v>319</v>
      </c>
      <c r="D43" t="s">
        <v>2441</v>
      </c>
      <c r="G43" t="s">
        <v>2442</v>
      </c>
      <c r="H43" t="s">
        <v>2443</v>
      </c>
      <c r="J43">
        <v>196654</v>
      </c>
      <c r="K43">
        <v>2727853</v>
      </c>
      <c r="L43">
        <v>2649815.3555899998</v>
      </c>
      <c r="M43">
        <v>2432897.1112299999</v>
      </c>
      <c r="O43">
        <v>95</v>
      </c>
      <c r="Q43" t="s">
        <v>2444</v>
      </c>
      <c r="U43">
        <v>373836.72836000007</v>
      </c>
    </row>
    <row r="44" spans="1:21">
      <c r="A44" t="s">
        <v>2286</v>
      </c>
      <c r="B44" t="s">
        <v>300</v>
      </c>
      <c r="C44" t="s">
        <v>319</v>
      </c>
      <c r="D44" t="s">
        <v>2445</v>
      </c>
      <c r="G44" t="s">
        <v>2446</v>
      </c>
      <c r="H44" t="s">
        <v>2447</v>
      </c>
      <c r="J44">
        <v>38800</v>
      </c>
      <c r="K44">
        <v>2354700</v>
      </c>
      <c r="L44">
        <v>2333195.7896500002</v>
      </c>
      <c r="M44">
        <v>1802547.4883900001</v>
      </c>
      <c r="O44">
        <v>0.99</v>
      </c>
    </row>
    <row r="45" spans="1:21">
      <c r="A45" t="s">
        <v>2286</v>
      </c>
      <c r="B45" t="s">
        <v>300</v>
      </c>
      <c r="C45" t="s">
        <v>319</v>
      </c>
      <c r="D45" t="s">
        <v>2437</v>
      </c>
      <c r="G45" t="s">
        <v>2448</v>
      </c>
      <c r="H45" t="s">
        <v>2449</v>
      </c>
      <c r="J45">
        <v>973000</v>
      </c>
      <c r="K45">
        <v>1437000</v>
      </c>
      <c r="L45">
        <v>1133694.39983</v>
      </c>
      <c r="M45">
        <v>951546.89040000003</v>
      </c>
      <c r="O45">
        <v>95</v>
      </c>
      <c r="U45">
        <v>114.4830222528434</v>
      </c>
    </row>
    <row r="46" spans="1:21">
      <c r="A46" t="s">
        <v>2286</v>
      </c>
      <c r="B46" t="s">
        <v>300</v>
      </c>
      <c r="C46" t="s">
        <v>319</v>
      </c>
      <c r="D46" t="s">
        <v>2450</v>
      </c>
      <c r="G46" t="s">
        <v>2451</v>
      </c>
      <c r="H46" t="s">
        <v>2452</v>
      </c>
      <c r="J46">
        <v>900000</v>
      </c>
      <c r="K46">
        <v>1916700</v>
      </c>
      <c r="L46">
        <v>1704707.09506</v>
      </c>
      <c r="M46">
        <v>1161733.83516</v>
      </c>
      <c r="O46">
        <v>90</v>
      </c>
      <c r="Q46">
        <v>1</v>
      </c>
      <c r="U46">
        <v>832565.15257000003</v>
      </c>
    </row>
    <row r="47" spans="1:21">
      <c r="A47" t="s">
        <v>2286</v>
      </c>
      <c r="B47" t="s">
        <v>300</v>
      </c>
      <c r="C47" t="s">
        <v>319</v>
      </c>
      <c r="D47" t="s">
        <v>2450</v>
      </c>
      <c r="G47" t="s">
        <v>2453</v>
      </c>
      <c r="H47" t="s">
        <v>2454</v>
      </c>
      <c r="J47">
        <v>1000000</v>
      </c>
      <c r="K47">
        <v>2502000</v>
      </c>
      <c r="L47">
        <v>2456514.5337899998</v>
      </c>
      <c r="M47">
        <v>2380647.0141499997</v>
      </c>
      <c r="O47">
        <v>95</v>
      </c>
    </row>
    <row r="48" spans="1:21">
      <c r="A48" t="s">
        <v>2286</v>
      </c>
      <c r="B48" t="s">
        <v>300</v>
      </c>
      <c r="C48" t="s">
        <v>319</v>
      </c>
      <c r="D48" t="s">
        <v>2450</v>
      </c>
      <c r="G48" t="s">
        <v>2455</v>
      </c>
      <c r="H48" t="s">
        <v>2456</v>
      </c>
      <c r="J48">
        <v>672000</v>
      </c>
      <c r="K48">
        <v>1019400</v>
      </c>
      <c r="L48">
        <v>993395.81232000003</v>
      </c>
      <c r="M48">
        <v>547169.94929999998</v>
      </c>
      <c r="O48">
        <v>85</v>
      </c>
      <c r="Q48">
        <v>1</v>
      </c>
      <c r="U48">
        <v>573910.98401999997</v>
      </c>
    </row>
    <row r="49" spans="1:21">
      <c r="A49" t="s">
        <v>2286</v>
      </c>
      <c r="B49" t="s">
        <v>300</v>
      </c>
      <c r="C49" t="s">
        <v>319</v>
      </c>
      <c r="D49" t="s">
        <v>2457</v>
      </c>
      <c r="G49" t="s">
        <v>2458</v>
      </c>
      <c r="H49" t="s">
        <v>2459</v>
      </c>
      <c r="J49">
        <v>1000000</v>
      </c>
      <c r="K49">
        <v>1000000</v>
      </c>
      <c r="L49">
        <v>913764.62757999997</v>
      </c>
      <c r="M49">
        <v>714307.89893000002</v>
      </c>
      <c r="O49">
        <v>99</v>
      </c>
      <c r="U49">
        <v>91.376462758000002</v>
      </c>
    </row>
    <row r="50" spans="1:21">
      <c r="A50" t="s">
        <v>2286</v>
      </c>
      <c r="B50" t="s">
        <v>300</v>
      </c>
      <c r="C50" t="s">
        <v>319</v>
      </c>
      <c r="D50" t="s">
        <v>2457</v>
      </c>
      <c r="G50" t="s">
        <v>2460</v>
      </c>
      <c r="H50" t="s">
        <v>2461</v>
      </c>
      <c r="J50">
        <v>1500000</v>
      </c>
      <c r="K50">
        <v>1500000</v>
      </c>
      <c r="L50">
        <v>891114.49126000004</v>
      </c>
      <c r="M50">
        <v>473319.82117000001</v>
      </c>
      <c r="O50">
        <v>70</v>
      </c>
      <c r="U50">
        <v>77.695891601333329</v>
      </c>
    </row>
    <row r="51" spans="1:21">
      <c r="A51" t="s">
        <v>2286</v>
      </c>
      <c r="B51" t="s">
        <v>300</v>
      </c>
      <c r="C51" t="s">
        <v>319</v>
      </c>
      <c r="D51" t="s">
        <v>2462</v>
      </c>
      <c r="G51" t="s">
        <v>2463</v>
      </c>
      <c r="H51" t="s">
        <v>2464</v>
      </c>
      <c r="J51">
        <v>2000000</v>
      </c>
      <c r="K51">
        <v>2000000</v>
      </c>
      <c r="L51">
        <v>1982123.3700300001</v>
      </c>
      <c r="M51">
        <v>1354022.4776900001</v>
      </c>
      <c r="O51">
        <v>98</v>
      </c>
      <c r="Q51" t="s">
        <v>2465</v>
      </c>
      <c r="U51">
        <v>993383.44843000011</v>
      </c>
    </row>
    <row r="52" spans="1:21">
      <c r="A52" t="s">
        <v>2286</v>
      </c>
      <c r="B52" t="s">
        <v>300</v>
      </c>
      <c r="C52" t="s">
        <v>319</v>
      </c>
      <c r="D52" t="s">
        <v>2462</v>
      </c>
      <c r="G52" t="s">
        <v>2466</v>
      </c>
      <c r="H52" t="s">
        <v>2467</v>
      </c>
      <c r="J52">
        <v>2000000</v>
      </c>
      <c r="K52">
        <v>2500000</v>
      </c>
      <c r="L52">
        <v>1960121.95141</v>
      </c>
      <c r="M52">
        <v>603838.06296000001</v>
      </c>
      <c r="O52">
        <v>0.6</v>
      </c>
      <c r="Q52" t="s">
        <v>2468</v>
      </c>
      <c r="U52">
        <v>1506665.1061799999</v>
      </c>
    </row>
    <row r="53" spans="1:21">
      <c r="A53" t="s">
        <v>2286</v>
      </c>
      <c r="B53" t="s">
        <v>300</v>
      </c>
      <c r="C53" t="s">
        <v>319</v>
      </c>
      <c r="D53" t="s">
        <v>2469</v>
      </c>
      <c r="G53" t="s">
        <v>2470</v>
      </c>
      <c r="H53" t="s">
        <v>2471</v>
      </c>
      <c r="J53">
        <v>600000</v>
      </c>
      <c r="K53">
        <v>600000</v>
      </c>
      <c r="L53">
        <v>10287.59669</v>
      </c>
      <c r="M53">
        <v>8455.3536899999999</v>
      </c>
      <c r="U53">
        <v>-8455.3536899999999</v>
      </c>
    </row>
    <row r="54" spans="1:21">
      <c r="A54" t="s">
        <v>2286</v>
      </c>
      <c r="B54" t="s">
        <v>300</v>
      </c>
      <c r="C54" t="s">
        <v>319</v>
      </c>
      <c r="D54" t="s">
        <v>2472</v>
      </c>
      <c r="G54" t="s">
        <v>2473</v>
      </c>
      <c r="H54" t="s">
        <v>2474</v>
      </c>
      <c r="J54">
        <v>600000</v>
      </c>
      <c r="K54">
        <v>1520000</v>
      </c>
      <c r="L54">
        <v>1414111.1751600001</v>
      </c>
      <c r="M54">
        <v>649614.33151000005</v>
      </c>
      <c r="O54">
        <v>0.75</v>
      </c>
      <c r="U54">
        <v>949180.25069999998</v>
      </c>
    </row>
    <row r="55" spans="1:21">
      <c r="A55" t="s">
        <v>2286</v>
      </c>
      <c r="B55" t="s">
        <v>300</v>
      </c>
      <c r="C55" t="s">
        <v>319</v>
      </c>
      <c r="D55" t="s">
        <v>2472</v>
      </c>
      <c r="G55" t="s">
        <v>2475</v>
      </c>
      <c r="H55" t="s">
        <v>2476</v>
      </c>
      <c r="J55">
        <v>800000</v>
      </c>
      <c r="K55">
        <v>1200000</v>
      </c>
      <c r="L55">
        <v>1162649.3286299999</v>
      </c>
      <c r="M55">
        <v>1057618.42903</v>
      </c>
      <c r="O55">
        <v>0.98</v>
      </c>
      <c r="U55">
        <v>142381.57097</v>
      </c>
    </row>
    <row r="56" spans="1:21">
      <c r="A56" t="s">
        <v>2286</v>
      </c>
      <c r="B56" t="s">
        <v>296</v>
      </c>
      <c r="C56" t="s">
        <v>510</v>
      </c>
      <c r="D56" t="s">
        <v>358</v>
      </c>
      <c r="G56" t="s">
        <v>2477</v>
      </c>
      <c r="K56">
        <v>2276742.852</v>
      </c>
      <c r="L56">
        <v>1592565.12</v>
      </c>
      <c r="M56">
        <v>0</v>
      </c>
      <c r="O56" t="s">
        <v>2478</v>
      </c>
      <c r="Q56" t="s">
        <v>2479</v>
      </c>
    </row>
    <row r="57" spans="1:21">
      <c r="A57" t="s">
        <v>2286</v>
      </c>
      <c r="B57" t="s">
        <v>296</v>
      </c>
      <c r="C57" t="s">
        <v>510</v>
      </c>
      <c r="D57" t="s">
        <v>1063</v>
      </c>
      <c r="G57" t="s">
        <v>2480</v>
      </c>
      <c r="K57">
        <v>2481000</v>
      </c>
      <c r="L57">
        <v>1583111.1120500001</v>
      </c>
      <c r="M57">
        <v>238915.62823</v>
      </c>
    </row>
    <row r="58" spans="1:21">
      <c r="A58" t="s">
        <v>2286</v>
      </c>
      <c r="B58" t="s">
        <v>296</v>
      </c>
      <c r="C58" t="s">
        <v>510</v>
      </c>
      <c r="D58" t="s">
        <v>397</v>
      </c>
      <c r="G58" t="s">
        <v>2481</v>
      </c>
      <c r="K58">
        <v>2000000</v>
      </c>
      <c r="L58">
        <v>0</v>
      </c>
      <c r="M58">
        <v>0</v>
      </c>
      <c r="O58">
        <v>0</v>
      </c>
    </row>
    <row r="59" spans="1:21">
      <c r="A59" t="s">
        <v>2286</v>
      </c>
      <c r="B59" t="s">
        <v>296</v>
      </c>
      <c r="C59" t="s">
        <v>2285</v>
      </c>
      <c r="D59" t="s">
        <v>2482</v>
      </c>
      <c r="G59" t="s">
        <v>2483</v>
      </c>
      <c r="J59">
        <v>600000</v>
      </c>
      <c r="K59">
        <v>1100000</v>
      </c>
      <c r="M59">
        <v>973995.75054000004</v>
      </c>
      <c r="O59">
        <v>0.98</v>
      </c>
      <c r="T59" t="s">
        <v>2484</v>
      </c>
    </row>
    <row r="60" spans="1:21">
      <c r="A60" t="s">
        <v>2286</v>
      </c>
      <c r="B60" t="s">
        <v>296</v>
      </c>
      <c r="C60" t="s">
        <v>2285</v>
      </c>
      <c r="D60" t="s">
        <v>2482</v>
      </c>
      <c r="G60" t="s">
        <v>2485</v>
      </c>
      <c r="J60">
        <v>500000</v>
      </c>
      <c r="K60">
        <v>1124200</v>
      </c>
      <c r="M60">
        <v>750847.00804999995</v>
      </c>
      <c r="O60">
        <v>0.75</v>
      </c>
      <c r="T60" t="s">
        <v>2486</v>
      </c>
    </row>
    <row r="61" spans="1:21">
      <c r="A61" t="s">
        <v>2286</v>
      </c>
      <c r="B61" t="s">
        <v>296</v>
      </c>
      <c r="C61" t="s">
        <v>2285</v>
      </c>
      <c r="D61" t="s">
        <v>2487</v>
      </c>
      <c r="G61" t="s">
        <v>2488</v>
      </c>
      <c r="J61">
        <v>450000</v>
      </c>
      <c r="K61">
        <v>2408068</v>
      </c>
      <c r="M61">
        <v>2388340.2190300003</v>
      </c>
      <c r="O61">
        <v>1</v>
      </c>
      <c r="T61" t="s">
        <v>2489</v>
      </c>
    </row>
    <row r="62" spans="1:21">
      <c r="A62" t="s">
        <v>2286</v>
      </c>
      <c r="B62" t="s">
        <v>296</v>
      </c>
      <c r="C62" t="s">
        <v>2285</v>
      </c>
      <c r="D62" t="s">
        <v>2487</v>
      </c>
      <c r="G62" t="s">
        <v>2490</v>
      </c>
      <c r="J62">
        <v>180000</v>
      </c>
      <c r="K62">
        <v>1315000</v>
      </c>
      <c r="M62">
        <v>1222682.3444000001</v>
      </c>
      <c r="O62">
        <v>0.96</v>
      </c>
      <c r="T62" t="s">
        <v>2491</v>
      </c>
    </row>
    <row r="63" spans="1:21">
      <c r="A63" t="s">
        <v>2286</v>
      </c>
      <c r="B63" t="s">
        <v>296</v>
      </c>
      <c r="C63" t="s">
        <v>2285</v>
      </c>
      <c r="D63" t="s">
        <v>2487</v>
      </c>
      <c r="G63" t="s">
        <v>2492</v>
      </c>
      <c r="J63">
        <v>400000</v>
      </c>
      <c r="K63">
        <v>1300000</v>
      </c>
      <c r="M63">
        <v>1183693.3957499999</v>
      </c>
      <c r="O63">
        <v>0.9</v>
      </c>
      <c r="T63" t="s">
        <v>2493</v>
      </c>
    </row>
    <row r="64" spans="1:21">
      <c r="A64" t="s">
        <v>2286</v>
      </c>
      <c r="B64" t="s">
        <v>296</v>
      </c>
      <c r="C64" t="s">
        <v>2285</v>
      </c>
      <c r="D64" t="s">
        <v>2487</v>
      </c>
      <c r="G64" t="s">
        <v>2494</v>
      </c>
      <c r="J64">
        <v>1500000</v>
      </c>
      <c r="K64">
        <v>1900000</v>
      </c>
      <c r="M64">
        <v>1728020.83372</v>
      </c>
      <c r="O64">
        <v>1</v>
      </c>
      <c r="T64" t="s">
        <v>2495</v>
      </c>
    </row>
    <row r="65" spans="1:20">
      <c r="A65" t="s">
        <v>2286</v>
      </c>
      <c r="B65" t="s">
        <v>296</v>
      </c>
      <c r="C65" t="s">
        <v>2285</v>
      </c>
      <c r="D65" t="s">
        <v>2487</v>
      </c>
      <c r="G65" t="s">
        <v>2496</v>
      </c>
      <c r="J65">
        <v>1400000</v>
      </c>
      <c r="K65">
        <v>2750000</v>
      </c>
      <c r="M65">
        <v>1092327.44881</v>
      </c>
      <c r="O65">
        <v>0.5</v>
      </c>
      <c r="T65" t="s">
        <v>2497</v>
      </c>
    </row>
    <row r="66" spans="1:20">
      <c r="A66" t="s">
        <v>2286</v>
      </c>
      <c r="B66" t="s">
        <v>296</v>
      </c>
      <c r="C66" t="s">
        <v>2285</v>
      </c>
      <c r="D66" t="s">
        <v>2487</v>
      </c>
      <c r="G66" t="s">
        <v>2498</v>
      </c>
      <c r="J66">
        <v>1000000</v>
      </c>
      <c r="K66">
        <v>1000000</v>
      </c>
      <c r="M66">
        <v>783191.57597000001</v>
      </c>
      <c r="O66">
        <v>0.8</v>
      </c>
      <c r="Q66" t="s">
        <v>2499</v>
      </c>
      <c r="T66" t="s">
        <v>2500</v>
      </c>
    </row>
    <row r="67" spans="1:20">
      <c r="A67" t="s">
        <v>2286</v>
      </c>
      <c r="B67" t="s">
        <v>296</v>
      </c>
      <c r="C67" t="s">
        <v>2285</v>
      </c>
      <c r="D67" t="s">
        <v>2487</v>
      </c>
      <c r="G67" t="s">
        <v>2501</v>
      </c>
      <c r="J67">
        <v>1000000</v>
      </c>
      <c r="K67">
        <v>1000000</v>
      </c>
      <c r="M67">
        <v>780812.71394000005</v>
      </c>
      <c r="O67">
        <v>0.9</v>
      </c>
      <c r="Q67" t="s">
        <v>2499</v>
      </c>
      <c r="T67" t="s">
        <v>2500</v>
      </c>
    </row>
    <row r="68" spans="1:20">
      <c r="A68" t="s">
        <v>2286</v>
      </c>
      <c r="B68" t="s">
        <v>296</v>
      </c>
      <c r="C68" t="s">
        <v>2285</v>
      </c>
      <c r="D68" t="s">
        <v>2487</v>
      </c>
      <c r="G68" t="s">
        <v>2502</v>
      </c>
      <c r="J68">
        <v>1500000</v>
      </c>
      <c r="K68">
        <v>1500000</v>
      </c>
      <c r="M68">
        <v>1334245.1762900001</v>
      </c>
      <c r="O68">
        <v>0.97</v>
      </c>
      <c r="Q68" t="s">
        <v>2499</v>
      </c>
      <c r="T68" t="s">
        <v>2503</v>
      </c>
    </row>
    <row r="69" spans="1:20">
      <c r="A69" t="s">
        <v>2286</v>
      </c>
      <c r="B69" t="s">
        <v>296</v>
      </c>
      <c r="C69" t="s">
        <v>2285</v>
      </c>
      <c r="D69" t="s">
        <v>2487</v>
      </c>
      <c r="G69" t="s">
        <v>2504</v>
      </c>
      <c r="J69">
        <v>2000000</v>
      </c>
      <c r="K69">
        <v>2000000</v>
      </c>
      <c r="M69">
        <v>1782050.3262199999</v>
      </c>
      <c r="O69">
        <v>1</v>
      </c>
      <c r="Q69" t="s">
        <v>2499</v>
      </c>
      <c r="T69" t="s">
        <v>2505</v>
      </c>
    </row>
    <row r="70" spans="1:20">
      <c r="A70" t="s">
        <v>2286</v>
      </c>
      <c r="B70" t="s">
        <v>296</v>
      </c>
      <c r="C70" t="s">
        <v>2285</v>
      </c>
      <c r="D70" t="s">
        <v>2506</v>
      </c>
      <c r="G70" t="s">
        <v>2507</v>
      </c>
      <c r="J70">
        <v>300000</v>
      </c>
      <c r="K70">
        <v>2489000</v>
      </c>
      <c r="M70">
        <v>2349654</v>
      </c>
      <c r="O70">
        <v>1</v>
      </c>
      <c r="T70" t="s">
        <v>2503</v>
      </c>
    </row>
    <row r="71" spans="1:20">
      <c r="A71" t="s">
        <v>2286</v>
      </c>
      <c r="B71" t="s">
        <v>296</v>
      </c>
      <c r="C71" t="s">
        <v>2285</v>
      </c>
      <c r="D71" t="s">
        <v>2506</v>
      </c>
      <c r="G71" t="s">
        <v>2508</v>
      </c>
      <c r="J71">
        <v>500000</v>
      </c>
      <c r="K71">
        <v>3289000</v>
      </c>
      <c r="M71">
        <v>2082320.1385300001</v>
      </c>
      <c r="O71">
        <v>0.9</v>
      </c>
      <c r="T71" t="s">
        <v>2509</v>
      </c>
    </row>
    <row r="72" spans="1:20">
      <c r="A72" t="s">
        <v>2286</v>
      </c>
      <c r="B72" t="s">
        <v>296</v>
      </c>
      <c r="C72" t="s">
        <v>2285</v>
      </c>
      <c r="D72" t="s">
        <v>2506</v>
      </c>
      <c r="G72" t="s">
        <v>2510</v>
      </c>
      <c r="J72">
        <v>376000</v>
      </c>
      <c r="K72">
        <v>1261000</v>
      </c>
      <c r="M72">
        <v>757342.47857000004</v>
      </c>
      <c r="O72">
        <v>0.7</v>
      </c>
      <c r="T72" t="s">
        <v>2503</v>
      </c>
    </row>
    <row r="73" spans="1:20">
      <c r="A73" t="s">
        <v>2286</v>
      </c>
      <c r="B73" t="s">
        <v>296</v>
      </c>
      <c r="C73" t="s">
        <v>2285</v>
      </c>
      <c r="D73" t="s">
        <v>2506</v>
      </c>
      <c r="G73" t="s">
        <v>2511</v>
      </c>
      <c r="J73">
        <v>2000000</v>
      </c>
      <c r="K73">
        <v>2000000</v>
      </c>
      <c r="M73">
        <v>39985.077499999999</v>
      </c>
      <c r="O73" t="s">
        <v>2512</v>
      </c>
      <c r="Q73" t="s">
        <v>2499</v>
      </c>
      <c r="T73" t="s">
        <v>2503</v>
      </c>
    </row>
    <row r="74" spans="1:20">
      <c r="A74" t="s">
        <v>2286</v>
      </c>
      <c r="B74" t="s">
        <v>296</v>
      </c>
      <c r="C74" t="s">
        <v>2285</v>
      </c>
      <c r="D74" t="s">
        <v>2513</v>
      </c>
      <c r="G74" t="s">
        <v>2514</v>
      </c>
      <c r="J74">
        <v>948000</v>
      </c>
      <c r="K74">
        <v>1934000</v>
      </c>
      <c r="M74">
        <v>1454015.7386400001</v>
      </c>
      <c r="O74">
        <v>1</v>
      </c>
      <c r="T74" t="s">
        <v>2503</v>
      </c>
    </row>
    <row r="75" spans="1:20">
      <c r="A75" t="s">
        <v>2286</v>
      </c>
      <c r="B75" t="s">
        <v>296</v>
      </c>
      <c r="C75" t="s">
        <v>2285</v>
      </c>
      <c r="D75" t="s">
        <v>2515</v>
      </c>
      <c r="G75" t="s">
        <v>2516</v>
      </c>
      <c r="J75">
        <v>1540000</v>
      </c>
      <c r="K75">
        <v>2830000</v>
      </c>
      <c r="M75">
        <v>2120057.23007</v>
      </c>
      <c r="O75">
        <v>0.98</v>
      </c>
      <c r="T75" t="s">
        <v>2503</v>
      </c>
    </row>
    <row r="76" spans="1:20">
      <c r="A76" t="s">
        <v>2286</v>
      </c>
      <c r="B76" t="s">
        <v>296</v>
      </c>
      <c r="C76" t="s">
        <v>2285</v>
      </c>
      <c r="D76" t="s">
        <v>2517</v>
      </c>
      <c r="G76" t="s">
        <v>2518</v>
      </c>
      <c r="J76">
        <v>474000</v>
      </c>
      <c r="K76">
        <v>1446000</v>
      </c>
      <c r="M76">
        <v>4811.9384</v>
      </c>
      <c r="O76">
        <v>0</v>
      </c>
      <c r="Q76" t="s">
        <v>2519</v>
      </c>
      <c r="T76" t="s">
        <v>2503</v>
      </c>
    </row>
    <row r="77" spans="1:20">
      <c r="A77" t="s">
        <v>2286</v>
      </c>
      <c r="B77" t="s">
        <v>296</v>
      </c>
      <c r="C77" t="s">
        <v>2285</v>
      </c>
      <c r="D77" t="s">
        <v>2520</v>
      </c>
      <c r="G77" t="s">
        <v>2521</v>
      </c>
      <c r="J77">
        <v>610000</v>
      </c>
      <c r="K77">
        <v>2040000</v>
      </c>
      <c r="M77">
        <v>873268.89612000005</v>
      </c>
      <c r="O77">
        <v>0.78</v>
      </c>
      <c r="T77" t="s">
        <v>2522</v>
      </c>
    </row>
    <row r="78" spans="1:20">
      <c r="A78" t="s">
        <v>2286</v>
      </c>
      <c r="B78" t="s">
        <v>296</v>
      </c>
      <c r="C78" t="s">
        <v>2285</v>
      </c>
      <c r="D78" t="s">
        <v>2520</v>
      </c>
      <c r="G78" t="s">
        <v>2523</v>
      </c>
      <c r="J78">
        <v>4000000</v>
      </c>
      <c r="K78">
        <v>8200000</v>
      </c>
      <c r="M78">
        <v>17070.256699999998</v>
      </c>
      <c r="O78">
        <v>0</v>
      </c>
      <c r="T78" t="s">
        <v>2503</v>
      </c>
    </row>
    <row r="79" spans="1:20">
      <c r="A79" t="s">
        <v>2286</v>
      </c>
      <c r="B79" t="s">
        <v>296</v>
      </c>
      <c r="C79" t="s">
        <v>2285</v>
      </c>
      <c r="D79" t="s">
        <v>2450</v>
      </c>
      <c r="G79" t="s">
        <v>2524</v>
      </c>
      <c r="J79">
        <v>1200000</v>
      </c>
      <c r="K79">
        <v>1200000</v>
      </c>
      <c r="M79">
        <v>19718.09</v>
      </c>
      <c r="O79">
        <v>0.02</v>
      </c>
      <c r="Q79" t="s">
        <v>2499</v>
      </c>
      <c r="T79" t="s">
        <v>2525</v>
      </c>
    </row>
    <row r="80" spans="1:20">
      <c r="A80" t="s">
        <v>2286</v>
      </c>
      <c r="B80" t="s">
        <v>296</v>
      </c>
      <c r="C80" t="s">
        <v>2285</v>
      </c>
      <c r="D80" t="s">
        <v>1063</v>
      </c>
      <c r="G80" t="s">
        <v>2526</v>
      </c>
      <c r="J80">
        <v>2700000</v>
      </c>
      <c r="K80">
        <v>2700000</v>
      </c>
      <c r="M80">
        <v>1032465.73999</v>
      </c>
      <c r="O80">
        <v>0.9</v>
      </c>
      <c r="T80" t="s">
        <v>2527</v>
      </c>
    </row>
    <row r="81" spans="1:20">
      <c r="A81" t="s">
        <v>2286</v>
      </c>
      <c r="B81" t="s">
        <v>296</v>
      </c>
      <c r="C81" t="s">
        <v>2285</v>
      </c>
      <c r="D81" t="s">
        <v>1063</v>
      </c>
      <c r="G81" t="s">
        <v>2528</v>
      </c>
      <c r="J81">
        <v>1000000</v>
      </c>
      <c r="K81">
        <v>1000000</v>
      </c>
      <c r="M81">
        <v>176073.98230999999</v>
      </c>
      <c r="O81">
        <v>0</v>
      </c>
      <c r="T81" t="s">
        <v>2525</v>
      </c>
    </row>
    <row r="82" spans="1:20">
      <c r="A82" t="s">
        <v>2286</v>
      </c>
      <c r="B82" t="s">
        <v>276</v>
      </c>
      <c r="G82" t="s">
        <v>2529</v>
      </c>
      <c r="H82" t="s">
        <v>2530</v>
      </c>
      <c r="K82">
        <v>4990300</v>
      </c>
      <c r="L82">
        <v>4476759.3845899999</v>
      </c>
      <c r="O82">
        <v>1</v>
      </c>
      <c r="T82" t="s">
        <v>2531</v>
      </c>
    </row>
    <row r="83" spans="1:20">
      <c r="A83" t="s">
        <v>2286</v>
      </c>
      <c r="B83" t="s">
        <v>276</v>
      </c>
      <c r="G83" t="s">
        <v>2532</v>
      </c>
      <c r="H83" t="s">
        <v>2533</v>
      </c>
      <c r="K83">
        <v>1800000</v>
      </c>
      <c r="L83">
        <v>0</v>
      </c>
      <c r="O83">
        <v>0</v>
      </c>
      <c r="T83" t="s">
        <v>2534</v>
      </c>
    </row>
    <row r="84" spans="1:20">
      <c r="A84" t="s">
        <v>2286</v>
      </c>
      <c r="B84" t="s">
        <v>276</v>
      </c>
      <c r="G84" t="s">
        <v>2535</v>
      </c>
      <c r="H84" t="s">
        <v>2536</v>
      </c>
      <c r="K84">
        <v>1033000</v>
      </c>
      <c r="L84">
        <v>1011847.5645</v>
      </c>
      <c r="O84">
        <v>1</v>
      </c>
      <c r="T84" t="s">
        <v>2537</v>
      </c>
    </row>
    <row r="85" spans="1:20">
      <c r="A85" t="s">
        <v>2286</v>
      </c>
      <c r="B85" t="s">
        <v>276</v>
      </c>
      <c r="G85" t="s">
        <v>2538</v>
      </c>
      <c r="H85" t="s">
        <v>2539</v>
      </c>
      <c r="K85">
        <v>2277000</v>
      </c>
      <c r="L85">
        <v>2253103.6016899999</v>
      </c>
      <c r="O85">
        <v>0.99</v>
      </c>
      <c r="T85" t="s">
        <v>2540</v>
      </c>
    </row>
    <row r="86" spans="1:20">
      <c r="A86" t="s">
        <v>2286</v>
      </c>
      <c r="B86" t="s">
        <v>276</v>
      </c>
      <c r="G86" t="s">
        <v>2541</v>
      </c>
      <c r="H86" t="s">
        <v>2542</v>
      </c>
      <c r="K86">
        <v>2173500</v>
      </c>
      <c r="L86">
        <v>2083570.31831</v>
      </c>
      <c r="O86">
        <v>0.99</v>
      </c>
      <c r="T86" t="s">
        <v>2543</v>
      </c>
    </row>
    <row r="87" spans="1:20">
      <c r="A87" t="s">
        <v>2286</v>
      </c>
      <c r="B87" t="s">
        <v>276</v>
      </c>
      <c r="G87" t="s">
        <v>1316</v>
      </c>
      <c r="H87" t="s">
        <v>2544</v>
      </c>
      <c r="K87">
        <v>3146000</v>
      </c>
      <c r="L87">
        <v>3144413.0645400002</v>
      </c>
      <c r="O87">
        <v>1</v>
      </c>
      <c r="T87" t="s">
        <v>2545</v>
      </c>
    </row>
    <row r="88" spans="1:20">
      <c r="A88" t="s">
        <v>2286</v>
      </c>
      <c r="B88" t="s">
        <v>276</v>
      </c>
      <c r="G88" t="s">
        <v>2546</v>
      </c>
      <c r="H88" t="s">
        <v>2547</v>
      </c>
      <c r="K88">
        <v>2590000</v>
      </c>
      <c r="L88">
        <v>2438150.5450300002</v>
      </c>
      <c r="O88">
        <v>1</v>
      </c>
      <c r="T88" t="s">
        <v>2548</v>
      </c>
    </row>
    <row r="89" spans="1:20">
      <c r="A89" t="s">
        <v>2286</v>
      </c>
      <c r="B89" t="s">
        <v>276</v>
      </c>
      <c r="G89" t="s">
        <v>2549</v>
      </c>
      <c r="H89" t="s">
        <v>2550</v>
      </c>
      <c r="K89">
        <v>1000000</v>
      </c>
      <c r="L89">
        <v>992364.01607000001</v>
      </c>
      <c r="O89">
        <v>0.94</v>
      </c>
      <c r="T89" t="s">
        <v>2551</v>
      </c>
    </row>
    <row r="90" spans="1:20">
      <c r="A90" t="s">
        <v>2286</v>
      </c>
      <c r="B90" t="s">
        <v>276</v>
      </c>
      <c r="G90" t="s">
        <v>2552</v>
      </c>
      <c r="H90" t="s">
        <v>2553</v>
      </c>
      <c r="K90">
        <v>1500000</v>
      </c>
      <c r="L90">
        <v>1488112.1122000001</v>
      </c>
      <c r="O90">
        <v>0.95</v>
      </c>
      <c r="T90" t="s">
        <v>20</v>
      </c>
    </row>
    <row r="91" spans="1:20">
      <c r="A91" t="s">
        <v>2286</v>
      </c>
      <c r="B91" t="s">
        <v>276</v>
      </c>
      <c r="G91" t="s">
        <v>2554</v>
      </c>
      <c r="H91" t="s">
        <v>2555</v>
      </c>
      <c r="K91">
        <v>1500000</v>
      </c>
      <c r="L91">
        <v>1292520.0528299999</v>
      </c>
      <c r="O91">
        <v>0.99</v>
      </c>
      <c r="T91" t="s">
        <v>20</v>
      </c>
    </row>
    <row r="92" spans="1:20">
      <c r="A92" t="s">
        <v>2286</v>
      </c>
      <c r="B92" t="s">
        <v>276</v>
      </c>
      <c r="G92" t="s">
        <v>2556</v>
      </c>
      <c r="H92" t="s">
        <v>2557</v>
      </c>
      <c r="K92">
        <v>2500000</v>
      </c>
      <c r="L92">
        <v>2453224.10562</v>
      </c>
      <c r="O92">
        <v>0.96</v>
      </c>
      <c r="T92" t="s">
        <v>20</v>
      </c>
    </row>
    <row r="93" spans="1:20">
      <c r="A93" t="s">
        <v>2286</v>
      </c>
      <c r="B93" t="s">
        <v>276</v>
      </c>
      <c r="G93" t="s">
        <v>2558</v>
      </c>
      <c r="H93" t="s">
        <v>2559</v>
      </c>
      <c r="K93">
        <v>2300000</v>
      </c>
      <c r="L93">
        <v>2253529.6055199997</v>
      </c>
      <c r="O93">
        <v>0.99</v>
      </c>
      <c r="T93" t="s">
        <v>20</v>
      </c>
    </row>
    <row r="94" spans="1:20">
      <c r="A94" t="s">
        <v>2286</v>
      </c>
      <c r="B94" t="s">
        <v>276</v>
      </c>
      <c r="G94" t="s">
        <v>2560</v>
      </c>
      <c r="H94" t="s">
        <v>2561</v>
      </c>
      <c r="K94">
        <v>2200000</v>
      </c>
      <c r="L94">
        <v>2172548.1244099997</v>
      </c>
      <c r="O94">
        <v>1</v>
      </c>
      <c r="T94" t="s">
        <v>2562</v>
      </c>
    </row>
    <row r="95" spans="1:20">
      <c r="A95" t="s">
        <v>2286</v>
      </c>
      <c r="B95" t="s">
        <v>276</v>
      </c>
      <c r="G95" t="s">
        <v>2563</v>
      </c>
      <c r="H95" t="s">
        <v>2564</v>
      </c>
      <c r="K95">
        <v>2086589</v>
      </c>
      <c r="L95">
        <v>1825032.1356599999</v>
      </c>
      <c r="O95">
        <v>0.95</v>
      </c>
      <c r="T95" t="s">
        <v>2565</v>
      </c>
    </row>
    <row r="96" spans="1:20">
      <c r="A96" t="s">
        <v>2286</v>
      </c>
      <c r="B96" t="s">
        <v>276</v>
      </c>
      <c r="G96" t="s">
        <v>2566</v>
      </c>
      <c r="H96" t="s">
        <v>2567</v>
      </c>
      <c r="K96">
        <v>1000000</v>
      </c>
      <c r="L96">
        <v>987515.72262999997</v>
      </c>
      <c r="O96">
        <v>0.85</v>
      </c>
      <c r="T96" t="s">
        <v>1103</v>
      </c>
    </row>
    <row r="97" spans="1:20">
      <c r="A97" t="s">
        <v>2286</v>
      </c>
      <c r="B97" t="s">
        <v>276</v>
      </c>
      <c r="G97" t="s">
        <v>2568</v>
      </c>
      <c r="H97" t="s">
        <v>2569</v>
      </c>
      <c r="K97">
        <v>1745300</v>
      </c>
      <c r="L97">
        <v>1744367.02226</v>
      </c>
      <c r="O97">
        <v>1</v>
      </c>
      <c r="T97" t="s">
        <v>2570</v>
      </c>
    </row>
    <row r="98" spans="1:20">
      <c r="A98" t="s">
        <v>2286</v>
      </c>
      <c r="B98" t="s">
        <v>276</v>
      </c>
      <c r="G98" t="s">
        <v>2571</v>
      </c>
      <c r="H98" t="s">
        <v>2572</v>
      </c>
      <c r="K98">
        <v>1330000</v>
      </c>
      <c r="L98">
        <v>1283623.7279699999</v>
      </c>
      <c r="O98">
        <v>1</v>
      </c>
      <c r="T98" t="s">
        <v>2573</v>
      </c>
    </row>
    <row r="99" spans="1:20">
      <c r="A99" t="s">
        <v>2286</v>
      </c>
      <c r="B99" t="s">
        <v>276</v>
      </c>
      <c r="G99" t="s">
        <v>2574</v>
      </c>
      <c r="H99" t="s">
        <v>2575</v>
      </c>
      <c r="K99">
        <v>1400000</v>
      </c>
      <c r="L99">
        <v>1381353.47826</v>
      </c>
      <c r="O99">
        <v>1</v>
      </c>
      <c r="T99" t="s">
        <v>2573</v>
      </c>
    </row>
    <row r="100" spans="1:20">
      <c r="A100" t="s">
        <v>2286</v>
      </c>
      <c r="B100" t="s">
        <v>276</v>
      </c>
      <c r="G100" t="s">
        <v>2576</v>
      </c>
      <c r="H100" t="s">
        <v>2577</v>
      </c>
      <c r="K100">
        <v>1566000</v>
      </c>
      <c r="L100">
        <v>1557124.19196</v>
      </c>
      <c r="O100">
        <v>1</v>
      </c>
      <c r="T100" t="s">
        <v>2578</v>
      </c>
    </row>
    <row r="101" spans="1:20">
      <c r="A101" t="s">
        <v>2286</v>
      </c>
      <c r="B101" t="s">
        <v>276</v>
      </c>
      <c r="G101" t="s">
        <v>2579</v>
      </c>
      <c r="H101" t="s">
        <v>2533</v>
      </c>
      <c r="K101">
        <v>1500000</v>
      </c>
      <c r="L101">
        <v>0</v>
      </c>
      <c r="O101">
        <v>0</v>
      </c>
      <c r="T101" t="s">
        <v>2580</v>
      </c>
    </row>
    <row r="102" spans="1:20">
      <c r="A102" t="s">
        <v>2286</v>
      </c>
      <c r="B102" t="s">
        <v>276</v>
      </c>
      <c r="G102" t="s">
        <v>2581</v>
      </c>
      <c r="H102" t="s">
        <v>2582</v>
      </c>
      <c r="K102">
        <v>1500000</v>
      </c>
      <c r="L102">
        <v>1431469.3973999999</v>
      </c>
      <c r="O102">
        <v>0.8</v>
      </c>
      <c r="T102" t="s">
        <v>20</v>
      </c>
    </row>
    <row r="103" spans="1:20">
      <c r="A103" t="s">
        <v>2286</v>
      </c>
      <c r="B103" t="s">
        <v>276</v>
      </c>
      <c r="G103" t="s">
        <v>2583</v>
      </c>
      <c r="H103" t="s">
        <v>2584</v>
      </c>
      <c r="K103">
        <v>8400000</v>
      </c>
      <c r="L103">
        <v>7372013.6901599998</v>
      </c>
      <c r="O103">
        <v>0.95</v>
      </c>
      <c r="T103" t="s">
        <v>2585</v>
      </c>
    </row>
    <row r="104" spans="1:20">
      <c r="A104" t="s">
        <v>2286</v>
      </c>
      <c r="B104" t="s">
        <v>276</v>
      </c>
      <c r="G104" t="s">
        <v>2586</v>
      </c>
      <c r="H104" t="s">
        <v>2587</v>
      </c>
      <c r="K104">
        <v>1810000</v>
      </c>
      <c r="L104">
        <v>1739813.8306</v>
      </c>
      <c r="O104">
        <v>1</v>
      </c>
      <c r="T104" t="s">
        <v>2588</v>
      </c>
    </row>
    <row r="105" spans="1:20">
      <c r="A105" t="s">
        <v>2286</v>
      </c>
      <c r="B105" t="s">
        <v>276</v>
      </c>
      <c r="G105" t="s">
        <v>2589</v>
      </c>
      <c r="H105" t="s">
        <v>2590</v>
      </c>
      <c r="K105">
        <v>2340000</v>
      </c>
      <c r="L105">
        <v>2338476.6952600004</v>
      </c>
      <c r="O105">
        <v>1</v>
      </c>
      <c r="T105" t="s">
        <v>2562</v>
      </c>
    </row>
    <row r="106" spans="1:20">
      <c r="A106" t="s">
        <v>2286</v>
      </c>
      <c r="B106" t="s">
        <v>276</v>
      </c>
      <c r="G106" t="s">
        <v>2591</v>
      </c>
      <c r="H106" t="s">
        <v>2592</v>
      </c>
      <c r="K106">
        <v>1190000</v>
      </c>
      <c r="L106">
        <v>1100458.4836500001</v>
      </c>
      <c r="O106">
        <v>0.01</v>
      </c>
      <c r="T106" t="s">
        <v>20</v>
      </c>
    </row>
    <row r="107" spans="1:20">
      <c r="A107" t="s">
        <v>2286</v>
      </c>
      <c r="B107" t="s">
        <v>276</v>
      </c>
      <c r="G107" t="s">
        <v>2593</v>
      </c>
      <c r="H107" t="s">
        <v>2594</v>
      </c>
      <c r="K107">
        <v>2360000</v>
      </c>
      <c r="L107">
        <v>2281036.4750999999</v>
      </c>
      <c r="O107">
        <v>0.55000000000000004</v>
      </c>
      <c r="T107" t="s">
        <v>2595</v>
      </c>
    </row>
    <row r="108" spans="1:20">
      <c r="A108" t="s">
        <v>2286</v>
      </c>
      <c r="B108" t="s">
        <v>276</v>
      </c>
      <c r="G108" t="s">
        <v>2596</v>
      </c>
      <c r="H108" t="s">
        <v>2597</v>
      </c>
      <c r="K108">
        <v>2574994</v>
      </c>
      <c r="L108">
        <v>2568456.49119</v>
      </c>
      <c r="O108">
        <v>0.5</v>
      </c>
      <c r="T108" t="s">
        <v>2598</v>
      </c>
    </row>
    <row r="109" spans="1:20">
      <c r="A109" t="s">
        <v>2286</v>
      </c>
      <c r="B109" t="s">
        <v>276</v>
      </c>
      <c r="G109" t="s">
        <v>2599</v>
      </c>
      <c r="H109" t="s">
        <v>2600</v>
      </c>
      <c r="K109">
        <v>1000000</v>
      </c>
      <c r="L109">
        <v>995113.28980999999</v>
      </c>
      <c r="O109">
        <v>0.95</v>
      </c>
      <c r="T109" t="s">
        <v>436</v>
      </c>
    </row>
    <row r="110" spans="1:20">
      <c r="A110" t="s">
        <v>2286</v>
      </c>
      <c r="B110" t="s">
        <v>276</v>
      </c>
      <c r="G110" t="s">
        <v>2601</v>
      </c>
      <c r="H110" t="s">
        <v>2602</v>
      </c>
      <c r="K110">
        <v>1710000</v>
      </c>
      <c r="L110">
        <v>1709715.8386899999</v>
      </c>
      <c r="O110">
        <v>1</v>
      </c>
      <c r="T110" t="s">
        <v>67</v>
      </c>
    </row>
    <row r="111" spans="1:20">
      <c r="A111" t="s">
        <v>2286</v>
      </c>
      <c r="B111" t="s">
        <v>276</v>
      </c>
      <c r="G111" t="s">
        <v>2603</v>
      </c>
      <c r="H111" t="s">
        <v>2604</v>
      </c>
      <c r="K111">
        <v>2450000</v>
      </c>
      <c r="L111">
        <v>2091384.57124</v>
      </c>
      <c r="O111">
        <v>0.8</v>
      </c>
      <c r="T111" t="s">
        <v>20</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2DBC5-A04F-6F43-BBE6-07EA7C912A85}">
  <sheetPr>
    <tabColor rgb="FFFF0000"/>
  </sheetPr>
  <dimension ref="A1:U263"/>
  <sheetViews>
    <sheetView workbookViewId="0"/>
  </sheetViews>
  <sheetFormatPr baseColWidth="10" defaultRowHeight="15"/>
  <cols>
    <col min="1" max="1" width="7" bestFit="1" customWidth="1"/>
    <col min="2" max="2" width="13.33203125" bestFit="1" customWidth="1"/>
    <col min="3" max="3" width="19.83203125" bestFit="1" customWidth="1"/>
    <col min="4" max="8" width="80.6640625" bestFit="1" customWidth="1"/>
    <col min="9" max="9" width="20.33203125" customWidth="1"/>
    <col min="10" max="10" width="12.1640625" bestFit="1" customWidth="1"/>
    <col min="11" max="11" width="12.33203125" bestFit="1" customWidth="1"/>
    <col min="12" max="12" width="30.6640625" bestFit="1" customWidth="1"/>
    <col min="13" max="13" width="15.83203125" bestFit="1" customWidth="1"/>
    <col min="14" max="14" width="12.5" customWidth="1"/>
    <col min="15" max="15" width="18.1640625" bestFit="1" customWidth="1"/>
    <col min="16" max="16" width="9.83203125" bestFit="1" customWidth="1"/>
    <col min="17" max="17" width="21.6640625" customWidth="1"/>
    <col min="18" max="18" width="27" bestFit="1" customWidth="1"/>
    <col min="19" max="19" width="14.5" bestFit="1" customWidth="1"/>
    <col min="20" max="20" width="80.6640625" bestFit="1" customWidth="1"/>
    <col min="21" max="21" width="18" bestFit="1" customWidth="1"/>
  </cols>
  <sheetData>
    <row r="1" spans="1:21">
      <c r="A1" t="s">
        <v>251</v>
      </c>
      <c r="B1" t="s">
        <v>47</v>
      </c>
      <c r="C1" t="s">
        <v>252</v>
      </c>
      <c r="D1" t="s">
        <v>0</v>
      </c>
      <c r="E1" t="s">
        <v>253</v>
      </c>
      <c r="F1" t="s">
        <v>248</v>
      </c>
      <c r="G1" t="s">
        <v>249</v>
      </c>
      <c r="H1" t="s">
        <v>250</v>
      </c>
      <c r="I1" t="s">
        <v>531</v>
      </c>
      <c r="J1" t="s">
        <v>532</v>
      </c>
      <c r="K1" t="s">
        <v>255</v>
      </c>
      <c r="L1" t="s">
        <v>533</v>
      </c>
      <c r="M1" t="s">
        <v>257</v>
      </c>
      <c r="N1" t="s">
        <v>258</v>
      </c>
      <c r="O1" t="s">
        <v>259</v>
      </c>
      <c r="P1" t="s">
        <v>260</v>
      </c>
      <c r="Q1" t="s">
        <v>261</v>
      </c>
      <c r="R1" t="s">
        <v>534</v>
      </c>
      <c r="S1" t="s">
        <v>535</v>
      </c>
      <c r="T1" t="s">
        <v>530</v>
      </c>
      <c r="U1" t="s">
        <v>536</v>
      </c>
    </row>
    <row r="2" spans="1:21">
      <c r="A2" t="s">
        <v>527</v>
      </c>
      <c r="B2" t="s">
        <v>289</v>
      </c>
      <c r="C2" t="s">
        <v>319</v>
      </c>
      <c r="D2" t="s">
        <v>537</v>
      </c>
      <c r="H2" t="s">
        <v>538</v>
      </c>
      <c r="I2">
        <v>2021</v>
      </c>
      <c r="J2">
        <v>1500000</v>
      </c>
      <c r="K2">
        <v>1700000</v>
      </c>
      <c r="L2">
        <v>1595608.8231500001</v>
      </c>
      <c r="O2">
        <v>411671</v>
      </c>
      <c r="R2">
        <v>1069196.5272599999</v>
      </c>
      <c r="S2">
        <v>0.9</v>
      </c>
      <c r="T2" t="s">
        <v>539</v>
      </c>
      <c r="U2">
        <v>630803.47274000011</v>
      </c>
    </row>
    <row r="3" spans="1:21">
      <c r="A3" t="s">
        <v>527</v>
      </c>
      <c r="B3" t="s">
        <v>289</v>
      </c>
      <c r="C3" t="s">
        <v>319</v>
      </c>
      <c r="D3" t="s">
        <v>1200</v>
      </c>
      <c r="E3" t="s">
        <v>540</v>
      </c>
      <c r="H3" t="s">
        <v>541</v>
      </c>
      <c r="I3">
        <v>2006</v>
      </c>
      <c r="J3">
        <v>1000000</v>
      </c>
      <c r="K3">
        <v>6558000</v>
      </c>
      <c r="L3">
        <v>1172441.412</v>
      </c>
      <c r="O3">
        <v>2442951</v>
      </c>
      <c r="R3">
        <v>388525</v>
      </c>
      <c r="S3">
        <v>0.08</v>
      </c>
      <c r="T3" t="s">
        <v>542</v>
      </c>
      <c r="U3">
        <v>6169475</v>
      </c>
    </row>
    <row r="4" spans="1:21">
      <c r="A4" t="s">
        <v>527</v>
      </c>
      <c r="B4" t="s">
        <v>289</v>
      </c>
      <c r="C4" t="s">
        <v>319</v>
      </c>
      <c r="D4" t="s">
        <v>537</v>
      </c>
      <c r="H4" t="s">
        <v>543</v>
      </c>
      <c r="I4">
        <v>2012</v>
      </c>
      <c r="J4">
        <v>380000</v>
      </c>
      <c r="K4">
        <v>380000</v>
      </c>
      <c r="L4">
        <v>379138.53503000003</v>
      </c>
      <c r="O4">
        <v>326352</v>
      </c>
      <c r="R4">
        <v>53647.754159999997</v>
      </c>
      <c r="S4">
        <v>0.2</v>
      </c>
      <c r="T4" t="s">
        <v>544</v>
      </c>
      <c r="U4">
        <v>326352.24583999999</v>
      </c>
    </row>
    <row r="5" spans="1:21">
      <c r="A5" t="s">
        <v>527</v>
      </c>
      <c r="B5" t="s">
        <v>289</v>
      </c>
      <c r="C5" t="s">
        <v>319</v>
      </c>
      <c r="D5" t="s">
        <v>545</v>
      </c>
      <c r="H5" t="s">
        <v>545</v>
      </c>
      <c r="I5">
        <v>0</v>
      </c>
      <c r="J5">
        <v>0</v>
      </c>
      <c r="K5">
        <v>0</v>
      </c>
      <c r="L5">
        <v>0</v>
      </c>
      <c r="O5">
        <v>0</v>
      </c>
      <c r="R5">
        <v>0</v>
      </c>
      <c r="T5">
        <v>0</v>
      </c>
      <c r="U5">
        <v>0</v>
      </c>
    </row>
    <row r="6" spans="1:21">
      <c r="A6" t="s">
        <v>527</v>
      </c>
      <c r="B6" t="s">
        <v>289</v>
      </c>
      <c r="C6" t="s">
        <v>319</v>
      </c>
      <c r="D6" t="s">
        <v>546</v>
      </c>
      <c r="E6" t="s">
        <v>547</v>
      </c>
      <c r="F6" t="s">
        <v>548</v>
      </c>
      <c r="H6" t="s">
        <v>549</v>
      </c>
      <c r="I6">
        <v>2002</v>
      </c>
      <c r="J6">
        <v>160000</v>
      </c>
      <c r="K6">
        <v>1296000</v>
      </c>
      <c r="L6">
        <v>1213944.3656299999</v>
      </c>
      <c r="O6">
        <v>102071</v>
      </c>
      <c r="R6">
        <v>1190478.7422</v>
      </c>
      <c r="S6">
        <v>0.98</v>
      </c>
      <c r="T6" t="s">
        <v>550</v>
      </c>
      <c r="U6">
        <v>105521.25780000002</v>
      </c>
    </row>
    <row r="7" spans="1:21">
      <c r="A7" t="s">
        <v>527</v>
      </c>
      <c r="B7" t="s">
        <v>289</v>
      </c>
      <c r="C7" t="s">
        <v>319</v>
      </c>
      <c r="D7" t="s">
        <v>546</v>
      </c>
      <c r="H7" t="s">
        <v>551</v>
      </c>
      <c r="I7">
        <v>2006</v>
      </c>
      <c r="J7">
        <v>500000</v>
      </c>
      <c r="K7">
        <v>2323500</v>
      </c>
      <c r="L7">
        <v>1843758.9983300001</v>
      </c>
      <c r="O7">
        <v>309377</v>
      </c>
      <c r="R7">
        <v>1843191.23963</v>
      </c>
      <c r="S7">
        <v>1</v>
      </c>
      <c r="T7" t="s">
        <v>552</v>
      </c>
      <c r="U7">
        <v>480308.7603699998</v>
      </c>
    </row>
    <row r="8" spans="1:21">
      <c r="A8" t="s">
        <v>527</v>
      </c>
      <c r="B8" t="s">
        <v>289</v>
      </c>
      <c r="C8" t="s">
        <v>319</v>
      </c>
      <c r="D8" t="s">
        <v>546</v>
      </c>
      <c r="H8" t="s">
        <v>553</v>
      </c>
      <c r="I8">
        <v>2007</v>
      </c>
      <c r="J8">
        <v>500000</v>
      </c>
      <c r="K8">
        <v>2333500</v>
      </c>
      <c r="L8">
        <v>1913768.5094099999</v>
      </c>
      <c r="O8">
        <v>68000</v>
      </c>
      <c r="R8">
        <v>1909369.31461</v>
      </c>
      <c r="S8">
        <v>1</v>
      </c>
      <c r="T8" t="s">
        <v>554</v>
      </c>
      <c r="U8">
        <v>424130.68539</v>
      </c>
    </row>
    <row r="9" spans="1:21">
      <c r="A9" t="s">
        <v>527</v>
      </c>
      <c r="B9" t="s">
        <v>289</v>
      </c>
      <c r="C9" t="s">
        <v>319</v>
      </c>
      <c r="D9" t="s">
        <v>555</v>
      </c>
      <c r="H9" t="s">
        <v>555</v>
      </c>
    </row>
    <row r="10" spans="1:21">
      <c r="A10" t="s">
        <v>527</v>
      </c>
      <c r="B10" t="s">
        <v>289</v>
      </c>
      <c r="C10" t="s">
        <v>319</v>
      </c>
      <c r="D10" t="s">
        <v>555</v>
      </c>
      <c r="H10" t="s">
        <v>556</v>
      </c>
      <c r="I10">
        <v>2012</v>
      </c>
      <c r="J10">
        <v>1155000</v>
      </c>
      <c r="K10">
        <v>1155000</v>
      </c>
      <c r="L10">
        <v>139.28148000000002</v>
      </c>
      <c r="O10">
        <v>764578</v>
      </c>
      <c r="R10">
        <v>139.28148000000002</v>
      </c>
      <c r="S10">
        <v>0</v>
      </c>
      <c r="T10" t="s">
        <v>557</v>
      </c>
      <c r="U10">
        <v>1154860.7185200001</v>
      </c>
    </row>
    <row r="11" spans="1:21">
      <c r="A11" t="s">
        <v>527</v>
      </c>
      <c r="B11" t="s">
        <v>289</v>
      </c>
      <c r="C11" t="s">
        <v>319</v>
      </c>
      <c r="D11" t="s">
        <v>555</v>
      </c>
      <c r="H11" t="s">
        <v>558</v>
      </c>
      <c r="I11">
        <v>2011</v>
      </c>
      <c r="J11">
        <v>2310000</v>
      </c>
      <c r="K11">
        <v>6818355</v>
      </c>
      <c r="L11">
        <v>6055151.7649799995</v>
      </c>
      <c r="O11">
        <v>1462701</v>
      </c>
      <c r="R11">
        <v>5351323.0448500002</v>
      </c>
      <c r="S11">
        <v>0.7</v>
      </c>
      <c r="T11" t="s">
        <v>20</v>
      </c>
      <c r="U11">
        <v>1467031.9551499998</v>
      </c>
    </row>
    <row r="12" spans="1:21">
      <c r="A12" t="s">
        <v>527</v>
      </c>
      <c r="B12" t="s">
        <v>289</v>
      </c>
      <c r="C12" t="s">
        <v>319</v>
      </c>
      <c r="D12" t="s">
        <v>555</v>
      </c>
      <c r="H12" t="s">
        <v>559</v>
      </c>
      <c r="I12">
        <v>2012</v>
      </c>
      <c r="J12">
        <v>711000</v>
      </c>
      <c r="K12">
        <v>2051821</v>
      </c>
      <c r="L12">
        <v>1824430.21209</v>
      </c>
      <c r="O12">
        <v>240413</v>
      </c>
      <c r="R12">
        <v>1810721.88576</v>
      </c>
      <c r="S12">
        <v>0.97</v>
      </c>
      <c r="T12" t="s">
        <v>560</v>
      </c>
      <c r="U12">
        <v>241099.11424</v>
      </c>
    </row>
    <row r="13" spans="1:21">
      <c r="A13" t="s">
        <v>527</v>
      </c>
      <c r="B13" t="s">
        <v>289</v>
      </c>
      <c r="C13" t="s">
        <v>319</v>
      </c>
      <c r="D13" t="s">
        <v>555</v>
      </c>
      <c r="H13" t="s">
        <v>561</v>
      </c>
      <c r="I13">
        <v>2011</v>
      </c>
      <c r="J13">
        <v>1422000</v>
      </c>
      <c r="K13">
        <v>3409000</v>
      </c>
      <c r="L13">
        <v>944.40995999999996</v>
      </c>
      <c r="O13">
        <v>764000</v>
      </c>
      <c r="R13">
        <v>944.40995999999996</v>
      </c>
      <c r="S13">
        <v>0</v>
      </c>
      <c r="T13" t="s">
        <v>557</v>
      </c>
      <c r="U13">
        <v>3408055.5900400002</v>
      </c>
    </row>
    <row r="14" spans="1:21">
      <c r="A14" t="s">
        <v>527</v>
      </c>
      <c r="B14" t="s">
        <v>289</v>
      </c>
      <c r="C14" t="s">
        <v>319</v>
      </c>
      <c r="D14" t="s">
        <v>562</v>
      </c>
      <c r="H14" t="s">
        <v>562</v>
      </c>
      <c r="I14">
        <v>0</v>
      </c>
      <c r="J14">
        <v>0</v>
      </c>
      <c r="K14">
        <v>0</v>
      </c>
      <c r="L14">
        <v>0</v>
      </c>
      <c r="O14">
        <v>0</v>
      </c>
      <c r="R14">
        <v>0</v>
      </c>
      <c r="T14">
        <v>0</v>
      </c>
      <c r="U14">
        <v>0</v>
      </c>
    </row>
    <row r="15" spans="1:21">
      <c r="A15" t="s">
        <v>527</v>
      </c>
      <c r="B15" t="s">
        <v>289</v>
      </c>
      <c r="C15" t="s">
        <v>319</v>
      </c>
      <c r="D15" t="s">
        <v>563</v>
      </c>
      <c r="H15" t="s">
        <v>564</v>
      </c>
      <c r="I15">
        <v>2010</v>
      </c>
      <c r="J15">
        <v>300000</v>
      </c>
      <c r="K15">
        <v>1284000</v>
      </c>
      <c r="L15">
        <v>996882.25138999999</v>
      </c>
      <c r="O15">
        <v>165551</v>
      </c>
      <c r="R15">
        <v>996865.81183000002</v>
      </c>
      <c r="S15">
        <v>0.98</v>
      </c>
      <c r="T15" t="s">
        <v>565</v>
      </c>
      <c r="U15">
        <v>287134.18816999998</v>
      </c>
    </row>
    <row r="16" spans="1:21">
      <c r="A16" t="s">
        <v>527</v>
      </c>
      <c r="B16" t="s">
        <v>289</v>
      </c>
      <c r="C16" t="s">
        <v>319</v>
      </c>
      <c r="D16" t="s">
        <v>563</v>
      </c>
      <c r="H16" t="s">
        <v>566</v>
      </c>
      <c r="I16">
        <v>2006</v>
      </c>
      <c r="J16">
        <v>250000</v>
      </c>
      <c r="K16">
        <v>1029000</v>
      </c>
      <c r="L16">
        <v>959593.90622</v>
      </c>
      <c r="O16">
        <v>225439</v>
      </c>
      <c r="R16">
        <v>789288.48422999994</v>
      </c>
      <c r="S16">
        <v>0.88</v>
      </c>
      <c r="T16" t="s">
        <v>20</v>
      </c>
      <c r="U16">
        <v>239711.51576999991</v>
      </c>
    </row>
    <row r="17" spans="1:21">
      <c r="A17" t="s">
        <v>527</v>
      </c>
      <c r="B17" t="s">
        <v>289</v>
      </c>
      <c r="C17" t="s">
        <v>319</v>
      </c>
      <c r="D17" t="s">
        <v>563</v>
      </c>
      <c r="H17" t="s">
        <v>567</v>
      </c>
      <c r="I17">
        <v>2010</v>
      </c>
      <c r="J17">
        <v>800000</v>
      </c>
      <c r="K17">
        <v>1945360</v>
      </c>
      <c r="L17">
        <v>1707147.2703799999</v>
      </c>
      <c r="O17">
        <v>129091</v>
      </c>
      <c r="R17">
        <v>1717555.4268800002</v>
      </c>
      <c r="S17">
        <v>0.98</v>
      </c>
      <c r="T17" t="s">
        <v>568</v>
      </c>
      <c r="U17">
        <v>227804.57311999984</v>
      </c>
    </row>
    <row r="18" spans="1:21">
      <c r="A18" t="s">
        <v>527</v>
      </c>
      <c r="B18" t="s">
        <v>289</v>
      </c>
      <c r="C18" t="s">
        <v>319</v>
      </c>
      <c r="D18" t="s">
        <v>569</v>
      </c>
      <c r="H18" t="s">
        <v>570</v>
      </c>
      <c r="I18">
        <v>2015</v>
      </c>
      <c r="J18">
        <v>1800000</v>
      </c>
      <c r="K18">
        <v>1800000</v>
      </c>
      <c r="L18">
        <v>0</v>
      </c>
      <c r="O18">
        <v>1092247</v>
      </c>
      <c r="R18">
        <v>0</v>
      </c>
      <c r="S18">
        <v>0</v>
      </c>
      <c r="T18" t="s">
        <v>557</v>
      </c>
      <c r="U18">
        <v>1800000</v>
      </c>
    </row>
    <row r="19" spans="1:21">
      <c r="A19" t="s">
        <v>527</v>
      </c>
      <c r="B19" t="s">
        <v>289</v>
      </c>
      <c r="C19" t="s">
        <v>319</v>
      </c>
      <c r="D19" t="s">
        <v>569</v>
      </c>
      <c r="H19" t="s">
        <v>571</v>
      </c>
      <c r="I19">
        <v>2018</v>
      </c>
      <c r="J19">
        <v>3000000</v>
      </c>
      <c r="K19">
        <v>3000000</v>
      </c>
      <c r="L19">
        <v>1745931.3465499999</v>
      </c>
      <c r="O19">
        <v>1552902</v>
      </c>
      <c r="R19">
        <v>1447097.70242</v>
      </c>
      <c r="S19">
        <v>0.95</v>
      </c>
      <c r="T19" t="s">
        <v>20</v>
      </c>
      <c r="U19">
        <v>1552902.29758</v>
      </c>
    </row>
    <row r="20" spans="1:21">
      <c r="A20" t="s">
        <v>527</v>
      </c>
      <c r="B20" t="s">
        <v>289</v>
      </c>
      <c r="C20" t="s">
        <v>319</v>
      </c>
      <c r="D20" t="s">
        <v>569</v>
      </c>
      <c r="H20" t="s">
        <v>572</v>
      </c>
      <c r="I20">
        <v>2018</v>
      </c>
      <c r="J20">
        <v>4000000</v>
      </c>
      <c r="K20">
        <v>4000000</v>
      </c>
      <c r="L20">
        <v>1026443.63479</v>
      </c>
      <c r="O20">
        <v>3231538</v>
      </c>
      <c r="R20">
        <v>768461.64741000021</v>
      </c>
      <c r="S20">
        <v>0.95</v>
      </c>
      <c r="T20" t="s">
        <v>20</v>
      </c>
      <c r="U20">
        <v>3231538.3525899998</v>
      </c>
    </row>
    <row r="21" spans="1:21">
      <c r="A21" t="s">
        <v>527</v>
      </c>
      <c r="B21" t="s">
        <v>289</v>
      </c>
      <c r="C21" t="s">
        <v>319</v>
      </c>
      <c r="D21" t="s">
        <v>573</v>
      </c>
      <c r="H21" t="s">
        <v>574</v>
      </c>
      <c r="I21">
        <v>2014</v>
      </c>
      <c r="J21">
        <v>1210000</v>
      </c>
      <c r="K21">
        <v>1161162</v>
      </c>
      <c r="L21">
        <v>1063288.1438800001</v>
      </c>
      <c r="O21">
        <v>230342</v>
      </c>
      <c r="R21">
        <v>930820.38633999997</v>
      </c>
      <c r="S21">
        <v>0.89</v>
      </c>
      <c r="T21" t="s">
        <v>436</v>
      </c>
      <c r="U21">
        <v>230341.61365999992</v>
      </c>
    </row>
    <row r="22" spans="1:21">
      <c r="A22" t="s">
        <v>527</v>
      </c>
      <c r="B22" t="s">
        <v>289</v>
      </c>
      <c r="C22" t="s">
        <v>319</v>
      </c>
      <c r="D22" t="s">
        <v>573</v>
      </c>
      <c r="H22" t="s">
        <v>575</v>
      </c>
      <c r="I22">
        <v>2013</v>
      </c>
      <c r="J22">
        <v>1210000</v>
      </c>
      <c r="K22">
        <v>1210000</v>
      </c>
      <c r="L22">
        <v>1173955.87185</v>
      </c>
      <c r="O22">
        <v>326916</v>
      </c>
      <c r="R22">
        <v>883084.08652999997</v>
      </c>
      <c r="S22">
        <v>0.9</v>
      </c>
      <c r="T22" t="s">
        <v>436</v>
      </c>
      <c r="U22">
        <v>326915.91347000003</v>
      </c>
    </row>
    <row r="23" spans="1:21">
      <c r="A23" t="s">
        <v>527</v>
      </c>
      <c r="B23" t="s">
        <v>289</v>
      </c>
      <c r="C23" t="s">
        <v>319</v>
      </c>
      <c r="D23" t="s">
        <v>573</v>
      </c>
      <c r="H23" t="s">
        <v>576</v>
      </c>
      <c r="I23">
        <v>2012</v>
      </c>
      <c r="J23">
        <v>1210000</v>
      </c>
      <c r="K23">
        <v>1075148</v>
      </c>
      <c r="L23">
        <v>946653.00538999995</v>
      </c>
      <c r="O23">
        <v>245116</v>
      </c>
      <c r="R23">
        <v>830032.32250000001</v>
      </c>
      <c r="S23">
        <v>0.88</v>
      </c>
      <c r="T23" t="s">
        <v>436</v>
      </c>
      <c r="U23">
        <v>245115.67749999999</v>
      </c>
    </row>
    <row r="24" spans="1:21">
      <c r="A24" t="s">
        <v>527</v>
      </c>
      <c r="B24" t="s">
        <v>289</v>
      </c>
      <c r="C24" t="s">
        <v>319</v>
      </c>
      <c r="D24" t="s">
        <v>577</v>
      </c>
      <c r="H24" t="s">
        <v>578</v>
      </c>
      <c r="I24">
        <v>2009</v>
      </c>
      <c r="J24">
        <v>2250000</v>
      </c>
      <c r="K24">
        <v>2799122</v>
      </c>
      <c r="L24">
        <v>2720979.5278400001</v>
      </c>
      <c r="O24">
        <v>138592</v>
      </c>
      <c r="R24">
        <v>2660229.6950400001</v>
      </c>
      <c r="S24">
        <v>0.75</v>
      </c>
      <c r="T24" t="s">
        <v>579</v>
      </c>
      <c r="U24">
        <v>138892.30495999986</v>
      </c>
    </row>
    <row r="25" spans="1:21">
      <c r="A25" t="s">
        <v>527</v>
      </c>
      <c r="B25" t="s">
        <v>289</v>
      </c>
      <c r="C25" t="s">
        <v>319</v>
      </c>
      <c r="D25" t="s">
        <v>577</v>
      </c>
      <c r="H25" t="s">
        <v>580</v>
      </c>
      <c r="I25">
        <v>2018</v>
      </c>
      <c r="J25">
        <v>2500000</v>
      </c>
      <c r="K25">
        <v>1370000</v>
      </c>
      <c r="L25">
        <v>1304918.0270100001</v>
      </c>
      <c r="O25">
        <v>598023</v>
      </c>
      <c r="R25">
        <v>771976.81697000004</v>
      </c>
      <c r="S25">
        <v>0.75</v>
      </c>
      <c r="T25" t="s">
        <v>20</v>
      </c>
      <c r="U25">
        <v>598023.18302999996</v>
      </c>
    </row>
    <row r="26" spans="1:21">
      <c r="A26" t="s">
        <v>527</v>
      </c>
      <c r="B26" t="s">
        <v>289</v>
      </c>
      <c r="C26" t="s">
        <v>319</v>
      </c>
      <c r="D26" t="s">
        <v>577</v>
      </c>
      <c r="H26" t="s">
        <v>581</v>
      </c>
      <c r="I26">
        <v>2022</v>
      </c>
      <c r="J26">
        <v>1600000</v>
      </c>
      <c r="K26">
        <v>1600000</v>
      </c>
      <c r="L26">
        <v>1197586.37396</v>
      </c>
      <c r="O26">
        <v>1397589</v>
      </c>
      <c r="R26">
        <v>46828.811179999997</v>
      </c>
      <c r="S26">
        <v>0.15</v>
      </c>
      <c r="T26" t="s">
        <v>20</v>
      </c>
      <c r="U26">
        <v>1553171.18882</v>
      </c>
    </row>
    <row r="27" spans="1:21">
      <c r="A27" t="s">
        <v>527</v>
      </c>
      <c r="B27" t="s">
        <v>289</v>
      </c>
      <c r="C27" t="s">
        <v>319</v>
      </c>
      <c r="D27" t="s">
        <v>577</v>
      </c>
      <c r="H27" t="s">
        <v>582</v>
      </c>
      <c r="I27">
        <v>2022</v>
      </c>
      <c r="J27">
        <v>2000000</v>
      </c>
      <c r="K27">
        <v>2000000</v>
      </c>
      <c r="L27">
        <v>1754714.00987</v>
      </c>
      <c r="O27">
        <v>1566367</v>
      </c>
      <c r="R27">
        <v>340640.52132</v>
      </c>
      <c r="S27">
        <v>0.3</v>
      </c>
      <c r="T27" t="s">
        <v>20</v>
      </c>
      <c r="U27">
        <v>1659359.4786799999</v>
      </c>
    </row>
    <row r="28" spans="1:21">
      <c r="A28" t="s">
        <v>527</v>
      </c>
      <c r="B28" t="s">
        <v>289</v>
      </c>
      <c r="C28" t="s">
        <v>319</v>
      </c>
      <c r="D28" t="s">
        <v>583</v>
      </c>
      <c r="H28" t="s">
        <v>584</v>
      </c>
      <c r="I28">
        <v>2012</v>
      </c>
      <c r="J28">
        <v>600000</v>
      </c>
      <c r="K28">
        <v>1188162</v>
      </c>
      <c r="L28">
        <v>31091.867489999997</v>
      </c>
      <c r="O28">
        <v>895762</v>
      </c>
      <c r="R28">
        <v>4237.6137900000003</v>
      </c>
      <c r="S28">
        <v>0</v>
      </c>
      <c r="T28" t="s">
        <v>585</v>
      </c>
      <c r="U28">
        <v>1183924.3862099999</v>
      </c>
    </row>
    <row r="29" spans="1:21">
      <c r="A29" t="s">
        <v>527</v>
      </c>
      <c r="B29" t="s">
        <v>289</v>
      </c>
      <c r="C29" t="s">
        <v>319</v>
      </c>
      <c r="D29" t="s">
        <v>583</v>
      </c>
      <c r="H29" t="s">
        <v>586</v>
      </c>
      <c r="I29">
        <v>2013</v>
      </c>
      <c r="J29">
        <v>500000</v>
      </c>
      <c r="K29">
        <v>2906000</v>
      </c>
      <c r="L29">
        <v>2706416.0718299998</v>
      </c>
      <c r="O29">
        <v>2168173</v>
      </c>
      <c r="R29">
        <v>737492.51922999998</v>
      </c>
      <c r="S29">
        <v>0.65</v>
      </c>
      <c r="T29" t="s">
        <v>20</v>
      </c>
      <c r="U29">
        <v>2168507.4807700003</v>
      </c>
    </row>
    <row r="30" spans="1:21">
      <c r="A30" t="s">
        <v>527</v>
      </c>
      <c r="B30" t="s">
        <v>289</v>
      </c>
      <c r="C30" t="s">
        <v>319</v>
      </c>
      <c r="D30" t="s">
        <v>583</v>
      </c>
      <c r="H30" t="s">
        <v>587</v>
      </c>
      <c r="I30">
        <v>2018</v>
      </c>
      <c r="J30">
        <v>5000000</v>
      </c>
      <c r="K30">
        <v>25000000</v>
      </c>
      <c r="L30">
        <v>23977964.659109998</v>
      </c>
      <c r="O30">
        <v>9130237</v>
      </c>
      <c r="R30">
        <v>3893705.9654100002</v>
      </c>
      <c r="S30">
        <v>0.15</v>
      </c>
      <c r="T30" t="s">
        <v>588</v>
      </c>
      <c r="U30">
        <v>21106294.034589998</v>
      </c>
    </row>
    <row r="31" spans="1:21">
      <c r="A31" t="s">
        <v>527</v>
      </c>
      <c r="B31" t="s">
        <v>289</v>
      </c>
      <c r="C31" t="s">
        <v>319</v>
      </c>
      <c r="D31" t="s">
        <v>589</v>
      </c>
      <c r="H31" t="s">
        <v>590</v>
      </c>
      <c r="I31">
        <v>2022</v>
      </c>
      <c r="J31">
        <v>1400000</v>
      </c>
      <c r="K31">
        <v>1400000</v>
      </c>
      <c r="L31">
        <v>1383159.6507000001</v>
      </c>
      <c r="O31">
        <v>338079</v>
      </c>
      <c r="R31">
        <v>1061921.2086199999</v>
      </c>
      <c r="S31">
        <v>1</v>
      </c>
      <c r="T31" t="s">
        <v>591</v>
      </c>
      <c r="U31">
        <v>338078.79138000007</v>
      </c>
    </row>
    <row r="32" spans="1:21">
      <c r="A32" t="s">
        <v>527</v>
      </c>
      <c r="B32" t="s">
        <v>313</v>
      </c>
      <c r="C32" t="s">
        <v>319</v>
      </c>
      <c r="D32" t="s">
        <v>592</v>
      </c>
      <c r="E32" t="s">
        <v>593</v>
      </c>
      <c r="F32" t="s">
        <v>594</v>
      </c>
      <c r="H32" t="s">
        <v>595</v>
      </c>
      <c r="J32">
        <v>3307000</v>
      </c>
      <c r="K32">
        <v>3307000</v>
      </c>
      <c r="L32">
        <v>2573379</v>
      </c>
      <c r="R32">
        <v>883361</v>
      </c>
      <c r="S32">
        <v>70</v>
      </c>
      <c r="U32">
        <v>2423639</v>
      </c>
    </row>
    <row r="33" spans="1:21">
      <c r="A33" t="s">
        <v>527</v>
      </c>
      <c r="B33" t="s">
        <v>313</v>
      </c>
      <c r="C33" t="s">
        <v>319</v>
      </c>
      <c r="D33" t="s">
        <v>592</v>
      </c>
      <c r="E33" t="s">
        <v>593</v>
      </c>
      <c r="F33" t="s">
        <v>594</v>
      </c>
      <c r="H33" t="s">
        <v>596</v>
      </c>
      <c r="J33">
        <v>1130000</v>
      </c>
      <c r="K33">
        <v>1130000</v>
      </c>
      <c r="L33">
        <v>221270</v>
      </c>
      <c r="R33">
        <v>221270</v>
      </c>
      <c r="S33">
        <v>0</v>
      </c>
      <c r="T33" t="s">
        <v>597</v>
      </c>
      <c r="U33">
        <v>908730</v>
      </c>
    </row>
    <row r="34" spans="1:21">
      <c r="A34" t="s">
        <v>527</v>
      </c>
      <c r="B34" t="s">
        <v>313</v>
      </c>
      <c r="C34" t="s">
        <v>319</v>
      </c>
      <c r="D34" t="s">
        <v>598</v>
      </c>
      <c r="E34" t="s">
        <v>599</v>
      </c>
      <c r="F34" t="s">
        <v>600</v>
      </c>
      <c r="H34" t="s">
        <v>601</v>
      </c>
      <c r="J34">
        <v>950000</v>
      </c>
      <c r="K34">
        <v>1550000</v>
      </c>
      <c r="L34">
        <v>1248685</v>
      </c>
      <c r="R34">
        <v>1248685</v>
      </c>
      <c r="S34">
        <v>30</v>
      </c>
      <c r="T34" t="s">
        <v>602</v>
      </c>
      <c r="U34">
        <v>301315</v>
      </c>
    </row>
    <row r="35" spans="1:21">
      <c r="A35" t="s">
        <v>527</v>
      </c>
      <c r="B35" t="s">
        <v>313</v>
      </c>
      <c r="C35" t="s">
        <v>319</v>
      </c>
      <c r="D35" t="s">
        <v>598</v>
      </c>
      <c r="E35" t="s">
        <v>599</v>
      </c>
      <c r="F35" t="s">
        <v>600</v>
      </c>
      <c r="H35" t="s">
        <v>603</v>
      </c>
      <c r="J35">
        <v>1279583</v>
      </c>
      <c r="K35">
        <v>1279583</v>
      </c>
      <c r="L35">
        <v>1226844</v>
      </c>
      <c r="R35">
        <v>239020</v>
      </c>
      <c r="S35">
        <v>98</v>
      </c>
      <c r="T35" t="s">
        <v>604</v>
      </c>
      <c r="U35">
        <v>1040563</v>
      </c>
    </row>
    <row r="36" spans="1:21">
      <c r="A36" t="s">
        <v>527</v>
      </c>
      <c r="B36" t="s">
        <v>297</v>
      </c>
      <c r="C36" t="s">
        <v>319</v>
      </c>
      <c r="D36" t="s">
        <v>605</v>
      </c>
      <c r="E36" t="s">
        <v>606</v>
      </c>
      <c r="F36" t="s">
        <v>607</v>
      </c>
      <c r="G36" t="s">
        <v>608</v>
      </c>
      <c r="H36" t="s">
        <v>609</v>
      </c>
      <c r="I36" t="s">
        <v>610</v>
      </c>
      <c r="J36">
        <v>900000</v>
      </c>
      <c r="K36">
        <v>2316607</v>
      </c>
      <c r="L36">
        <v>29895</v>
      </c>
      <c r="O36">
        <v>953497</v>
      </c>
      <c r="R36">
        <v>28459.572620000003</v>
      </c>
      <c r="S36">
        <v>0</v>
      </c>
      <c r="T36" t="s">
        <v>611</v>
      </c>
      <c r="U36">
        <v>2288147.4273799998</v>
      </c>
    </row>
    <row r="37" spans="1:21">
      <c r="A37" t="s">
        <v>527</v>
      </c>
      <c r="B37" t="s">
        <v>297</v>
      </c>
      <c r="C37" t="s">
        <v>319</v>
      </c>
      <c r="D37" t="s">
        <v>605</v>
      </c>
      <c r="E37" t="s">
        <v>606</v>
      </c>
      <c r="F37" t="s">
        <v>607</v>
      </c>
      <c r="G37" t="s">
        <v>612</v>
      </c>
      <c r="H37" t="s">
        <v>613</v>
      </c>
      <c r="I37" t="s">
        <v>614</v>
      </c>
      <c r="J37">
        <v>500000</v>
      </c>
      <c r="K37">
        <v>1800000</v>
      </c>
      <c r="L37">
        <v>16640</v>
      </c>
      <c r="O37">
        <v>1771065</v>
      </c>
      <c r="R37">
        <v>16310.22517</v>
      </c>
      <c r="S37">
        <v>0</v>
      </c>
      <c r="T37" t="s">
        <v>611</v>
      </c>
      <c r="U37">
        <v>1783689.77483</v>
      </c>
    </row>
    <row r="38" spans="1:21">
      <c r="A38" t="s">
        <v>527</v>
      </c>
      <c r="B38" t="s">
        <v>297</v>
      </c>
      <c r="C38" t="s">
        <v>319</v>
      </c>
      <c r="D38" t="s">
        <v>615</v>
      </c>
      <c r="E38" t="s">
        <v>616</v>
      </c>
      <c r="F38" t="s">
        <v>617</v>
      </c>
      <c r="G38" t="s">
        <v>618</v>
      </c>
      <c r="H38" t="s">
        <v>619</v>
      </c>
      <c r="I38">
        <v>2010</v>
      </c>
      <c r="J38">
        <v>1044000</v>
      </c>
      <c r="K38">
        <v>1527000</v>
      </c>
      <c r="L38">
        <v>1490013</v>
      </c>
      <c r="O38">
        <v>0</v>
      </c>
      <c r="R38">
        <v>1478610.8300900001</v>
      </c>
      <c r="S38">
        <v>1</v>
      </c>
      <c r="T38" t="s">
        <v>13</v>
      </c>
      <c r="U38">
        <v>48389.169909999939</v>
      </c>
    </row>
    <row r="39" spans="1:21">
      <c r="A39" t="s">
        <v>527</v>
      </c>
      <c r="B39" t="s">
        <v>297</v>
      </c>
      <c r="C39" t="s">
        <v>319</v>
      </c>
      <c r="D39" t="s">
        <v>620</v>
      </c>
      <c r="E39" t="s">
        <v>621</v>
      </c>
      <c r="F39" t="s">
        <v>622</v>
      </c>
      <c r="G39" t="s">
        <v>623</v>
      </c>
      <c r="H39" t="s">
        <v>624</v>
      </c>
      <c r="I39" t="s">
        <v>3184</v>
      </c>
      <c r="J39">
        <v>2310000</v>
      </c>
      <c r="K39">
        <v>3104000</v>
      </c>
      <c r="L39">
        <v>3065910</v>
      </c>
      <c r="O39">
        <v>46941</v>
      </c>
      <c r="R39">
        <v>3057058.8769800002</v>
      </c>
      <c r="S39">
        <v>1</v>
      </c>
      <c r="T39" t="s">
        <v>13</v>
      </c>
      <c r="U39">
        <v>46941.123019999824</v>
      </c>
    </row>
    <row r="40" spans="1:21">
      <c r="A40" t="s">
        <v>527</v>
      </c>
      <c r="B40" t="s">
        <v>297</v>
      </c>
      <c r="C40" t="s">
        <v>319</v>
      </c>
      <c r="D40" t="s">
        <v>625</v>
      </c>
      <c r="E40" t="s">
        <v>626</v>
      </c>
      <c r="F40" t="s">
        <v>627</v>
      </c>
      <c r="G40" t="s">
        <v>628</v>
      </c>
      <c r="H40" t="s">
        <v>629</v>
      </c>
      <c r="I40" t="s">
        <v>799</v>
      </c>
      <c r="J40">
        <v>2000000</v>
      </c>
      <c r="K40">
        <v>2000000</v>
      </c>
      <c r="L40">
        <v>1691351</v>
      </c>
      <c r="O40">
        <v>1046639</v>
      </c>
      <c r="R40">
        <v>957852.66949999996</v>
      </c>
      <c r="S40">
        <v>0.6</v>
      </c>
      <c r="T40" t="s">
        <v>630</v>
      </c>
      <c r="U40">
        <v>1042147.3305</v>
      </c>
    </row>
    <row r="41" spans="1:21">
      <c r="A41" t="s">
        <v>527</v>
      </c>
      <c r="B41" t="s">
        <v>297</v>
      </c>
      <c r="C41" t="s">
        <v>319</v>
      </c>
      <c r="D41" t="s">
        <v>631</v>
      </c>
      <c r="E41" t="s">
        <v>632</v>
      </c>
      <c r="F41" t="s">
        <v>633</v>
      </c>
      <c r="G41" t="s">
        <v>634</v>
      </c>
      <c r="H41" t="s">
        <v>635</v>
      </c>
      <c r="I41">
        <v>2014</v>
      </c>
      <c r="J41">
        <v>2800000</v>
      </c>
      <c r="K41">
        <v>2856358</v>
      </c>
      <c r="L41">
        <v>2854809</v>
      </c>
      <c r="O41">
        <v>141522</v>
      </c>
      <c r="R41">
        <v>2714835.5651700003</v>
      </c>
      <c r="S41">
        <v>1</v>
      </c>
      <c r="T41" t="s">
        <v>13</v>
      </c>
      <c r="U41">
        <v>141522.43482999969</v>
      </c>
    </row>
    <row r="42" spans="1:21">
      <c r="A42" t="s">
        <v>527</v>
      </c>
      <c r="B42" t="s">
        <v>297</v>
      </c>
      <c r="C42" t="s">
        <v>319</v>
      </c>
      <c r="D42" t="s">
        <v>631</v>
      </c>
      <c r="E42" t="s">
        <v>636</v>
      </c>
      <c r="F42" t="s">
        <v>637</v>
      </c>
      <c r="G42" t="s">
        <v>638</v>
      </c>
      <c r="H42" t="s">
        <v>639</v>
      </c>
      <c r="I42">
        <v>2022</v>
      </c>
      <c r="J42">
        <v>1350000</v>
      </c>
      <c r="K42">
        <v>1350000</v>
      </c>
      <c r="L42">
        <v>434473</v>
      </c>
      <c r="O42">
        <v>751707</v>
      </c>
      <c r="R42">
        <v>102459.8625</v>
      </c>
      <c r="S42">
        <v>0.25</v>
      </c>
      <c r="T42" t="s">
        <v>20</v>
      </c>
      <c r="U42">
        <v>1247540.1375</v>
      </c>
    </row>
    <row r="43" spans="1:21">
      <c r="A43" t="s">
        <v>527</v>
      </c>
      <c r="B43" t="s">
        <v>297</v>
      </c>
      <c r="C43" t="s">
        <v>319</v>
      </c>
      <c r="D43" t="s">
        <v>631</v>
      </c>
      <c r="E43" t="s">
        <v>636</v>
      </c>
      <c r="F43" t="s">
        <v>637</v>
      </c>
      <c r="G43" t="s">
        <v>640</v>
      </c>
      <c r="H43" t="s">
        <v>641</v>
      </c>
      <c r="I43">
        <v>2018</v>
      </c>
      <c r="J43">
        <v>2300000</v>
      </c>
      <c r="K43">
        <v>2300000</v>
      </c>
      <c r="L43">
        <v>2244858</v>
      </c>
      <c r="O43">
        <v>374537</v>
      </c>
      <c r="R43">
        <v>1925463.4642</v>
      </c>
      <c r="S43">
        <v>0.8</v>
      </c>
      <c r="T43" t="s">
        <v>630</v>
      </c>
      <c r="U43">
        <v>374536.5357999999</v>
      </c>
    </row>
    <row r="44" spans="1:21">
      <c r="A44" t="s">
        <v>527</v>
      </c>
      <c r="B44" t="s">
        <v>297</v>
      </c>
      <c r="C44" t="s">
        <v>319</v>
      </c>
      <c r="D44" t="s">
        <v>631</v>
      </c>
      <c r="E44" t="s">
        <v>636</v>
      </c>
      <c r="F44" t="s">
        <v>637</v>
      </c>
      <c r="G44" t="s">
        <v>642</v>
      </c>
      <c r="H44" t="s">
        <v>643</v>
      </c>
      <c r="I44">
        <v>2018</v>
      </c>
      <c r="J44">
        <v>1000000</v>
      </c>
      <c r="K44">
        <v>1000000</v>
      </c>
      <c r="L44">
        <v>727956</v>
      </c>
      <c r="O44">
        <v>381152</v>
      </c>
      <c r="R44">
        <v>618847.92944999994</v>
      </c>
      <c r="S44">
        <v>0.56000000000000005</v>
      </c>
      <c r="T44" t="s">
        <v>630</v>
      </c>
      <c r="U44">
        <v>381152.07055000006</v>
      </c>
    </row>
    <row r="45" spans="1:21">
      <c r="A45" t="s">
        <v>527</v>
      </c>
      <c r="B45" t="s">
        <v>297</v>
      </c>
      <c r="C45" t="s">
        <v>319</v>
      </c>
      <c r="D45" t="s">
        <v>631</v>
      </c>
      <c r="E45" t="s">
        <v>636</v>
      </c>
      <c r="F45" t="s">
        <v>637</v>
      </c>
      <c r="G45" t="s">
        <v>644</v>
      </c>
      <c r="H45" t="s">
        <v>645</v>
      </c>
      <c r="I45">
        <v>2020</v>
      </c>
      <c r="J45">
        <v>4000000</v>
      </c>
      <c r="K45">
        <v>4000000</v>
      </c>
      <c r="L45">
        <v>3880909</v>
      </c>
      <c r="O45">
        <v>1105959</v>
      </c>
      <c r="R45">
        <v>2755539.2608399997</v>
      </c>
      <c r="S45">
        <v>0.65</v>
      </c>
      <c r="T45" t="s">
        <v>114</v>
      </c>
      <c r="U45">
        <v>1244460.7391600003</v>
      </c>
    </row>
    <row r="46" spans="1:21">
      <c r="A46" t="s">
        <v>527</v>
      </c>
      <c r="B46" t="s">
        <v>297</v>
      </c>
      <c r="C46" t="s">
        <v>319</v>
      </c>
      <c r="D46" t="s">
        <v>646</v>
      </c>
      <c r="E46" t="s">
        <v>647</v>
      </c>
      <c r="F46" t="s">
        <v>648</v>
      </c>
      <c r="G46" t="s">
        <v>649</v>
      </c>
      <c r="H46" t="s">
        <v>650</v>
      </c>
      <c r="I46">
        <v>2017</v>
      </c>
      <c r="J46">
        <v>2500000</v>
      </c>
      <c r="K46">
        <v>4043000</v>
      </c>
      <c r="L46">
        <v>3914424</v>
      </c>
      <c r="O46">
        <v>88819</v>
      </c>
      <c r="R46">
        <v>3897680.6171900001</v>
      </c>
      <c r="S46">
        <v>0.95</v>
      </c>
      <c r="T46" t="s">
        <v>630</v>
      </c>
      <c r="U46">
        <v>145319.38280999986</v>
      </c>
    </row>
    <row r="47" spans="1:21">
      <c r="A47" t="s">
        <v>527</v>
      </c>
      <c r="B47" t="s">
        <v>297</v>
      </c>
      <c r="C47" t="s">
        <v>319</v>
      </c>
      <c r="D47" t="s">
        <v>651</v>
      </c>
      <c r="E47" t="s">
        <v>652</v>
      </c>
      <c r="F47" t="s">
        <v>653</v>
      </c>
      <c r="G47" t="s">
        <v>654</v>
      </c>
      <c r="H47" t="s">
        <v>655</v>
      </c>
      <c r="I47" t="s">
        <v>610</v>
      </c>
      <c r="J47">
        <v>1000000</v>
      </c>
      <c r="K47">
        <v>1000000</v>
      </c>
      <c r="L47">
        <v>165893</v>
      </c>
      <c r="O47">
        <v>154829</v>
      </c>
      <c r="R47">
        <v>62104.633000000002</v>
      </c>
      <c r="S47">
        <v>0.05</v>
      </c>
      <c r="T47" t="s">
        <v>114</v>
      </c>
      <c r="U47">
        <v>937895.36699999997</v>
      </c>
    </row>
    <row r="48" spans="1:21">
      <c r="A48" t="s">
        <v>527</v>
      </c>
      <c r="B48" t="s">
        <v>297</v>
      </c>
      <c r="C48" t="s">
        <v>319</v>
      </c>
      <c r="D48" t="s">
        <v>651</v>
      </c>
      <c r="E48" t="s">
        <v>652</v>
      </c>
      <c r="F48" t="s">
        <v>653</v>
      </c>
      <c r="G48" t="s">
        <v>656</v>
      </c>
      <c r="H48" t="s">
        <v>657</v>
      </c>
      <c r="I48" t="s">
        <v>658</v>
      </c>
      <c r="J48">
        <v>600000</v>
      </c>
      <c r="K48">
        <v>1410000</v>
      </c>
      <c r="L48">
        <v>1115018</v>
      </c>
      <c r="O48">
        <v>434367</v>
      </c>
      <c r="R48">
        <v>935632.54171999998</v>
      </c>
      <c r="S48">
        <v>0.9</v>
      </c>
      <c r="T48" t="s">
        <v>630</v>
      </c>
      <c r="U48">
        <v>474367.45828000002</v>
      </c>
    </row>
    <row r="49" spans="1:21">
      <c r="A49" t="s">
        <v>527</v>
      </c>
      <c r="B49" t="s">
        <v>297</v>
      </c>
      <c r="C49" t="s">
        <v>319</v>
      </c>
      <c r="D49" t="s">
        <v>651</v>
      </c>
      <c r="E49" t="s">
        <v>652</v>
      </c>
      <c r="F49" t="s">
        <v>653</v>
      </c>
      <c r="G49" t="s">
        <v>659</v>
      </c>
      <c r="H49" t="s">
        <v>660</v>
      </c>
      <c r="I49" t="s">
        <v>661</v>
      </c>
      <c r="J49">
        <v>2800000</v>
      </c>
      <c r="K49">
        <v>4975000</v>
      </c>
      <c r="L49">
        <v>4573964</v>
      </c>
      <c r="O49">
        <v>1433806</v>
      </c>
      <c r="R49">
        <v>3481534.4893899993</v>
      </c>
      <c r="S49">
        <v>1</v>
      </c>
      <c r="T49" t="s">
        <v>13</v>
      </c>
      <c r="U49">
        <v>1493465.5106100007</v>
      </c>
    </row>
    <row r="50" spans="1:21">
      <c r="A50" t="s">
        <v>527</v>
      </c>
      <c r="B50" t="s">
        <v>315</v>
      </c>
      <c r="C50" t="s">
        <v>319</v>
      </c>
      <c r="D50" t="s">
        <v>662</v>
      </c>
      <c r="E50" t="s">
        <v>663</v>
      </c>
      <c r="F50" t="s">
        <v>664</v>
      </c>
      <c r="G50" t="s">
        <v>665</v>
      </c>
      <c r="H50" t="s">
        <v>665</v>
      </c>
      <c r="I50">
        <v>2022</v>
      </c>
      <c r="J50">
        <v>1391251</v>
      </c>
      <c r="K50">
        <v>1391251</v>
      </c>
      <c r="L50">
        <v>863681</v>
      </c>
      <c r="O50">
        <v>222256</v>
      </c>
      <c r="R50">
        <v>13744</v>
      </c>
      <c r="S50">
        <v>0.55000000000000004</v>
      </c>
      <c r="T50" t="s">
        <v>114</v>
      </c>
      <c r="U50">
        <v>1377507</v>
      </c>
    </row>
    <row r="51" spans="1:21">
      <c r="A51" t="s">
        <v>527</v>
      </c>
      <c r="B51" t="s">
        <v>315</v>
      </c>
      <c r="C51" t="s">
        <v>319</v>
      </c>
      <c r="D51" t="s">
        <v>662</v>
      </c>
      <c r="E51" t="s">
        <v>663</v>
      </c>
      <c r="F51" t="s">
        <v>664</v>
      </c>
      <c r="G51" t="s">
        <v>666</v>
      </c>
      <c r="H51" t="s">
        <v>666</v>
      </c>
      <c r="I51">
        <v>2022</v>
      </c>
      <c r="J51">
        <v>1796366</v>
      </c>
      <c r="K51">
        <v>1796366</v>
      </c>
      <c r="L51">
        <v>122598</v>
      </c>
      <c r="O51">
        <v>224755</v>
      </c>
      <c r="R51">
        <v>245</v>
      </c>
      <c r="S51">
        <v>0</v>
      </c>
      <c r="T51" t="s">
        <v>114</v>
      </c>
      <c r="U51">
        <v>1796121</v>
      </c>
    </row>
    <row r="52" spans="1:21">
      <c r="A52" t="s">
        <v>527</v>
      </c>
      <c r="B52" t="s">
        <v>315</v>
      </c>
      <c r="C52" t="s">
        <v>319</v>
      </c>
      <c r="D52" t="s">
        <v>667</v>
      </c>
      <c r="E52" t="s">
        <v>668</v>
      </c>
      <c r="F52" t="s">
        <v>669</v>
      </c>
      <c r="G52" t="s">
        <v>670</v>
      </c>
      <c r="H52" t="s">
        <v>670</v>
      </c>
      <c r="I52">
        <v>2022</v>
      </c>
      <c r="J52">
        <v>1292512</v>
      </c>
      <c r="K52">
        <v>1402868</v>
      </c>
      <c r="L52">
        <v>1371741</v>
      </c>
      <c r="O52">
        <v>59178</v>
      </c>
      <c r="R52">
        <v>1233334</v>
      </c>
      <c r="S52">
        <v>0.95</v>
      </c>
      <c r="T52" t="s">
        <v>114</v>
      </c>
      <c r="U52">
        <v>169534</v>
      </c>
    </row>
    <row r="53" spans="1:21">
      <c r="A53" t="s">
        <v>527</v>
      </c>
      <c r="B53" t="s">
        <v>315</v>
      </c>
      <c r="C53" t="s">
        <v>319</v>
      </c>
      <c r="D53" t="s">
        <v>671</v>
      </c>
      <c r="E53" t="s">
        <v>672</v>
      </c>
      <c r="F53" t="s">
        <v>673</v>
      </c>
      <c r="G53" t="s">
        <v>674</v>
      </c>
      <c r="H53" t="s">
        <v>674</v>
      </c>
      <c r="I53">
        <v>2022</v>
      </c>
      <c r="J53">
        <v>1749275</v>
      </c>
      <c r="K53">
        <v>2749275</v>
      </c>
      <c r="L53">
        <v>1661774</v>
      </c>
      <c r="O53">
        <v>1117908</v>
      </c>
      <c r="R53">
        <v>631367</v>
      </c>
      <c r="S53">
        <v>0.9</v>
      </c>
      <c r="T53" t="s">
        <v>114</v>
      </c>
      <c r="U53">
        <v>2117908</v>
      </c>
    </row>
    <row r="54" spans="1:21">
      <c r="A54" t="s">
        <v>527</v>
      </c>
      <c r="B54" t="s">
        <v>271</v>
      </c>
      <c r="C54" t="s">
        <v>319</v>
      </c>
      <c r="D54" t="s">
        <v>675</v>
      </c>
      <c r="E54" t="s">
        <v>676</v>
      </c>
      <c r="F54" t="s">
        <v>677</v>
      </c>
      <c r="H54" t="s">
        <v>678</v>
      </c>
      <c r="I54">
        <v>2004</v>
      </c>
      <c r="J54">
        <v>200000</v>
      </c>
      <c r="K54">
        <v>1135000</v>
      </c>
      <c r="L54">
        <v>1083832</v>
      </c>
      <c r="O54">
        <v>52993</v>
      </c>
      <c r="R54">
        <v>1012970</v>
      </c>
      <c r="S54">
        <v>98</v>
      </c>
      <c r="U54">
        <v>122030</v>
      </c>
    </row>
    <row r="55" spans="1:21">
      <c r="A55" t="s">
        <v>527</v>
      </c>
      <c r="B55" t="s">
        <v>271</v>
      </c>
      <c r="C55" t="s">
        <v>319</v>
      </c>
      <c r="D55" t="s">
        <v>675</v>
      </c>
      <c r="E55" t="s">
        <v>676</v>
      </c>
      <c r="F55" t="s">
        <v>677</v>
      </c>
      <c r="H55" t="s">
        <v>679</v>
      </c>
      <c r="I55">
        <v>2007</v>
      </c>
      <c r="J55">
        <v>500000</v>
      </c>
      <c r="K55">
        <v>5129400</v>
      </c>
      <c r="L55">
        <v>89285</v>
      </c>
      <c r="O55">
        <v>1023701</v>
      </c>
      <c r="R55">
        <v>64133</v>
      </c>
      <c r="S55">
        <v>0</v>
      </c>
      <c r="T55" t="s">
        <v>107</v>
      </c>
      <c r="U55">
        <v>5065267</v>
      </c>
    </row>
    <row r="56" spans="1:21">
      <c r="A56" t="s">
        <v>527</v>
      </c>
      <c r="B56" t="s">
        <v>271</v>
      </c>
      <c r="C56" t="s">
        <v>319</v>
      </c>
      <c r="D56" t="s">
        <v>680</v>
      </c>
      <c r="E56" t="s">
        <v>681</v>
      </c>
      <c r="F56" t="s">
        <v>682</v>
      </c>
      <c r="H56" t="s">
        <v>683</v>
      </c>
      <c r="I56">
        <v>2011</v>
      </c>
      <c r="J56">
        <v>2310000</v>
      </c>
      <c r="K56">
        <v>3220800</v>
      </c>
      <c r="L56">
        <v>2573730</v>
      </c>
      <c r="O56">
        <v>831953</v>
      </c>
      <c r="R56">
        <v>2290066</v>
      </c>
      <c r="S56">
        <v>98</v>
      </c>
      <c r="T56" t="s">
        <v>684</v>
      </c>
      <c r="U56">
        <v>930734</v>
      </c>
    </row>
    <row r="57" spans="1:21">
      <c r="A57" t="s">
        <v>527</v>
      </c>
      <c r="B57" t="s">
        <v>271</v>
      </c>
      <c r="C57" t="s">
        <v>319</v>
      </c>
      <c r="D57" t="s">
        <v>680</v>
      </c>
      <c r="E57" t="s">
        <v>685</v>
      </c>
      <c r="F57" t="s">
        <v>686</v>
      </c>
      <c r="H57" t="s">
        <v>687</v>
      </c>
      <c r="I57">
        <v>2011</v>
      </c>
      <c r="J57">
        <v>1422000</v>
      </c>
      <c r="K57">
        <v>1568740</v>
      </c>
      <c r="L57">
        <v>1514318</v>
      </c>
      <c r="O57">
        <v>62980</v>
      </c>
      <c r="R57">
        <v>1505560</v>
      </c>
      <c r="S57">
        <v>100</v>
      </c>
      <c r="T57" t="s">
        <v>688</v>
      </c>
      <c r="U57">
        <v>63180</v>
      </c>
    </row>
    <row r="58" spans="1:21">
      <c r="A58" t="s">
        <v>527</v>
      </c>
      <c r="B58" t="s">
        <v>271</v>
      </c>
      <c r="C58" t="s">
        <v>319</v>
      </c>
      <c r="D58" t="s">
        <v>689</v>
      </c>
      <c r="E58" t="s">
        <v>690</v>
      </c>
      <c r="F58" t="s">
        <v>691</v>
      </c>
      <c r="H58" t="s">
        <v>692</v>
      </c>
      <c r="I58">
        <v>2014</v>
      </c>
      <c r="J58">
        <v>1600000</v>
      </c>
      <c r="K58">
        <v>1600000</v>
      </c>
      <c r="L58">
        <v>0</v>
      </c>
      <c r="O58">
        <v>1600000</v>
      </c>
      <c r="R58">
        <v>0</v>
      </c>
      <c r="S58">
        <v>0</v>
      </c>
      <c r="T58" t="s">
        <v>693</v>
      </c>
      <c r="U58">
        <v>1600000</v>
      </c>
    </row>
    <row r="59" spans="1:21">
      <c r="A59" t="s">
        <v>527</v>
      </c>
      <c r="B59" t="s">
        <v>271</v>
      </c>
      <c r="C59" t="s">
        <v>319</v>
      </c>
      <c r="D59" t="s">
        <v>694</v>
      </c>
      <c r="E59" t="s">
        <v>695</v>
      </c>
      <c r="F59" t="s">
        <v>696</v>
      </c>
      <c r="H59" t="s">
        <v>697</v>
      </c>
      <c r="I59">
        <v>2006</v>
      </c>
      <c r="J59">
        <v>400000</v>
      </c>
      <c r="K59">
        <v>1326178</v>
      </c>
      <c r="L59">
        <v>1317631</v>
      </c>
      <c r="O59">
        <v>600</v>
      </c>
      <c r="R59">
        <v>1309697</v>
      </c>
      <c r="S59">
        <v>100</v>
      </c>
      <c r="T59" t="s">
        <v>688</v>
      </c>
      <c r="U59">
        <v>16481</v>
      </c>
    </row>
    <row r="60" spans="1:21">
      <c r="A60" t="s">
        <v>527</v>
      </c>
      <c r="B60" t="s">
        <v>271</v>
      </c>
      <c r="C60" t="s">
        <v>319</v>
      </c>
      <c r="D60" t="s">
        <v>698</v>
      </c>
      <c r="E60" t="s">
        <v>699</v>
      </c>
      <c r="F60" t="s">
        <v>700</v>
      </c>
      <c r="H60" t="s">
        <v>701</v>
      </c>
      <c r="I60">
        <v>2018</v>
      </c>
      <c r="J60">
        <v>800000</v>
      </c>
      <c r="K60">
        <v>800000</v>
      </c>
      <c r="L60">
        <v>683885</v>
      </c>
      <c r="O60">
        <v>727705</v>
      </c>
      <c r="R60">
        <v>72295</v>
      </c>
      <c r="S60">
        <v>10</v>
      </c>
      <c r="U60">
        <v>727705</v>
      </c>
    </row>
    <row r="61" spans="1:21">
      <c r="A61" t="s">
        <v>527</v>
      </c>
      <c r="B61" t="s">
        <v>271</v>
      </c>
      <c r="C61" t="s">
        <v>319</v>
      </c>
      <c r="D61" t="s">
        <v>698</v>
      </c>
      <c r="E61" t="s">
        <v>699</v>
      </c>
      <c r="F61" t="s">
        <v>700</v>
      </c>
      <c r="H61" t="s">
        <v>702</v>
      </c>
      <c r="I61">
        <v>2018</v>
      </c>
      <c r="J61">
        <v>1200000</v>
      </c>
      <c r="K61">
        <v>1200000</v>
      </c>
      <c r="L61">
        <v>717230</v>
      </c>
      <c r="O61">
        <v>1217831</v>
      </c>
      <c r="R61">
        <v>182169</v>
      </c>
      <c r="S61">
        <v>35</v>
      </c>
      <c r="U61">
        <v>1017831</v>
      </c>
    </row>
    <row r="62" spans="1:21">
      <c r="A62" t="s">
        <v>527</v>
      </c>
      <c r="B62" t="s">
        <v>271</v>
      </c>
      <c r="C62" t="s">
        <v>319</v>
      </c>
      <c r="D62" t="s">
        <v>698</v>
      </c>
      <c r="E62" t="s">
        <v>699</v>
      </c>
      <c r="F62" t="s">
        <v>700</v>
      </c>
      <c r="H62" t="s">
        <v>703</v>
      </c>
      <c r="I62">
        <v>2014</v>
      </c>
      <c r="J62">
        <v>1000000</v>
      </c>
      <c r="K62">
        <v>1000000</v>
      </c>
      <c r="L62">
        <v>11762</v>
      </c>
      <c r="O62">
        <v>997001</v>
      </c>
      <c r="R62">
        <v>2999</v>
      </c>
      <c r="S62">
        <v>0</v>
      </c>
      <c r="T62" t="s">
        <v>704</v>
      </c>
      <c r="U62">
        <v>997001</v>
      </c>
    </row>
    <row r="63" spans="1:21">
      <c r="A63" t="s">
        <v>527</v>
      </c>
      <c r="B63" t="s">
        <v>271</v>
      </c>
      <c r="C63" t="s">
        <v>319</v>
      </c>
      <c r="D63" t="s">
        <v>705</v>
      </c>
      <c r="E63" t="s">
        <v>706</v>
      </c>
      <c r="F63" t="s">
        <v>707</v>
      </c>
      <c r="H63" t="s">
        <v>708</v>
      </c>
      <c r="I63">
        <v>2021</v>
      </c>
      <c r="J63">
        <v>1000000</v>
      </c>
      <c r="K63">
        <v>1000000</v>
      </c>
      <c r="L63">
        <v>975633</v>
      </c>
      <c r="O63">
        <v>37149</v>
      </c>
      <c r="R63">
        <v>952835</v>
      </c>
      <c r="S63">
        <v>100</v>
      </c>
      <c r="T63" t="s">
        <v>709</v>
      </c>
      <c r="U63">
        <v>47165</v>
      </c>
    </row>
    <row r="64" spans="1:21">
      <c r="A64" t="s">
        <v>527</v>
      </c>
      <c r="B64" t="s">
        <v>271</v>
      </c>
      <c r="C64" t="s">
        <v>319</v>
      </c>
      <c r="D64" t="s">
        <v>710</v>
      </c>
      <c r="E64" t="s">
        <v>711</v>
      </c>
      <c r="F64" t="s">
        <v>712</v>
      </c>
      <c r="H64" t="s">
        <v>713</v>
      </c>
      <c r="I64">
        <v>2006</v>
      </c>
      <c r="J64">
        <v>345000</v>
      </c>
      <c r="K64">
        <v>1195000</v>
      </c>
      <c r="L64">
        <v>1187723</v>
      </c>
      <c r="O64">
        <v>50000</v>
      </c>
      <c r="R64">
        <v>1125550</v>
      </c>
      <c r="S64">
        <v>95</v>
      </c>
      <c r="T64" t="s">
        <v>714</v>
      </c>
      <c r="U64">
        <v>69450</v>
      </c>
    </row>
    <row r="65" spans="1:21">
      <c r="A65" t="s">
        <v>527</v>
      </c>
      <c r="B65" t="s">
        <v>271</v>
      </c>
      <c r="C65" t="s">
        <v>319</v>
      </c>
      <c r="D65" t="s">
        <v>710</v>
      </c>
      <c r="E65" t="s">
        <v>711</v>
      </c>
      <c r="F65" t="s">
        <v>712</v>
      </c>
      <c r="H65" t="s">
        <v>715</v>
      </c>
      <c r="I65">
        <v>2010</v>
      </c>
      <c r="J65">
        <v>200000</v>
      </c>
      <c r="K65">
        <v>200000</v>
      </c>
      <c r="L65">
        <v>165325</v>
      </c>
      <c r="O65">
        <v>34675</v>
      </c>
      <c r="R65">
        <v>165325</v>
      </c>
      <c r="S65">
        <v>98</v>
      </c>
      <c r="T65" t="s">
        <v>716</v>
      </c>
      <c r="U65">
        <v>34675</v>
      </c>
    </row>
    <row r="66" spans="1:21">
      <c r="A66" t="s">
        <v>527</v>
      </c>
      <c r="B66" t="s">
        <v>271</v>
      </c>
      <c r="C66" t="s">
        <v>319</v>
      </c>
      <c r="D66" t="s">
        <v>710</v>
      </c>
      <c r="E66" t="s">
        <v>711</v>
      </c>
      <c r="F66" t="s">
        <v>712</v>
      </c>
      <c r="H66" t="s">
        <v>717</v>
      </c>
      <c r="I66">
        <v>2008</v>
      </c>
      <c r="J66">
        <v>600000</v>
      </c>
      <c r="K66">
        <v>1828983</v>
      </c>
      <c r="L66">
        <v>1605246</v>
      </c>
      <c r="O66">
        <v>117629</v>
      </c>
      <c r="R66">
        <v>1178978</v>
      </c>
      <c r="S66">
        <v>50</v>
      </c>
      <c r="T66" t="s">
        <v>718</v>
      </c>
      <c r="U66">
        <v>650005</v>
      </c>
    </row>
    <row r="67" spans="1:21">
      <c r="A67" t="s">
        <v>527</v>
      </c>
      <c r="B67" t="s">
        <v>271</v>
      </c>
      <c r="C67" t="s">
        <v>319</v>
      </c>
      <c r="D67" t="s">
        <v>710</v>
      </c>
      <c r="E67" t="s">
        <v>711</v>
      </c>
      <c r="F67" t="s">
        <v>712</v>
      </c>
      <c r="H67" t="s">
        <v>719</v>
      </c>
      <c r="I67">
        <v>2015</v>
      </c>
      <c r="J67">
        <v>300000</v>
      </c>
      <c r="K67">
        <v>300000</v>
      </c>
      <c r="L67">
        <v>179497</v>
      </c>
      <c r="O67">
        <v>166660</v>
      </c>
      <c r="R67">
        <v>15390</v>
      </c>
      <c r="S67">
        <v>5</v>
      </c>
      <c r="T67" t="s">
        <v>720</v>
      </c>
      <c r="U67">
        <v>284610</v>
      </c>
    </row>
    <row r="68" spans="1:21">
      <c r="A68" t="s">
        <v>527</v>
      </c>
      <c r="B68" t="s">
        <v>271</v>
      </c>
      <c r="C68" t="s">
        <v>319</v>
      </c>
      <c r="D68" t="s">
        <v>710</v>
      </c>
      <c r="E68" t="s">
        <v>711</v>
      </c>
      <c r="F68" t="s">
        <v>712</v>
      </c>
      <c r="H68" t="s">
        <v>721</v>
      </c>
      <c r="I68">
        <v>2015</v>
      </c>
      <c r="J68">
        <v>50000</v>
      </c>
      <c r="K68">
        <v>50000</v>
      </c>
      <c r="L68">
        <v>180287</v>
      </c>
      <c r="O68">
        <v>35970</v>
      </c>
      <c r="R68">
        <v>14029</v>
      </c>
      <c r="S68">
        <v>28</v>
      </c>
      <c r="T68" t="s">
        <v>720</v>
      </c>
      <c r="U68">
        <v>35971</v>
      </c>
    </row>
    <row r="69" spans="1:21">
      <c r="A69" t="s">
        <v>527</v>
      </c>
      <c r="B69" t="s">
        <v>271</v>
      </c>
      <c r="C69" t="s">
        <v>319</v>
      </c>
      <c r="D69" t="s">
        <v>710</v>
      </c>
      <c r="E69" t="s">
        <v>711</v>
      </c>
      <c r="F69" t="s">
        <v>712</v>
      </c>
      <c r="H69" t="s">
        <v>722</v>
      </c>
      <c r="I69">
        <v>2013</v>
      </c>
      <c r="J69">
        <v>60000</v>
      </c>
      <c r="K69">
        <v>60000</v>
      </c>
      <c r="L69">
        <v>55040</v>
      </c>
      <c r="O69">
        <v>32502</v>
      </c>
      <c r="R69">
        <v>706</v>
      </c>
      <c r="S69">
        <v>50</v>
      </c>
      <c r="T69" t="s">
        <v>723</v>
      </c>
      <c r="U69">
        <v>59294</v>
      </c>
    </row>
    <row r="70" spans="1:21">
      <c r="A70" t="s">
        <v>527</v>
      </c>
      <c r="B70" t="s">
        <v>271</v>
      </c>
      <c r="C70" t="s">
        <v>319</v>
      </c>
      <c r="D70" t="s">
        <v>710</v>
      </c>
      <c r="E70" t="s">
        <v>711</v>
      </c>
      <c r="F70" t="s">
        <v>712</v>
      </c>
      <c r="H70" t="s">
        <v>724</v>
      </c>
      <c r="I70">
        <v>2014</v>
      </c>
      <c r="J70">
        <v>600000</v>
      </c>
      <c r="K70">
        <v>2258000</v>
      </c>
      <c r="L70">
        <v>207</v>
      </c>
      <c r="O70">
        <v>50000</v>
      </c>
      <c r="R70">
        <v>0</v>
      </c>
      <c r="S70">
        <v>0</v>
      </c>
      <c r="T70" t="s">
        <v>725</v>
      </c>
      <c r="U70">
        <v>2258000</v>
      </c>
    </row>
    <row r="71" spans="1:21">
      <c r="A71" t="s">
        <v>527</v>
      </c>
      <c r="B71" t="s">
        <v>271</v>
      </c>
      <c r="C71" t="s">
        <v>319</v>
      </c>
      <c r="D71" t="s">
        <v>710</v>
      </c>
      <c r="E71" t="s">
        <v>711</v>
      </c>
      <c r="F71" t="s">
        <v>712</v>
      </c>
      <c r="H71" t="s">
        <v>726</v>
      </c>
      <c r="I71">
        <v>2014</v>
      </c>
      <c r="J71">
        <v>4000000</v>
      </c>
      <c r="K71">
        <v>8983000</v>
      </c>
      <c r="L71">
        <v>3690356</v>
      </c>
      <c r="O71">
        <v>3108064</v>
      </c>
      <c r="R71">
        <v>891936</v>
      </c>
      <c r="S71">
        <v>35</v>
      </c>
      <c r="T71" t="s">
        <v>727</v>
      </c>
      <c r="U71">
        <v>8091064</v>
      </c>
    </row>
    <row r="72" spans="1:21">
      <c r="A72" t="s">
        <v>527</v>
      </c>
      <c r="B72" t="s">
        <v>271</v>
      </c>
      <c r="C72" t="s">
        <v>319</v>
      </c>
      <c r="D72" t="s">
        <v>710</v>
      </c>
      <c r="E72" t="s">
        <v>711</v>
      </c>
      <c r="F72" t="s">
        <v>712</v>
      </c>
      <c r="H72" t="s">
        <v>728</v>
      </c>
      <c r="I72">
        <v>2014</v>
      </c>
      <c r="J72">
        <v>1200000</v>
      </c>
      <c r="K72">
        <v>2464000</v>
      </c>
      <c r="L72">
        <v>123376</v>
      </c>
      <c r="O72">
        <v>1098843</v>
      </c>
      <c r="R72">
        <v>2372</v>
      </c>
      <c r="S72">
        <v>25</v>
      </c>
      <c r="T72" t="s">
        <v>729</v>
      </c>
      <c r="U72">
        <v>2461628</v>
      </c>
    </row>
    <row r="73" spans="1:21">
      <c r="A73" t="s">
        <v>527</v>
      </c>
      <c r="B73" t="s">
        <v>271</v>
      </c>
      <c r="C73" t="s">
        <v>319</v>
      </c>
      <c r="D73" t="s">
        <v>710</v>
      </c>
      <c r="E73" t="s">
        <v>730</v>
      </c>
      <c r="F73" t="s">
        <v>731</v>
      </c>
      <c r="H73" t="s">
        <v>732</v>
      </c>
      <c r="I73">
        <v>2017</v>
      </c>
      <c r="J73">
        <v>500000</v>
      </c>
      <c r="K73">
        <v>1000000</v>
      </c>
      <c r="L73">
        <v>881930</v>
      </c>
      <c r="O73">
        <v>398894</v>
      </c>
      <c r="R73">
        <v>563865</v>
      </c>
      <c r="S73">
        <v>90</v>
      </c>
      <c r="U73">
        <v>436135</v>
      </c>
    </row>
    <row r="74" spans="1:21">
      <c r="A74" t="s">
        <v>527</v>
      </c>
      <c r="B74" t="s">
        <v>271</v>
      </c>
      <c r="C74" t="s">
        <v>319</v>
      </c>
      <c r="D74" t="s">
        <v>733</v>
      </c>
      <c r="E74" t="s">
        <v>734</v>
      </c>
      <c r="F74" t="s">
        <v>735</v>
      </c>
      <c r="H74" t="s">
        <v>736</v>
      </c>
      <c r="I74">
        <v>2006</v>
      </c>
      <c r="J74">
        <v>2000000</v>
      </c>
      <c r="K74">
        <v>4384000</v>
      </c>
      <c r="L74">
        <v>4040539</v>
      </c>
      <c r="O74">
        <v>1706884</v>
      </c>
      <c r="R74">
        <v>1092885</v>
      </c>
      <c r="S74">
        <v>48</v>
      </c>
      <c r="U74">
        <v>3291115</v>
      </c>
    </row>
    <row r="75" spans="1:21">
      <c r="A75" t="s">
        <v>527</v>
      </c>
      <c r="B75" t="s">
        <v>271</v>
      </c>
      <c r="C75" t="s">
        <v>319</v>
      </c>
      <c r="D75" t="s">
        <v>733</v>
      </c>
      <c r="E75" t="s">
        <v>734</v>
      </c>
      <c r="F75" t="s">
        <v>735</v>
      </c>
      <c r="H75" t="s">
        <v>737</v>
      </c>
      <c r="I75">
        <v>2012</v>
      </c>
      <c r="J75">
        <v>1000000</v>
      </c>
      <c r="K75">
        <v>1282330</v>
      </c>
      <c r="L75">
        <v>1276755</v>
      </c>
      <c r="O75">
        <v>0</v>
      </c>
      <c r="R75">
        <v>1250468</v>
      </c>
      <c r="S75">
        <v>100</v>
      </c>
      <c r="T75" t="s">
        <v>738</v>
      </c>
      <c r="U75">
        <v>31862</v>
      </c>
    </row>
    <row r="76" spans="1:21">
      <c r="A76" t="s">
        <v>527</v>
      </c>
      <c r="B76" t="s">
        <v>309</v>
      </c>
      <c r="C76" t="s">
        <v>319</v>
      </c>
      <c r="D76" t="s">
        <v>739</v>
      </c>
      <c r="E76" t="s">
        <v>740</v>
      </c>
      <c r="F76" t="s">
        <v>741</v>
      </c>
      <c r="H76" t="s">
        <v>742</v>
      </c>
      <c r="I76">
        <v>2022</v>
      </c>
      <c r="J76">
        <v>1630000</v>
      </c>
      <c r="K76">
        <v>1630000</v>
      </c>
      <c r="L76">
        <v>1615525.97621</v>
      </c>
      <c r="O76">
        <v>158660.30690999996</v>
      </c>
      <c r="R76">
        <v>1041339.69309</v>
      </c>
      <c r="S76">
        <v>0.8</v>
      </c>
      <c r="T76" t="s">
        <v>743</v>
      </c>
      <c r="U76">
        <v>588660.30691000004</v>
      </c>
    </row>
    <row r="77" spans="1:21">
      <c r="A77" t="s">
        <v>527</v>
      </c>
      <c r="B77" t="s">
        <v>309</v>
      </c>
      <c r="C77" t="s">
        <v>319</v>
      </c>
      <c r="D77" t="s">
        <v>744</v>
      </c>
      <c r="E77" t="s">
        <v>745</v>
      </c>
      <c r="F77" t="s">
        <v>746</v>
      </c>
      <c r="H77" t="s">
        <v>747</v>
      </c>
      <c r="I77">
        <v>2022</v>
      </c>
      <c r="J77">
        <v>2400000</v>
      </c>
      <c r="K77">
        <v>2400000</v>
      </c>
      <c r="L77">
        <v>152003.33850000001</v>
      </c>
      <c r="O77">
        <v>50000</v>
      </c>
      <c r="R77">
        <v>0</v>
      </c>
      <c r="S77" t="s">
        <v>748</v>
      </c>
      <c r="T77" t="s">
        <v>749</v>
      </c>
      <c r="U77">
        <v>2400000</v>
      </c>
    </row>
    <row r="78" spans="1:21">
      <c r="A78" t="s">
        <v>527</v>
      </c>
      <c r="B78" t="s">
        <v>309</v>
      </c>
      <c r="C78" t="s">
        <v>319</v>
      </c>
      <c r="D78" t="s">
        <v>744</v>
      </c>
      <c r="E78" t="s">
        <v>745</v>
      </c>
      <c r="F78" t="s">
        <v>746</v>
      </c>
      <c r="H78" t="s">
        <v>750</v>
      </c>
      <c r="I78">
        <v>2022</v>
      </c>
      <c r="J78">
        <v>3206617</v>
      </c>
      <c r="K78">
        <v>3206617</v>
      </c>
      <c r="L78">
        <v>222559.27</v>
      </c>
      <c r="O78">
        <v>75000</v>
      </c>
      <c r="R78">
        <v>0</v>
      </c>
      <c r="S78" t="s">
        <v>751</v>
      </c>
      <c r="T78" t="s">
        <v>749</v>
      </c>
      <c r="U78">
        <v>3206617</v>
      </c>
    </row>
    <row r="79" spans="1:21">
      <c r="A79" t="s">
        <v>527</v>
      </c>
      <c r="B79" t="s">
        <v>309</v>
      </c>
      <c r="C79" t="s">
        <v>319</v>
      </c>
      <c r="D79" t="s">
        <v>752</v>
      </c>
      <c r="E79" t="s">
        <v>753</v>
      </c>
      <c r="F79" t="s">
        <v>754</v>
      </c>
      <c r="H79" t="s">
        <v>755</v>
      </c>
      <c r="I79">
        <v>2022</v>
      </c>
      <c r="J79">
        <v>3780000</v>
      </c>
      <c r="K79">
        <v>3780000</v>
      </c>
      <c r="L79">
        <v>3410044.4959</v>
      </c>
      <c r="O79">
        <v>0</v>
      </c>
      <c r="R79">
        <v>0</v>
      </c>
      <c r="S79">
        <v>0.05</v>
      </c>
      <c r="T79" t="s">
        <v>743</v>
      </c>
      <c r="U79">
        <v>3780000</v>
      </c>
    </row>
    <row r="80" spans="1:21">
      <c r="A80" t="s">
        <v>527</v>
      </c>
      <c r="B80" t="s">
        <v>305</v>
      </c>
      <c r="C80" t="s">
        <v>319</v>
      </c>
      <c r="D80" t="s">
        <v>756</v>
      </c>
      <c r="E80" t="s">
        <v>757</v>
      </c>
      <c r="F80" t="s">
        <v>758</v>
      </c>
      <c r="H80" t="s">
        <v>759</v>
      </c>
      <c r="I80" t="s">
        <v>794</v>
      </c>
      <c r="J80">
        <v>1000000</v>
      </c>
      <c r="K80">
        <v>1000000</v>
      </c>
      <c r="L80">
        <v>989494.98604999995</v>
      </c>
      <c r="O80">
        <v>407389.33402000001</v>
      </c>
      <c r="R80">
        <v>456955.25388999999</v>
      </c>
      <c r="S80">
        <v>0.6</v>
      </c>
      <c r="T80" t="s">
        <v>20</v>
      </c>
      <c r="U80">
        <v>543044.74610999995</v>
      </c>
    </row>
    <row r="81" spans="1:21">
      <c r="A81" t="s">
        <v>527</v>
      </c>
      <c r="B81" t="s">
        <v>305</v>
      </c>
      <c r="C81" t="s">
        <v>319</v>
      </c>
      <c r="D81" t="s">
        <v>756</v>
      </c>
      <c r="E81" t="s">
        <v>757</v>
      </c>
      <c r="F81" t="s">
        <v>758</v>
      </c>
      <c r="H81" t="s">
        <v>760</v>
      </c>
      <c r="I81" t="s">
        <v>794</v>
      </c>
      <c r="J81">
        <v>1500000</v>
      </c>
      <c r="K81">
        <v>1500000</v>
      </c>
      <c r="L81">
        <v>517232.25</v>
      </c>
      <c r="O81">
        <v>255145.54993000001</v>
      </c>
      <c r="R81">
        <v>0</v>
      </c>
      <c r="S81">
        <v>0.05</v>
      </c>
      <c r="T81" t="s">
        <v>20</v>
      </c>
      <c r="U81">
        <v>1500000</v>
      </c>
    </row>
    <row r="82" spans="1:21">
      <c r="A82" t="s">
        <v>527</v>
      </c>
      <c r="B82" t="s">
        <v>305</v>
      </c>
      <c r="C82" t="s">
        <v>319</v>
      </c>
      <c r="D82" t="s">
        <v>756</v>
      </c>
      <c r="E82" t="s">
        <v>757</v>
      </c>
      <c r="F82" t="s">
        <v>758</v>
      </c>
      <c r="H82" t="s">
        <v>3254</v>
      </c>
      <c r="I82" t="s">
        <v>610</v>
      </c>
      <c r="J82">
        <v>1200000</v>
      </c>
      <c r="K82">
        <v>3130000</v>
      </c>
      <c r="L82">
        <v>3087749.5848300001</v>
      </c>
      <c r="O82">
        <v>20000</v>
      </c>
      <c r="R82">
        <v>3084348.60507</v>
      </c>
      <c r="S82">
        <v>1</v>
      </c>
      <c r="T82" t="s">
        <v>762</v>
      </c>
      <c r="U82">
        <v>45651.394929999951</v>
      </c>
    </row>
    <row r="83" spans="1:21">
      <c r="A83" t="s">
        <v>527</v>
      </c>
      <c r="B83" t="s">
        <v>305</v>
      </c>
      <c r="C83" t="s">
        <v>319</v>
      </c>
      <c r="D83" t="s">
        <v>756</v>
      </c>
      <c r="E83" t="s">
        <v>757</v>
      </c>
      <c r="F83" t="s">
        <v>758</v>
      </c>
      <c r="H83" t="s">
        <v>763</v>
      </c>
    </row>
    <row r="84" spans="1:21">
      <c r="A84" t="s">
        <v>527</v>
      </c>
      <c r="B84" t="s">
        <v>305</v>
      </c>
      <c r="C84" t="s">
        <v>319</v>
      </c>
      <c r="D84" t="s">
        <v>756</v>
      </c>
      <c r="E84" t="s">
        <v>757</v>
      </c>
      <c r="F84" t="s">
        <v>758</v>
      </c>
      <c r="H84" t="s">
        <v>764</v>
      </c>
    </row>
    <row r="85" spans="1:21">
      <c r="A85" t="s">
        <v>527</v>
      </c>
      <c r="B85" t="s">
        <v>305</v>
      </c>
      <c r="C85" t="s">
        <v>319</v>
      </c>
      <c r="D85" t="s">
        <v>756</v>
      </c>
      <c r="E85" t="s">
        <v>757</v>
      </c>
      <c r="F85" t="s">
        <v>758</v>
      </c>
      <c r="H85" t="s">
        <v>765</v>
      </c>
      <c r="I85" t="s">
        <v>794</v>
      </c>
      <c r="J85">
        <v>1000000</v>
      </c>
      <c r="K85">
        <v>1000000</v>
      </c>
      <c r="L85">
        <v>535696.97385000007</v>
      </c>
      <c r="O85">
        <v>170234.21763</v>
      </c>
      <c r="R85">
        <v>6120.9851500000004</v>
      </c>
      <c r="S85">
        <v>0.1</v>
      </c>
      <c r="T85" t="s">
        <v>20</v>
      </c>
      <c r="U85">
        <v>993879.01485000004</v>
      </c>
    </row>
    <row r="86" spans="1:21">
      <c r="A86" t="s">
        <v>527</v>
      </c>
      <c r="B86" t="s">
        <v>305</v>
      </c>
      <c r="C86" t="s">
        <v>319</v>
      </c>
      <c r="D86" t="s">
        <v>766</v>
      </c>
      <c r="E86" t="s">
        <v>767</v>
      </c>
      <c r="F86" t="s">
        <v>768</v>
      </c>
      <c r="H86" t="s">
        <v>769</v>
      </c>
      <c r="I86" t="s">
        <v>770</v>
      </c>
      <c r="J86">
        <v>100000</v>
      </c>
      <c r="K86">
        <v>1535000</v>
      </c>
      <c r="L86">
        <v>38198.837469999999</v>
      </c>
      <c r="O86">
        <v>0</v>
      </c>
      <c r="R86">
        <v>31040.13953</v>
      </c>
      <c r="S86">
        <v>0</v>
      </c>
      <c r="T86" t="s">
        <v>107</v>
      </c>
      <c r="U86">
        <v>1503959.86047</v>
      </c>
    </row>
    <row r="87" spans="1:21">
      <c r="A87" t="s">
        <v>527</v>
      </c>
      <c r="B87" t="s">
        <v>305</v>
      </c>
      <c r="C87" t="s">
        <v>319</v>
      </c>
      <c r="D87" t="s">
        <v>771</v>
      </c>
      <c r="E87" t="s">
        <v>772</v>
      </c>
      <c r="F87" t="s">
        <v>773</v>
      </c>
      <c r="H87" t="s">
        <v>774</v>
      </c>
      <c r="I87" t="s">
        <v>775</v>
      </c>
      <c r="J87">
        <v>3000000</v>
      </c>
      <c r="K87">
        <v>5000000</v>
      </c>
      <c r="L87">
        <v>4962880.0656199995</v>
      </c>
      <c r="O87">
        <v>57322.089899999999</v>
      </c>
      <c r="R87">
        <v>4949597.8772999998</v>
      </c>
      <c r="S87">
        <v>0.95</v>
      </c>
      <c r="T87" t="s">
        <v>20</v>
      </c>
      <c r="U87">
        <v>50402.122700000182</v>
      </c>
    </row>
    <row r="88" spans="1:21">
      <c r="A88" t="s">
        <v>527</v>
      </c>
      <c r="B88" t="s">
        <v>305</v>
      </c>
      <c r="C88" t="s">
        <v>319</v>
      </c>
      <c r="D88" t="s">
        <v>771</v>
      </c>
      <c r="E88" t="s">
        <v>772</v>
      </c>
      <c r="F88" t="s">
        <v>773</v>
      </c>
      <c r="H88" t="s">
        <v>776</v>
      </c>
      <c r="I88" t="s">
        <v>777</v>
      </c>
      <c r="J88">
        <v>3000000</v>
      </c>
      <c r="K88">
        <v>3000000</v>
      </c>
      <c r="L88">
        <v>2799424.94264</v>
      </c>
      <c r="O88">
        <v>267344.31371999998</v>
      </c>
      <c r="R88">
        <v>2766528.7379000001</v>
      </c>
      <c r="S88">
        <v>0.95</v>
      </c>
      <c r="T88" t="s">
        <v>20</v>
      </c>
      <c r="U88">
        <v>233471.26209999993</v>
      </c>
    </row>
    <row r="89" spans="1:21">
      <c r="A89" t="s">
        <v>527</v>
      </c>
      <c r="B89" t="s">
        <v>305</v>
      </c>
      <c r="C89" t="s">
        <v>319</v>
      </c>
      <c r="D89" t="s">
        <v>771</v>
      </c>
      <c r="E89" t="s">
        <v>772</v>
      </c>
      <c r="F89" t="s">
        <v>773</v>
      </c>
      <c r="H89" t="s">
        <v>778</v>
      </c>
      <c r="I89" t="s">
        <v>661</v>
      </c>
      <c r="J89">
        <v>3000000</v>
      </c>
      <c r="K89">
        <v>3000000</v>
      </c>
      <c r="L89">
        <v>2944506</v>
      </c>
      <c r="O89">
        <v>0</v>
      </c>
      <c r="R89">
        <v>2730117</v>
      </c>
      <c r="S89">
        <v>1</v>
      </c>
      <c r="T89" t="s">
        <v>762</v>
      </c>
      <c r="U89">
        <v>269883</v>
      </c>
    </row>
    <row r="90" spans="1:21">
      <c r="A90" t="s">
        <v>527</v>
      </c>
      <c r="B90" t="s">
        <v>305</v>
      </c>
      <c r="C90" t="s">
        <v>319</v>
      </c>
      <c r="D90" t="s">
        <v>779</v>
      </c>
      <c r="E90" t="s">
        <v>780</v>
      </c>
      <c r="F90" t="s">
        <v>781</v>
      </c>
      <c r="H90" t="s">
        <v>782</v>
      </c>
      <c r="I90" t="s">
        <v>775</v>
      </c>
      <c r="J90">
        <v>474000</v>
      </c>
      <c r="K90">
        <v>1749100</v>
      </c>
      <c r="L90">
        <v>1299672.7009000001</v>
      </c>
      <c r="O90">
        <v>257960.65014000001</v>
      </c>
      <c r="R90">
        <v>1239973.1208500003</v>
      </c>
      <c r="S90">
        <v>0.8</v>
      </c>
      <c r="T90" t="s">
        <v>20</v>
      </c>
      <c r="U90">
        <v>509126.8791499997</v>
      </c>
    </row>
    <row r="91" spans="1:21">
      <c r="A91" t="s">
        <v>527</v>
      </c>
      <c r="B91" t="s">
        <v>305</v>
      </c>
      <c r="C91" t="s">
        <v>319</v>
      </c>
      <c r="D91" t="s">
        <v>779</v>
      </c>
      <c r="E91" t="s">
        <v>780</v>
      </c>
      <c r="F91" t="s">
        <v>781</v>
      </c>
      <c r="H91" t="s">
        <v>783</v>
      </c>
      <c r="I91" t="s">
        <v>3184</v>
      </c>
      <c r="J91">
        <v>948000</v>
      </c>
      <c r="K91">
        <v>1987500</v>
      </c>
      <c r="L91">
        <v>626.53091000008578</v>
      </c>
      <c r="O91">
        <v>0</v>
      </c>
      <c r="R91">
        <v>626.53091000000006</v>
      </c>
      <c r="S91">
        <v>0</v>
      </c>
      <c r="T91" t="s">
        <v>107</v>
      </c>
      <c r="U91">
        <v>1986873.46909</v>
      </c>
    </row>
    <row r="92" spans="1:21">
      <c r="A92" t="s">
        <v>527</v>
      </c>
      <c r="B92" t="s">
        <v>305</v>
      </c>
      <c r="C92" t="s">
        <v>319</v>
      </c>
      <c r="D92" t="s">
        <v>784</v>
      </c>
      <c r="E92" t="s">
        <v>785</v>
      </c>
      <c r="F92" t="s">
        <v>786</v>
      </c>
      <c r="H92" t="s">
        <v>787</v>
      </c>
      <c r="I92" t="s">
        <v>788</v>
      </c>
      <c r="J92">
        <v>500000</v>
      </c>
      <c r="K92">
        <v>1433000</v>
      </c>
      <c r="L92">
        <v>1362085.0604699997</v>
      </c>
      <c r="O92">
        <v>76915.47093000001</v>
      </c>
      <c r="R92">
        <v>1360940.63757</v>
      </c>
      <c r="S92">
        <v>0.95</v>
      </c>
      <c r="T92" t="s">
        <v>20</v>
      </c>
      <c r="U92">
        <v>72059.362429999979</v>
      </c>
    </row>
    <row r="93" spans="1:21">
      <c r="A93" t="s">
        <v>527</v>
      </c>
      <c r="B93" t="s">
        <v>305</v>
      </c>
      <c r="C93" t="s">
        <v>319</v>
      </c>
      <c r="D93" t="s">
        <v>789</v>
      </c>
      <c r="E93" t="s">
        <v>790</v>
      </c>
      <c r="F93" t="s">
        <v>791</v>
      </c>
      <c r="H93" t="s">
        <v>792</v>
      </c>
      <c r="I93" t="s">
        <v>770</v>
      </c>
      <c r="J93">
        <v>2075000</v>
      </c>
      <c r="K93">
        <v>4432000</v>
      </c>
      <c r="L93">
        <v>4381828.5828900002</v>
      </c>
      <c r="O93">
        <v>650990.87049999996</v>
      </c>
      <c r="R93">
        <v>3887117.0308599998</v>
      </c>
      <c r="S93">
        <v>0.9</v>
      </c>
      <c r="T93" t="s">
        <v>20</v>
      </c>
      <c r="U93">
        <v>544882.96914000018</v>
      </c>
    </row>
    <row r="94" spans="1:21">
      <c r="A94" t="s">
        <v>527</v>
      </c>
      <c r="B94" t="s">
        <v>305</v>
      </c>
      <c r="C94" t="s">
        <v>319</v>
      </c>
      <c r="D94" t="s">
        <v>789</v>
      </c>
      <c r="E94" t="s">
        <v>790</v>
      </c>
      <c r="F94" t="s">
        <v>791</v>
      </c>
      <c r="H94" t="s">
        <v>793</v>
      </c>
      <c r="I94" t="s">
        <v>794</v>
      </c>
      <c r="J94">
        <v>2000000</v>
      </c>
      <c r="K94">
        <v>2000000</v>
      </c>
      <c r="L94">
        <v>326431.64513000002</v>
      </c>
      <c r="O94">
        <v>1924957.10039</v>
      </c>
      <c r="R94">
        <v>75042.899609999993</v>
      </c>
      <c r="S94">
        <v>0.25</v>
      </c>
      <c r="T94" t="s">
        <v>20</v>
      </c>
      <c r="U94">
        <v>1924957.10039</v>
      </c>
    </row>
    <row r="95" spans="1:21">
      <c r="A95" t="s">
        <v>527</v>
      </c>
      <c r="B95" t="s">
        <v>305</v>
      </c>
      <c r="C95" t="s">
        <v>319</v>
      </c>
      <c r="D95" t="s">
        <v>789</v>
      </c>
      <c r="E95" t="s">
        <v>790</v>
      </c>
      <c r="F95" t="s">
        <v>791</v>
      </c>
      <c r="H95" t="s">
        <v>795</v>
      </c>
      <c r="I95" t="s">
        <v>770</v>
      </c>
      <c r="J95">
        <v>1650000</v>
      </c>
      <c r="K95">
        <v>1650000</v>
      </c>
      <c r="L95">
        <v>1643459</v>
      </c>
      <c r="O95">
        <v>0</v>
      </c>
      <c r="R95">
        <v>1535585</v>
      </c>
      <c r="S95">
        <v>1</v>
      </c>
      <c r="T95" t="s">
        <v>762</v>
      </c>
      <c r="U95">
        <v>114415</v>
      </c>
    </row>
    <row r="96" spans="1:21">
      <c r="A96" t="s">
        <v>527</v>
      </c>
      <c r="B96" t="s">
        <v>305</v>
      </c>
      <c r="C96" t="s">
        <v>319</v>
      </c>
      <c r="D96" t="s">
        <v>789</v>
      </c>
      <c r="E96" t="s">
        <v>790</v>
      </c>
      <c r="F96" t="s">
        <v>791</v>
      </c>
      <c r="H96" t="s">
        <v>796</v>
      </c>
      <c r="I96" t="s">
        <v>661</v>
      </c>
      <c r="J96">
        <v>2101200</v>
      </c>
      <c r="K96">
        <v>2101200</v>
      </c>
      <c r="L96">
        <v>1863984</v>
      </c>
      <c r="O96">
        <v>0</v>
      </c>
      <c r="R96">
        <v>1774364</v>
      </c>
      <c r="S96">
        <v>0.7</v>
      </c>
      <c r="T96" t="s">
        <v>20</v>
      </c>
      <c r="U96">
        <v>326836</v>
      </c>
    </row>
    <row r="97" spans="1:21">
      <c r="A97" t="s">
        <v>527</v>
      </c>
      <c r="B97" t="s">
        <v>305</v>
      </c>
      <c r="C97" t="s">
        <v>319</v>
      </c>
      <c r="D97" t="s">
        <v>789</v>
      </c>
      <c r="E97" t="s">
        <v>790</v>
      </c>
      <c r="F97" t="s">
        <v>791</v>
      </c>
      <c r="H97" t="s">
        <v>797</v>
      </c>
      <c r="I97" t="s">
        <v>661</v>
      </c>
      <c r="J97">
        <v>1500000</v>
      </c>
      <c r="K97">
        <v>1500000</v>
      </c>
      <c r="L97">
        <v>1497726</v>
      </c>
      <c r="O97">
        <v>0</v>
      </c>
      <c r="R97">
        <v>1360116</v>
      </c>
      <c r="S97">
        <v>1</v>
      </c>
      <c r="T97" t="s">
        <v>762</v>
      </c>
      <c r="U97">
        <v>139884</v>
      </c>
    </row>
    <row r="98" spans="1:21">
      <c r="A98" t="s">
        <v>527</v>
      </c>
      <c r="B98" t="s">
        <v>305</v>
      </c>
      <c r="C98" t="s">
        <v>319</v>
      </c>
      <c r="D98" t="s">
        <v>789</v>
      </c>
      <c r="E98" t="s">
        <v>790</v>
      </c>
      <c r="F98" t="s">
        <v>791</v>
      </c>
      <c r="H98" t="s">
        <v>798</v>
      </c>
      <c r="I98" t="s">
        <v>799</v>
      </c>
      <c r="J98">
        <v>1800000</v>
      </c>
      <c r="K98">
        <v>1800000</v>
      </c>
      <c r="L98">
        <v>1528138</v>
      </c>
      <c r="O98">
        <v>0</v>
      </c>
      <c r="R98">
        <v>1237628</v>
      </c>
      <c r="S98">
        <v>0.7</v>
      </c>
      <c r="T98" t="s">
        <v>20</v>
      </c>
      <c r="U98">
        <v>562372</v>
      </c>
    </row>
    <row r="99" spans="1:21">
      <c r="A99" t="s">
        <v>527</v>
      </c>
      <c r="B99" t="s">
        <v>305</v>
      </c>
      <c r="C99" t="s">
        <v>319</v>
      </c>
      <c r="D99" t="s">
        <v>789</v>
      </c>
      <c r="E99" t="s">
        <v>790</v>
      </c>
      <c r="F99" t="s">
        <v>791</v>
      </c>
      <c r="H99" t="s">
        <v>800</v>
      </c>
      <c r="I99" t="s">
        <v>801</v>
      </c>
      <c r="J99">
        <v>2000000</v>
      </c>
      <c r="K99">
        <v>2000000</v>
      </c>
      <c r="L99">
        <v>1985248</v>
      </c>
      <c r="O99">
        <v>0</v>
      </c>
      <c r="R99">
        <v>1801555</v>
      </c>
      <c r="S99">
        <v>0.9</v>
      </c>
      <c r="T99" t="s">
        <v>20</v>
      </c>
      <c r="U99">
        <v>198445</v>
      </c>
    </row>
    <row r="100" spans="1:21">
      <c r="A100" t="s">
        <v>527</v>
      </c>
      <c r="B100" t="s">
        <v>305</v>
      </c>
      <c r="C100" t="s">
        <v>319</v>
      </c>
      <c r="D100" t="s">
        <v>789</v>
      </c>
      <c r="E100" t="s">
        <v>802</v>
      </c>
      <c r="F100" t="s">
        <v>803</v>
      </c>
      <c r="H100" t="s">
        <v>804</v>
      </c>
      <c r="I100" t="s">
        <v>661</v>
      </c>
      <c r="J100">
        <v>2400000</v>
      </c>
      <c r="K100">
        <v>2950425</v>
      </c>
      <c r="L100">
        <v>2929175</v>
      </c>
      <c r="O100">
        <v>0</v>
      </c>
      <c r="R100">
        <v>1886771</v>
      </c>
      <c r="S100">
        <v>0.85</v>
      </c>
      <c r="T100" t="s">
        <v>20</v>
      </c>
    </row>
    <row r="101" spans="1:21">
      <c r="A101" t="s">
        <v>527</v>
      </c>
      <c r="B101" t="s">
        <v>305</v>
      </c>
      <c r="C101" t="s">
        <v>319</v>
      </c>
      <c r="D101" t="s">
        <v>805</v>
      </c>
      <c r="H101" t="s">
        <v>805</v>
      </c>
      <c r="I101" t="s">
        <v>661</v>
      </c>
      <c r="J101">
        <v>1000000</v>
      </c>
      <c r="K101">
        <v>1000000</v>
      </c>
      <c r="L101">
        <v>938715</v>
      </c>
      <c r="O101">
        <v>0</v>
      </c>
      <c r="R101">
        <v>412816</v>
      </c>
      <c r="S101">
        <v>0.9</v>
      </c>
      <c r="T101" t="s">
        <v>20</v>
      </c>
    </row>
    <row r="102" spans="1:21">
      <c r="A102" t="s">
        <v>527</v>
      </c>
      <c r="B102" t="s">
        <v>305</v>
      </c>
      <c r="C102" t="s">
        <v>319</v>
      </c>
      <c r="D102" t="s">
        <v>806</v>
      </c>
      <c r="E102" t="s">
        <v>807</v>
      </c>
      <c r="F102" t="s">
        <v>808</v>
      </c>
      <c r="H102" t="s">
        <v>809</v>
      </c>
      <c r="I102" t="s">
        <v>810</v>
      </c>
      <c r="J102">
        <v>200000</v>
      </c>
      <c r="K102">
        <v>1052000</v>
      </c>
      <c r="L102">
        <v>1032674.28258</v>
      </c>
      <c r="O102">
        <v>18981.180629999999</v>
      </c>
      <c r="R102">
        <v>976344.34472000005</v>
      </c>
      <c r="S102">
        <v>1</v>
      </c>
      <c r="T102" t="s">
        <v>762</v>
      </c>
      <c r="U102">
        <v>75655.655280000065</v>
      </c>
    </row>
    <row r="103" spans="1:21">
      <c r="A103" t="s">
        <v>527</v>
      </c>
      <c r="B103" t="s">
        <v>305</v>
      </c>
      <c r="C103" t="s">
        <v>319</v>
      </c>
      <c r="D103" t="s">
        <v>806</v>
      </c>
      <c r="E103" t="s">
        <v>811</v>
      </c>
      <c r="F103" t="s">
        <v>812</v>
      </c>
      <c r="H103" t="s">
        <v>813</v>
      </c>
      <c r="I103" t="s">
        <v>614</v>
      </c>
      <c r="J103">
        <v>900000</v>
      </c>
      <c r="K103">
        <v>3000000</v>
      </c>
      <c r="L103">
        <v>2846076.3834000002</v>
      </c>
      <c r="O103">
        <v>511.81678000000011</v>
      </c>
      <c r="R103">
        <v>2842479.2944299998</v>
      </c>
      <c r="S103">
        <v>1</v>
      </c>
      <c r="T103" t="s">
        <v>762</v>
      </c>
      <c r="U103">
        <v>157520.70556999976</v>
      </c>
    </row>
    <row r="104" spans="1:21">
      <c r="A104" t="s">
        <v>527</v>
      </c>
      <c r="B104" t="s">
        <v>305</v>
      </c>
      <c r="C104" t="s">
        <v>319</v>
      </c>
      <c r="D104" t="s">
        <v>814</v>
      </c>
      <c r="E104" t="s">
        <v>119</v>
      </c>
      <c r="F104" t="s">
        <v>815</v>
      </c>
      <c r="H104" t="s">
        <v>816</v>
      </c>
      <c r="I104" t="s">
        <v>614</v>
      </c>
      <c r="J104">
        <v>300000</v>
      </c>
      <c r="K104">
        <v>1200000</v>
      </c>
      <c r="L104">
        <v>1177669.1114000001</v>
      </c>
      <c r="O104">
        <v>102378.28739</v>
      </c>
      <c r="R104">
        <v>1097621.71261</v>
      </c>
      <c r="S104">
        <v>0.95</v>
      </c>
      <c r="T104" t="s">
        <v>20</v>
      </c>
      <c r="U104">
        <v>102378.28738999995</v>
      </c>
    </row>
    <row r="105" spans="1:21">
      <c r="A105" t="s">
        <v>527</v>
      </c>
      <c r="B105" t="s">
        <v>305</v>
      </c>
      <c r="C105" t="s">
        <v>319</v>
      </c>
      <c r="D105" t="s">
        <v>814</v>
      </c>
      <c r="E105" t="s">
        <v>119</v>
      </c>
      <c r="F105" t="s">
        <v>815</v>
      </c>
      <c r="H105" t="s">
        <v>817</v>
      </c>
      <c r="I105" t="s">
        <v>610</v>
      </c>
      <c r="J105">
        <v>700000</v>
      </c>
      <c r="K105">
        <v>2225000</v>
      </c>
      <c r="L105">
        <v>2180431.60898</v>
      </c>
      <c r="O105">
        <v>102909.86641</v>
      </c>
      <c r="R105">
        <v>2122090.1335900002</v>
      </c>
      <c r="S105">
        <v>0.98</v>
      </c>
      <c r="T105" t="s">
        <v>20</v>
      </c>
      <c r="U105">
        <v>102909.86641000024</v>
      </c>
    </row>
    <row r="106" spans="1:21">
      <c r="A106" t="s">
        <v>527</v>
      </c>
      <c r="B106" t="s">
        <v>305</v>
      </c>
      <c r="C106" t="s">
        <v>319</v>
      </c>
      <c r="D106" t="s">
        <v>814</v>
      </c>
      <c r="E106" t="s">
        <v>119</v>
      </c>
      <c r="F106" t="s">
        <v>815</v>
      </c>
      <c r="H106" t="s">
        <v>818</v>
      </c>
      <c r="I106" t="s">
        <v>614</v>
      </c>
      <c r="J106">
        <v>1200000</v>
      </c>
      <c r="K106">
        <v>2993180</v>
      </c>
      <c r="L106">
        <v>2868098.8927600002</v>
      </c>
      <c r="O106">
        <v>274961.71224000002</v>
      </c>
      <c r="R106">
        <v>2718218.2877600002</v>
      </c>
      <c r="S106">
        <v>0.95</v>
      </c>
      <c r="T106" t="s">
        <v>20</v>
      </c>
      <c r="U106">
        <v>274961.71223999979</v>
      </c>
    </row>
    <row r="107" spans="1:21">
      <c r="A107" t="s">
        <v>527</v>
      </c>
      <c r="B107" t="s">
        <v>305</v>
      </c>
      <c r="C107" t="s">
        <v>319</v>
      </c>
      <c r="D107" t="s">
        <v>814</v>
      </c>
      <c r="E107" t="s">
        <v>119</v>
      </c>
      <c r="F107" t="s">
        <v>815</v>
      </c>
      <c r="H107" t="s">
        <v>819</v>
      </c>
      <c r="I107" t="s">
        <v>661</v>
      </c>
      <c r="J107">
        <v>5000000</v>
      </c>
      <c r="K107">
        <v>8801607</v>
      </c>
      <c r="L107">
        <v>8208624</v>
      </c>
      <c r="O107">
        <v>0</v>
      </c>
      <c r="R107">
        <v>7674792</v>
      </c>
      <c r="S107">
        <v>0.98</v>
      </c>
      <c r="T107" t="s">
        <v>820</v>
      </c>
    </row>
    <row r="108" spans="1:21">
      <c r="A108" t="s">
        <v>527</v>
      </c>
      <c r="B108" t="s">
        <v>292</v>
      </c>
      <c r="C108" t="s">
        <v>319</v>
      </c>
      <c r="D108" t="s">
        <v>821</v>
      </c>
      <c r="E108" t="s">
        <v>822</v>
      </c>
      <c r="F108" t="s">
        <v>823</v>
      </c>
      <c r="H108" t="s">
        <v>824</v>
      </c>
      <c r="I108" t="s">
        <v>610</v>
      </c>
      <c r="J108">
        <v>400000</v>
      </c>
      <c r="K108">
        <v>1027000</v>
      </c>
      <c r="L108">
        <v>925561</v>
      </c>
      <c r="O108">
        <v>0</v>
      </c>
      <c r="R108">
        <v>924783</v>
      </c>
      <c r="S108">
        <v>0.98</v>
      </c>
      <c r="U108">
        <v>102217</v>
      </c>
    </row>
    <row r="109" spans="1:21">
      <c r="A109" t="s">
        <v>527</v>
      </c>
      <c r="B109" t="s">
        <v>292</v>
      </c>
      <c r="C109" t="s">
        <v>319</v>
      </c>
      <c r="D109" t="s">
        <v>821</v>
      </c>
      <c r="E109" t="s">
        <v>825</v>
      </c>
      <c r="F109" t="s">
        <v>826</v>
      </c>
      <c r="H109" t="s">
        <v>827</v>
      </c>
      <c r="I109" t="s">
        <v>661</v>
      </c>
      <c r="J109">
        <v>700000</v>
      </c>
      <c r="K109">
        <v>1000000</v>
      </c>
      <c r="L109">
        <v>596060</v>
      </c>
      <c r="O109">
        <v>163102</v>
      </c>
      <c r="R109">
        <v>536898</v>
      </c>
      <c r="S109">
        <v>0.7</v>
      </c>
      <c r="U109">
        <v>463102</v>
      </c>
    </row>
    <row r="110" spans="1:21">
      <c r="A110" t="s">
        <v>527</v>
      </c>
      <c r="B110" t="s">
        <v>292</v>
      </c>
      <c r="C110" t="s">
        <v>319</v>
      </c>
      <c r="D110" t="s">
        <v>828</v>
      </c>
      <c r="E110" t="s">
        <v>829</v>
      </c>
      <c r="F110" t="s">
        <v>830</v>
      </c>
      <c r="H110" t="s">
        <v>831</v>
      </c>
      <c r="I110" t="s">
        <v>810</v>
      </c>
      <c r="J110">
        <v>400000</v>
      </c>
      <c r="K110">
        <v>2229000</v>
      </c>
      <c r="L110">
        <v>1869825</v>
      </c>
      <c r="O110">
        <v>534767</v>
      </c>
      <c r="R110">
        <v>680030</v>
      </c>
      <c r="S110">
        <v>0.38</v>
      </c>
      <c r="U110">
        <v>1548970</v>
      </c>
    </row>
    <row r="111" spans="1:21">
      <c r="A111" t="s">
        <v>527</v>
      </c>
      <c r="B111" t="s">
        <v>292</v>
      </c>
      <c r="C111" t="s">
        <v>319</v>
      </c>
      <c r="D111" t="s">
        <v>832</v>
      </c>
      <c r="E111" t="s">
        <v>833</v>
      </c>
      <c r="F111" t="s">
        <v>834</v>
      </c>
      <c r="H111" t="s">
        <v>835</v>
      </c>
      <c r="I111" t="s">
        <v>661</v>
      </c>
      <c r="J111">
        <v>5600000</v>
      </c>
      <c r="K111">
        <v>8060000</v>
      </c>
      <c r="L111">
        <v>3625053</v>
      </c>
      <c r="O111">
        <v>5214842.8229999999</v>
      </c>
      <c r="R111">
        <v>1245157</v>
      </c>
      <c r="S111">
        <v>0.3</v>
      </c>
      <c r="U111">
        <v>6814843</v>
      </c>
    </row>
    <row r="112" spans="1:21">
      <c r="A112" t="s">
        <v>527</v>
      </c>
      <c r="B112" t="s">
        <v>292</v>
      </c>
      <c r="C112" t="s">
        <v>319</v>
      </c>
      <c r="D112" t="s">
        <v>832</v>
      </c>
      <c r="E112" t="s">
        <v>836</v>
      </c>
      <c r="F112" t="s">
        <v>837</v>
      </c>
      <c r="H112" t="s">
        <v>838</v>
      </c>
      <c r="I112" t="s">
        <v>799</v>
      </c>
      <c r="J112">
        <v>1300000</v>
      </c>
      <c r="K112">
        <v>1300000</v>
      </c>
      <c r="L112">
        <v>1225865</v>
      </c>
      <c r="O112">
        <v>320646.67300000001</v>
      </c>
      <c r="R112">
        <v>979353</v>
      </c>
      <c r="S112">
        <v>0.95</v>
      </c>
      <c r="U112">
        <v>320647</v>
      </c>
    </row>
    <row r="113" spans="1:21">
      <c r="A113" t="s">
        <v>527</v>
      </c>
      <c r="B113" t="s">
        <v>292</v>
      </c>
      <c r="C113" t="s">
        <v>319</v>
      </c>
      <c r="D113" t="s">
        <v>839</v>
      </c>
      <c r="E113" t="s">
        <v>840</v>
      </c>
      <c r="F113" t="s">
        <v>841</v>
      </c>
      <c r="H113" t="s">
        <v>842</v>
      </c>
      <c r="I113" t="s">
        <v>3609</v>
      </c>
      <c r="J113">
        <v>3150000</v>
      </c>
      <c r="K113">
        <v>3150000</v>
      </c>
      <c r="L113">
        <v>1706706</v>
      </c>
      <c r="O113">
        <v>875379</v>
      </c>
      <c r="R113">
        <v>783427</v>
      </c>
      <c r="S113">
        <v>0.35</v>
      </c>
      <c r="U113">
        <v>2366573</v>
      </c>
    </row>
    <row r="114" spans="1:21">
      <c r="A114" t="s">
        <v>527</v>
      </c>
      <c r="B114" t="s">
        <v>292</v>
      </c>
      <c r="C114" t="s">
        <v>319</v>
      </c>
      <c r="D114" t="s">
        <v>839</v>
      </c>
      <c r="E114" t="s">
        <v>840</v>
      </c>
      <c r="F114" t="s">
        <v>841</v>
      </c>
      <c r="H114" t="s">
        <v>843</v>
      </c>
      <c r="I114" t="s">
        <v>661</v>
      </c>
      <c r="J114">
        <v>3700000</v>
      </c>
      <c r="K114">
        <v>3700000</v>
      </c>
      <c r="L114">
        <v>3675938</v>
      </c>
      <c r="O114">
        <v>0</v>
      </c>
      <c r="R114">
        <v>3277183</v>
      </c>
      <c r="S114">
        <v>1</v>
      </c>
      <c r="U114">
        <v>422817</v>
      </c>
    </row>
    <row r="115" spans="1:21">
      <c r="A115" t="s">
        <v>527</v>
      </c>
      <c r="B115" t="s">
        <v>292</v>
      </c>
      <c r="C115" t="s">
        <v>319</v>
      </c>
      <c r="D115" t="s">
        <v>839</v>
      </c>
      <c r="E115" t="s">
        <v>840</v>
      </c>
      <c r="F115" t="s">
        <v>841</v>
      </c>
      <c r="H115" t="s">
        <v>844</v>
      </c>
      <c r="I115" t="s">
        <v>661</v>
      </c>
      <c r="J115">
        <v>1200000</v>
      </c>
      <c r="K115">
        <v>4620000</v>
      </c>
      <c r="L115">
        <v>4266211</v>
      </c>
      <c r="O115">
        <v>2256850.9330000002</v>
      </c>
      <c r="R115">
        <v>2363149</v>
      </c>
      <c r="S115">
        <v>0.56000000000000005</v>
      </c>
      <c r="U115">
        <v>2256851</v>
      </c>
    </row>
    <row r="116" spans="1:21">
      <c r="A116" t="s">
        <v>527</v>
      </c>
      <c r="B116" t="s">
        <v>292</v>
      </c>
      <c r="C116" t="s">
        <v>319</v>
      </c>
      <c r="D116" t="s">
        <v>839</v>
      </c>
      <c r="E116" t="s">
        <v>840</v>
      </c>
      <c r="F116" t="s">
        <v>845</v>
      </c>
      <c r="H116" t="s">
        <v>846</v>
      </c>
      <c r="I116" t="s">
        <v>614</v>
      </c>
      <c r="J116">
        <v>2000000</v>
      </c>
      <c r="K116">
        <v>3200000</v>
      </c>
      <c r="L116">
        <v>3199702</v>
      </c>
      <c r="O116">
        <v>0</v>
      </c>
      <c r="R116">
        <v>2359161</v>
      </c>
      <c r="S116">
        <v>1</v>
      </c>
      <c r="U116">
        <v>840839</v>
      </c>
    </row>
    <row r="117" spans="1:21">
      <c r="A117" t="s">
        <v>527</v>
      </c>
      <c r="B117" t="s">
        <v>292</v>
      </c>
      <c r="C117" t="s">
        <v>319</v>
      </c>
      <c r="D117" t="s">
        <v>839</v>
      </c>
      <c r="E117" t="s">
        <v>847</v>
      </c>
      <c r="F117" t="s">
        <v>848</v>
      </c>
      <c r="H117" t="s">
        <v>849</v>
      </c>
      <c r="I117" t="s">
        <v>610</v>
      </c>
      <c r="J117">
        <v>1200000</v>
      </c>
      <c r="K117">
        <v>4948000</v>
      </c>
      <c r="L117">
        <v>4697120</v>
      </c>
      <c r="O117">
        <v>54577.417000000016</v>
      </c>
      <c r="R117">
        <v>3809726</v>
      </c>
      <c r="S117">
        <v>0.99</v>
      </c>
      <c r="U117">
        <v>1138274</v>
      </c>
    </row>
    <row r="118" spans="1:21">
      <c r="A118" t="s">
        <v>527</v>
      </c>
      <c r="B118" t="s">
        <v>292</v>
      </c>
      <c r="C118" t="s">
        <v>319</v>
      </c>
      <c r="D118" t="s">
        <v>850</v>
      </c>
      <c r="E118" t="s">
        <v>851</v>
      </c>
      <c r="F118" t="s">
        <v>852</v>
      </c>
      <c r="H118" t="s">
        <v>853</v>
      </c>
      <c r="I118" t="s">
        <v>810</v>
      </c>
      <c r="J118">
        <v>600000</v>
      </c>
      <c r="K118">
        <v>1676320</v>
      </c>
      <c r="L118">
        <v>1634450</v>
      </c>
      <c r="O118">
        <v>4911.6620000000112</v>
      </c>
      <c r="R118">
        <v>1534223</v>
      </c>
      <c r="S118">
        <v>0.95</v>
      </c>
      <c r="U118">
        <v>142097</v>
      </c>
    </row>
    <row r="119" spans="1:21">
      <c r="A119" t="s">
        <v>527</v>
      </c>
      <c r="B119" t="s">
        <v>292</v>
      </c>
      <c r="C119" t="s">
        <v>319</v>
      </c>
      <c r="D119" t="s">
        <v>850</v>
      </c>
      <c r="E119" t="s">
        <v>851</v>
      </c>
      <c r="F119" t="s">
        <v>852</v>
      </c>
      <c r="H119" t="s">
        <v>854</v>
      </c>
      <c r="I119" t="s">
        <v>810</v>
      </c>
      <c r="J119">
        <v>600000</v>
      </c>
      <c r="K119">
        <v>1828000</v>
      </c>
      <c r="L119">
        <v>1805927</v>
      </c>
      <c r="O119">
        <v>614</v>
      </c>
      <c r="R119">
        <v>1742042</v>
      </c>
      <c r="S119">
        <v>0.98</v>
      </c>
      <c r="U119">
        <v>85958</v>
      </c>
    </row>
    <row r="120" spans="1:21">
      <c r="A120" t="s">
        <v>527</v>
      </c>
      <c r="B120" t="s">
        <v>292</v>
      </c>
      <c r="C120" t="s">
        <v>319</v>
      </c>
      <c r="D120" t="s">
        <v>850</v>
      </c>
      <c r="E120" t="s">
        <v>851</v>
      </c>
      <c r="F120" t="s">
        <v>852</v>
      </c>
      <c r="H120" t="s">
        <v>855</v>
      </c>
      <c r="I120" t="s">
        <v>3609</v>
      </c>
      <c r="J120">
        <v>2300000</v>
      </c>
      <c r="K120">
        <v>3163900</v>
      </c>
      <c r="L120">
        <v>2642122</v>
      </c>
      <c r="O120">
        <v>1960030</v>
      </c>
      <c r="R120">
        <v>683570</v>
      </c>
      <c r="S120">
        <v>0.48</v>
      </c>
      <c r="U120">
        <v>2480330</v>
      </c>
    </row>
    <row r="121" spans="1:21">
      <c r="A121" t="s">
        <v>527</v>
      </c>
      <c r="B121" t="s">
        <v>292</v>
      </c>
      <c r="C121" t="s">
        <v>319</v>
      </c>
      <c r="D121" t="s">
        <v>850</v>
      </c>
      <c r="E121" t="s">
        <v>851</v>
      </c>
      <c r="F121" t="s">
        <v>852</v>
      </c>
      <c r="H121" t="s">
        <v>856</v>
      </c>
      <c r="I121" t="s">
        <v>3609</v>
      </c>
      <c r="J121">
        <v>1500000</v>
      </c>
      <c r="K121">
        <v>2035616</v>
      </c>
      <c r="L121">
        <v>1797750</v>
      </c>
      <c r="O121">
        <v>952867.98600000003</v>
      </c>
      <c r="R121">
        <v>901401</v>
      </c>
      <c r="S121">
        <v>0.7</v>
      </c>
      <c r="U121">
        <v>1134215</v>
      </c>
    </row>
    <row r="122" spans="1:21">
      <c r="A122" t="s">
        <v>527</v>
      </c>
      <c r="B122" t="s">
        <v>292</v>
      </c>
      <c r="C122" t="s">
        <v>319</v>
      </c>
      <c r="D122" t="s">
        <v>857</v>
      </c>
      <c r="E122" t="s">
        <v>858</v>
      </c>
      <c r="F122" t="s">
        <v>859</v>
      </c>
      <c r="H122" t="s">
        <v>860</v>
      </c>
      <c r="I122" t="s">
        <v>775</v>
      </c>
      <c r="J122">
        <v>500000</v>
      </c>
      <c r="K122">
        <v>2700000</v>
      </c>
      <c r="L122">
        <v>2106112</v>
      </c>
      <c r="O122">
        <v>112094</v>
      </c>
      <c r="R122">
        <v>2081867</v>
      </c>
      <c r="S122">
        <v>1</v>
      </c>
      <c r="U122">
        <v>618133</v>
      </c>
    </row>
    <row r="123" spans="1:21">
      <c r="A123" t="s">
        <v>527</v>
      </c>
      <c r="B123" t="s">
        <v>314</v>
      </c>
      <c r="C123" t="s">
        <v>319</v>
      </c>
      <c r="D123" t="s">
        <v>861</v>
      </c>
      <c r="E123" t="s">
        <v>862</v>
      </c>
      <c r="F123" t="s">
        <v>863</v>
      </c>
      <c r="H123" t="s">
        <v>864</v>
      </c>
      <c r="I123">
        <v>2007</v>
      </c>
      <c r="J123">
        <v>500000</v>
      </c>
      <c r="K123">
        <v>3593000</v>
      </c>
      <c r="L123">
        <v>3022704</v>
      </c>
      <c r="O123">
        <v>86402</v>
      </c>
      <c r="R123">
        <v>1873705</v>
      </c>
      <c r="S123">
        <v>0.85</v>
      </c>
      <c r="T123" t="s">
        <v>865</v>
      </c>
      <c r="U123">
        <v>1719295</v>
      </c>
    </row>
    <row r="124" spans="1:21">
      <c r="A124" t="s">
        <v>527</v>
      </c>
      <c r="B124" t="s">
        <v>314</v>
      </c>
      <c r="C124" t="s">
        <v>319</v>
      </c>
      <c r="D124" t="s">
        <v>866</v>
      </c>
      <c r="E124" t="s">
        <v>867</v>
      </c>
      <c r="F124" t="s">
        <v>868</v>
      </c>
      <c r="H124" t="s">
        <v>869</v>
      </c>
      <c r="I124">
        <v>2014</v>
      </c>
      <c r="J124">
        <v>1540000</v>
      </c>
      <c r="K124">
        <v>2040000</v>
      </c>
      <c r="L124">
        <v>83831</v>
      </c>
      <c r="O124">
        <v>489908</v>
      </c>
      <c r="R124">
        <v>10092</v>
      </c>
      <c r="S124">
        <v>0</v>
      </c>
      <c r="T124" t="s">
        <v>870</v>
      </c>
      <c r="U124">
        <v>2029908</v>
      </c>
    </row>
    <row r="125" spans="1:21">
      <c r="A125" t="s">
        <v>527</v>
      </c>
      <c r="B125" t="s">
        <v>314</v>
      </c>
      <c r="C125" t="s">
        <v>319</v>
      </c>
      <c r="D125" t="s">
        <v>866</v>
      </c>
      <c r="E125" t="s">
        <v>871</v>
      </c>
      <c r="F125" t="s">
        <v>872</v>
      </c>
      <c r="H125" t="s">
        <v>873</v>
      </c>
      <c r="I125">
        <v>2012</v>
      </c>
      <c r="J125">
        <v>1500000</v>
      </c>
      <c r="K125">
        <v>1500000</v>
      </c>
      <c r="L125">
        <v>484693</v>
      </c>
      <c r="O125">
        <v>0</v>
      </c>
      <c r="R125">
        <v>267492</v>
      </c>
      <c r="S125">
        <v>0.05</v>
      </c>
      <c r="T125" t="s">
        <v>865</v>
      </c>
      <c r="U125">
        <v>1232508</v>
      </c>
    </row>
    <row r="126" spans="1:21">
      <c r="A126" t="s">
        <v>527</v>
      </c>
      <c r="B126" t="s">
        <v>314</v>
      </c>
      <c r="C126" t="s">
        <v>319</v>
      </c>
      <c r="D126" t="s">
        <v>874</v>
      </c>
      <c r="E126" t="s">
        <v>875</v>
      </c>
      <c r="F126" t="s">
        <v>876</v>
      </c>
      <c r="H126" t="s">
        <v>877</v>
      </c>
      <c r="I126">
        <v>2019</v>
      </c>
      <c r="J126">
        <v>2300000</v>
      </c>
      <c r="K126">
        <v>2300000</v>
      </c>
      <c r="L126">
        <v>2078467</v>
      </c>
      <c r="O126">
        <v>2297909</v>
      </c>
      <c r="R126">
        <v>2091</v>
      </c>
      <c r="S126">
        <v>0.15</v>
      </c>
      <c r="T126" t="s">
        <v>865</v>
      </c>
      <c r="U126">
        <v>2297909</v>
      </c>
    </row>
    <row r="127" spans="1:21">
      <c r="A127" t="s">
        <v>527</v>
      </c>
      <c r="B127" t="s">
        <v>314</v>
      </c>
      <c r="C127" t="s">
        <v>319</v>
      </c>
      <c r="D127" t="s">
        <v>878</v>
      </c>
      <c r="E127" t="s">
        <v>879</v>
      </c>
      <c r="F127" t="s">
        <v>880</v>
      </c>
      <c r="H127" t="s">
        <v>881</v>
      </c>
      <c r="I127">
        <v>2019</v>
      </c>
      <c r="J127">
        <v>1200000</v>
      </c>
      <c r="K127">
        <v>1200000</v>
      </c>
      <c r="L127">
        <v>1762</v>
      </c>
      <c r="O127">
        <v>0</v>
      </c>
      <c r="R127">
        <v>1762</v>
      </c>
      <c r="S127">
        <v>0</v>
      </c>
      <c r="T127" t="s">
        <v>882</v>
      </c>
      <c r="U127">
        <v>1198238</v>
      </c>
    </row>
    <row r="128" spans="1:21">
      <c r="A128" t="s">
        <v>527</v>
      </c>
      <c r="B128" t="s">
        <v>273</v>
      </c>
      <c r="C128" t="s">
        <v>883</v>
      </c>
      <c r="D128" t="s">
        <v>884</v>
      </c>
      <c r="E128" t="s">
        <v>885</v>
      </c>
      <c r="F128" t="s">
        <v>886</v>
      </c>
      <c r="G128" t="s">
        <v>887</v>
      </c>
      <c r="H128" t="s">
        <v>888</v>
      </c>
      <c r="I128">
        <v>2011</v>
      </c>
      <c r="J128">
        <v>900000</v>
      </c>
      <c r="K128">
        <v>1100000</v>
      </c>
      <c r="L128">
        <v>1099098</v>
      </c>
      <c r="O128">
        <v>15600</v>
      </c>
      <c r="R128">
        <v>1083386</v>
      </c>
      <c r="S128">
        <v>0.98</v>
      </c>
      <c r="T128" t="s">
        <v>889</v>
      </c>
      <c r="U128">
        <v>16614</v>
      </c>
    </row>
    <row r="129" spans="1:21">
      <c r="A129" t="s">
        <v>527</v>
      </c>
      <c r="B129" t="s">
        <v>273</v>
      </c>
      <c r="C129" t="s">
        <v>319</v>
      </c>
      <c r="D129" t="s">
        <v>884</v>
      </c>
      <c r="E129" t="s">
        <v>890</v>
      </c>
      <c r="F129" t="s">
        <v>891</v>
      </c>
      <c r="G129" t="s">
        <v>892</v>
      </c>
      <c r="H129" t="s">
        <v>893</v>
      </c>
      <c r="I129">
        <v>2007</v>
      </c>
      <c r="J129">
        <v>180000</v>
      </c>
      <c r="K129">
        <v>1075000</v>
      </c>
      <c r="L129">
        <v>97282</v>
      </c>
      <c r="O129">
        <v>17703.948059999999</v>
      </c>
      <c r="R129">
        <v>97985</v>
      </c>
      <c r="S129">
        <v>0.5</v>
      </c>
      <c r="T129" t="s">
        <v>894</v>
      </c>
      <c r="U129">
        <v>977015</v>
      </c>
    </row>
    <row r="130" spans="1:21">
      <c r="A130" t="s">
        <v>527</v>
      </c>
      <c r="B130" t="s">
        <v>273</v>
      </c>
      <c r="C130" t="s">
        <v>319</v>
      </c>
      <c r="D130" t="s">
        <v>498</v>
      </c>
      <c r="E130" t="s">
        <v>895</v>
      </c>
      <c r="F130" t="s">
        <v>896</v>
      </c>
      <c r="G130" t="s">
        <v>897</v>
      </c>
      <c r="H130" t="s">
        <v>898</v>
      </c>
      <c r="I130">
        <v>2007</v>
      </c>
      <c r="J130">
        <v>900000</v>
      </c>
      <c r="K130">
        <v>3802332</v>
      </c>
      <c r="L130">
        <v>3761620</v>
      </c>
      <c r="O130">
        <v>644928.59068000002</v>
      </c>
      <c r="R130">
        <v>3508425</v>
      </c>
      <c r="S130">
        <v>0.98</v>
      </c>
      <c r="T130" t="s">
        <v>899</v>
      </c>
      <c r="U130">
        <v>293907</v>
      </c>
    </row>
    <row r="131" spans="1:21">
      <c r="A131" t="s">
        <v>527</v>
      </c>
      <c r="B131" t="s">
        <v>273</v>
      </c>
      <c r="C131" t="s">
        <v>319</v>
      </c>
      <c r="D131" t="s">
        <v>498</v>
      </c>
      <c r="E131" t="s">
        <v>895</v>
      </c>
      <c r="F131" t="s">
        <v>896</v>
      </c>
      <c r="G131" t="s">
        <v>900</v>
      </c>
      <c r="H131" t="s">
        <v>901</v>
      </c>
      <c r="I131">
        <v>2006</v>
      </c>
      <c r="J131">
        <v>500000</v>
      </c>
      <c r="K131">
        <v>3272000</v>
      </c>
      <c r="L131">
        <v>3116122</v>
      </c>
      <c r="O131">
        <v>223233.53766999999</v>
      </c>
      <c r="R131">
        <v>2702312</v>
      </c>
      <c r="S131">
        <v>0.95</v>
      </c>
      <c r="T131" t="s">
        <v>902</v>
      </c>
      <c r="U131">
        <v>569688</v>
      </c>
    </row>
    <row r="132" spans="1:21">
      <c r="A132" t="s">
        <v>527</v>
      </c>
      <c r="B132" t="s">
        <v>273</v>
      </c>
      <c r="C132" t="s">
        <v>319</v>
      </c>
      <c r="D132" t="s">
        <v>498</v>
      </c>
      <c r="E132" t="s">
        <v>895</v>
      </c>
      <c r="F132" t="s">
        <v>896</v>
      </c>
      <c r="G132" t="s">
        <v>903</v>
      </c>
      <c r="H132" t="s">
        <v>904</v>
      </c>
      <c r="I132">
        <v>2006</v>
      </c>
      <c r="J132">
        <v>500000</v>
      </c>
      <c r="K132">
        <v>3245500</v>
      </c>
      <c r="L132">
        <v>3085772</v>
      </c>
      <c r="O132">
        <v>343931.81052</v>
      </c>
      <c r="R132">
        <v>2690245</v>
      </c>
      <c r="S132">
        <v>0.8</v>
      </c>
      <c r="T132" t="s">
        <v>902</v>
      </c>
      <c r="U132">
        <v>555255</v>
      </c>
    </row>
    <row r="133" spans="1:21">
      <c r="A133" t="s">
        <v>527</v>
      </c>
      <c r="B133" t="s">
        <v>273</v>
      </c>
      <c r="C133" t="s">
        <v>319</v>
      </c>
      <c r="D133" t="s">
        <v>905</v>
      </c>
      <c r="E133" t="s">
        <v>906</v>
      </c>
      <c r="F133" t="s">
        <v>907</v>
      </c>
      <c r="G133" t="s">
        <v>908</v>
      </c>
      <c r="H133" t="s">
        <v>909</v>
      </c>
      <c r="I133">
        <v>2020</v>
      </c>
      <c r="J133">
        <v>1000000</v>
      </c>
      <c r="K133">
        <v>1293000</v>
      </c>
      <c r="L133">
        <v>1263690</v>
      </c>
      <c r="O133">
        <v>339093.32184999995</v>
      </c>
      <c r="R133">
        <v>864750</v>
      </c>
      <c r="S133">
        <v>0.85</v>
      </c>
      <c r="T133" t="s">
        <v>910</v>
      </c>
      <c r="U133">
        <v>428250</v>
      </c>
    </row>
    <row r="134" spans="1:21">
      <c r="A134" t="s">
        <v>527</v>
      </c>
      <c r="B134" t="s">
        <v>273</v>
      </c>
      <c r="C134" t="s">
        <v>319</v>
      </c>
      <c r="D134" t="s">
        <v>911</v>
      </c>
      <c r="E134" t="s">
        <v>912</v>
      </c>
      <c r="F134" t="s">
        <v>913</v>
      </c>
      <c r="H134" t="s">
        <v>914</v>
      </c>
      <c r="I134">
        <v>2011</v>
      </c>
      <c r="J134">
        <v>750000</v>
      </c>
      <c r="K134">
        <v>1020000</v>
      </c>
      <c r="L134">
        <v>937279</v>
      </c>
      <c r="O134">
        <v>120809.63304999996</v>
      </c>
      <c r="R134">
        <v>936730</v>
      </c>
      <c r="S134">
        <v>1</v>
      </c>
      <c r="T134" t="s">
        <v>13</v>
      </c>
      <c r="U134">
        <v>83270</v>
      </c>
    </row>
    <row r="135" spans="1:21">
      <c r="A135" t="s">
        <v>527</v>
      </c>
      <c r="B135" t="s">
        <v>273</v>
      </c>
      <c r="C135" t="s">
        <v>319</v>
      </c>
      <c r="D135" t="s">
        <v>915</v>
      </c>
      <c r="E135" t="s">
        <v>916</v>
      </c>
      <c r="F135" t="s">
        <v>917</v>
      </c>
      <c r="G135" t="s">
        <v>918</v>
      </c>
      <c r="H135" t="s">
        <v>919</v>
      </c>
      <c r="I135">
        <v>2011</v>
      </c>
      <c r="J135">
        <v>1500000</v>
      </c>
      <c r="K135">
        <v>1500000</v>
      </c>
      <c r="L135">
        <v>1499412</v>
      </c>
      <c r="O135">
        <v>882520.98864999996</v>
      </c>
      <c r="R135">
        <v>442606</v>
      </c>
      <c r="S135">
        <v>0.3</v>
      </c>
      <c r="T135" t="s">
        <v>920</v>
      </c>
      <c r="U135">
        <v>1057394</v>
      </c>
    </row>
    <row r="136" spans="1:21">
      <c r="A136" t="s">
        <v>527</v>
      </c>
      <c r="B136" t="s">
        <v>273</v>
      </c>
      <c r="C136" t="s">
        <v>319</v>
      </c>
      <c r="D136" t="s">
        <v>915</v>
      </c>
      <c r="E136" t="s">
        <v>916</v>
      </c>
      <c r="F136" t="s">
        <v>917</v>
      </c>
      <c r="G136" t="s">
        <v>921</v>
      </c>
      <c r="H136" t="s">
        <v>922</v>
      </c>
      <c r="I136">
        <v>2018</v>
      </c>
      <c r="J136">
        <v>1400000</v>
      </c>
      <c r="K136">
        <v>1400000</v>
      </c>
      <c r="L136">
        <v>1386210</v>
      </c>
      <c r="O136">
        <v>493282.89963</v>
      </c>
      <c r="R136">
        <v>1037588</v>
      </c>
      <c r="S136">
        <v>0.8</v>
      </c>
      <c r="T136" t="s">
        <v>923</v>
      </c>
      <c r="U136">
        <v>362412</v>
      </c>
    </row>
    <row r="137" spans="1:21">
      <c r="A137" t="s">
        <v>527</v>
      </c>
      <c r="B137" t="s">
        <v>273</v>
      </c>
      <c r="C137" t="s">
        <v>319</v>
      </c>
      <c r="D137" t="s">
        <v>924</v>
      </c>
      <c r="E137" t="s">
        <v>130</v>
      </c>
      <c r="F137" t="s">
        <v>925</v>
      </c>
      <c r="G137" t="s">
        <v>926</v>
      </c>
      <c r="H137" t="s">
        <v>927</v>
      </c>
      <c r="I137">
        <v>2018</v>
      </c>
      <c r="J137">
        <v>2000000</v>
      </c>
      <c r="K137">
        <v>8950000</v>
      </c>
      <c r="L137">
        <v>8811188</v>
      </c>
      <c r="O137">
        <v>1029846.30115</v>
      </c>
      <c r="R137">
        <v>8007590</v>
      </c>
      <c r="S137">
        <v>0.98</v>
      </c>
      <c r="T137" t="s">
        <v>928</v>
      </c>
      <c r="U137">
        <v>942410</v>
      </c>
    </row>
    <row r="138" spans="1:21">
      <c r="A138" t="s">
        <v>527</v>
      </c>
      <c r="B138" t="s">
        <v>273</v>
      </c>
      <c r="C138" t="s">
        <v>319</v>
      </c>
      <c r="D138" t="s">
        <v>924</v>
      </c>
      <c r="E138" t="s">
        <v>130</v>
      </c>
      <c r="F138" t="s">
        <v>925</v>
      </c>
      <c r="G138" t="s">
        <v>929</v>
      </c>
      <c r="H138" t="s">
        <v>930</v>
      </c>
      <c r="I138">
        <v>2013</v>
      </c>
      <c r="J138">
        <v>5711741</v>
      </c>
      <c r="K138">
        <v>6411741</v>
      </c>
      <c r="L138">
        <v>5784414</v>
      </c>
      <c r="O138">
        <v>222763.95673999999</v>
      </c>
      <c r="R138">
        <v>5190993</v>
      </c>
      <c r="S138">
        <v>0.81</v>
      </c>
      <c r="T138" t="s">
        <v>931</v>
      </c>
      <c r="U138">
        <v>1220748</v>
      </c>
    </row>
    <row r="139" spans="1:21">
      <c r="A139" t="s">
        <v>527</v>
      </c>
      <c r="B139" t="s">
        <v>273</v>
      </c>
      <c r="C139" t="s">
        <v>319</v>
      </c>
      <c r="D139" t="s">
        <v>924</v>
      </c>
      <c r="E139" t="s">
        <v>130</v>
      </c>
      <c r="F139" t="s">
        <v>925</v>
      </c>
      <c r="G139" t="s">
        <v>932</v>
      </c>
      <c r="H139" t="s">
        <v>933</v>
      </c>
      <c r="I139">
        <v>2018</v>
      </c>
      <c r="J139">
        <v>1000000</v>
      </c>
      <c r="K139">
        <v>6000000</v>
      </c>
      <c r="L139">
        <v>5950356</v>
      </c>
      <c r="O139">
        <v>930546.81174999999</v>
      </c>
      <c r="R139">
        <v>5522703</v>
      </c>
      <c r="S139">
        <v>0.95</v>
      </c>
      <c r="T139" t="s">
        <v>20</v>
      </c>
      <c r="U139">
        <v>477297</v>
      </c>
    </row>
    <row r="140" spans="1:21">
      <c r="A140" t="s">
        <v>527</v>
      </c>
      <c r="B140" t="s">
        <v>273</v>
      </c>
      <c r="C140" t="s">
        <v>319</v>
      </c>
      <c r="D140" t="s">
        <v>924</v>
      </c>
      <c r="E140" t="s">
        <v>130</v>
      </c>
      <c r="F140" t="s">
        <v>925</v>
      </c>
      <c r="G140" t="s">
        <v>934</v>
      </c>
      <c r="H140" t="s">
        <v>935</v>
      </c>
      <c r="I140">
        <v>2011</v>
      </c>
      <c r="J140">
        <v>4640000</v>
      </c>
      <c r="K140">
        <v>5690000</v>
      </c>
      <c r="L140">
        <v>5673108</v>
      </c>
      <c r="O140">
        <v>27019.192320000024</v>
      </c>
      <c r="R140">
        <v>5567592</v>
      </c>
      <c r="S140">
        <v>1</v>
      </c>
      <c r="T140" t="s">
        <v>936</v>
      </c>
      <c r="U140">
        <v>122408</v>
      </c>
    </row>
    <row r="141" spans="1:21">
      <c r="A141" t="s">
        <v>527</v>
      </c>
      <c r="B141" t="s">
        <v>273</v>
      </c>
      <c r="C141" t="s">
        <v>319</v>
      </c>
      <c r="D141" t="s">
        <v>924</v>
      </c>
      <c r="E141" t="s">
        <v>130</v>
      </c>
      <c r="F141" t="s">
        <v>925</v>
      </c>
      <c r="G141" t="s">
        <v>937</v>
      </c>
      <c r="H141" t="s">
        <v>938</v>
      </c>
      <c r="I141">
        <v>2017</v>
      </c>
      <c r="J141">
        <v>5000000</v>
      </c>
      <c r="K141">
        <v>5200000</v>
      </c>
      <c r="L141">
        <v>5037134</v>
      </c>
      <c r="O141">
        <v>203015.57956000001</v>
      </c>
      <c r="R141">
        <v>4560094</v>
      </c>
      <c r="S141">
        <v>0.97</v>
      </c>
      <c r="T141" t="s">
        <v>939</v>
      </c>
      <c r="U141">
        <v>639906</v>
      </c>
    </row>
    <row r="142" spans="1:21">
      <c r="A142" t="s">
        <v>527</v>
      </c>
      <c r="B142" t="s">
        <v>273</v>
      </c>
      <c r="C142" t="s">
        <v>319</v>
      </c>
      <c r="D142" t="s">
        <v>924</v>
      </c>
      <c r="E142" t="s">
        <v>130</v>
      </c>
      <c r="F142" t="s">
        <v>925</v>
      </c>
      <c r="G142" t="s">
        <v>940</v>
      </c>
      <c r="H142" t="s">
        <v>941</v>
      </c>
      <c r="I142">
        <v>2018</v>
      </c>
      <c r="J142">
        <v>1500000</v>
      </c>
      <c r="K142">
        <v>4500000</v>
      </c>
      <c r="L142">
        <v>4468123</v>
      </c>
      <c r="O142">
        <v>1008333.83401</v>
      </c>
      <c r="R142">
        <v>3594023</v>
      </c>
      <c r="S142">
        <v>0.79</v>
      </c>
      <c r="T142" t="s">
        <v>20</v>
      </c>
      <c r="U142">
        <v>905977</v>
      </c>
    </row>
    <row r="143" spans="1:21">
      <c r="A143" t="s">
        <v>527</v>
      </c>
      <c r="B143" t="s">
        <v>273</v>
      </c>
      <c r="C143" t="s">
        <v>319</v>
      </c>
      <c r="D143" t="s">
        <v>924</v>
      </c>
      <c r="E143" t="s">
        <v>130</v>
      </c>
      <c r="F143" t="s">
        <v>925</v>
      </c>
      <c r="G143" t="s">
        <v>942</v>
      </c>
      <c r="H143" t="s">
        <v>943</v>
      </c>
      <c r="I143">
        <v>2021</v>
      </c>
      <c r="J143">
        <v>3000000</v>
      </c>
      <c r="K143">
        <v>3000000</v>
      </c>
      <c r="L143">
        <v>2588276</v>
      </c>
      <c r="O143">
        <v>1208886.69301</v>
      </c>
      <c r="R143">
        <v>1161857</v>
      </c>
      <c r="S143">
        <v>0.66</v>
      </c>
      <c r="T143" t="s">
        <v>20</v>
      </c>
      <c r="U143">
        <v>1838143</v>
      </c>
    </row>
    <row r="144" spans="1:21">
      <c r="A144" t="s">
        <v>527</v>
      </c>
      <c r="B144" t="s">
        <v>273</v>
      </c>
      <c r="C144" t="s">
        <v>319</v>
      </c>
      <c r="D144" t="s">
        <v>924</v>
      </c>
      <c r="E144" t="s">
        <v>130</v>
      </c>
      <c r="F144" t="s">
        <v>925</v>
      </c>
      <c r="G144" t="s">
        <v>944</v>
      </c>
      <c r="H144" t="s">
        <v>945</v>
      </c>
      <c r="I144">
        <v>2014</v>
      </c>
      <c r="J144">
        <v>1500000</v>
      </c>
      <c r="K144">
        <v>2600000</v>
      </c>
      <c r="L144">
        <v>2593690</v>
      </c>
      <c r="O144">
        <v>517294.56205000001</v>
      </c>
      <c r="R144">
        <v>2079365</v>
      </c>
      <c r="S144">
        <v>0.8</v>
      </c>
      <c r="T144" t="s">
        <v>20</v>
      </c>
      <c r="U144">
        <v>520635</v>
      </c>
    </row>
    <row r="145" spans="1:21">
      <c r="A145" t="s">
        <v>527</v>
      </c>
      <c r="B145" t="s">
        <v>273</v>
      </c>
      <c r="C145" t="s">
        <v>319</v>
      </c>
      <c r="D145" t="s">
        <v>924</v>
      </c>
      <c r="E145" t="s">
        <v>130</v>
      </c>
      <c r="F145" t="s">
        <v>925</v>
      </c>
      <c r="G145" t="s">
        <v>946</v>
      </c>
      <c r="H145" t="s">
        <v>947</v>
      </c>
      <c r="I145">
        <v>2021</v>
      </c>
      <c r="J145">
        <v>2060000</v>
      </c>
      <c r="K145">
        <v>2060000</v>
      </c>
      <c r="L145">
        <v>1553148</v>
      </c>
      <c r="O145">
        <v>1123618</v>
      </c>
      <c r="R145">
        <v>433584</v>
      </c>
      <c r="S145">
        <v>0.43</v>
      </c>
      <c r="T145" t="s">
        <v>20</v>
      </c>
      <c r="U145">
        <v>1626416</v>
      </c>
    </row>
    <row r="146" spans="1:21">
      <c r="A146" t="s">
        <v>527</v>
      </c>
      <c r="B146" t="s">
        <v>273</v>
      </c>
      <c r="C146" t="s">
        <v>319</v>
      </c>
      <c r="D146" t="s">
        <v>924</v>
      </c>
      <c r="E146" t="s">
        <v>130</v>
      </c>
      <c r="F146" t="s">
        <v>925</v>
      </c>
      <c r="G146" t="s">
        <v>948</v>
      </c>
      <c r="H146" t="s">
        <v>949</v>
      </c>
      <c r="I146">
        <v>2014</v>
      </c>
      <c r="J146">
        <v>3100000</v>
      </c>
      <c r="K146">
        <v>1739169</v>
      </c>
      <c r="L146">
        <v>546582</v>
      </c>
      <c r="O146">
        <v>240337.87</v>
      </c>
      <c r="R146">
        <v>1246965</v>
      </c>
      <c r="S146">
        <v>0.93</v>
      </c>
      <c r="T146" t="s">
        <v>20</v>
      </c>
      <c r="U146">
        <v>492204</v>
      </c>
    </row>
    <row r="147" spans="1:21">
      <c r="A147" t="s">
        <v>527</v>
      </c>
      <c r="B147" t="s">
        <v>273</v>
      </c>
      <c r="C147" t="s">
        <v>319</v>
      </c>
      <c r="D147" t="s">
        <v>924</v>
      </c>
      <c r="E147" t="s">
        <v>130</v>
      </c>
      <c r="F147" t="s">
        <v>925</v>
      </c>
      <c r="G147" t="s">
        <v>950</v>
      </c>
      <c r="H147" t="s">
        <v>951</v>
      </c>
      <c r="I147">
        <v>2014</v>
      </c>
      <c r="J147">
        <v>850000</v>
      </c>
      <c r="K147">
        <v>1700000</v>
      </c>
      <c r="L147">
        <v>1503482</v>
      </c>
      <c r="O147">
        <v>115000</v>
      </c>
      <c r="R147">
        <v>1435574</v>
      </c>
      <c r="S147">
        <v>0.98</v>
      </c>
      <c r="T147" t="s">
        <v>952</v>
      </c>
      <c r="U147">
        <v>264426</v>
      </c>
    </row>
    <row r="148" spans="1:21">
      <c r="A148" t="s">
        <v>527</v>
      </c>
      <c r="B148" t="s">
        <v>273</v>
      </c>
      <c r="C148" t="s">
        <v>319</v>
      </c>
      <c r="D148" t="s">
        <v>924</v>
      </c>
      <c r="E148" t="s">
        <v>130</v>
      </c>
      <c r="F148" t="s">
        <v>925</v>
      </c>
      <c r="G148" t="s">
        <v>953</v>
      </c>
      <c r="H148" t="s">
        <v>954</v>
      </c>
      <c r="I148">
        <v>2018</v>
      </c>
      <c r="J148">
        <v>1300000</v>
      </c>
      <c r="K148">
        <v>1300000</v>
      </c>
      <c r="L148">
        <v>154084</v>
      </c>
      <c r="O148">
        <v>457151.39101999998</v>
      </c>
      <c r="R148">
        <v>153812</v>
      </c>
      <c r="S148">
        <v>0.12</v>
      </c>
      <c r="T148" t="s">
        <v>955</v>
      </c>
      <c r="U148">
        <v>1146188</v>
      </c>
    </row>
    <row r="149" spans="1:21">
      <c r="A149" t="s">
        <v>527</v>
      </c>
      <c r="B149" t="s">
        <v>273</v>
      </c>
      <c r="C149" t="s">
        <v>319</v>
      </c>
      <c r="D149" t="s">
        <v>924</v>
      </c>
      <c r="E149" t="s">
        <v>130</v>
      </c>
      <c r="F149" t="s">
        <v>925</v>
      </c>
      <c r="G149" t="s">
        <v>956</v>
      </c>
      <c r="H149" t="s">
        <v>957</v>
      </c>
      <c r="I149">
        <v>2011</v>
      </c>
      <c r="J149">
        <v>3000000</v>
      </c>
      <c r="K149">
        <v>3910000</v>
      </c>
      <c r="L149">
        <v>2548470</v>
      </c>
      <c r="O149">
        <v>68000</v>
      </c>
      <c r="R149">
        <v>3807750</v>
      </c>
      <c r="S149">
        <v>1</v>
      </c>
      <c r="T149" t="s">
        <v>958</v>
      </c>
      <c r="U149">
        <v>102250</v>
      </c>
    </row>
    <row r="150" spans="1:21">
      <c r="A150" t="s">
        <v>527</v>
      </c>
      <c r="B150" t="s">
        <v>273</v>
      </c>
      <c r="C150" t="s">
        <v>319</v>
      </c>
      <c r="D150" t="s">
        <v>397</v>
      </c>
      <c r="E150" t="s">
        <v>119</v>
      </c>
      <c r="F150" t="s">
        <v>119</v>
      </c>
      <c r="G150" t="s">
        <v>959</v>
      </c>
      <c r="H150" t="s">
        <v>960</v>
      </c>
      <c r="I150">
        <v>2014</v>
      </c>
      <c r="J150">
        <v>4000000</v>
      </c>
      <c r="K150">
        <v>8221457</v>
      </c>
      <c r="L150">
        <v>8019567</v>
      </c>
      <c r="O150">
        <v>2327631.9744100003</v>
      </c>
      <c r="R150">
        <v>6808093</v>
      </c>
      <c r="S150">
        <v>0.99</v>
      </c>
      <c r="T150" t="s">
        <v>961</v>
      </c>
      <c r="U150">
        <v>1413364</v>
      </c>
    </row>
    <row r="151" spans="1:21">
      <c r="A151" t="s">
        <v>527</v>
      </c>
      <c r="B151" t="s">
        <v>273</v>
      </c>
      <c r="C151" t="s">
        <v>319</v>
      </c>
      <c r="D151" t="s">
        <v>397</v>
      </c>
      <c r="E151" t="s">
        <v>119</v>
      </c>
      <c r="F151" t="s">
        <v>119</v>
      </c>
      <c r="G151" t="s">
        <v>962</v>
      </c>
      <c r="H151" t="s">
        <v>963</v>
      </c>
      <c r="I151">
        <v>2006</v>
      </c>
      <c r="J151">
        <v>350000</v>
      </c>
      <c r="K151">
        <v>1187000</v>
      </c>
      <c r="L151">
        <v>1051254</v>
      </c>
      <c r="O151">
        <v>191986.08820999999</v>
      </c>
      <c r="R151">
        <v>1048651</v>
      </c>
      <c r="S151">
        <v>0.97</v>
      </c>
      <c r="T151" t="s">
        <v>964</v>
      </c>
      <c r="U151">
        <v>138349</v>
      </c>
    </row>
    <row r="152" spans="1:21">
      <c r="A152" t="s">
        <v>527</v>
      </c>
      <c r="B152" t="s">
        <v>273</v>
      </c>
      <c r="C152" t="s">
        <v>319</v>
      </c>
      <c r="D152" t="s">
        <v>965</v>
      </c>
      <c r="E152" t="s">
        <v>966</v>
      </c>
      <c r="F152" t="s">
        <v>967</v>
      </c>
      <c r="G152" t="s">
        <v>968</v>
      </c>
      <c r="H152" t="s">
        <v>969</v>
      </c>
      <c r="I152">
        <v>2022</v>
      </c>
      <c r="J152">
        <v>3000000</v>
      </c>
      <c r="K152">
        <v>3000000</v>
      </c>
      <c r="L152">
        <v>2423038</v>
      </c>
      <c r="O152">
        <v>2979501.1519999998</v>
      </c>
      <c r="R152">
        <v>255057</v>
      </c>
      <c r="S152">
        <v>0.25</v>
      </c>
      <c r="T152" t="s">
        <v>20</v>
      </c>
      <c r="U152">
        <v>2744943</v>
      </c>
    </row>
    <row r="153" spans="1:21">
      <c r="A153" t="s">
        <v>527</v>
      </c>
      <c r="B153" t="s">
        <v>311</v>
      </c>
      <c r="C153" t="s">
        <v>319</v>
      </c>
      <c r="D153" t="s">
        <v>970</v>
      </c>
      <c r="E153" t="s">
        <v>971</v>
      </c>
      <c r="F153" t="s">
        <v>972</v>
      </c>
      <c r="G153" t="s">
        <v>973</v>
      </c>
      <c r="I153">
        <v>2022</v>
      </c>
      <c r="J153">
        <v>1150000</v>
      </c>
      <c r="K153">
        <v>1150000</v>
      </c>
      <c r="L153">
        <v>952310</v>
      </c>
      <c r="O153">
        <v>30000</v>
      </c>
      <c r="R153">
        <v>35051</v>
      </c>
      <c r="S153">
        <v>0</v>
      </c>
      <c r="T153" t="s">
        <v>974</v>
      </c>
    </row>
    <row r="154" spans="1:21">
      <c r="A154" t="s">
        <v>527</v>
      </c>
      <c r="B154" t="s">
        <v>311</v>
      </c>
      <c r="C154" t="s">
        <v>319</v>
      </c>
      <c r="D154" t="s">
        <v>975</v>
      </c>
      <c r="E154" t="s">
        <v>976</v>
      </c>
      <c r="F154" t="s">
        <v>977</v>
      </c>
      <c r="H154" t="s">
        <v>978</v>
      </c>
      <c r="I154">
        <v>2022</v>
      </c>
      <c r="J154">
        <v>3201862</v>
      </c>
      <c r="K154">
        <v>7098532</v>
      </c>
      <c r="L154">
        <v>3582369</v>
      </c>
      <c r="O154">
        <v>1826513</v>
      </c>
      <c r="R154">
        <v>2875349</v>
      </c>
      <c r="S154">
        <v>0.95</v>
      </c>
      <c r="T154" t="s">
        <v>979</v>
      </c>
    </row>
    <row r="155" spans="1:21">
      <c r="A155" t="s">
        <v>527</v>
      </c>
      <c r="B155" t="s">
        <v>312</v>
      </c>
      <c r="C155" t="s">
        <v>319</v>
      </c>
      <c r="D155" t="s">
        <v>980</v>
      </c>
      <c r="E155" t="s">
        <v>981</v>
      </c>
      <c r="F155" t="s">
        <v>982</v>
      </c>
      <c r="H155" t="s">
        <v>983</v>
      </c>
      <c r="I155">
        <v>2022</v>
      </c>
      <c r="J155">
        <v>350000</v>
      </c>
      <c r="K155">
        <v>1159000</v>
      </c>
      <c r="L155">
        <v>316000</v>
      </c>
      <c r="O155">
        <v>100000</v>
      </c>
      <c r="R155">
        <v>14175</v>
      </c>
      <c r="S155">
        <v>0.05</v>
      </c>
      <c r="T155" t="s">
        <v>984</v>
      </c>
      <c r="U155">
        <v>1144825</v>
      </c>
    </row>
    <row r="156" spans="1:21">
      <c r="A156" t="s">
        <v>527</v>
      </c>
      <c r="B156" t="s">
        <v>312</v>
      </c>
      <c r="C156" t="s">
        <v>319</v>
      </c>
      <c r="D156" t="s">
        <v>980</v>
      </c>
      <c r="E156" t="s">
        <v>981</v>
      </c>
      <c r="F156" t="s">
        <v>982</v>
      </c>
      <c r="H156" t="s">
        <v>983</v>
      </c>
      <c r="J156">
        <v>350000</v>
      </c>
      <c r="K156">
        <v>1159000</v>
      </c>
      <c r="L156">
        <v>316000</v>
      </c>
      <c r="O156">
        <v>100000</v>
      </c>
      <c r="R156">
        <v>14175</v>
      </c>
      <c r="S156">
        <v>0.05</v>
      </c>
      <c r="T156" t="s">
        <v>984</v>
      </c>
      <c r="U156">
        <v>1144825</v>
      </c>
    </row>
    <row r="157" spans="1:21">
      <c r="A157" t="s">
        <v>527</v>
      </c>
      <c r="B157" t="s">
        <v>312</v>
      </c>
      <c r="C157" t="s">
        <v>319</v>
      </c>
      <c r="D157" t="s">
        <v>985</v>
      </c>
      <c r="E157" t="s">
        <v>986</v>
      </c>
      <c r="F157" t="s">
        <v>987</v>
      </c>
      <c r="H157" t="s">
        <v>988</v>
      </c>
      <c r="I157">
        <v>2022</v>
      </c>
      <c r="J157">
        <v>3100000</v>
      </c>
      <c r="K157">
        <v>3650000</v>
      </c>
      <c r="L157">
        <v>3489957</v>
      </c>
      <c r="O157">
        <v>120613</v>
      </c>
      <c r="R157">
        <v>3457138</v>
      </c>
      <c r="S157">
        <v>0.98</v>
      </c>
      <c r="T157" t="s">
        <v>20</v>
      </c>
      <c r="U157">
        <v>192862</v>
      </c>
    </row>
    <row r="158" spans="1:21">
      <c r="A158" t="s">
        <v>527</v>
      </c>
      <c r="B158" t="s">
        <v>312</v>
      </c>
      <c r="C158" t="s">
        <v>319</v>
      </c>
      <c r="D158" t="s">
        <v>985</v>
      </c>
      <c r="E158" t="s">
        <v>989</v>
      </c>
      <c r="F158" t="s">
        <v>990</v>
      </c>
      <c r="H158" t="s">
        <v>991</v>
      </c>
      <c r="I158">
        <v>2022</v>
      </c>
      <c r="J158">
        <v>3671340</v>
      </c>
      <c r="K158">
        <v>4426340</v>
      </c>
      <c r="L158">
        <v>4129532</v>
      </c>
      <c r="O158">
        <v>395836</v>
      </c>
      <c r="R158">
        <v>2473550</v>
      </c>
      <c r="S158">
        <v>0.8</v>
      </c>
      <c r="T158" t="s">
        <v>992</v>
      </c>
      <c r="U158">
        <v>1952790</v>
      </c>
    </row>
    <row r="159" spans="1:21">
      <c r="A159" t="s">
        <v>527</v>
      </c>
      <c r="B159" t="s">
        <v>312</v>
      </c>
      <c r="C159" t="s">
        <v>319</v>
      </c>
      <c r="D159" t="s">
        <v>985</v>
      </c>
      <c r="E159" t="s">
        <v>989</v>
      </c>
      <c r="F159" t="s">
        <v>990</v>
      </c>
      <c r="H159" t="s">
        <v>993</v>
      </c>
      <c r="I159">
        <v>2022</v>
      </c>
      <c r="J159">
        <v>4300000</v>
      </c>
      <c r="K159">
        <v>4300000</v>
      </c>
      <c r="L159">
        <v>2433650</v>
      </c>
      <c r="O159">
        <v>222495</v>
      </c>
      <c r="R159">
        <v>1055438</v>
      </c>
      <c r="S159">
        <v>0.5</v>
      </c>
      <c r="T159" t="s">
        <v>992</v>
      </c>
      <c r="U159">
        <v>3244562</v>
      </c>
    </row>
    <row r="160" spans="1:21">
      <c r="A160" t="s">
        <v>527</v>
      </c>
      <c r="B160" t="s">
        <v>312</v>
      </c>
      <c r="C160" t="s">
        <v>319</v>
      </c>
      <c r="D160" t="s">
        <v>985</v>
      </c>
      <c r="E160" t="s">
        <v>989</v>
      </c>
      <c r="F160" t="s">
        <v>990</v>
      </c>
      <c r="H160" t="s">
        <v>994</v>
      </c>
      <c r="I160">
        <v>2022</v>
      </c>
      <c r="J160">
        <v>2300000</v>
      </c>
      <c r="K160">
        <v>2300000</v>
      </c>
      <c r="L160">
        <v>1267672</v>
      </c>
      <c r="O160">
        <v>337426</v>
      </c>
      <c r="R160">
        <v>252574</v>
      </c>
      <c r="S160">
        <v>0.2</v>
      </c>
      <c r="T160" t="s">
        <v>992</v>
      </c>
      <c r="U160">
        <v>2047426</v>
      </c>
    </row>
    <row r="161" spans="1:21">
      <c r="A161" t="s">
        <v>527</v>
      </c>
      <c r="B161" t="s">
        <v>312</v>
      </c>
      <c r="C161" t="s">
        <v>319</v>
      </c>
      <c r="D161" t="s">
        <v>397</v>
      </c>
      <c r="E161" t="s">
        <v>119</v>
      </c>
      <c r="F161" t="s">
        <v>119</v>
      </c>
      <c r="H161" t="s">
        <v>995</v>
      </c>
      <c r="I161">
        <v>2022</v>
      </c>
      <c r="J161">
        <v>1800000</v>
      </c>
      <c r="K161">
        <v>2270000</v>
      </c>
      <c r="L161">
        <v>2086576</v>
      </c>
      <c r="O161">
        <v>1284660</v>
      </c>
      <c r="R161">
        <v>1590937</v>
      </c>
      <c r="S161">
        <v>0.87</v>
      </c>
      <c r="T161" t="s">
        <v>20</v>
      </c>
      <c r="U161">
        <v>679063</v>
      </c>
    </row>
    <row r="162" spans="1:21">
      <c r="A162" t="s">
        <v>527</v>
      </c>
      <c r="B162" t="s">
        <v>312</v>
      </c>
      <c r="C162" t="s">
        <v>319</v>
      </c>
      <c r="D162" t="s">
        <v>397</v>
      </c>
      <c r="E162" t="s">
        <v>119</v>
      </c>
      <c r="F162" t="s">
        <v>119</v>
      </c>
      <c r="H162" t="s">
        <v>996</v>
      </c>
      <c r="I162">
        <v>2022</v>
      </c>
      <c r="J162">
        <v>1800000</v>
      </c>
      <c r="K162">
        <v>3048431</v>
      </c>
      <c r="L162">
        <v>2256481</v>
      </c>
      <c r="O162">
        <v>2580434</v>
      </c>
      <c r="R162">
        <v>680509</v>
      </c>
      <c r="S162">
        <v>0.45</v>
      </c>
      <c r="T162" t="s">
        <v>20</v>
      </c>
      <c r="U162">
        <v>2367922</v>
      </c>
    </row>
    <row r="163" spans="1:21">
      <c r="A163" t="s">
        <v>527</v>
      </c>
      <c r="B163" t="s">
        <v>312</v>
      </c>
      <c r="C163" t="s">
        <v>319</v>
      </c>
      <c r="D163" t="s">
        <v>345</v>
      </c>
      <c r="E163" t="s">
        <v>997</v>
      </c>
      <c r="F163" t="s">
        <v>764</v>
      </c>
      <c r="H163" t="s">
        <v>998</v>
      </c>
      <c r="I163">
        <v>2022</v>
      </c>
      <c r="J163">
        <v>1234000</v>
      </c>
      <c r="K163">
        <v>1234000</v>
      </c>
      <c r="L163">
        <v>992738</v>
      </c>
      <c r="O163">
        <v>76655</v>
      </c>
      <c r="R163">
        <v>872769</v>
      </c>
      <c r="S163">
        <v>0.85</v>
      </c>
      <c r="T163" t="s">
        <v>67</v>
      </c>
      <c r="U163">
        <v>361231</v>
      </c>
    </row>
    <row r="164" spans="1:21">
      <c r="A164" t="s">
        <v>527</v>
      </c>
      <c r="B164" t="s">
        <v>289</v>
      </c>
      <c r="C164" t="s">
        <v>999</v>
      </c>
      <c r="D164" t="s">
        <v>555</v>
      </c>
      <c r="E164" t="s">
        <v>1000</v>
      </c>
      <c r="F164" t="s">
        <v>1000</v>
      </c>
      <c r="G164" t="s">
        <v>1000</v>
      </c>
      <c r="H164" t="s">
        <v>1000</v>
      </c>
      <c r="I164">
        <v>2023</v>
      </c>
      <c r="J164">
        <v>1500000</v>
      </c>
      <c r="K164">
        <v>1500000</v>
      </c>
      <c r="L164">
        <v>0</v>
      </c>
      <c r="O164">
        <v>0</v>
      </c>
      <c r="R164">
        <v>0</v>
      </c>
      <c r="S164">
        <v>0</v>
      </c>
      <c r="T164" t="s">
        <v>1001</v>
      </c>
      <c r="U164">
        <v>1500000</v>
      </c>
    </row>
    <row r="165" spans="1:21">
      <c r="A165" t="s">
        <v>527</v>
      </c>
      <c r="B165" t="s">
        <v>289</v>
      </c>
      <c r="C165" t="s">
        <v>999</v>
      </c>
      <c r="D165" t="s">
        <v>573</v>
      </c>
      <c r="E165" t="s">
        <v>1002</v>
      </c>
      <c r="F165" t="s">
        <v>1002</v>
      </c>
      <c r="G165" t="s">
        <v>1002</v>
      </c>
      <c r="H165" t="s">
        <v>1002</v>
      </c>
      <c r="I165">
        <v>2023</v>
      </c>
      <c r="J165">
        <v>2276742.852</v>
      </c>
      <c r="K165">
        <v>2276742.852</v>
      </c>
      <c r="L165">
        <v>1340297</v>
      </c>
      <c r="O165">
        <v>484050</v>
      </c>
      <c r="R165">
        <v>110312.95574999999</v>
      </c>
      <c r="S165">
        <v>0.4</v>
      </c>
      <c r="T165" t="s">
        <v>1003</v>
      </c>
      <c r="U165">
        <v>2166429.8962500002</v>
      </c>
    </row>
    <row r="166" spans="1:21">
      <c r="A166" t="s">
        <v>527</v>
      </c>
      <c r="B166" t="s">
        <v>289</v>
      </c>
      <c r="C166" t="s">
        <v>999</v>
      </c>
      <c r="D166" t="s">
        <v>573</v>
      </c>
      <c r="E166" t="s">
        <v>1004</v>
      </c>
      <c r="F166" t="s">
        <v>1004</v>
      </c>
      <c r="G166" t="s">
        <v>1004</v>
      </c>
      <c r="H166" t="s">
        <v>1004</v>
      </c>
      <c r="I166">
        <v>2025</v>
      </c>
      <c r="J166">
        <v>3000000</v>
      </c>
      <c r="K166">
        <v>3000000</v>
      </c>
      <c r="L166">
        <v>0</v>
      </c>
      <c r="O166">
        <v>200000</v>
      </c>
      <c r="R166">
        <v>0</v>
      </c>
      <c r="S166">
        <v>0</v>
      </c>
      <c r="T166" t="s">
        <v>1005</v>
      </c>
      <c r="U166">
        <v>3000000</v>
      </c>
    </row>
    <row r="167" spans="1:21">
      <c r="A167" t="s">
        <v>527</v>
      </c>
      <c r="B167" t="s">
        <v>289</v>
      </c>
      <c r="C167" t="s">
        <v>999</v>
      </c>
      <c r="D167" t="s">
        <v>1006</v>
      </c>
      <c r="E167" t="s">
        <v>1007</v>
      </c>
      <c r="F167" t="s">
        <v>1007</v>
      </c>
      <c r="G167" t="s">
        <v>1007</v>
      </c>
      <c r="H167" t="s">
        <v>1007</v>
      </c>
      <c r="I167">
        <v>2024</v>
      </c>
      <c r="J167">
        <v>1900000</v>
      </c>
      <c r="K167">
        <v>1900000</v>
      </c>
      <c r="L167">
        <v>1532734.5179999999</v>
      </c>
      <c r="R167">
        <v>246112.16751999999</v>
      </c>
      <c r="S167">
        <v>0.12</v>
      </c>
      <c r="T167" t="s">
        <v>436</v>
      </c>
      <c r="U167">
        <v>1653887.8324800001</v>
      </c>
    </row>
    <row r="168" spans="1:21">
      <c r="A168" t="s">
        <v>527</v>
      </c>
      <c r="B168" t="s">
        <v>289</v>
      </c>
      <c r="C168" t="s">
        <v>999</v>
      </c>
      <c r="D168" t="s">
        <v>1006</v>
      </c>
      <c r="E168" t="s">
        <v>1008</v>
      </c>
      <c r="F168" t="s">
        <v>1008</v>
      </c>
      <c r="G168" t="s">
        <v>1008</v>
      </c>
      <c r="H168" t="s">
        <v>1008</v>
      </c>
      <c r="I168">
        <v>2025</v>
      </c>
      <c r="J168">
        <v>1229000</v>
      </c>
      <c r="K168">
        <v>1229000</v>
      </c>
      <c r="L168">
        <v>0</v>
      </c>
      <c r="O168">
        <v>20000000</v>
      </c>
      <c r="R168">
        <v>0</v>
      </c>
      <c r="S168">
        <v>0</v>
      </c>
      <c r="T168" t="s">
        <v>1009</v>
      </c>
      <c r="U168">
        <v>1229000</v>
      </c>
    </row>
    <row r="169" spans="1:21">
      <c r="A169" t="s">
        <v>527</v>
      </c>
      <c r="B169" t="s">
        <v>289</v>
      </c>
      <c r="C169" t="s">
        <v>999</v>
      </c>
      <c r="D169" t="s">
        <v>1006</v>
      </c>
      <c r="E169" t="s">
        <v>1010</v>
      </c>
      <c r="F169" t="s">
        <v>1010</v>
      </c>
      <c r="G169" t="s">
        <v>1010</v>
      </c>
      <c r="H169" t="s">
        <v>1010</v>
      </c>
      <c r="I169">
        <v>2024</v>
      </c>
      <c r="J169">
        <v>2600000</v>
      </c>
      <c r="K169">
        <v>2600000</v>
      </c>
      <c r="L169">
        <v>383082.27172999998</v>
      </c>
      <c r="R169">
        <v>383082.27172999998</v>
      </c>
      <c r="S169">
        <v>0</v>
      </c>
      <c r="T169" t="s">
        <v>1009</v>
      </c>
      <c r="U169">
        <v>2216917.7282699998</v>
      </c>
    </row>
    <row r="170" spans="1:21">
      <c r="A170" t="s">
        <v>527</v>
      </c>
      <c r="B170" t="s">
        <v>313</v>
      </c>
      <c r="C170" t="s">
        <v>999</v>
      </c>
      <c r="D170" t="s">
        <v>1011</v>
      </c>
      <c r="E170" t="s">
        <v>1012</v>
      </c>
      <c r="F170" t="s">
        <v>1012</v>
      </c>
      <c r="G170" t="s">
        <v>1012</v>
      </c>
      <c r="H170" t="s">
        <v>1012</v>
      </c>
      <c r="J170">
        <v>2500000</v>
      </c>
      <c r="K170">
        <v>2500000</v>
      </c>
      <c r="L170">
        <v>9659</v>
      </c>
      <c r="R170">
        <v>0</v>
      </c>
      <c r="S170">
        <v>0</v>
      </c>
      <c r="T170" t="s">
        <v>3258</v>
      </c>
      <c r="U170">
        <v>2500000</v>
      </c>
    </row>
    <row r="171" spans="1:21">
      <c r="A171" t="s">
        <v>527</v>
      </c>
      <c r="B171" t="s">
        <v>313</v>
      </c>
      <c r="C171" t="s">
        <v>999</v>
      </c>
      <c r="D171" t="s">
        <v>1014</v>
      </c>
      <c r="E171" t="s">
        <v>474</v>
      </c>
      <c r="F171" t="s">
        <v>474</v>
      </c>
      <c r="G171" t="s">
        <v>474</v>
      </c>
      <c r="H171" t="s">
        <v>474</v>
      </c>
      <c r="J171">
        <v>3000000</v>
      </c>
      <c r="K171">
        <v>3000000</v>
      </c>
      <c r="L171">
        <v>0</v>
      </c>
      <c r="R171">
        <v>0</v>
      </c>
      <c r="S171">
        <v>0</v>
      </c>
      <c r="T171" t="s">
        <v>1015</v>
      </c>
      <c r="U171">
        <v>3000000</v>
      </c>
    </row>
    <row r="172" spans="1:21">
      <c r="A172" t="s">
        <v>527</v>
      </c>
      <c r="B172" t="s">
        <v>313</v>
      </c>
      <c r="C172" t="s">
        <v>999</v>
      </c>
      <c r="D172" t="s">
        <v>1016</v>
      </c>
      <c r="E172" t="s">
        <v>1017</v>
      </c>
      <c r="F172" t="s">
        <v>1017</v>
      </c>
      <c r="G172" t="s">
        <v>1017</v>
      </c>
      <c r="H172" t="s">
        <v>1017</v>
      </c>
      <c r="J172">
        <v>1000000</v>
      </c>
      <c r="K172">
        <v>1000000</v>
      </c>
      <c r="L172">
        <v>831205</v>
      </c>
      <c r="R172">
        <v>132263</v>
      </c>
      <c r="S172">
        <v>45</v>
      </c>
      <c r="U172">
        <v>867737</v>
      </c>
    </row>
    <row r="173" spans="1:21">
      <c r="A173" t="s">
        <v>527</v>
      </c>
      <c r="B173" t="s">
        <v>313</v>
      </c>
      <c r="C173" t="s">
        <v>999</v>
      </c>
      <c r="D173" t="s">
        <v>1016</v>
      </c>
      <c r="E173" t="s">
        <v>1018</v>
      </c>
      <c r="F173" t="s">
        <v>1018</v>
      </c>
      <c r="G173" t="s">
        <v>1018</v>
      </c>
      <c r="H173" t="s">
        <v>1018</v>
      </c>
      <c r="J173">
        <v>1500000</v>
      </c>
      <c r="K173">
        <v>1500000</v>
      </c>
      <c r="L173">
        <v>1115390</v>
      </c>
      <c r="R173">
        <v>182858</v>
      </c>
      <c r="S173">
        <v>60</v>
      </c>
      <c r="U173">
        <v>1317142</v>
      </c>
    </row>
    <row r="174" spans="1:21">
      <c r="A174" t="s">
        <v>527</v>
      </c>
      <c r="B174" t="s">
        <v>313</v>
      </c>
      <c r="C174" t="s">
        <v>999</v>
      </c>
      <c r="D174" t="s">
        <v>1019</v>
      </c>
      <c r="E174" t="s">
        <v>1020</v>
      </c>
      <c r="F174" t="s">
        <v>1020</v>
      </c>
      <c r="G174" t="s">
        <v>1020</v>
      </c>
      <c r="H174" t="s">
        <v>1020</v>
      </c>
      <c r="J174">
        <v>2000000</v>
      </c>
      <c r="K174">
        <v>2000000</v>
      </c>
      <c r="L174">
        <v>1898529</v>
      </c>
      <c r="R174">
        <v>423981</v>
      </c>
      <c r="S174">
        <v>45</v>
      </c>
      <c r="U174">
        <v>1576019</v>
      </c>
    </row>
    <row r="175" spans="1:21">
      <c r="A175" t="s">
        <v>527</v>
      </c>
      <c r="B175" t="s">
        <v>313</v>
      </c>
      <c r="C175" t="s">
        <v>999</v>
      </c>
      <c r="D175" t="s">
        <v>1019</v>
      </c>
      <c r="E175" t="s">
        <v>1021</v>
      </c>
      <c r="F175" t="s">
        <v>1021</v>
      </c>
      <c r="G175" t="s">
        <v>1021</v>
      </c>
      <c r="H175" t="s">
        <v>1021</v>
      </c>
      <c r="J175">
        <v>1385000</v>
      </c>
      <c r="K175">
        <v>1385000</v>
      </c>
      <c r="L175">
        <v>0</v>
      </c>
      <c r="R175">
        <v>0</v>
      </c>
      <c r="S175">
        <v>0</v>
      </c>
      <c r="T175" t="s">
        <v>3259</v>
      </c>
      <c r="U175">
        <v>1385000</v>
      </c>
    </row>
    <row r="176" spans="1:21">
      <c r="A176" t="s">
        <v>527</v>
      </c>
      <c r="B176" t="s">
        <v>297</v>
      </c>
      <c r="C176" t="s">
        <v>999</v>
      </c>
      <c r="D176" t="s">
        <v>646</v>
      </c>
      <c r="E176" t="s">
        <v>1023</v>
      </c>
      <c r="F176" t="s">
        <v>1023</v>
      </c>
      <c r="G176" t="s">
        <v>1023</v>
      </c>
      <c r="H176" t="s">
        <v>1023</v>
      </c>
      <c r="I176">
        <v>2024</v>
      </c>
      <c r="J176">
        <v>4500000</v>
      </c>
      <c r="K176">
        <v>4500000</v>
      </c>
      <c r="L176">
        <v>197000</v>
      </c>
      <c r="O176">
        <v>360000</v>
      </c>
      <c r="R176">
        <v>196830</v>
      </c>
      <c r="S176">
        <v>0.15</v>
      </c>
      <c r="T176" t="s">
        <v>114</v>
      </c>
      <c r="U176">
        <v>4303170</v>
      </c>
    </row>
    <row r="177" spans="1:21">
      <c r="A177" t="s">
        <v>527</v>
      </c>
      <c r="B177" t="s">
        <v>297</v>
      </c>
      <c r="C177" t="s">
        <v>999</v>
      </c>
      <c r="D177" t="s">
        <v>1024</v>
      </c>
      <c r="E177" t="s">
        <v>1025</v>
      </c>
      <c r="F177" t="s">
        <v>1025</v>
      </c>
      <c r="G177" t="s">
        <v>1025</v>
      </c>
      <c r="H177" t="s">
        <v>1025</v>
      </c>
      <c r="I177">
        <v>2023</v>
      </c>
      <c r="J177">
        <v>2782685.7080000001</v>
      </c>
      <c r="K177">
        <v>2782685.7080000001</v>
      </c>
      <c r="L177">
        <v>2683462</v>
      </c>
      <c r="O177">
        <v>841763</v>
      </c>
      <c r="R177">
        <v>386508.07089999999</v>
      </c>
      <c r="S177">
        <v>0.3</v>
      </c>
      <c r="T177" t="s">
        <v>1026</v>
      </c>
      <c r="U177">
        <v>2396177.6370999999</v>
      </c>
    </row>
    <row r="178" spans="1:21">
      <c r="A178" t="s">
        <v>527</v>
      </c>
      <c r="B178" t="s">
        <v>315</v>
      </c>
      <c r="C178" t="s">
        <v>999</v>
      </c>
      <c r="D178" t="s">
        <v>662</v>
      </c>
      <c r="E178" t="s">
        <v>1027</v>
      </c>
      <c r="F178" t="s">
        <v>1027</v>
      </c>
      <c r="G178" t="s">
        <v>1027</v>
      </c>
      <c r="H178" t="s">
        <v>1027</v>
      </c>
      <c r="I178">
        <v>2025</v>
      </c>
      <c r="J178">
        <v>3040000</v>
      </c>
      <c r="K178">
        <v>3040000</v>
      </c>
      <c r="O178">
        <v>5000</v>
      </c>
      <c r="S178">
        <v>0</v>
      </c>
      <c r="T178" t="s">
        <v>1028</v>
      </c>
      <c r="U178">
        <v>3040000</v>
      </c>
    </row>
    <row r="179" spans="1:21">
      <c r="A179" t="s">
        <v>527</v>
      </c>
      <c r="B179" t="s">
        <v>315</v>
      </c>
      <c r="C179" t="s">
        <v>999</v>
      </c>
      <c r="D179" t="s">
        <v>1029</v>
      </c>
      <c r="E179" t="s">
        <v>1030</v>
      </c>
      <c r="F179" t="s">
        <v>1030</v>
      </c>
      <c r="G179" t="s">
        <v>1030</v>
      </c>
      <c r="H179" t="s">
        <v>1030</v>
      </c>
      <c r="I179">
        <v>2023</v>
      </c>
      <c r="J179">
        <v>1011886</v>
      </c>
      <c r="K179">
        <v>1011886</v>
      </c>
      <c r="L179">
        <v>982474</v>
      </c>
      <c r="O179">
        <v>0</v>
      </c>
      <c r="R179">
        <v>117956</v>
      </c>
      <c r="S179">
        <v>0.4</v>
      </c>
      <c r="T179" t="s">
        <v>1031</v>
      </c>
      <c r="U179">
        <v>893930</v>
      </c>
    </row>
    <row r="180" spans="1:21">
      <c r="A180" t="s">
        <v>527</v>
      </c>
      <c r="B180" t="s">
        <v>315</v>
      </c>
      <c r="C180" t="s">
        <v>999</v>
      </c>
      <c r="D180" t="s">
        <v>1032</v>
      </c>
      <c r="E180" t="s">
        <v>1033</v>
      </c>
      <c r="F180" t="s">
        <v>1033</v>
      </c>
      <c r="G180" t="s">
        <v>1033</v>
      </c>
      <c r="H180" t="s">
        <v>1033</v>
      </c>
      <c r="I180">
        <v>2023</v>
      </c>
      <c r="J180">
        <v>1000000</v>
      </c>
      <c r="K180">
        <v>1000000</v>
      </c>
      <c r="L180">
        <v>867907</v>
      </c>
      <c r="O180">
        <v>20000</v>
      </c>
      <c r="R180">
        <v>654087</v>
      </c>
      <c r="S180">
        <v>0.8</v>
      </c>
      <c r="T180" t="s">
        <v>339</v>
      </c>
      <c r="U180">
        <v>345913</v>
      </c>
    </row>
    <row r="181" spans="1:21">
      <c r="A181" t="s">
        <v>527</v>
      </c>
      <c r="B181" t="s">
        <v>315</v>
      </c>
      <c r="C181" t="s">
        <v>999</v>
      </c>
      <c r="D181" t="s">
        <v>667</v>
      </c>
      <c r="E181" t="s">
        <v>1034</v>
      </c>
      <c r="F181" t="s">
        <v>1034</v>
      </c>
      <c r="G181" t="s">
        <v>1034</v>
      </c>
      <c r="H181" t="s">
        <v>1034</v>
      </c>
      <c r="I181">
        <v>2023</v>
      </c>
      <c r="J181">
        <v>1220000</v>
      </c>
      <c r="K181">
        <v>1220000</v>
      </c>
      <c r="L181">
        <v>975895</v>
      </c>
      <c r="O181">
        <v>105096</v>
      </c>
      <c r="R181">
        <v>267220</v>
      </c>
      <c r="S181">
        <v>0.6</v>
      </c>
      <c r="T181" t="s">
        <v>339</v>
      </c>
      <c r="U181">
        <v>952780</v>
      </c>
    </row>
    <row r="182" spans="1:21">
      <c r="A182" t="s">
        <v>527</v>
      </c>
      <c r="B182" t="s">
        <v>315</v>
      </c>
      <c r="C182" t="s">
        <v>999</v>
      </c>
      <c r="D182" t="s">
        <v>667</v>
      </c>
      <c r="E182" t="s">
        <v>1035</v>
      </c>
      <c r="F182" t="s">
        <v>1035</v>
      </c>
      <c r="G182" t="s">
        <v>1035</v>
      </c>
      <c r="H182" t="s">
        <v>1035</v>
      </c>
      <c r="I182">
        <v>2024</v>
      </c>
      <c r="J182">
        <v>1600000</v>
      </c>
      <c r="K182">
        <v>1600000</v>
      </c>
      <c r="L182">
        <v>1160372</v>
      </c>
      <c r="O182">
        <v>127593</v>
      </c>
      <c r="R182">
        <v>563872</v>
      </c>
      <c r="S182">
        <v>0.5</v>
      </c>
      <c r="T182" t="s">
        <v>339</v>
      </c>
      <c r="U182">
        <v>1036128</v>
      </c>
    </row>
    <row r="183" spans="1:21">
      <c r="A183" t="s">
        <v>527</v>
      </c>
      <c r="B183" t="s">
        <v>271</v>
      </c>
      <c r="C183" t="s">
        <v>999</v>
      </c>
      <c r="D183" t="s">
        <v>1036</v>
      </c>
      <c r="E183" t="s">
        <v>1037</v>
      </c>
      <c r="F183" t="s">
        <v>1037</v>
      </c>
      <c r="G183" t="s">
        <v>1037</v>
      </c>
      <c r="H183" t="s">
        <v>1037</v>
      </c>
      <c r="I183">
        <v>2023</v>
      </c>
      <c r="J183">
        <v>2023771</v>
      </c>
      <c r="K183">
        <v>2023771</v>
      </c>
      <c r="L183">
        <v>1936335</v>
      </c>
      <c r="O183">
        <v>400000</v>
      </c>
      <c r="R183">
        <v>226890</v>
      </c>
      <c r="S183" t="s">
        <v>110</v>
      </c>
      <c r="U183">
        <v>1796881</v>
      </c>
    </row>
    <row r="184" spans="1:21">
      <c r="A184" t="s">
        <v>527</v>
      </c>
      <c r="B184" t="s">
        <v>271</v>
      </c>
      <c r="C184" t="s">
        <v>999</v>
      </c>
      <c r="D184" t="s">
        <v>1038</v>
      </c>
      <c r="E184" t="s">
        <v>1039</v>
      </c>
      <c r="F184" t="s">
        <v>1039</v>
      </c>
      <c r="G184" t="s">
        <v>1039</v>
      </c>
      <c r="H184" t="s">
        <v>1039</v>
      </c>
      <c r="I184">
        <v>2024</v>
      </c>
      <c r="J184">
        <v>1400000</v>
      </c>
      <c r="K184">
        <v>1400000</v>
      </c>
      <c r="L184">
        <v>1284988</v>
      </c>
      <c r="O184">
        <v>100000</v>
      </c>
      <c r="R184">
        <v>405775</v>
      </c>
      <c r="S184" t="s">
        <v>1040</v>
      </c>
      <c r="U184">
        <v>994225</v>
      </c>
    </row>
    <row r="185" spans="1:21">
      <c r="A185" t="s">
        <v>527</v>
      </c>
      <c r="B185" t="s">
        <v>271</v>
      </c>
      <c r="C185" t="s">
        <v>999</v>
      </c>
      <c r="D185" t="s">
        <v>1038</v>
      </c>
      <c r="E185" t="s">
        <v>1041</v>
      </c>
      <c r="F185" t="s">
        <v>1041</v>
      </c>
      <c r="G185" t="s">
        <v>1041</v>
      </c>
      <c r="H185" t="s">
        <v>1041</v>
      </c>
      <c r="I185">
        <v>2024</v>
      </c>
      <c r="J185">
        <v>1800000</v>
      </c>
      <c r="K185">
        <v>1800000</v>
      </c>
      <c r="L185">
        <v>1528479</v>
      </c>
      <c r="O185">
        <v>160000</v>
      </c>
      <c r="R185">
        <v>125344</v>
      </c>
      <c r="S185" t="s">
        <v>1042</v>
      </c>
      <c r="U185">
        <v>1674656</v>
      </c>
    </row>
    <row r="186" spans="1:21">
      <c r="A186" t="s">
        <v>527</v>
      </c>
      <c r="B186" t="s">
        <v>271</v>
      </c>
      <c r="C186" t="s">
        <v>999</v>
      </c>
      <c r="D186" t="s">
        <v>1038</v>
      </c>
      <c r="E186" t="s">
        <v>1043</v>
      </c>
      <c r="F186" t="s">
        <v>1043</v>
      </c>
      <c r="G186" t="s">
        <v>1043</v>
      </c>
      <c r="H186" t="s">
        <v>1043</v>
      </c>
      <c r="I186">
        <v>2024</v>
      </c>
      <c r="J186">
        <v>1800000</v>
      </c>
      <c r="K186">
        <v>1800000</v>
      </c>
      <c r="L186">
        <v>1787948</v>
      </c>
      <c r="O186">
        <v>200000</v>
      </c>
      <c r="R186">
        <v>376105</v>
      </c>
      <c r="S186" t="s">
        <v>1042</v>
      </c>
      <c r="U186">
        <v>1423895</v>
      </c>
    </row>
    <row r="187" spans="1:21">
      <c r="A187" t="s">
        <v>527</v>
      </c>
      <c r="B187" t="s">
        <v>271</v>
      </c>
      <c r="C187" t="s">
        <v>999</v>
      </c>
      <c r="D187" t="s">
        <v>1044</v>
      </c>
      <c r="E187" t="s">
        <v>1045</v>
      </c>
      <c r="F187" t="s">
        <v>1045</v>
      </c>
      <c r="G187" t="s">
        <v>1045</v>
      </c>
      <c r="H187" t="s">
        <v>1045</v>
      </c>
      <c r="I187">
        <v>2024</v>
      </c>
      <c r="J187">
        <v>4000000</v>
      </c>
      <c r="K187">
        <v>4000000</v>
      </c>
      <c r="L187">
        <v>2287852</v>
      </c>
      <c r="O187">
        <v>0</v>
      </c>
      <c r="R187">
        <v>224053</v>
      </c>
      <c r="S187" t="s">
        <v>1042</v>
      </c>
      <c r="U187">
        <v>3775947</v>
      </c>
    </row>
    <row r="188" spans="1:21">
      <c r="A188" t="s">
        <v>527</v>
      </c>
      <c r="B188" t="s">
        <v>309</v>
      </c>
      <c r="C188" t="s">
        <v>999</v>
      </c>
      <c r="D188" t="s">
        <v>1046</v>
      </c>
      <c r="E188" t="s">
        <v>1047</v>
      </c>
      <c r="F188" t="s">
        <v>1047</v>
      </c>
      <c r="G188" t="s">
        <v>1047</v>
      </c>
      <c r="H188" t="s">
        <v>1047</v>
      </c>
      <c r="I188">
        <v>2025</v>
      </c>
      <c r="J188">
        <v>2800000</v>
      </c>
      <c r="K188">
        <v>2800000</v>
      </c>
      <c r="L188">
        <v>0</v>
      </c>
      <c r="O188">
        <v>5000</v>
      </c>
      <c r="R188">
        <v>0</v>
      </c>
      <c r="S188">
        <v>0</v>
      </c>
      <c r="T188" t="s">
        <v>1048</v>
      </c>
      <c r="U188">
        <v>2800000</v>
      </c>
    </row>
    <row r="189" spans="1:21">
      <c r="A189" t="s">
        <v>527</v>
      </c>
      <c r="B189" t="s">
        <v>309</v>
      </c>
      <c r="C189" t="s">
        <v>999</v>
      </c>
      <c r="D189" t="s">
        <v>739</v>
      </c>
      <c r="E189" t="s">
        <v>1049</v>
      </c>
      <c r="F189" t="s">
        <v>1049</v>
      </c>
      <c r="G189" t="s">
        <v>1049</v>
      </c>
      <c r="H189" t="s">
        <v>1049</v>
      </c>
      <c r="I189">
        <v>2023</v>
      </c>
      <c r="J189">
        <v>1000000</v>
      </c>
      <c r="K189">
        <v>1000000</v>
      </c>
      <c r="L189">
        <v>981430.86684000003</v>
      </c>
      <c r="O189">
        <v>0</v>
      </c>
      <c r="R189">
        <v>28097.265780000002</v>
      </c>
      <c r="S189">
        <v>0.5</v>
      </c>
      <c r="T189" t="s">
        <v>743</v>
      </c>
      <c r="U189">
        <v>971902.73421999998</v>
      </c>
    </row>
    <row r="190" spans="1:21">
      <c r="A190" t="s">
        <v>527</v>
      </c>
      <c r="B190" t="s">
        <v>309</v>
      </c>
      <c r="C190" t="s">
        <v>999</v>
      </c>
      <c r="D190" t="s">
        <v>752</v>
      </c>
      <c r="E190" t="s">
        <v>1050</v>
      </c>
      <c r="F190" t="s">
        <v>1050</v>
      </c>
      <c r="G190" t="s">
        <v>1050</v>
      </c>
      <c r="H190" t="s">
        <v>1050</v>
      </c>
      <c r="I190">
        <v>2025</v>
      </c>
      <c r="J190">
        <v>2500000</v>
      </c>
      <c r="K190">
        <v>2500000</v>
      </c>
      <c r="L190">
        <v>0</v>
      </c>
      <c r="O190">
        <v>200000</v>
      </c>
      <c r="R190">
        <v>0</v>
      </c>
      <c r="S190">
        <v>0</v>
      </c>
      <c r="T190" t="s">
        <v>1051</v>
      </c>
      <c r="U190">
        <v>2500000</v>
      </c>
    </row>
    <row r="191" spans="1:21">
      <c r="A191" t="s">
        <v>527</v>
      </c>
      <c r="B191" t="s">
        <v>305</v>
      </c>
      <c r="C191" t="s">
        <v>999</v>
      </c>
      <c r="D191" t="s">
        <v>1052</v>
      </c>
      <c r="E191" t="s">
        <v>1053</v>
      </c>
      <c r="F191" t="s">
        <v>1053</v>
      </c>
      <c r="G191" t="s">
        <v>1053</v>
      </c>
      <c r="H191" t="s">
        <v>1053</v>
      </c>
      <c r="I191" t="s">
        <v>1054</v>
      </c>
      <c r="J191">
        <v>1000000</v>
      </c>
      <c r="K191">
        <v>1000000</v>
      </c>
      <c r="L191">
        <v>0</v>
      </c>
      <c r="O191">
        <v>30000</v>
      </c>
      <c r="R191">
        <v>0</v>
      </c>
      <c r="S191">
        <v>0</v>
      </c>
      <c r="T191" t="s">
        <v>1055</v>
      </c>
      <c r="U191">
        <v>1000000</v>
      </c>
    </row>
    <row r="192" spans="1:21">
      <c r="A192" t="s">
        <v>527</v>
      </c>
      <c r="B192" t="s">
        <v>305</v>
      </c>
      <c r="C192" t="s">
        <v>999</v>
      </c>
      <c r="D192" t="s">
        <v>1052</v>
      </c>
      <c r="E192" t="s">
        <v>3253</v>
      </c>
      <c r="F192" t="s">
        <v>3253</v>
      </c>
      <c r="G192" t="s">
        <v>3253</v>
      </c>
      <c r="H192" t="s">
        <v>3253</v>
      </c>
      <c r="I192" t="s">
        <v>1057</v>
      </c>
      <c r="J192">
        <v>2500000</v>
      </c>
      <c r="K192">
        <v>2500000</v>
      </c>
      <c r="L192">
        <v>2401255</v>
      </c>
      <c r="O192">
        <v>300000</v>
      </c>
      <c r="R192">
        <v>511501</v>
      </c>
      <c r="S192">
        <v>0.5</v>
      </c>
      <c r="T192" t="s">
        <v>20</v>
      </c>
      <c r="U192">
        <v>1988499</v>
      </c>
    </row>
    <row r="193" spans="1:21">
      <c r="A193" t="s">
        <v>527</v>
      </c>
      <c r="B193" t="s">
        <v>305</v>
      </c>
      <c r="C193" t="s">
        <v>999</v>
      </c>
      <c r="D193" t="s">
        <v>1058</v>
      </c>
      <c r="E193" t="s">
        <v>1059</v>
      </c>
      <c r="F193" t="s">
        <v>1059</v>
      </c>
      <c r="G193" t="s">
        <v>1059</v>
      </c>
      <c r="H193" t="s">
        <v>1059</v>
      </c>
      <c r="I193" t="s">
        <v>1054</v>
      </c>
      <c r="J193">
        <v>2000000</v>
      </c>
      <c r="K193">
        <v>2000000</v>
      </c>
      <c r="L193">
        <v>0</v>
      </c>
      <c r="O193">
        <v>150000</v>
      </c>
      <c r="R193">
        <v>0</v>
      </c>
      <c r="S193">
        <v>0</v>
      </c>
      <c r="T193" t="s">
        <v>1060</v>
      </c>
      <c r="U193">
        <v>2000000</v>
      </c>
    </row>
    <row r="194" spans="1:21">
      <c r="A194" t="s">
        <v>527</v>
      </c>
      <c r="B194" t="s">
        <v>305</v>
      </c>
      <c r="C194" t="s">
        <v>999</v>
      </c>
      <c r="D194" t="s">
        <v>1058</v>
      </c>
      <c r="E194" t="s">
        <v>1061</v>
      </c>
      <c r="F194" t="s">
        <v>1061</v>
      </c>
      <c r="G194" t="s">
        <v>1061</v>
      </c>
      <c r="H194" t="s">
        <v>1061</v>
      </c>
      <c r="I194" t="s">
        <v>1062</v>
      </c>
      <c r="J194">
        <v>2023771</v>
      </c>
      <c r="K194">
        <v>2023771</v>
      </c>
      <c r="L194">
        <v>2019085</v>
      </c>
      <c r="O194">
        <v>492035</v>
      </c>
      <c r="R194">
        <v>533094</v>
      </c>
      <c r="S194">
        <v>0.4</v>
      </c>
      <c r="T194" t="s">
        <v>20</v>
      </c>
      <c r="U194">
        <v>1490677</v>
      </c>
    </row>
    <row r="195" spans="1:21">
      <c r="A195" t="s">
        <v>527</v>
      </c>
      <c r="B195" t="s">
        <v>305</v>
      </c>
      <c r="C195" t="s">
        <v>999</v>
      </c>
      <c r="D195" t="s">
        <v>1063</v>
      </c>
      <c r="E195" t="s">
        <v>1064</v>
      </c>
      <c r="F195" t="s">
        <v>1064</v>
      </c>
      <c r="G195" t="s">
        <v>1064</v>
      </c>
      <c r="H195" t="s">
        <v>1064</v>
      </c>
      <c r="I195" t="s">
        <v>1057</v>
      </c>
      <c r="J195">
        <v>1000000</v>
      </c>
      <c r="K195">
        <v>1000000</v>
      </c>
      <c r="L195">
        <v>951393</v>
      </c>
      <c r="O195">
        <v>21000</v>
      </c>
      <c r="R195">
        <v>252722</v>
      </c>
      <c r="S195">
        <v>0.6</v>
      </c>
      <c r="T195" t="s">
        <v>20</v>
      </c>
      <c r="U195">
        <v>747278</v>
      </c>
    </row>
    <row r="196" spans="1:21">
      <c r="A196" t="s">
        <v>527</v>
      </c>
      <c r="B196" t="s">
        <v>316</v>
      </c>
      <c r="C196" t="s">
        <v>999</v>
      </c>
      <c r="D196" t="s">
        <v>646</v>
      </c>
      <c r="E196" t="s">
        <v>1065</v>
      </c>
      <c r="F196" t="s">
        <v>1065</v>
      </c>
      <c r="G196" t="s">
        <v>1065</v>
      </c>
      <c r="H196" t="s">
        <v>1065</v>
      </c>
      <c r="I196">
        <v>2024</v>
      </c>
      <c r="J196">
        <v>3000000</v>
      </c>
      <c r="K196">
        <v>3000000</v>
      </c>
      <c r="L196">
        <v>2604074</v>
      </c>
      <c r="O196">
        <v>188933</v>
      </c>
      <c r="R196">
        <v>311067</v>
      </c>
      <c r="S196">
        <v>0.2</v>
      </c>
      <c r="U196">
        <v>2688933</v>
      </c>
    </row>
    <row r="197" spans="1:21">
      <c r="A197" t="s">
        <v>527</v>
      </c>
      <c r="B197" t="s">
        <v>316</v>
      </c>
      <c r="C197" t="s">
        <v>999</v>
      </c>
      <c r="D197" t="s">
        <v>646</v>
      </c>
      <c r="E197" t="s">
        <v>365</v>
      </c>
      <c r="F197" t="s">
        <v>365</v>
      </c>
      <c r="G197" t="s">
        <v>365</v>
      </c>
      <c r="H197" t="s">
        <v>365</v>
      </c>
      <c r="I197">
        <v>2025</v>
      </c>
      <c r="J197">
        <v>2000000</v>
      </c>
      <c r="K197">
        <v>2000000</v>
      </c>
      <c r="L197">
        <v>0</v>
      </c>
      <c r="O197">
        <v>250000</v>
      </c>
      <c r="R197">
        <v>0</v>
      </c>
      <c r="S197">
        <v>0</v>
      </c>
      <c r="U197">
        <v>2000000</v>
      </c>
    </row>
    <row r="198" spans="1:21">
      <c r="A198" t="s">
        <v>527</v>
      </c>
      <c r="B198" t="s">
        <v>316</v>
      </c>
      <c r="C198" t="s">
        <v>999</v>
      </c>
      <c r="D198" t="s">
        <v>646</v>
      </c>
      <c r="E198" t="s">
        <v>365</v>
      </c>
      <c r="F198" t="s">
        <v>365</v>
      </c>
      <c r="G198" t="s">
        <v>365</v>
      </c>
      <c r="H198" t="s">
        <v>365</v>
      </c>
      <c r="I198">
        <v>2025</v>
      </c>
      <c r="J198">
        <v>1099459</v>
      </c>
      <c r="K198">
        <v>1099459</v>
      </c>
      <c r="L198">
        <v>0</v>
      </c>
      <c r="O198">
        <v>150000</v>
      </c>
      <c r="R198">
        <v>0</v>
      </c>
      <c r="S198">
        <v>0</v>
      </c>
      <c r="U198">
        <v>1099459</v>
      </c>
    </row>
    <row r="199" spans="1:21">
      <c r="A199" t="s">
        <v>527</v>
      </c>
      <c r="B199" t="s">
        <v>316</v>
      </c>
      <c r="C199" t="s">
        <v>999</v>
      </c>
      <c r="D199" t="s">
        <v>605</v>
      </c>
      <c r="E199" t="s">
        <v>1065</v>
      </c>
      <c r="F199" t="s">
        <v>1065</v>
      </c>
      <c r="G199" t="s">
        <v>1065</v>
      </c>
      <c r="H199" t="s">
        <v>1065</v>
      </c>
      <c r="I199">
        <v>2025</v>
      </c>
      <c r="J199">
        <v>2700000</v>
      </c>
      <c r="K199">
        <v>2700000</v>
      </c>
      <c r="L199">
        <v>0</v>
      </c>
      <c r="O199">
        <v>5000</v>
      </c>
      <c r="R199">
        <v>0</v>
      </c>
      <c r="S199">
        <v>0</v>
      </c>
      <c r="U199">
        <v>2700000</v>
      </c>
    </row>
    <row r="200" spans="1:21">
      <c r="A200" t="s">
        <v>527</v>
      </c>
      <c r="B200" t="s">
        <v>316</v>
      </c>
      <c r="C200" t="s">
        <v>999</v>
      </c>
      <c r="D200" t="s">
        <v>1024</v>
      </c>
      <c r="E200" t="s">
        <v>1025</v>
      </c>
      <c r="F200" t="s">
        <v>1025</v>
      </c>
      <c r="G200" t="s">
        <v>1025</v>
      </c>
      <c r="H200" t="s">
        <v>1025</v>
      </c>
      <c r="I200">
        <v>2025</v>
      </c>
      <c r="J200">
        <v>2300000</v>
      </c>
      <c r="K200">
        <v>2300000</v>
      </c>
      <c r="L200">
        <v>0</v>
      </c>
      <c r="O200">
        <v>150000</v>
      </c>
      <c r="R200">
        <v>0</v>
      </c>
      <c r="S200">
        <v>0</v>
      </c>
      <c r="U200">
        <v>2300000</v>
      </c>
    </row>
    <row r="201" spans="1:21">
      <c r="A201" t="s">
        <v>527</v>
      </c>
      <c r="B201" t="s">
        <v>316</v>
      </c>
      <c r="C201" t="s">
        <v>999</v>
      </c>
      <c r="D201" t="s">
        <v>1024</v>
      </c>
      <c r="E201" t="s">
        <v>1066</v>
      </c>
      <c r="F201" t="s">
        <v>1066</v>
      </c>
      <c r="G201" t="s">
        <v>1066</v>
      </c>
      <c r="H201" t="s">
        <v>1066</v>
      </c>
      <c r="I201">
        <v>2025</v>
      </c>
      <c r="J201">
        <v>2782685.7080000001</v>
      </c>
      <c r="K201">
        <v>2782685.7080000001</v>
      </c>
      <c r="L201">
        <v>2505084</v>
      </c>
      <c r="O201">
        <v>250000</v>
      </c>
      <c r="R201">
        <v>58996</v>
      </c>
      <c r="S201">
        <v>0.3</v>
      </c>
      <c r="U201">
        <v>2723689.7080000001</v>
      </c>
    </row>
    <row r="202" spans="1:21">
      <c r="A202" t="s">
        <v>527</v>
      </c>
      <c r="B202" t="s">
        <v>292</v>
      </c>
      <c r="C202" t="s">
        <v>999</v>
      </c>
      <c r="D202" t="s">
        <v>839</v>
      </c>
      <c r="E202" t="s">
        <v>839</v>
      </c>
      <c r="F202" t="s">
        <v>839</v>
      </c>
      <c r="G202" t="s">
        <v>839</v>
      </c>
      <c r="H202" t="s">
        <v>839</v>
      </c>
      <c r="J202">
        <v>5715000</v>
      </c>
      <c r="K202">
        <v>5715000</v>
      </c>
      <c r="L202">
        <v>5126328.2434</v>
      </c>
      <c r="O202">
        <v>769459</v>
      </c>
      <c r="R202">
        <v>237852.67681</v>
      </c>
      <c r="U202">
        <v>5477147.3231899999</v>
      </c>
    </row>
    <row r="203" spans="1:21">
      <c r="A203" t="s">
        <v>527</v>
      </c>
      <c r="B203" t="s">
        <v>292</v>
      </c>
      <c r="C203" t="s">
        <v>999</v>
      </c>
      <c r="D203" t="s">
        <v>840</v>
      </c>
      <c r="E203" t="s">
        <v>840</v>
      </c>
      <c r="F203" t="s">
        <v>840</v>
      </c>
      <c r="G203" t="s">
        <v>840</v>
      </c>
      <c r="H203" t="s">
        <v>840</v>
      </c>
      <c r="J203">
        <v>5715000</v>
      </c>
      <c r="K203">
        <v>5715000</v>
      </c>
      <c r="L203">
        <v>5126328.2434</v>
      </c>
      <c r="O203">
        <v>769459</v>
      </c>
      <c r="R203">
        <v>237852.67681</v>
      </c>
      <c r="U203">
        <v>5477147.3231899999</v>
      </c>
    </row>
    <row r="204" spans="1:21">
      <c r="A204" t="s">
        <v>527</v>
      </c>
      <c r="B204" t="s">
        <v>292</v>
      </c>
      <c r="C204" t="s">
        <v>999</v>
      </c>
      <c r="D204" t="s">
        <v>841</v>
      </c>
      <c r="E204" t="s">
        <v>841</v>
      </c>
      <c r="F204" t="s">
        <v>841</v>
      </c>
      <c r="G204" t="s">
        <v>841</v>
      </c>
      <c r="H204" t="s">
        <v>841</v>
      </c>
      <c r="J204">
        <v>5715000</v>
      </c>
      <c r="K204">
        <v>5715000</v>
      </c>
      <c r="L204">
        <v>5126328.2434</v>
      </c>
      <c r="O204">
        <v>769459</v>
      </c>
      <c r="R204">
        <v>237852.67681</v>
      </c>
      <c r="U204">
        <v>5477147.3231899999</v>
      </c>
    </row>
    <row r="205" spans="1:21">
      <c r="A205" t="s">
        <v>527</v>
      </c>
      <c r="B205" t="s">
        <v>292</v>
      </c>
      <c r="C205" t="s">
        <v>999</v>
      </c>
      <c r="D205" t="s">
        <v>1067</v>
      </c>
      <c r="E205" t="s">
        <v>1067</v>
      </c>
      <c r="F205" t="s">
        <v>1067</v>
      </c>
      <c r="G205" t="s">
        <v>1067</v>
      </c>
      <c r="H205" t="s">
        <v>1067</v>
      </c>
      <c r="I205">
        <v>2024</v>
      </c>
      <c r="J205">
        <v>1800000</v>
      </c>
      <c r="K205">
        <v>1800000</v>
      </c>
      <c r="L205">
        <v>1609614.7179</v>
      </c>
      <c r="O205">
        <v>169459</v>
      </c>
      <c r="R205">
        <v>237852.67681</v>
      </c>
      <c r="S205">
        <v>0.15</v>
      </c>
      <c r="U205">
        <v>1562147.3231899999</v>
      </c>
    </row>
    <row r="206" spans="1:21">
      <c r="A206" t="s">
        <v>527</v>
      </c>
      <c r="B206" t="s">
        <v>292</v>
      </c>
      <c r="C206" t="s">
        <v>999</v>
      </c>
      <c r="D206" t="s">
        <v>1068</v>
      </c>
      <c r="E206" t="s">
        <v>1068</v>
      </c>
      <c r="F206" t="s">
        <v>1068</v>
      </c>
      <c r="G206" t="s">
        <v>1068</v>
      </c>
      <c r="H206" t="s">
        <v>1068</v>
      </c>
      <c r="I206">
        <v>2023</v>
      </c>
      <c r="J206">
        <v>3915000</v>
      </c>
      <c r="K206">
        <v>3915000</v>
      </c>
      <c r="L206">
        <v>3516713.5255</v>
      </c>
      <c r="O206">
        <v>600000</v>
      </c>
      <c r="R206">
        <v>0</v>
      </c>
      <c r="S206">
        <v>0.1</v>
      </c>
      <c r="U206">
        <v>3915000</v>
      </c>
    </row>
    <row r="207" spans="1:21">
      <c r="A207" t="s">
        <v>527</v>
      </c>
      <c r="B207" t="s">
        <v>292</v>
      </c>
      <c r="C207" t="s">
        <v>999</v>
      </c>
      <c r="D207" t="s">
        <v>1069</v>
      </c>
      <c r="E207" t="s">
        <v>1069</v>
      </c>
      <c r="F207" t="s">
        <v>1069</v>
      </c>
      <c r="G207" t="s">
        <v>1069</v>
      </c>
      <c r="H207" t="s">
        <v>1069</v>
      </c>
      <c r="J207">
        <v>2600000</v>
      </c>
      <c r="K207">
        <v>2600000</v>
      </c>
      <c r="L207">
        <v>0</v>
      </c>
      <c r="O207">
        <v>200000</v>
      </c>
      <c r="R207">
        <v>0</v>
      </c>
      <c r="U207">
        <v>2600000</v>
      </c>
    </row>
    <row r="208" spans="1:21">
      <c r="A208" t="s">
        <v>527</v>
      </c>
      <c r="B208" t="s">
        <v>292</v>
      </c>
      <c r="C208" t="s">
        <v>999</v>
      </c>
      <c r="D208" t="s">
        <v>1070</v>
      </c>
      <c r="E208" t="s">
        <v>1070</v>
      </c>
      <c r="F208" t="s">
        <v>1070</v>
      </c>
      <c r="G208" t="s">
        <v>1070</v>
      </c>
      <c r="H208" t="s">
        <v>1070</v>
      </c>
      <c r="J208">
        <v>2600000</v>
      </c>
      <c r="K208">
        <v>2600000</v>
      </c>
      <c r="L208">
        <v>0</v>
      </c>
      <c r="O208">
        <v>200000</v>
      </c>
      <c r="R208">
        <v>0</v>
      </c>
      <c r="U208">
        <v>2600000</v>
      </c>
    </row>
    <row r="209" spans="1:21">
      <c r="A209" t="s">
        <v>527</v>
      </c>
      <c r="B209" t="s">
        <v>292</v>
      </c>
      <c r="C209" t="s">
        <v>999</v>
      </c>
      <c r="D209" t="s">
        <v>1071</v>
      </c>
      <c r="E209" t="s">
        <v>1071</v>
      </c>
      <c r="F209" t="s">
        <v>1071</v>
      </c>
      <c r="G209" t="s">
        <v>1071</v>
      </c>
      <c r="H209" t="s">
        <v>1071</v>
      </c>
      <c r="J209">
        <v>2600000</v>
      </c>
      <c r="K209">
        <v>2600000</v>
      </c>
      <c r="L209">
        <v>0</v>
      </c>
      <c r="O209">
        <v>200000</v>
      </c>
      <c r="R209">
        <v>0</v>
      </c>
      <c r="U209">
        <v>2600000</v>
      </c>
    </row>
    <row r="210" spans="1:21">
      <c r="A210" t="s">
        <v>527</v>
      </c>
      <c r="B210" t="s">
        <v>292</v>
      </c>
      <c r="C210" t="s">
        <v>999</v>
      </c>
      <c r="D210" t="s">
        <v>1072</v>
      </c>
      <c r="E210" t="s">
        <v>1072</v>
      </c>
      <c r="F210" t="s">
        <v>1072</v>
      </c>
      <c r="G210" t="s">
        <v>1072</v>
      </c>
      <c r="H210" t="s">
        <v>1072</v>
      </c>
      <c r="I210">
        <v>2025</v>
      </c>
      <c r="J210">
        <v>2600000</v>
      </c>
      <c r="K210">
        <v>2600000</v>
      </c>
      <c r="L210">
        <v>0</v>
      </c>
      <c r="O210">
        <v>200000</v>
      </c>
      <c r="R210">
        <v>0</v>
      </c>
      <c r="S210">
        <v>0</v>
      </c>
      <c r="T210" t="s">
        <v>1073</v>
      </c>
      <c r="U210">
        <v>2600000</v>
      </c>
    </row>
    <row r="211" spans="1:21">
      <c r="A211" t="s">
        <v>527</v>
      </c>
      <c r="B211" t="s">
        <v>314</v>
      </c>
      <c r="C211" t="s">
        <v>999</v>
      </c>
      <c r="D211" t="s">
        <v>866</v>
      </c>
      <c r="E211" t="s">
        <v>1074</v>
      </c>
      <c r="F211" t="s">
        <v>1074</v>
      </c>
      <c r="G211" t="s">
        <v>1074</v>
      </c>
      <c r="H211" t="s">
        <v>1074</v>
      </c>
      <c r="I211">
        <v>2023</v>
      </c>
      <c r="J211">
        <v>1000000</v>
      </c>
      <c r="K211">
        <v>1000000</v>
      </c>
      <c r="L211">
        <v>937760</v>
      </c>
      <c r="O211">
        <v>25000</v>
      </c>
      <c r="R211">
        <v>198270</v>
      </c>
      <c r="S211">
        <v>0.7</v>
      </c>
      <c r="T211" t="s">
        <v>865</v>
      </c>
      <c r="U211">
        <v>801730</v>
      </c>
    </row>
    <row r="212" spans="1:21">
      <c r="A212" t="s">
        <v>527</v>
      </c>
      <c r="B212" t="s">
        <v>314</v>
      </c>
      <c r="C212" t="s">
        <v>999</v>
      </c>
      <c r="D212" t="s">
        <v>1075</v>
      </c>
      <c r="E212" t="s">
        <v>1076</v>
      </c>
      <c r="F212" t="s">
        <v>1076</v>
      </c>
      <c r="G212" t="s">
        <v>1076</v>
      </c>
      <c r="H212" t="s">
        <v>1076</v>
      </c>
      <c r="I212">
        <v>2023</v>
      </c>
      <c r="J212">
        <v>2750000</v>
      </c>
      <c r="K212">
        <v>2750000</v>
      </c>
      <c r="L212">
        <v>1292162</v>
      </c>
      <c r="O212">
        <v>0</v>
      </c>
      <c r="R212">
        <v>0</v>
      </c>
      <c r="S212">
        <v>0</v>
      </c>
      <c r="T212" t="s">
        <v>865</v>
      </c>
      <c r="U212">
        <v>2750000</v>
      </c>
    </row>
    <row r="213" spans="1:21">
      <c r="A213" t="s">
        <v>527</v>
      </c>
      <c r="B213" t="s">
        <v>314</v>
      </c>
      <c r="C213" t="s">
        <v>999</v>
      </c>
      <c r="D213" t="s">
        <v>1075</v>
      </c>
      <c r="E213" t="s">
        <v>1077</v>
      </c>
      <c r="F213" t="s">
        <v>1077</v>
      </c>
      <c r="G213" t="s">
        <v>1077</v>
      </c>
      <c r="H213" t="s">
        <v>1077</v>
      </c>
      <c r="I213">
        <v>2024</v>
      </c>
      <c r="J213">
        <v>3000</v>
      </c>
      <c r="K213">
        <v>3000</v>
      </c>
      <c r="L213">
        <v>2951</v>
      </c>
      <c r="O213">
        <v>0</v>
      </c>
      <c r="R213">
        <v>0</v>
      </c>
      <c r="S213">
        <v>1</v>
      </c>
      <c r="T213" t="s">
        <v>1078</v>
      </c>
      <c r="U213">
        <v>3000</v>
      </c>
    </row>
    <row r="214" spans="1:21">
      <c r="A214" t="s">
        <v>527</v>
      </c>
      <c r="B214" t="s">
        <v>314</v>
      </c>
      <c r="C214" t="s">
        <v>999</v>
      </c>
      <c r="D214" t="s">
        <v>1075</v>
      </c>
      <c r="E214" t="s">
        <v>1079</v>
      </c>
      <c r="F214" t="s">
        <v>1079</v>
      </c>
      <c r="G214" t="s">
        <v>1079</v>
      </c>
      <c r="H214" t="s">
        <v>1079</v>
      </c>
      <c r="I214">
        <v>2024</v>
      </c>
      <c r="J214">
        <v>2725000</v>
      </c>
      <c r="K214">
        <v>2725000</v>
      </c>
      <c r="L214">
        <v>0</v>
      </c>
      <c r="O214">
        <v>100000</v>
      </c>
      <c r="R214">
        <v>0</v>
      </c>
      <c r="S214">
        <v>0</v>
      </c>
      <c r="T214" t="s">
        <v>1080</v>
      </c>
      <c r="U214">
        <v>2725000</v>
      </c>
    </row>
    <row r="215" spans="1:21">
      <c r="A215" t="s">
        <v>527</v>
      </c>
      <c r="B215" t="s">
        <v>314</v>
      </c>
      <c r="C215" t="s">
        <v>999</v>
      </c>
      <c r="D215" t="s">
        <v>1075</v>
      </c>
      <c r="E215" t="s">
        <v>1081</v>
      </c>
      <c r="F215" t="s">
        <v>1081</v>
      </c>
      <c r="G215" t="s">
        <v>1081</v>
      </c>
      <c r="H215" t="s">
        <v>1081</v>
      </c>
      <c r="I215">
        <v>2024</v>
      </c>
      <c r="J215">
        <v>2500</v>
      </c>
      <c r="K215">
        <v>2500</v>
      </c>
      <c r="L215">
        <v>2460</v>
      </c>
      <c r="O215">
        <v>0</v>
      </c>
      <c r="R215">
        <v>0</v>
      </c>
      <c r="S215">
        <v>1</v>
      </c>
      <c r="T215" t="s">
        <v>1078</v>
      </c>
      <c r="U215">
        <v>2500</v>
      </c>
    </row>
    <row r="216" spans="1:21">
      <c r="A216" t="s">
        <v>527</v>
      </c>
      <c r="B216" t="s">
        <v>314</v>
      </c>
      <c r="C216" t="s">
        <v>999</v>
      </c>
      <c r="D216" t="s">
        <v>1075</v>
      </c>
      <c r="E216" t="s">
        <v>1082</v>
      </c>
      <c r="F216" t="s">
        <v>1082</v>
      </c>
      <c r="G216" t="s">
        <v>1082</v>
      </c>
      <c r="H216" t="s">
        <v>1082</v>
      </c>
      <c r="I216">
        <v>2024</v>
      </c>
      <c r="J216">
        <v>2358200</v>
      </c>
      <c r="K216">
        <v>2358200</v>
      </c>
      <c r="L216">
        <v>0</v>
      </c>
      <c r="O216">
        <v>100000</v>
      </c>
      <c r="R216">
        <v>0</v>
      </c>
      <c r="S216">
        <v>0</v>
      </c>
      <c r="T216" t="s">
        <v>1083</v>
      </c>
      <c r="U216">
        <v>2358200</v>
      </c>
    </row>
    <row r="217" spans="1:21">
      <c r="A217" t="s">
        <v>527</v>
      </c>
      <c r="B217" t="s">
        <v>314</v>
      </c>
      <c r="C217" t="s">
        <v>999</v>
      </c>
      <c r="D217" t="s">
        <v>1075</v>
      </c>
      <c r="E217" t="s">
        <v>1084</v>
      </c>
      <c r="F217" t="s">
        <v>1084</v>
      </c>
      <c r="G217" t="s">
        <v>1084</v>
      </c>
      <c r="H217" t="s">
        <v>1084</v>
      </c>
      <c r="I217">
        <v>2024</v>
      </c>
      <c r="J217">
        <v>2500</v>
      </c>
      <c r="K217">
        <v>2500</v>
      </c>
      <c r="L217">
        <v>2478</v>
      </c>
      <c r="O217">
        <v>0</v>
      </c>
      <c r="R217">
        <v>0</v>
      </c>
      <c r="S217">
        <v>1</v>
      </c>
      <c r="T217" t="s">
        <v>1078</v>
      </c>
      <c r="U217">
        <v>2500</v>
      </c>
    </row>
    <row r="218" spans="1:21">
      <c r="A218" t="s">
        <v>527</v>
      </c>
      <c r="B218" t="s">
        <v>314</v>
      </c>
      <c r="C218" t="s">
        <v>999</v>
      </c>
      <c r="D218" t="s">
        <v>1075</v>
      </c>
      <c r="E218" t="s">
        <v>1085</v>
      </c>
      <c r="F218" t="s">
        <v>1085</v>
      </c>
      <c r="G218" t="s">
        <v>1085</v>
      </c>
      <c r="H218" t="s">
        <v>1085</v>
      </c>
      <c r="I218">
        <v>2024</v>
      </c>
      <c r="J218">
        <v>3657000</v>
      </c>
      <c r="K218">
        <v>3657000</v>
      </c>
      <c r="L218">
        <v>0</v>
      </c>
      <c r="O218">
        <v>60000</v>
      </c>
      <c r="R218">
        <v>0</v>
      </c>
      <c r="S218">
        <v>0</v>
      </c>
      <c r="T218" t="s">
        <v>1086</v>
      </c>
      <c r="U218">
        <v>3657000</v>
      </c>
    </row>
    <row r="219" spans="1:21">
      <c r="A219" t="s">
        <v>527</v>
      </c>
      <c r="B219" t="s">
        <v>314</v>
      </c>
      <c r="C219" t="s">
        <v>999</v>
      </c>
      <c r="D219" t="s">
        <v>1075</v>
      </c>
      <c r="E219" t="s">
        <v>1087</v>
      </c>
      <c r="F219" t="s">
        <v>1087</v>
      </c>
      <c r="G219" t="s">
        <v>1087</v>
      </c>
      <c r="H219" t="s">
        <v>1087</v>
      </c>
      <c r="I219">
        <v>2024</v>
      </c>
      <c r="J219">
        <v>2500</v>
      </c>
      <c r="K219">
        <v>2500</v>
      </c>
      <c r="L219">
        <v>2451</v>
      </c>
      <c r="O219">
        <v>0</v>
      </c>
      <c r="R219">
        <v>0</v>
      </c>
      <c r="S219">
        <v>1</v>
      </c>
      <c r="T219" t="s">
        <v>1078</v>
      </c>
      <c r="U219">
        <v>2500</v>
      </c>
    </row>
    <row r="220" spans="1:21">
      <c r="A220" t="s">
        <v>527</v>
      </c>
      <c r="B220" t="s">
        <v>314</v>
      </c>
      <c r="C220" t="s">
        <v>999</v>
      </c>
      <c r="D220" t="s">
        <v>1075</v>
      </c>
      <c r="E220" t="s">
        <v>1088</v>
      </c>
      <c r="F220" t="s">
        <v>1088</v>
      </c>
      <c r="G220" t="s">
        <v>1088</v>
      </c>
      <c r="H220" t="s">
        <v>1088</v>
      </c>
      <c r="I220">
        <v>2024</v>
      </c>
      <c r="J220">
        <v>2743300</v>
      </c>
      <c r="K220">
        <v>2743300</v>
      </c>
      <c r="L220">
        <v>0</v>
      </c>
      <c r="O220">
        <v>100000</v>
      </c>
      <c r="R220">
        <v>0</v>
      </c>
      <c r="T220" t="s">
        <v>1089</v>
      </c>
      <c r="U220">
        <v>2743300</v>
      </c>
    </row>
    <row r="221" spans="1:21">
      <c r="A221" t="s">
        <v>527</v>
      </c>
      <c r="B221" t="s">
        <v>273</v>
      </c>
      <c r="C221" t="s">
        <v>999</v>
      </c>
      <c r="D221" t="s">
        <v>905</v>
      </c>
      <c r="E221" t="s">
        <v>1090</v>
      </c>
      <c r="F221" t="s">
        <v>1090</v>
      </c>
      <c r="G221" t="s">
        <v>1090</v>
      </c>
      <c r="H221" t="s">
        <v>1090</v>
      </c>
      <c r="I221" t="s">
        <v>1062</v>
      </c>
      <c r="J221">
        <v>1500000</v>
      </c>
      <c r="K221">
        <v>1500000</v>
      </c>
      <c r="L221" t="s">
        <v>106</v>
      </c>
      <c r="O221">
        <v>0</v>
      </c>
      <c r="R221" t="s">
        <v>106</v>
      </c>
      <c r="S221">
        <v>0</v>
      </c>
      <c r="T221" t="s">
        <v>1091</v>
      </c>
      <c r="U221">
        <v>1500000</v>
      </c>
    </row>
    <row r="222" spans="1:21">
      <c r="A222" t="s">
        <v>527</v>
      </c>
      <c r="B222" t="s">
        <v>273</v>
      </c>
      <c r="C222" t="s">
        <v>999</v>
      </c>
      <c r="D222" t="s">
        <v>924</v>
      </c>
      <c r="E222" t="s">
        <v>1092</v>
      </c>
      <c r="F222" t="s">
        <v>1092</v>
      </c>
      <c r="G222" t="s">
        <v>1092</v>
      </c>
      <c r="H222" t="s">
        <v>1092</v>
      </c>
      <c r="I222" t="s">
        <v>1062</v>
      </c>
      <c r="J222">
        <v>6307115</v>
      </c>
      <c r="K222">
        <v>6307115</v>
      </c>
      <c r="L222" t="s">
        <v>106</v>
      </c>
      <c r="O222">
        <v>0</v>
      </c>
      <c r="R222" t="s">
        <v>106</v>
      </c>
      <c r="S222">
        <v>0</v>
      </c>
      <c r="T222" t="s">
        <v>330</v>
      </c>
      <c r="U222">
        <v>6307115</v>
      </c>
    </row>
    <row r="223" spans="1:21">
      <c r="A223" t="s">
        <v>527</v>
      </c>
      <c r="B223" t="s">
        <v>273</v>
      </c>
      <c r="C223" t="s">
        <v>999</v>
      </c>
      <c r="D223" t="s">
        <v>924</v>
      </c>
      <c r="E223" t="s">
        <v>1092</v>
      </c>
      <c r="F223" t="s">
        <v>1092</v>
      </c>
      <c r="G223" t="s">
        <v>1092</v>
      </c>
      <c r="H223" t="s">
        <v>1092</v>
      </c>
      <c r="I223" t="s">
        <v>1062</v>
      </c>
      <c r="J223">
        <v>4885671</v>
      </c>
      <c r="K223">
        <v>4885671</v>
      </c>
      <c r="L223" t="s">
        <v>106</v>
      </c>
      <c r="O223">
        <v>0</v>
      </c>
      <c r="R223" t="s">
        <v>106</v>
      </c>
      <c r="S223">
        <v>0</v>
      </c>
      <c r="T223" t="s">
        <v>330</v>
      </c>
      <c r="U223">
        <v>4885671</v>
      </c>
    </row>
    <row r="224" spans="1:21">
      <c r="A224" t="s">
        <v>527</v>
      </c>
      <c r="B224" t="s">
        <v>273</v>
      </c>
      <c r="C224" t="s">
        <v>999</v>
      </c>
      <c r="D224" t="s">
        <v>924</v>
      </c>
      <c r="E224" t="s">
        <v>1093</v>
      </c>
      <c r="F224" t="s">
        <v>1093</v>
      </c>
      <c r="G224" t="s">
        <v>1093</v>
      </c>
      <c r="H224" t="s">
        <v>1093</v>
      </c>
      <c r="I224" t="s">
        <v>1057</v>
      </c>
      <c r="J224">
        <v>3000000</v>
      </c>
      <c r="K224">
        <v>3000000</v>
      </c>
      <c r="L224" t="s">
        <v>3610</v>
      </c>
      <c r="O224">
        <v>495000</v>
      </c>
      <c r="R224" t="s">
        <v>3611</v>
      </c>
      <c r="S224">
        <v>0.35</v>
      </c>
      <c r="T224" t="s">
        <v>71</v>
      </c>
      <c r="U224">
        <v>2860400</v>
      </c>
    </row>
    <row r="225" spans="1:21">
      <c r="A225" t="s">
        <v>527</v>
      </c>
      <c r="B225" t="s">
        <v>273</v>
      </c>
      <c r="C225" t="s">
        <v>999</v>
      </c>
      <c r="D225" t="s">
        <v>924</v>
      </c>
      <c r="E225" t="s">
        <v>1094</v>
      </c>
      <c r="F225" t="s">
        <v>1094</v>
      </c>
      <c r="G225" t="s">
        <v>1094</v>
      </c>
      <c r="H225" t="s">
        <v>1094</v>
      </c>
      <c r="I225" t="s">
        <v>1062</v>
      </c>
      <c r="J225">
        <v>2764944</v>
      </c>
      <c r="K225">
        <v>2764944</v>
      </c>
      <c r="L225" t="s">
        <v>106</v>
      </c>
      <c r="O225">
        <v>450000</v>
      </c>
      <c r="R225" t="s">
        <v>106</v>
      </c>
      <c r="S225">
        <v>0</v>
      </c>
      <c r="T225" t="s">
        <v>330</v>
      </c>
      <c r="U225">
        <v>2764944</v>
      </c>
    </row>
    <row r="226" spans="1:21">
      <c r="A226" t="s">
        <v>527</v>
      </c>
      <c r="B226" t="s">
        <v>273</v>
      </c>
      <c r="C226" t="s">
        <v>999</v>
      </c>
      <c r="D226" t="s">
        <v>924</v>
      </c>
      <c r="E226" t="s">
        <v>1092</v>
      </c>
      <c r="F226" t="s">
        <v>1092</v>
      </c>
      <c r="G226" t="s">
        <v>1092</v>
      </c>
      <c r="H226" t="s">
        <v>1092</v>
      </c>
      <c r="I226" t="s">
        <v>1062</v>
      </c>
      <c r="J226">
        <v>2080000</v>
      </c>
      <c r="K226">
        <v>2080000</v>
      </c>
      <c r="L226" t="s">
        <v>106</v>
      </c>
      <c r="O226">
        <v>0</v>
      </c>
      <c r="R226" t="s">
        <v>106</v>
      </c>
      <c r="S226">
        <v>0.05</v>
      </c>
      <c r="T226" t="s">
        <v>1095</v>
      </c>
      <c r="U226">
        <v>2080000</v>
      </c>
    </row>
    <row r="227" spans="1:21">
      <c r="A227" t="s">
        <v>527</v>
      </c>
      <c r="B227" t="s">
        <v>273</v>
      </c>
      <c r="C227" t="s">
        <v>999</v>
      </c>
      <c r="D227" t="s">
        <v>924</v>
      </c>
      <c r="E227" t="s">
        <v>1096</v>
      </c>
      <c r="F227" t="s">
        <v>1096</v>
      </c>
      <c r="G227" t="s">
        <v>1096</v>
      </c>
      <c r="H227" t="s">
        <v>1096</v>
      </c>
      <c r="I227" t="s">
        <v>1057</v>
      </c>
      <c r="J227">
        <v>1052350</v>
      </c>
      <c r="K227">
        <v>1052350</v>
      </c>
      <c r="L227" t="s">
        <v>3612</v>
      </c>
      <c r="O227">
        <v>142196</v>
      </c>
      <c r="R227" t="s">
        <v>3613</v>
      </c>
      <c r="S227">
        <v>0.66</v>
      </c>
      <c r="T227" t="s">
        <v>67</v>
      </c>
      <c r="U227">
        <v>797038</v>
      </c>
    </row>
    <row r="228" spans="1:21">
      <c r="A228" t="s">
        <v>527</v>
      </c>
      <c r="B228" t="s">
        <v>273</v>
      </c>
      <c r="C228" t="s">
        <v>999</v>
      </c>
      <c r="D228" t="s">
        <v>345</v>
      </c>
      <c r="E228" t="s">
        <v>1097</v>
      </c>
      <c r="F228" t="s">
        <v>1097</v>
      </c>
      <c r="G228" t="s">
        <v>1097</v>
      </c>
      <c r="H228" t="s">
        <v>1097</v>
      </c>
      <c r="I228" t="s">
        <v>1057</v>
      </c>
      <c r="J228">
        <v>1500000</v>
      </c>
      <c r="K228">
        <v>1500000</v>
      </c>
      <c r="L228" t="s">
        <v>3614</v>
      </c>
      <c r="O228">
        <v>0</v>
      </c>
      <c r="R228" t="s">
        <v>3615</v>
      </c>
      <c r="S228">
        <v>0.6</v>
      </c>
      <c r="T228" t="s">
        <v>20</v>
      </c>
      <c r="U228">
        <v>1406900</v>
      </c>
    </row>
    <row r="229" spans="1:21">
      <c r="A229" t="s">
        <v>527</v>
      </c>
      <c r="B229" t="s">
        <v>311</v>
      </c>
      <c r="C229" t="s">
        <v>999</v>
      </c>
      <c r="D229" t="s">
        <v>1098</v>
      </c>
      <c r="E229" t="s">
        <v>1099</v>
      </c>
      <c r="F229" t="s">
        <v>1099</v>
      </c>
      <c r="G229" t="s">
        <v>1099</v>
      </c>
      <c r="H229" t="s">
        <v>1099</v>
      </c>
      <c r="I229" t="s">
        <v>1054</v>
      </c>
      <c r="J229">
        <v>1500000</v>
      </c>
      <c r="K229">
        <v>1500000</v>
      </c>
      <c r="L229" t="s">
        <v>106</v>
      </c>
      <c r="O229">
        <v>150000</v>
      </c>
      <c r="R229" t="s">
        <v>106</v>
      </c>
      <c r="S229">
        <v>0</v>
      </c>
      <c r="T229" t="s">
        <v>1100</v>
      </c>
    </row>
    <row r="230" spans="1:21">
      <c r="A230" t="s">
        <v>527</v>
      </c>
      <c r="B230" t="s">
        <v>311</v>
      </c>
      <c r="C230" t="s">
        <v>999</v>
      </c>
      <c r="D230" t="s">
        <v>1101</v>
      </c>
      <c r="E230" t="s">
        <v>1102</v>
      </c>
      <c r="F230" t="s">
        <v>1102</v>
      </c>
      <c r="G230" t="s">
        <v>1102</v>
      </c>
      <c r="H230" t="s">
        <v>1102</v>
      </c>
      <c r="I230" t="s">
        <v>1062</v>
      </c>
      <c r="J230">
        <v>1000000</v>
      </c>
      <c r="K230">
        <v>1000000</v>
      </c>
      <c r="L230">
        <v>926598</v>
      </c>
      <c r="O230">
        <v>97477</v>
      </c>
      <c r="R230">
        <v>80588</v>
      </c>
      <c r="S230">
        <v>0.25</v>
      </c>
      <c r="T230" t="s">
        <v>1103</v>
      </c>
    </row>
    <row r="231" spans="1:21">
      <c r="A231" t="s">
        <v>527</v>
      </c>
      <c r="B231" t="s">
        <v>311</v>
      </c>
      <c r="C231" t="s">
        <v>999</v>
      </c>
      <c r="D231" t="s">
        <v>3616</v>
      </c>
      <c r="E231" t="s">
        <v>1105</v>
      </c>
      <c r="F231" t="s">
        <v>1105</v>
      </c>
      <c r="G231" t="s">
        <v>1105</v>
      </c>
      <c r="H231" t="s">
        <v>1105</v>
      </c>
      <c r="I231" t="s">
        <v>1054</v>
      </c>
      <c r="J231">
        <v>1800000</v>
      </c>
      <c r="K231">
        <v>1800000</v>
      </c>
      <c r="L231" t="s">
        <v>106</v>
      </c>
      <c r="O231">
        <v>30000</v>
      </c>
      <c r="R231" t="s">
        <v>106</v>
      </c>
      <c r="S231">
        <v>0</v>
      </c>
      <c r="T231" t="s">
        <v>1100</v>
      </c>
    </row>
    <row r="232" spans="1:21">
      <c r="A232" t="s">
        <v>527</v>
      </c>
      <c r="B232" t="s">
        <v>312</v>
      </c>
      <c r="C232" t="s">
        <v>999</v>
      </c>
      <c r="D232" t="s">
        <v>1106</v>
      </c>
      <c r="E232" t="s">
        <v>1107</v>
      </c>
      <c r="F232" t="s">
        <v>1107</v>
      </c>
      <c r="G232" t="s">
        <v>1107</v>
      </c>
      <c r="H232" t="s">
        <v>1107</v>
      </c>
      <c r="I232">
        <v>2023</v>
      </c>
      <c r="J232">
        <v>1000000</v>
      </c>
      <c r="K232">
        <v>1000000</v>
      </c>
      <c r="L232">
        <v>956529</v>
      </c>
      <c r="O232">
        <v>20000</v>
      </c>
      <c r="R232">
        <v>561892</v>
      </c>
      <c r="S232">
        <v>0.9</v>
      </c>
      <c r="T232" t="s">
        <v>67</v>
      </c>
      <c r="U232">
        <v>438108</v>
      </c>
    </row>
    <row r="233" spans="1:21">
      <c r="A233" t="s">
        <v>527</v>
      </c>
      <c r="B233" t="s">
        <v>312</v>
      </c>
      <c r="C233" t="s">
        <v>999</v>
      </c>
      <c r="D233" t="s">
        <v>502</v>
      </c>
      <c r="E233" t="s">
        <v>1108</v>
      </c>
      <c r="F233" t="s">
        <v>1108</v>
      </c>
      <c r="G233" t="s">
        <v>1108</v>
      </c>
      <c r="H233" t="s">
        <v>1108</v>
      </c>
      <c r="I233">
        <v>2023</v>
      </c>
      <c r="J233">
        <v>2600000</v>
      </c>
      <c r="K233">
        <v>2600000</v>
      </c>
      <c r="L233">
        <v>821583</v>
      </c>
      <c r="O233">
        <v>0</v>
      </c>
      <c r="R233">
        <v>0</v>
      </c>
      <c r="S233">
        <v>0.05</v>
      </c>
      <c r="T233" t="s">
        <v>20</v>
      </c>
      <c r="U233">
        <v>2600000</v>
      </c>
    </row>
    <row r="234" spans="1:21">
      <c r="A234" t="s">
        <v>527</v>
      </c>
      <c r="B234" t="s">
        <v>312</v>
      </c>
      <c r="C234" t="s">
        <v>999</v>
      </c>
      <c r="D234" t="s">
        <v>502</v>
      </c>
      <c r="E234" t="s">
        <v>1109</v>
      </c>
      <c r="F234" t="s">
        <v>1109</v>
      </c>
      <c r="G234" t="s">
        <v>1109</v>
      </c>
      <c r="H234" t="s">
        <v>1109</v>
      </c>
      <c r="I234">
        <v>2024</v>
      </c>
      <c r="J234">
        <v>2500000</v>
      </c>
      <c r="K234">
        <v>2500000</v>
      </c>
      <c r="L234">
        <v>2186366</v>
      </c>
      <c r="O234">
        <v>250000</v>
      </c>
      <c r="R234">
        <v>0</v>
      </c>
      <c r="S234">
        <v>0.05</v>
      </c>
      <c r="T234" t="s">
        <v>20</v>
      </c>
      <c r="U234">
        <v>2500000</v>
      </c>
    </row>
    <row r="235" spans="1:21">
      <c r="A235" t="s">
        <v>527</v>
      </c>
      <c r="B235" t="s">
        <v>305</v>
      </c>
      <c r="C235" t="s">
        <v>480</v>
      </c>
      <c r="D235" t="s">
        <v>789</v>
      </c>
      <c r="E235" t="s">
        <v>790</v>
      </c>
      <c r="F235" t="s">
        <v>1110</v>
      </c>
      <c r="G235" t="s">
        <v>1111</v>
      </c>
      <c r="H235" t="s">
        <v>1112</v>
      </c>
      <c r="J235">
        <v>1200000</v>
      </c>
      <c r="K235">
        <v>1200000</v>
      </c>
      <c r="L235">
        <v>1199957</v>
      </c>
      <c r="R235">
        <v>1143074</v>
      </c>
    </row>
    <row r="236" spans="1:21">
      <c r="A236" t="s">
        <v>527</v>
      </c>
      <c r="B236" t="s">
        <v>305</v>
      </c>
      <c r="C236" t="s">
        <v>480</v>
      </c>
      <c r="D236" t="s">
        <v>789</v>
      </c>
      <c r="E236" t="s">
        <v>790</v>
      </c>
      <c r="F236" t="s">
        <v>1110</v>
      </c>
      <c r="G236" t="s">
        <v>1113</v>
      </c>
      <c r="H236" t="s">
        <v>1114</v>
      </c>
      <c r="J236">
        <v>2000000</v>
      </c>
      <c r="K236">
        <v>2000000</v>
      </c>
      <c r="L236">
        <v>1999867</v>
      </c>
      <c r="R236">
        <v>1950116</v>
      </c>
    </row>
    <row r="237" spans="1:21">
      <c r="A237" t="s">
        <v>527</v>
      </c>
      <c r="B237" t="s">
        <v>305</v>
      </c>
      <c r="C237" t="s">
        <v>480</v>
      </c>
      <c r="D237" t="s">
        <v>789</v>
      </c>
      <c r="E237" t="s">
        <v>790</v>
      </c>
      <c r="F237" t="s">
        <v>1110</v>
      </c>
      <c r="G237" t="s">
        <v>1115</v>
      </c>
      <c r="H237" t="s">
        <v>3255</v>
      </c>
      <c r="J237">
        <v>1900000</v>
      </c>
      <c r="K237">
        <v>1900000</v>
      </c>
      <c r="L237">
        <v>1790987</v>
      </c>
      <c r="R237">
        <v>1638219</v>
      </c>
    </row>
    <row r="238" spans="1:21">
      <c r="A238" t="s">
        <v>527</v>
      </c>
      <c r="B238" t="s">
        <v>305</v>
      </c>
      <c r="C238" t="s">
        <v>480</v>
      </c>
      <c r="D238" t="s">
        <v>789</v>
      </c>
      <c r="E238" t="s">
        <v>790</v>
      </c>
      <c r="F238" t="s">
        <v>1110</v>
      </c>
      <c r="G238" t="s">
        <v>1117</v>
      </c>
      <c r="H238" t="s">
        <v>1118</v>
      </c>
      <c r="J238">
        <v>1000000</v>
      </c>
      <c r="K238">
        <v>1000000</v>
      </c>
      <c r="L238">
        <v>999429</v>
      </c>
      <c r="R238">
        <v>570494</v>
      </c>
    </row>
    <row r="239" spans="1:21">
      <c r="A239" t="s">
        <v>527</v>
      </c>
      <c r="B239" t="s">
        <v>273</v>
      </c>
      <c r="C239" t="s">
        <v>480</v>
      </c>
      <c r="D239" t="s">
        <v>1119</v>
      </c>
      <c r="E239" t="s">
        <v>1120</v>
      </c>
      <c r="F239" t="s">
        <v>1121</v>
      </c>
      <c r="G239" t="s">
        <v>1122</v>
      </c>
      <c r="H239" t="s">
        <v>1123</v>
      </c>
      <c r="J239">
        <v>10000000</v>
      </c>
      <c r="K239">
        <v>6723000</v>
      </c>
      <c r="L239">
        <v>6481045</v>
      </c>
      <c r="R239">
        <v>1545289</v>
      </c>
    </row>
    <row r="240" spans="1:21">
      <c r="A240" t="s">
        <v>527</v>
      </c>
      <c r="B240" t="s">
        <v>273</v>
      </c>
      <c r="C240" t="s">
        <v>480</v>
      </c>
      <c r="D240" t="s">
        <v>1119</v>
      </c>
      <c r="E240" t="s">
        <v>1120</v>
      </c>
      <c r="F240" t="s">
        <v>1121</v>
      </c>
      <c r="G240" t="s">
        <v>1124</v>
      </c>
      <c r="H240" t="s">
        <v>1125</v>
      </c>
      <c r="J240">
        <v>7699844</v>
      </c>
      <c r="K240">
        <v>7699844</v>
      </c>
      <c r="L240">
        <v>7571535</v>
      </c>
      <c r="R240">
        <v>1962125</v>
      </c>
    </row>
    <row r="241" spans="1:18">
      <c r="A241" t="s">
        <v>527</v>
      </c>
      <c r="B241" t="s">
        <v>273</v>
      </c>
      <c r="C241" t="s">
        <v>480</v>
      </c>
      <c r="D241" t="s">
        <v>1126</v>
      </c>
      <c r="E241" t="s">
        <v>1127</v>
      </c>
      <c r="F241" t="s">
        <v>1128</v>
      </c>
      <c r="G241" t="s">
        <v>1129</v>
      </c>
      <c r="H241" t="s">
        <v>1130</v>
      </c>
      <c r="J241">
        <v>1145000</v>
      </c>
      <c r="K241">
        <v>1145000</v>
      </c>
      <c r="L241">
        <v>1144119.2536900002</v>
      </c>
      <c r="R241">
        <v>1141799.797</v>
      </c>
    </row>
    <row r="242" spans="1:18">
      <c r="A242" t="s">
        <v>527</v>
      </c>
      <c r="B242" t="s">
        <v>273</v>
      </c>
      <c r="C242" t="s">
        <v>480</v>
      </c>
      <c r="D242" t="s">
        <v>1126</v>
      </c>
      <c r="E242" t="s">
        <v>1127</v>
      </c>
      <c r="F242" t="s">
        <v>1128</v>
      </c>
      <c r="G242" t="s">
        <v>1131</v>
      </c>
      <c r="H242" t="s">
        <v>1132</v>
      </c>
      <c r="J242">
        <v>1000000</v>
      </c>
      <c r="K242">
        <v>1000000</v>
      </c>
      <c r="L242">
        <v>985921.7818</v>
      </c>
      <c r="R242">
        <v>625876.16374999995</v>
      </c>
    </row>
    <row r="243" spans="1:18">
      <c r="A243" t="s">
        <v>527</v>
      </c>
      <c r="B243" t="s">
        <v>311</v>
      </c>
      <c r="C243" t="s">
        <v>480</v>
      </c>
      <c r="D243" t="s">
        <v>1133</v>
      </c>
      <c r="E243" t="s">
        <v>1134</v>
      </c>
      <c r="F243" t="s">
        <v>1135</v>
      </c>
      <c r="G243" t="s">
        <v>1136</v>
      </c>
      <c r="H243" t="s">
        <v>1137</v>
      </c>
      <c r="J243">
        <v>20000</v>
      </c>
      <c r="K243">
        <v>20000</v>
      </c>
      <c r="L243">
        <v>15951</v>
      </c>
      <c r="R243">
        <v>0</v>
      </c>
    </row>
    <row r="244" spans="1:18">
      <c r="A244" t="s">
        <v>527</v>
      </c>
      <c r="B244" t="s">
        <v>311</v>
      </c>
      <c r="C244" t="s">
        <v>480</v>
      </c>
      <c r="D244" t="s">
        <v>1133</v>
      </c>
      <c r="E244" t="s">
        <v>1134</v>
      </c>
      <c r="F244" t="s">
        <v>1135</v>
      </c>
      <c r="G244" t="s">
        <v>1138</v>
      </c>
      <c r="H244" t="s">
        <v>1139</v>
      </c>
      <c r="J244">
        <v>20000</v>
      </c>
      <c r="K244">
        <v>20000</v>
      </c>
      <c r="L244">
        <v>16761</v>
      </c>
      <c r="R244">
        <v>0</v>
      </c>
    </row>
    <row r="245" spans="1:18">
      <c r="A245" t="s">
        <v>527</v>
      </c>
      <c r="B245" t="s">
        <v>311</v>
      </c>
      <c r="C245" t="s">
        <v>480</v>
      </c>
      <c r="D245" t="s">
        <v>1133</v>
      </c>
      <c r="E245" t="s">
        <v>1134</v>
      </c>
      <c r="F245" t="s">
        <v>917</v>
      </c>
      <c r="G245" t="s">
        <v>1140</v>
      </c>
      <c r="H245" t="s">
        <v>1141</v>
      </c>
      <c r="J245">
        <v>400000</v>
      </c>
      <c r="K245">
        <v>400000</v>
      </c>
      <c r="L245">
        <v>352720</v>
      </c>
      <c r="R245">
        <v>123578</v>
      </c>
    </row>
    <row r="246" spans="1:18">
      <c r="A246" t="s">
        <v>527</v>
      </c>
      <c r="B246" t="s">
        <v>311</v>
      </c>
      <c r="C246" t="s">
        <v>480</v>
      </c>
      <c r="D246" t="s">
        <v>1133</v>
      </c>
      <c r="E246" t="s">
        <v>1142</v>
      </c>
      <c r="F246" t="s">
        <v>1143</v>
      </c>
      <c r="G246" t="s">
        <v>1144</v>
      </c>
      <c r="H246" t="s">
        <v>1145</v>
      </c>
      <c r="J246">
        <v>112147</v>
      </c>
      <c r="K246">
        <v>112147</v>
      </c>
      <c r="L246">
        <v>101271</v>
      </c>
      <c r="R246">
        <v>63000</v>
      </c>
    </row>
    <row r="247" spans="1:18">
      <c r="A247" t="s">
        <v>527</v>
      </c>
      <c r="B247" t="s">
        <v>311</v>
      </c>
      <c r="C247" t="s">
        <v>480</v>
      </c>
      <c r="D247" t="s">
        <v>1133</v>
      </c>
      <c r="E247" t="s">
        <v>1142</v>
      </c>
      <c r="F247" t="s">
        <v>1146</v>
      </c>
      <c r="G247" t="s">
        <v>1147</v>
      </c>
      <c r="H247" t="s">
        <v>1148</v>
      </c>
      <c r="J247">
        <v>260995</v>
      </c>
      <c r="K247">
        <v>260995</v>
      </c>
      <c r="L247">
        <v>176772</v>
      </c>
      <c r="R247">
        <v>15832</v>
      </c>
    </row>
    <row r="248" spans="1:18">
      <c r="A248" t="s">
        <v>527</v>
      </c>
      <c r="B248" t="s">
        <v>311</v>
      </c>
      <c r="C248" t="s">
        <v>480</v>
      </c>
      <c r="D248" t="s">
        <v>1149</v>
      </c>
      <c r="E248" t="s">
        <v>1150</v>
      </c>
      <c r="F248" t="s">
        <v>1151</v>
      </c>
      <c r="G248" t="s">
        <v>1152</v>
      </c>
      <c r="H248" t="s">
        <v>1153</v>
      </c>
      <c r="J248">
        <v>480000</v>
      </c>
      <c r="K248">
        <v>480000</v>
      </c>
      <c r="L248">
        <v>376850</v>
      </c>
      <c r="R248">
        <v>55816</v>
      </c>
    </row>
    <row r="249" spans="1:18">
      <c r="A249" t="s">
        <v>527</v>
      </c>
      <c r="B249" t="s">
        <v>316</v>
      </c>
      <c r="C249" t="s">
        <v>480</v>
      </c>
      <c r="D249" t="s">
        <v>1154</v>
      </c>
      <c r="E249" t="s">
        <v>130</v>
      </c>
      <c r="F249" t="s">
        <v>1155</v>
      </c>
      <c r="G249" t="s">
        <v>1156</v>
      </c>
      <c r="H249" t="s">
        <v>1157</v>
      </c>
      <c r="J249">
        <v>1800000</v>
      </c>
      <c r="K249">
        <v>1800000</v>
      </c>
      <c r="L249">
        <v>1512517</v>
      </c>
      <c r="R249">
        <v>0</v>
      </c>
    </row>
    <row r="250" spans="1:18">
      <c r="A250" t="s">
        <v>527</v>
      </c>
      <c r="B250" t="s">
        <v>316</v>
      </c>
      <c r="C250" t="s">
        <v>480</v>
      </c>
      <c r="D250" t="s">
        <v>1154</v>
      </c>
      <c r="E250" t="s">
        <v>130</v>
      </c>
      <c r="F250" t="s">
        <v>1155</v>
      </c>
      <c r="G250" t="s">
        <v>1158</v>
      </c>
      <c r="H250" t="s">
        <v>1159</v>
      </c>
      <c r="J250">
        <v>1114727</v>
      </c>
      <c r="K250">
        <v>1114727</v>
      </c>
      <c r="L250">
        <v>1114596</v>
      </c>
      <c r="R250">
        <v>0</v>
      </c>
    </row>
    <row r="251" spans="1:18">
      <c r="A251" t="s">
        <v>527</v>
      </c>
      <c r="B251" t="s">
        <v>316</v>
      </c>
      <c r="C251" t="s">
        <v>480</v>
      </c>
      <c r="D251" t="s">
        <v>1160</v>
      </c>
      <c r="E251" t="s">
        <v>1161</v>
      </c>
      <c r="F251" t="s">
        <v>1161</v>
      </c>
      <c r="G251" t="s">
        <v>1162</v>
      </c>
      <c r="H251" t="s">
        <v>1163</v>
      </c>
      <c r="J251">
        <v>28181587</v>
      </c>
      <c r="K251">
        <v>28181587</v>
      </c>
      <c r="L251">
        <v>9914874</v>
      </c>
      <c r="R251">
        <v>0</v>
      </c>
    </row>
    <row r="252" spans="1:18">
      <c r="A252" t="s">
        <v>527</v>
      </c>
      <c r="B252" t="s">
        <v>312</v>
      </c>
      <c r="C252" t="s">
        <v>480</v>
      </c>
      <c r="D252" t="s">
        <v>985</v>
      </c>
      <c r="E252" t="s">
        <v>986</v>
      </c>
      <c r="F252" t="s">
        <v>987</v>
      </c>
      <c r="G252" t="s">
        <v>1164</v>
      </c>
      <c r="H252" t="s">
        <v>1165</v>
      </c>
      <c r="J252">
        <v>997000</v>
      </c>
      <c r="K252">
        <v>997000</v>
      </c>
      <c r="L252">
        <v>962713</v>
      </c>
      <c r="R252">
        <v>0</v>
      </c>
    </row>
    <row r="253" spans="1:18">
      <c r="A253" t="s">
        <v>527</v>
      </c>
      <c r="B253" t="s">
        <v>297</v>
      </c>
      <c r="C253" t="s">
        <v>480</v>
      </c>
      <c r="D253" t="s">
        <v>1166</v>
      </c>
      <c r="E253" t="s">
        <v>1167</v>
      </c>
      <c r="F253" t="s">
        <v>1168</v>
      </c>
      <c r="G253" t="s">
        <v>1169</v>
      </c>
      <c r="H253" t="s">
        <v>1170</v>
      </c>
      <c r="J253">
        <v>7800000</v>
      </c>
      <c r="K253">
        <v>7800000</v>
      </c>
      <c r="L253">
        <v>7617349.1679600002</v>
      </c>
      <c r="R253">
        <v>7280257.3134199996</v>
      </c>
    </row>
    <row r="254" spans="1:18">
      <c r="A254" t="s">
        <v>527</v>
      </c>
      <c r="B254" t="s">
        <v>297</v>
      </c>
      <c r="C254" t="s">
        <v>480</v>
      </c>
      <c r="D254" t="s">
        <v>1166</v>
      </c>
      <c r="E254" t="s">
        <v>1167</v>
      </c>
      <c r="F254" t="s">
        <v>1168</v>
      </c>
      <c r="G254" t="s">
        <v>1171</v>
      </c>
      <c r="H254" t="s">
        <v>1172</v>
      </c>
      <c r="J254">
        <v>4700000</v>
      </c>
      <c r="K254">
        <v>4700000</v>
      </c>
      <c r="L254">
        <v>4579235.60042</v>
      </c>
      <c r="R254">
        <v>4173340.2568700002</v>
      </c>
    </row>
    <row r="255" spans="1:18">
      <c r="A255" t="s">
        <v>527</v>
      </c>
      <c r="B255" t="s">
        <v>297</v>
      </c>
      <c r="C255" t="s">
        <v>480</v>
      </c>
      <c r="D255" t="s">
        <v>1166</v>
      </c>
      <c r="E255" t="s">
        <v>1167</v>
      </c>
      <c r="F255" t="s">
        <v>1168</v>
      </c>
      <c r="G255" t="s">
        <v>1173</v>
      </c>
      <c r="H255" t="s">
        <v>1174</v>
      </c>
      <c r="J255">
        <v>2525000</v>
      </c>
      <c r="K255">
        <v>2525000</v>
      </c>
      <c r="L255">
        <v>2188476.3357199999</v>
      </c>
      <c r="R255">
        <v>1997746.5999700001</v>
      </c>
    </row>
    <row r="256" spans="1:18">
      <c r="A256" t="s">
        <v>527</v>
      </c>
      <c r="B256" t="s">
        <v>297</v>
      </c>
      <c r="C256" t="s">
        <v>480</v>
      </c>
      <c r="D256" t="s">
        <v>1175</v>
      </c>
      <c r="E256" t="s">
        <v>1176</v>
      </c>
      <c r="F256" t="s">
        <v>1177</v>
      </c>
      <c r="G256" t="s">
        <v>1178</v>
      </c>
      <c r="H256" t="s">
        <v>1179</v>
      </c>
      <c r="J256">
        <v>3000000</v>
      </c>
      <c r="K256">
        <v>3000000</v>
      </c>
      <c r="L256">
        <v>2998296.4255500003</v>
      </c>
      <c r="R256">
        <v>2968839.0585500002</v>
      </c>
    </row>
    <row r="257" spans="1:18">
      <c r="A257" t="s">
        <v>527</v>
      </c>
      <c r="B257" t="s">
        <v>314</v>
      </c>
      <c r="C257" t="s">
        <v>480</v>
      </c>
      <c r="D257" t="s">
        <v>1180</v>
      </c>
      <c r="E257" t="s">
        <v>1181</v>
      </c>
      <c r="F257" t="s">
        <v>1182</v>
      </c>
      <c r="G257" t="s">
        <v>1183</v>
      </c>
      <c r="H257" t="s">
        <v>1184</v>
      </c>
      <c r="J257">
        <v>2035500</v>
      </c>
      <c r="K257">
        <v>2035500</v>
      </c>
      <c r="L257">
        <v>1834113</v>
      </c>
      <c r="R257">
        <v>337348</v>
      </c>
    </row>
    <row r="258" spans="1:18">
      <c r="A258" t="s">
        <v>527</v>
      </c>
      <c r="B258" t="s">
        <v>314</v>
      </c>
      <c r="C258" t="s">
        <v>480</v>
      </c>
      <c r="D258" t="s">
        <v>1185</v>
      </c>
      <c r="E258" t="s">
        <v>1186</v>
      </c>
      <c r="F258" t="s">
        <v>1182</v>
      </c>
      <c r="G258" t="s">
        <v>1187</v>
      </c>
      <c r="H258" t="s">
        <v>1188</v>
      </c>
      <c r="J258">
        <v>1214500</v>
      </c>
      <c r="K258">
        <v>1214500</v>
      </c>
      <c r="L258">
        <v>836662</v>
      </c>
      <c r="R258">
        <v>0</v>
      </c>
    </row>
    <row r="259" spans="1:18">
      <c r="A259" t="s">
        <v>527</v>
      </c>
      <c r="B259" t="s">
        <v>289</v>
      </c>
      <c r="C259" t="s">
        <v>480</v>
      </c>
      <c r="D259" t="s">
        <v>1106</v>
      </c>
      <c r="E259" t="s">
        <v>1134</v>
      </c>
      <c r="F259" t="s">
        <v>917</v>
      </c>
      <c r="G259" t="s">
        <v>1189</v>
      </c>
      <c r="H259" t="s">
        <v>1190</v>
      </c>
      <c r="J259">
        <v>1200000</v>
      </c>
      <c r="K259">
        <v>1200000</v>
      </c>
      <c r="L259">
        <v>1070609.2479600001</v>
      </c>
      <c r="R259">
        <v>464066.70912999997</v>
      </c>
    </row>
    <row r="260" spans="1:18">
      <c r="A260" t="s">
        <v>527</v>
      </c>
      <c r="B260" t="s">
        <v>289</v>
      </c>
      <c r="C260" t="s">
        <v>480</v>
      </c>
      <c r="D260" t="s">
        <v>1106</v>
      </c>
      <c r="E260" t="s">
        <v>1134</v>
      </c>
      <c r="F260" t="s">
        <v>917</v>
      </c>
      <c r="G260" t="s">
        <v>1191</v>
      </c>
      <c r="H260" t="s">
        <v>1192</v>
      </c>
      <c r="J260">
        <v>800000</v>
      </c>
      <c r="K260">
        <v>800000</v>
      </c>
      <c r="L260">
        <v>715928.61750000005</v>
      </c>
      <c r="R260">
        <v>557575.00439000002</v>
      </c>
    </row>
    <row r="261" spans="1:18">
      <c r="A261" t="s">
        <v>527</v>
      </c>
      <c r="B261" t="s">
        <v>289</v>
      </c>
      <c r="C261" t="s">
        <v>480</v>
      </c>
      <c r="D261" t="s">
        <v>1106</v>
      </c>
      <c r="E261" t="s">
        <v>1134</v>
      </c>
      <c r="F261" t="s">
        <v>917</v>
      </c>
      <c r="G261" t="s">
        <v>1193</v>
      </c>
      <c r="H261" t="s">
        <v>1194</v>
      </c>
      <c r="J261">
        <v>950000</v>
      </c>
      <c r="K261">
        <v>950000</v>
      </c>
      <c r="L261">
        <v>899550.29732000013</v>
      </c>
      <c r="R261">
        <v>896031.25363000005</v>
      </c>
    </row>
    <row r="262" spans="1:18">
      <c r="A262" t="s">
        <v>527</v>
      </c>
      <c r="B262" t="s">
        <v>289</v>
      </c>
      <c r="C262" t="s">
        <v>480</v>
      </c>
      <c r="D262" t="s">
        <v>502</v>
      </c>
      <c r="E262" t="s">
        <v>130</v>
      </c>
      <c r="F262" t="s">
        <v>1195</v>
      </c>
      <c r="G262" t="s">
        <v>1196</v>
      </c>
      <c r="H262" t="s">
        <v>1197</v>
      </c>
      <c r="J262">
        <v>8550000</v>
      </c>
      <c r="K262">
        <v>8550000</v>
      </c>
      <c r="L262">
        <v>8445930</v>
      </c>
      <c r="R262">
        <v>8231591</v>
      </c>
    </row>
    <row r="263" spans="1:18">
      <c r="A263" t="s">
        <v>527</v>
      </c>
      <c r="B263" t="s">
        <v>289</v>
      </c>
      <c r="C263" t="s">
        <v>480</v>
      </c>
      <c r="D263" t="s">
        <v>502</v>
      </c>
      <c r="E263" t="s">
        <v>130</v>
      </c>
      <c r="F263" t="s">
        <v>1195</v>
      </c>
      <c r="G263" t="s">
        <v>1198</v>
      </c>
      <c r="H263" t="s">
        <v>1199</v>
      </c>
      <c r="J263">
        <v>1900000</v>
      </c>
      <c r="K263">
        <v>1900000</v>
      </c>
      <c r="L263">
        <v>1801067</v>
      </c>
      <c r="R263">
        <v>1784004</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905610-3B7B-4746-9041-F41FF4D97409}">
  <sheetPr>
    <tabColor rgb="FFFF0000"/>
  </sheetPr>
  <dimension ref="A1:V146"/>
  <sheetViews>
    <sheetView workbookViewId="0"/>
  </sheetViews>
  <sheetFormatPr baseColWidth="10" defaultRowHeight="15"/>
  <cols>
    <col min="1" max="1" width="6.83203125" bestFit="1" customWidth="1"/>
    <col min="2" max="2" width="18.5" bestFit="1" customWidth="1"/>
    <col min="3" max="3" width="23.1640625" bestFit="1" customWidth="1"/>
    <col min="4" max="4" width="62.33203125" bestFit="1" customWidth="1"/>
    <col min="5" max="5" width="43.6640625" bestFit="1" customWidth="1"/>
    <col min="6" max="6" width="51.6640625" bestFit="1" customWidth="1"/>
    <col min="7" max="7" width="52.1640625" bestFit="1" customWidth="1"/>
    <col min="8" max="8" width="80.6640625" bestFit="1" customWidth="1"/>
    <col min="9" max="9" width="12.1640625" bestFit="1" customWidth="1"/>
    <col min="10" max="10" width="12.33203125" bestFit="1" customWidth="1"/>
    <col min="11" max="11" width="12.5" bestFit="1" customWidth="1"/>
    <col min="12" max="12" width="15.83203125" bestFit="1" customWidth="1"/>
    <col min="13" max="13" width="12.5" customWidth="1"/>
    <col min="14" max="14" width="18.1640625" bestFit="1" customWidth="1"/>
    <col min="15" max="15" width="12.1640625" bestFit="1" customWidth="1"/>
    <col min="16" max="16" width="21.6640625" customWidth="1"/>
    <col min="17" max="17" width="18" bestFit="1" customWidth="1"/>
    <col min="18" max="18" width="19.6640625" bestFit="1" customWidth="1"/>
    <col min="19" max="19" width="80.6640625" bestFit="1" customWidth="1"/>
    <col min="20" max="22" width="11.6640625" bestFit="1" customWidth="1"/>
  </cols>
  <sheetData>
    <row r="1" spans="1:22">
      <c r="A1" t="s">
        <v>251</v>
      </c>
      <c r="B1" t="s">
        <v>47</v>
      </c>
      <c r="C1" t="s">
        <v>252</v>
      </c>
      <c r="D1" t="s">
        <v>0</v>
      </c>
      <c r="E1" t="s">
        <v>253</v>
      </c>
      <c r="F1" t="s">
        <v>248</v>
      </c>
      <c r="G1" t="s">
        <v>249</v>
      </c>
      <c r="H1" t="s">
        <v>250</v>
      </c>
      <c r="I1" t="s">
        <v>254</v>
      </c>
      <c r="J1" t="s">
        <v>255</v>
      </c>
      <c r="K1" t="s">
        <v>256</v>
      </c>
      <c r="L1" t="s">
        <v>257</v>
      </c>
      <c r="M1" t="s">
        <v>258</v>
      </c>
      <c r="N1" t="s">
        <v>259</v>
      </c>
      <c r="O1" t="s">
        <v>260</v>
      </c>
      <c r="P1" t="s">
        <v>261</v>
      </c>
      <c r="Q1" t="s">
        <v>525</v>
      </c>
      <c r="R1" t="s">
        <v>263</v>
      </c>
      <c r="S1" t="s">
        <v>10</v>
      </c>
      <c r="T1" t="s">
        <v>3606</v>
      </c>
      <c r="U1" t="s">
        <v>3607</v>
      </c>
      <c r="V1" t="s">
        <v>3608</v>
      </c>
    </row>
    <row r="2" spans="1:22">
      <c r="A2" t="s">
        <v>318</v>
      </c>
      <c r="B2" t="s">
        <v>295</v>
      </c>
      <c r="C2" t="s">
        <v>319</v>
      </c>
      <c r="D2" t="s">
        <v>320</v>
      </c>
      <c r="G2" t="s">
        <v>321</v>
      </c>
      <c r="I2">
        <v>500000</v>
      </c>
      <c r="J2">
        <v>2350000</v>
      </c>
      <c r="K2">
        <v>2064650.0142999999</v>
      </c>
      <c r="L2">
        <v>285349.98569999996</v>
      </c>
      <c r="M2">
        <v>120681.74494999999</v>
      </c>
      <c r="N2">
        <v>10000</v>
      </c>
      <c r="O2">
        <v>130681.74494999999</v>
      </c>
      <c r="P2">
        <v>79244.913159999996</v>
      </c>
      <c r="Q2">
        <v>1435907</v>
      </c>
      <c r="R2">
        <v>0.75</v>
      </c>
      <c r="S2" t="s">
        <v>20</v>
      </c>
    </row>
    <row r="3" spans="1:22">
      <c r="A3" t="s">
        <v>318</v>
      </c>
      <c r="B3" t="s">
        <v>295</v>
      </c>
      <c r="C3" t="s">
        <v>319</v>
      </c>
      <c r="D3" t="s">
        <v>322</v>
      </c>
      <c r="G3" t="s">
        <v>323</v>
      </c>
      <c r="I3">
        <v>72702</v>
      </c>
      <c r="J3">
        <v>1134702</v>
      </c>
      <c r="K3">
        <v>387110.56057999999</v>
      </c>
      <c r="L3">
        <v>747591.43941999995</v>
      </c>
      <c r="M3">
        <v>162952.28877000001</v>
      </c>
      <c r="N3">
        <v>0</v>
      </c>
      <c r="O3">
        <v>162952.28877000001</v>
      </c>
      <c r="P3">
        <v>2206.4349300000003</v>
      </c>
      <c r="Q3">
        <v>180273</v>
      </c>
      <c r="R3">
        <v>0.2</v>
      </c>
      <c r="S3" t="s">
        <v>67</v>
      </c>
    </row>
    <row r="4" spans="1:22">
      <c r="A4" t="s">
        <v>318</v>
      </c>
      <c r="B4" t="s">
        <v>295</v>
      </c>
      <c r="C4" t="s">
        <v>319</v>
      </c>
      <c r="D4" t="s">
        <v>324</v>
      </c>
      <c r="G4" t="s">
        <v>325</v>
      </c>
      <c r="I4">
        <v>2500000</v>
      </c>
      <c r="J4">
        <v>2500000</v>
      </c>
      <c r="K4">
        <v>1218477.3228</v>
      </c>
      <c r="L4">
        <v>1281522.6772</v>
      </c>
      <c r="M4">
        <v>2384541.57008</v>
      </c>
      <c r="N4">
        <v>0</v>
      </c>
      <c r="O4">
        <v>2384541.57008</v>
      </c>
      <c r="P4">
        <v>0</v>
      </c>
      <c r="Q4">
        <v>115458</v>
      </c>
      <c r="R4">
        <v>0.4</v>
      </c>
      <c r="S4" t="s">
        <v>326</v>
      </c>
    </row>
    <row r="5" spans="1:22">
      <c r="A5" t="s">
        <v>318</v>
      </c>
      <c r="B5" t="s">
        <v>295</v>
      </c>
      <c r="C5" t="s">
        <v>319</v>
      </c>
      <c r="D5" t="s">
        <v>327</v>
      </c>
      <c r="G5" t="s">
        <v>328</v>
      </c>
      <c r="I5">
        <v>1450000</v>
      </c>
      <c r="J5">
        <v>1450000</v>
      </c>
      <c r="K5">
        <v>1114943.40965</v>
      </c>
      <c r="L5">
        <v>335056.59035000001</v>
      </c>
      <c r="M5">
        <v>163860.91881999999</v>
      </c>
      <c r="N5">
        <v>0</v>
      </c>
      <c r="O5">
        <v>163860.91881999999</v>
      </c>
      <c r="P5">
        <v>129611.07982</v>
      </c>
      <c r="Q5">
        <v>1023623</v>
      </c>
      <c r="R5">
        <v>0.05</v>
      </c>
      <c r="S5" t="s">
        <v>20</v>
      </c>
    </row>
    <row r="6" spans="1:22">
      <c r="A6" t="s">
        <v>318</v>
      </c>
      <c r="B6" t="s">
        <v>295</v>
      </c>
      <c r="C6" t="s">
        <v>319</v>
      </c>
      <c r="D6" t="s">
        <v>327</v>
      </c>
      <c r="G6" t="s">
        <v>329</v>
      </c>
      <c r="I6">
        <v>2086885</v>
      </c>
      <c r="J6">
        <v>2306885</v>
      </c>
      <c r="K6">
        <v>2278224.0315999999</v>
      </c>
      <c r="L6">
        <v>28660.968400000002</v>
      </c>
      <c r="M6">
        <v>353015.15205000003</v>
      </c>
      <c r="N6">
        <v>0</v>
      </c>
      <c r="O6">
        <v>353015.15205000003</v>
      </c>
      <c r="P6">
        <v>0</v>
      </c>
      <c r="Q6">
        <v>1921212</v>
      </c>
      <c r="R6">
        <v>0.75</v>
      </c>
      <c r="S6" t="s">
        <v>330</v>
      </c>
    </row>
    <row r="7" spans="1:22">
      <c r="A7" t="s">
        <v>318</v>
      </c>
      <c r="B7" t="s">
        <v>295</v>
      </c>
      <c r="C7" t="s">
        <v>319</v>
      </c>
      <c r="D7" t="s">
        <v>327</v>
      </c>
      <c r="G7" t="s">
        <v>331</v>
      </c>
      <c r="I7">
        <v>2139000</v>
      </c>
      <c r="J7">
        <v>2139000</v>
      </c>
      <c r="K7">
        <v>2127611.2351899999</v>
      </c>
      <c r="L7">
        <v>11388.764810000001</v>
      </c>
      <c r="M7">
        <v>692094.34565999999</v>
      </c>
      <c r="N7">
        <v>0</v>
      </c>
      <c r="O7">
        <v>692094.34565999999</v>
      </c>
      <c r="P7">
        <v>0</v>
      </c>
      <c r="Q7">
        <v>88331</v>
      </c>
      <c r="R7">
        <v>0</v>
      </c>
      <c r="S7" t="s">
        <v>20</v>
      </c>
    </row>
    <row r="8" spans="1:22">
      <c r="A8" t="s">
        <v>318</v>
      </c>
      <c r="B8" t="s">
        <v>295</v>
      </c>
      <c r="C8" t="s">
        <v>319</v>
      </c>
      <c r="I8">
        <v>5675885</v>
      </c>
      <c r="J8">
        <v>5895885</v>
      </c>
      <c r="K8">
        <v>5520778.6764399996</v>
      </c>
      <c r="L8">
        <v>375106.32355999999</v>
      </c>
      <c r="M8">
        <v>1208970.41653</v>
      </c>
      <c r="N8">
        <v>0</v>
      </c>
      <c r="O8">
        <v>1208970.41653</v>
      </c>
      <c r="P8">
        <v>129611.07982</v>
      </c>
      <c r="Q8">
        <v>3033166</v>
      </c>
    </row>
    <row r="9" spans="1:22">
      <c r="A9" t="s">
        <v>318</v>
      </c>
      <c r="B9" t="s">
        <v>295</v>
      </c>
      <c r="C9" t="s">
        <v>319</v>
      </c>
      <c r="D9" t="s">
        <v>332</v>
      </c>
      <c r="G9" t="s">
        <v>333</v>
      </c>
      <c r="I9">
        <v>1200000</v>
      </c>
      <c r="J9">
        <v>4906524</v>
      </c>
      <c r="K9">
        <v>1347.913</v>
      </c>
      <c r="L9">
        <v>4905176.0870000003</v>
      </c>
      <c r="M9">
        <v>1200000</v>
      </c>
      <c r="N9">
        <v>0</v>
      </c>
      <c r="O9">
        <v>1200000</v>
      </c>
      <c r="P9">
        <v>1347.913</v>
      </c>
      <c r="Q9">
        <v>1347.913</v>
      </c>
      <c r="R9">
        <v>0</v>
      </c>
      <c r="S9" t="s">
        <v>334</v>
      </c>
    </row>
    <row r="10" spans="1:22">
      <c r="A10" t="s">
        <v>318</v>
      </c>
      <c r="B10" t="s">
        <v>295</v>
      </c>
      <c r="C10" t="s">
        <v>319</v>
      </c>
      <c r="D10" t="s">
        <v>335</v>
      </c>
      <c r="G10" t="s">
        <v>336</v>
      </c>
      <c r="I10">
        <v>1800000</v>
      </c>
      <c r="J10">
        <v>1800000</v>
      </c>
      <c r="K10">
        <v>1777648.38674</v>
      </c>
      <c r="L10">
        <v>22351.613259999998</v>
      </c>
      <c r="M10">
        <v>140000</v>
      </c>
      <c r="N10">
        <v>0</v>
      </c>
      <c r="O10">
        <v>140000</v>
      </c>
      <c r="P10">
        <v>0</v>
      </c>
      <c r="Q10">
        <v>1657587</v>
      </c>
      <c r="R10">
        <v>0.9</v>
      </c>
      <c r="S10" t="s">
        <v>330</v>
      </c>
    </row>
    <row r="11" spans="1:22">
      <c r="A11" t="s">
        <v>318</v>
      </c>
      <c r="B11" t="s">
        <v>295</v>
      </c>
      <c r="C11" t="s">
        <v>337</v>
      </c>
      <c r="D11" t="s">
        <v>324</v>
      </c>
      <c r="G11" t="s">
        <v>338</v>
      </c>
      <c r="I11">
        <v>1500000</v>
      </c>
      <c r="J11">
        <v>1500000</v>
      </c>
      <c r="K11">
        <v>65993.354000000007</v>
      </c>
      <c r="L11">
        <v>1434006.6459999999</v>
      </c>
      <c r="M11">
        <v>0</v>
      </c>
      <c r="N11">
        <v>100000</v>
      </c>
      <c r="O11">
        <v>100000</v>
      </c>
      <c r="P11">
        <v>10710</v>
      </c>
      <c r="Q11">
        <v>40170.353999999999</v>
      </c>
      <c r="R11">
        <v>0.05</v>
      </c>
      <c r="S11" t="s">
        <v>339</v>
      </c>
    </row>
    <row r="12" spans="1:22">
      <c r="A12" t="s">
        <v>318</v>
      </c>
      <c r="B12" t="s">
        <v>295</v>
      </c>
      <c r="C12" t="s">
        <v>337</v>
      </c>
      <c r="D12" t="s">
        <v>324</v>
      </c>
      <c r="G12" t="s">
        <v>340</v>
      </c>
      <c r="I12">
        <v>1500000</v>
      </c>
      <c r="J12">
        <v>1500000</v>
      </c>
      <c r="K12">
        <v>1439636.9235700001</v>
      </c>
      <c r="L12">
        <v>60363.076430000001</v>
      </c>
      <c r="M12">
        <v>0</v>
      </c>
      <c r="N12">
        <v>100000</v>
      </c>
      <c r="O12">
        <v>100000</v>
      </c>
      <c r="P12">
        <v>99559.125199999995</v>
      </c>
      <c r="Q12">
        <v>567854.47593000007</v>
      </c>
      <c r="R12">
        <v>0.3</v>
      </c>
      <c r="S12" t="s">
        <v>339</v>
      </c>
    </row>
    <row r="13" spans="1:22">
      <c r="A13" t="s">
        <v>318</v>
      </c>
      <c r="B13" t="s">
        <v>295</v>
      </c>
      <c r="C13" t="s">
        <v>337</v>
      </c>
      <c r="D13" t="s">
        <v>324</v>
      </c>
      <c r="G13" t="s">
        <v>341</v>
      </c>
      <c r="I13">
        <v>1000000</v>
      </c>
      <c r="J13">
        <v>1000000</v>
      </c>
      <c r="K13">
        <v>9093.0596500000011</v>
      </c>
      <c r="L13">
        <v>990906.94035000005</v>
      </c>
      <c r="M13">
        <v>0</v>
      </c>
      <c r="N13">
        <v>100000</v>
      </c>
      <c r="O13">
        <v>100000</v>
      </c>
      <c r="P13">
        <v>7417.8102600000002</v>
      </c>
      <c r="Q13">
        <v>7909.6372600000004</v>
      </c>
      <c r="R13">
        <v>0.03</v>
      </c>
      <c r="S13" t="s">
        <v>339</v>
      </c>
    </row>
    <row r="14" spans="1:22">
      <c r="A14" t="s">
        <v>318</v>
      </c>
      <c r="B14" t="s">
        <v>295</v>
      </c>
      <c r="C14" t="s">
        <v>337</v>
      </c>
      <c r="I14">
        <v>4000000</v>
      </c>
      <c r="J14">
        <v>4000000</v>
      </c>
      <c r="K14">
        <v>1514723.3372200001</v>
      </c>
      <c r="L14">
        <v>2485276.6627799999</v>
      </c>
      <c r="M14">
        <v>0</v>
      </c>
      <c r="N14">
        <v>300000</v>
      </c>
      <c r="O14">
        <v>300000</v>
      </c>
      <c r="P14">
        <v>117686.93545999999</v>
      </c>
      <c r="Q14">
        <v>615934.46719000011</v>
      </c>
    </row>
    <row r="15" spans="1:22">
      <c r="A15" t="s">
        <v>318</v>
      </c>
      <c r="B15" t="s">
        <v>295</v>
      </c>
      <c r="C15" t="s">
        <v>337</v>
      </c>
      <c r="D15" t="s">
        <v>332</v>
      </c>
      <c r="G15" t="s">
        <v>342</v>
      </c>
      <c r="I15">
        <v>1091961</v>
      </c>
      <c r="J15">
        <v>1091961</v>
      </c>
      <c r="K15">
        <v>34970.849000000002</v>
      </c>
      <c r="L15">
        <v>1056990.1510000001</v>
      </c>
      <c r="M15">
        <v>0</v>
      </c>
      <c r="N15">
        <v>0</v>
      </c>
      <c r="O15">
        <v>0</v>
      </c>
      <c r="P15">
        <v>0</v>
      </c>
      <c r="Q15">
        <v>0</v>
      </c>
      <c r="R15">
        <v>0</v>
      </c>
      <c r="S15" t="s">
        <v>330</v>
      </c>
    </row>
    <row r="16" spans="1:22">
      <c r="A16" t="s">
        <v>318</v>
      </c>
      <c r="B16" t="s">
        <v>295</v>
      </c>
      <c r="C16" t="s">
        <v>337</v>
      </c>
      <c r="D16" t="s">
        <v>343</v>
      </c>
      <c r="G16" t="s">
        <v>344</v>
      </c>
      <c r="I16">
        <v>3500000</v>
      </c>
      <c r="J16">
        <v>3500000</v>
      </c>
      <c r="K16">
        <v>0</v>
      </c>
      <c r="L16">
        <v>3500000</v>
      </c>
      <c r="M16">
        <v>0</v>
      </c>
      <c r="N16">
        <v>100000</v>
      </c>
      <c r="O16">
        <v>100000</v>
      </c>
      <c r="P16">
        <v>0</v>
      </c>
      <c r="Q16">
        <v>0</v>
      </c>
      <c r="R16">
        <v>0</v>
      </c>
      <c r="S16" t="s">
        <v>330</v>
      </c>
    </row>
    <row r="17" spans="1:19">
      <c r="A17" t="s">
        <v>318</v>
      </c>
      <c r="B17" t="s">
        <v>308</v>
      </c>
      <c r="D17" t="s">
        <v>345</v>
      </c>
      <c r="G17">
        <v>1</v>
      </c>
      <c r="I17">
        <v>1092152</v>
      </c>
      <c r="J17">
        <v>1092152</v>
      </c>
      <c r="K17">
        <v>912990</v>
      </c>
      <c r="L17">
        <v>179162</v>
      </c>
      <c r="M17">
        <v>102153</v>
      </c>
      <c r="N17">
        <v>0</v>
      </c>
      <c r="P17">
        <v>0</v>
      </c>
      <c r="Q17">
        <v>225847</v>
      </c>
      <c r="R17">
        <v>0.6</v>
      </c>
      <c r="S17" t="s">
        <v>20</v>
      </c>
    </row>
    <row r="18" spans="1:19">
      <c r="A18" t="s">
        <v>318</v>
      </c>
      <c r="B18" t="s">
        <v>308</v>
      </c>
      <c r="D18" t="s">
        <v>346</v>
      </c>
      <c r="G18" t="s">
        <v>347</v>
      </c>
      <c r="I18">
        <v>7187373</v>
      </c>
      <c r="J18">
        <v>7267373</v>
      </c>
      <c r="K18">
        <v>7185043</v>
      </c>
      <c r="L18">
        <v>82330</v>
      </c>
      <c r="M18">
        <v>3946135</v>
      </c>
      <c r="N18">
        <v>0</v>
      </c>
      <c r="P18">
        <v>0</v>
      </c>
      <c r="Q18">
        <v>3241237</v>
      </c>
      <c r="R18">
        <v>0.86</v>
      </c>
      <c r="S18" t="s">
        <v>20</v>
      </c>
    </row>
    <row r="19" spans="1:19">
      <c r="A19" t="s">
        <v>318</v>
      </c>
      <c r="B19" t="s">
        <v>308</v>
      </c>
      <c r="D19" t="s">
        <v>346</v>
      </c>
      <c r="G19" t="s">
        <v>348</v>
      </c>
      <c r="I19">
        <v>10125000</v>
      </c>
      <c r="J19">
        <v>10125000</v>
      </c>
      <c r="K19">
        <v>9926536</v>
      </c>
      <c r="L19">
        <v>198464</v>
      </c>
      <c r="M19">
        <v>9628112</v>
      </c>
      <c r="N19">
        <v>0</v>
      </c>
      <c r="P19">
        <v>0</v>
      </c>
      <c r="Q19">
        <v>496888</v>
      </c>
      <c r="R19">
        <v>0.18</v>
      </c>
      <c r="S19" t="s">
        <v>20</v>
      </c>
    </row>
    <row r="20" spans="1:19">
      <c r="A20" t="s">
        <v>318</v>
      </c>
      <c r="B20" t="s">
        <v>308</v>
      </c>
      <c r="D20" t="s">
        <v>346</v>
      </c>
      <c r="G20" t="s">
        <v>349</v>
      </c>
      <c r="I20">
        <v>10700000</v>
      </c>
      <c r="J20">
        <v>10700000</v>
      </c>
      <c r="K20">
        <v>10001729</v>
      </c>
      <c r="L20">
        <v>698271</v>
      </c>
      <c r="M20">
        <v>8031425</v>
      </c>
      <c r="N20">
        <v>0</v>
      </c>
      <c r="P20">
        <v>0</v>
      </c>
      <c r="Q20">
        <v>2668575</v>
      </c>
      <c r="R20">
        <v>0.35</v>
      </c>
      <c r="S20" t="s">
        <v>20</v>
      </c>
    </row>
    <row r="21" spans="1:19">
      <c r="A21" t="s">
        <v>318</v>
      </c>
      <c r="B21" t="s">
        <v>308</v>
      </c>
      <c r="D21" t="s">
        <v>346</v>
      </c>
      <c r="G21" t="s">
        <v>350</v>
      </c>
      <c r="I21">
        <v>1788831</v>
      </c>
      <c r="J21">
        <v>1788831</v>
      </c>
      <c r="K21">
        <v>836383</v>
      </c>
      <c r="L21">
        <v>952448</v>
      </c>
      <c r="M21">
        <v>0</v>
      </c>
      <c r="N21">
        <v>0</v>
      </c>
      <c r="P21">
        <v>0</v>
      </c>
      <c r="Q21">
        <v>0</v>
      </c>
      <c r="R21">
        <v>0.87</v>
      </c>
      <c r="S21" t="s">
        <v>351</v>
      </c>
    </row>
    <row r="22" spans="1:19">
      <c r="A22" t="s">
        <v>318</v>
      </c>
      <c r="B22" t="s">
        <v>308</v>
      </c>
      <c r="D22" t="s">
        <v>346</v>
      </c>
      <c r="G22" t="s">
        <v>352</v>
      </c>
      <c r="I22">
        <v>1500000</v>
      </c>
      <c r="J22">
        <v>1500000</v>
      </c>
      <c r="K22">
        <v>1409941</v>
      </c>
      <c r="L22">
        <v>90059</v>
      </c>
      <c r="M22">
        <v>0</v>
      </c>
      <c r="N22">
        <v>0</v>
      </c>
      <c r="P22">
        <v>0</v>
      </c>
      <c r="Q22">
        <v>0</v>
      </c>
      <c r="R22">
        <v>0.05</v>
      </c>
      <c r="S22" t="s">
        <v>67</v>
      </c>
    </row>
    <row r="23" spans="1:19">
      <c r="A23" t="s">
        <v>318</v>
      </c>
      <c r="B23" t="s">
        <v>308</v>
      </c>
      <c r="D23" t="s">
        <v>346</v>
      </c>
      <c r="G23" t="s">
        <v>353</v>
      </c>
      <c r="I23">
        <v>2900000</v>
      </c>
      <c r="J23">
        <v>2900000</v>
      </c>
      <c r="K23">
        <v>0</v>
      </c>
      <c r="L23">
        <v>2900000</v>
      </c>
      <c r="M23">
        <v>0</v>
      </c>
      <c r="N23">
        <v>0</v>
      </c>
      <c r="P23">
        <v>0</v>
      </c>
      <c r="Q23">
        <v>0</v>
      </c>
      <c r="R23">
        <v>0</v>
      </c>
      <c r="S23" t="s">
        <v>354</v>
      </c>
    </row>
    <row r="24" spans="1:19">
      <c r="A24" t="s">
        <v>318</v>
      </c>
      <c r="B24" t="s">
        <v>308</v>
      </c>
      <c r="D24" t="s">
        <v>346</v>
      </c>
      <c r="G24" t="s">
        <v>353</v>
      </c>
      <c r="I24">
        <v>3633000</v>
      </c>
      <c r="J24">
        <v>3633000</v>
      </c>
      <c r="K24">
        <v>0</v>
      </c>
      <c r="L24">
        <v>3633000</v>
      </c>
      <c r="M24">
        <v>0</v>
      </c>
      <c r="N24">
        <v>0</v>
      </c>
      <c r="P24">
        <v>0</v>
      </c>
      <c r="Q24">
        <v>0</v>
      </c>
      <c r="R24">
        <v>0</v>
      </c>
      <c r="S24" t="s">
        <v>355</v>
      </c>
    </row>
    <row r="25" spans="1:19">
      <c r="A25" t="s">
        <v>318</v>
      </c>
      <c r="B25" t="s">
        <v>308</v>
      </c>
      <c r="D25" t="s">
        <v>346</v>
      </c>
      <c r="G25" t="s">
        <v>353</v>
      </c>
      <c r="I25">
        <v>1380000</v>
      </c>
      <c r="J25">
        <v>1380000</v>
      </c>
      <c r="K25">
        <v>0</v>
      </c>
      <c r="L25">
        <v>1380000</v>
      </c>
      <c r="M25">
        <v>0</v>
      </c>
      <c r="N25">
        <v>0</v>
      </c>
      <c r="P25">
        <v>0</v>
      </c>
      <c r="Q25">
        <v>0</v>
      </c>
      <c r="R25">
        <v>0</v>
      </c>
      <c r="S25" t="s">
        <v>356</v>
      </c>
    </row>
    <row r="26" spans="1:19">
      <c r="A26" t="s">
        <v>318</v>
      </c>
      <c r="B26" t="s">
        <v>308</v>
      </c>
      <c r="D26" t="s">
        <v>346</v>
      </c>
      <c r="G26">
        <v>8</v>
      </c>
      <c r="I26">
        <v>39214204</v>
      </c>
      <c r="J26">
        <v>39294204</v>
      </c>
      <c r="K26">
        <v>29359632</v>
      </c>
      <c r="L26">
        <v>9934572</v>
      </c>
      <c r="M26">
        <v>21605672</v>
      </c>
      <c r="N26">
        <v>0</v>
      </c>
      <c r="P26">
        <v>0</v>
      </c>
      <c r="Q26">
        <v>6406700</v>
      </c>
      <c r="R26">
        <v>2.31</v>
      </c>
    </row>
    <row r="27" spans="1:19">
      <c r="A27" t="s">
        <v>318</v>
      </c>
      <c r="B27" t="s">
        <v>308</v>
      </c>
      <c r="D27" t="s">
        <v>357</v>
      </c>
      <c r="G27">
        <v>1</v>
      </c>
      <c r="I27">
        <v>1000000</v>
      </c>
      <c r="J27">
        <v>1000000</v>
      </c>
      <c r="K27">
        <v>706252</v>
      </c>
      <c r="L27">
        <v>293748</v>
      </c>
      <c r="M27">
        <v>0</v>
      </c>
      <c r="N27">
        <v>20000</v>
      </c>
      <c r="P27">
        <v>0</v>
      </c>
      <c r="Q27">
        <v>385985</v>
      </c>
      <c r="R27">
        <v>0.73</v>
      </c>
      <c r="S27" t="s">
        <v>20</v>
      </c>
    </row>
    <row r="28" spans="1:19">
      <c r="A28" t="s">
        <v>318</v>
      </c>
      <c r="B28" t="s">
        <v>307</v>
      </c>
      <c r="D28" t="s">
        <v>358</v>
      </c>
      <c r="E28" t="s">
        <v>359</v>
      </c>
      <c r="F28" t="s">
        <v>360</v>
      </c>
      <c r="G28" t="s">
        <v>361</v>
      </c>
      <c r="H28" t="s">
        <v>362</v>
      </c>
      <c r="I28">
        <v>2276743</v>
      </c>
      <c r="J28">
        <v>2276743</v>
      </c>
      <c r="K28">
        <v>2180272</v>
      </c>
      <c r="L28">
        <v>96472</v>
      </c>
      <c r="M28">
        <v>0</v>
      </c>
      <c r="N28">
        <v>1000000</v>
      </c>
      <c r="P28">
        <v>0</v>
      </c>
      <c r="Q28">
        <v>359184</v>
      </c>
      <c r="R28" t="s">
        <v>363</v>
      </c>
    </row>
    <row r="29" spans="1:19">
      <c r="A29" t="s">
        <v>318</v>
      </c>
      <c r="B29" t="s">
        <v>307</v>
      </c>
      <c r="D29" t="s">
        <v>358</v>
      </c>
      <c r="E29" t="s">
        <v>359</v>
      </c>
      <c r="F29" t="s">
        <v>364</v>
      </c>
      <c r="G29" t="s">
        <v>365</v>
      </c>
      <c r="H29" t="s">
        <v>366</v>
      </c>
      <c r="I29">
        <v>4200000</v>
      </c>
      <c r="J29">
        <v>4200000</v>
      </c>
      <c r="K29">
        <v>0</v>
      </c>
      <c r="L29">
        <v>4200000</v>
      </c>
      <c r="N29">
        <v>200000</v>
      </c>
      <c r="P29">
        <v>0</v>
      </c>
      <c r="Q29">
        <v>0</v>
      </c>
    </row>
    <row r="30" spans="1:19">
      <c r="A30" t="s">
        <v>318</v>
      </c>
      <c r="B30" t="s">
        <v>307</v>
      </c>
      <c r="D30" t="s">
        <v>358</v>
      </c>
      <c r="E30" t="s">
        <v>367</v>
      </c>
      <c r="F30" t="s">
        <v>364</v>
      </c>
      <c r="G30" t="s">
        <v>365</v>
      </c>
      <c r="H30" t="s">
        <v>368</v>
      </c>
      <c r="I30">
        <v>1050000</v>
      </c>
      <c r="J30">
        <v>1050000</v>
      </c>
      <c r="K30">
        <v>0</v>
      </c>
      <c r="L30">
        <v>1050000</v>
      </c>
      <c r="N30">
        <v>100000</v>
      </c>
      <c r="P30">
        <v>0</v>
      </c>
      <c r="Q30">
        <v>0</v>
      </c>
    </row>
    <row r="31" spans="1:19">
      <c r="A31" t="s">
        <v>318</v>
      </c>
      <c r="B31" t="s">
        <v>307</v>
      </c>
      <c r="D31" t="s">
        <v>369</v>
      </c>
      <c r="E31" t="s">
        <v>370</v>
      </c>
      <c r="F31" t="s">
        <v>371</v>
      </c>
      <c r="G31" t="s">
        <v>372</v>
      </c>
      <c r="H31" t="s">
        <v>373</v>
      </c>
      <c r="I31">
        <v>1200000</v>
      </c>
      <c r="J31">
        <v>1200000</v>
      </c>
      <c r="K31">
        <v>633963</v>
      </c>
      <c r="L31">
        <v>566037</v>
      </c>
      <c r="M31">
        <v>0</v>
      </c>
      <c r="N31" t="s">
        <v>363</v>
      </c>
      <c r="P31" t="s">
        <v>363</v>
      </c>
      <c r="Q31" t="s">
        <v>363</v>
      </c>
    </row>
    <row r="32" spans="1:19">
      <c r="A32" t="s">
        <v>318</v>
      </c>
      <c r="B32" t="s">
        <v>307</v>
      </c>
      <c r="D32" t="s">
        <v>374</v>
      </c>
      <c r="E32" t="s">
        <v>375</v>
      </c>
      <c r="F32" t="s">
        <v>376</v>
      </c>
      <c r="G32" t="s">
        <v>377</v>
      </c>
      <c r="H32" t="s">
        <v>378</v>
      </c>
      <c r="I32">
        <v>2500000</v>
      </c>
      <c r="J32">
        <v>2500000</v>
      </c>
      <c r="K32">
        <v>60767</v>
      </c>
      <c r="L32">
        <v>2439233</v>
      </c>
      <c r="M32">
        <v>0</v>
      </c>
      <c r="N32" t="s">
        <v>363</v>
      </c>
      <c r="P32" t="s">
        <v>363</v>
      </c>
      <c r="Q32" t="s">
        <v>363</v>
      </c>
    </row>
    <row r="33" spans="1:19">
      <c r="A33" t="s">
        <v>318</v>
      </c>
      <c r="B33" t="s">
        <v>307</v>
      </c>
      <c r="D33" t="s">
        <v>379</v>
      </c>
      <c r="E33" t="s">
        <v>380</v>
      </c>
      <c r="F33" t="s">
        <v>381</v>
      </c>
      <c r="G33" t="s">
        <v>382</v>
      </c>
      <c r="H33" t="s">
        <v>383</v>
      </c>
      <c r="I33">
        <v>3000000</v>
      </c>
      <c r="J33">
        <v>1630850</v>
      </c>
      <c r="K33">
        <v>1206759</v>
      </c>
      <c r="L33">
        <v>424091</v>
      </c>
      <c r="N33">
        <v>0</v>
      </c>
      <c r="P33">
        <v>0</v>
      </c>
      <c r="Q33">
        <v>905796</v>
      </c>
    </row>
    <row r="34" spans="1:19">
      <c r="A34" t="s">
        <v>318</v>
      </c>
      <c r="B34" t="s">
        <v>307</v>
      </c>
      <c r="D34" t="s">
        <v>384</v>
      </c>
      <c r="E34" t="s">
        <v>385</v>
      </c>
      <c r="F34" t="s">
        <v>386</v>
      </c>
      <c r="G34" t="s">
        <v>387</v>
      </c>
      <c r="H34" t="s">
        <v>388</v>
      </c>
      <c r="I34">
        <v>1000000</v>
      </c>
      <c r="J34">
        <v>1000000</v>
      </c>
      <c r="K34">
        <v>998536</v>
      </c>
      <c r="L34">
        <v>1464</v>
      </c>
      <c r="N34" t="s">
        <v>363</v>
      </c>
      <c r="P34" t="s">
        <v>363</v>
      </c>
      <c r="Q34" t="s">
        <v>363</v>
      </c>
    </row>
    <row r="35" spans="1:19">
      <c r="A35" t="s">
        <v>318</v>
      </c>
      <c r="B35" t="s">
        <v>307</v>
      </c>
      <c r="D35" t="s">
        <v>389</v>
      </c>
      <c r="E35" t="s">
        <v>363</v>
      </c>
      <c r="F35" t="s">
        <v>363</v>
      </c>
      <c r="G35" t="s">
        <v>363</v>
      </c>
      <c r="H35" t="s">
        <v>390</v>
      </c>
      <c r="I35">
        <v>136000000</v>
      </c>
      <c r="J35">
        <v>136000000</v>
      </c>
      <c r="L35" t="s">
        <v>363</v>
      </c>
      <c r="M35" t="s">
        <v>363</v>
      </c>
      <c r="N35" t="s">
        <v>363</v>
      </c>
      <c r="P35" t="s">
        <v>363</v>
      </c>
      <c r="Q35" t="s">
        <v>363</v>
      </c>
      <c r="R35" t="s">
        <v>363</v>
      </c>
    </row>
    <row r="36" spans="1:19">
      <c r="A36" t="s">
        <v>318</v>
      </c>
      <c r="B36" t="s">
        <v>291</v>
      </c>
      <c r="C36" t="s">
        <v>391</v>
      </c>
      <c r="D36" t="s">
        <v>392</v>
      </c>
      <c r="G36" t="s">
        <v>393</v>
      </c>
      <c r="I36">
        <v>1040000</v>
      </c>
      <c r="J36">
        <v>1590000</v>
      </c>
      <c r="K36">
        <v>1399975</v>
      </c>
      <c r="L36">
        <v>190025</v>
      </c>
      <c r="M36">
        <v>45757</v>
      </c>
      <c r="N36">
        <v>0</v>
      </c>
      <c r="O36">
        <v>45757</v>
      </c>
      <c r="Q36">
        <v>1345682</v>
      </c>
      <c r="R36">
        <v>0.95</v>
      </c>
    </row>
    <row r="37" spans="1:19">
      <c r="A37" t="s">
        <v>318</v>
      </c>
      <c r="B37" t="s">
        <v>291</v>
      </c>
      <c r="C37" t="s">
        <v>391</v>
      </c>
      <c r="D37" t="s">
        <v>392</v>
      </c>
      <c r="G37" t="s">
        <v>394</v>
      </c>
      <c r="I37">
        <v>3000000</v>
      </c>
      <c r="J37">
        <v>3000000</v>
      </c>
      <c r="K37">
        <v>2586220</v>
      </c>
      <c r="L37">
        <v>413780</v>
      </c>
      <c r="M37">
        <v>556</v>
      </c>
      <c r="N37">
        <v>250000</v>
      </c>
      <c r="O37">
        <v>250556</v>
      </c>
      <c r="Q37">
        <v>2301854</v>
      </c>
      <c r="R37">
        <v>0.95</v>
      </c>
    </row>
    <row r="38" spans="1:19">
      <c r="A38" t="s">
        <v>318</v>
      </c>
      <c r="B38" t="s">
        <v>291</v>
      </c>
      <c r="C38" t="s">
        <v>391</v>
      </c>
      <c r="D38" t="s">
        <v>392</v>
      </c>
      <c r="G38" t="s">
        <v>395</v>
      </c>
      <c r="I38">
        <v>3000000</v>
      </c>
      <c r="J38">
        <v>3000000</v>
      </c>
      <c r="K38">
        <v>1364878</v>
      </c>
      <c r="L38">
        <v>1635122</v>
      </c>
      <c r="M38">
        <v>0</v>
      </c>
      <c r="N38">
        <v>0</v>
      </c>
      <c r="O38">
        <v>0</v>
      </c>
      <c r="Q38">
        <v>0</v>
      </c>
      <c r="R38">
        <v>0.05</v>
      </c>
    </row>
    <row r="39" spans="1:19">
      <c r="A39" t="s">
        <v>318</v>
      </c>
      <c r="B39" t="s">
        <v>291</v>
      </c>
      <c r="C39" t="s">
        <v>391</v>
      </c>
      <c r="D39" t="s">
        <v>392</v>
      </c>
      <c r="G39" t="s">
        <v>396</v>
      </c>
      <c r="I39">
        <v>1251000</v>
      </c>
      <c r="J39">
        <v>1251000</v>
      </c>
      <c r="K39">
        <v>0</v>
      </c>
      <c r="L39">
        <v>1251000</v>
      </c>
      <c r="M39">
        <v>0</v>
      </c>
      <c r="N39">
        <v>0</v>
      </c>
      <c r="O39">
        <v>0</v>
      </c>
      <c r="Q39">
        <v>0</v>
      </c>
      <c r="R39">
        <v>0</v>
      </c>
    </row>
    <row r="40" spans="1:19">
      <c r="A40" t="s">
        <v>318</v>
      </c>
      <c r="B40" t="s">
        <v>291</v>
      </c>
      <c r="C40" t="s">
        <v>391</v>
      </c>
      <c r="D40" t="s">
        <v>392</v>
      </c>
      <c r="G40">
        <v>4</v>
      </c>
      <c r="I40">
        <v>8291000</v>
      </c>
      <c r="J40">
        <v>8841000</v>
      </c>
      <c r="K40">
        <v>5351073</v>
      </c>
      <c r="L40">
        <v>3489927</v>
      </c>
      <c r="M40">
        <v>46313</v>
      </c>
      <c r="N40">
        <v>250000</v>
      </c>
      <c r="O40">
        <v>296313</v>
      </c>
      <c r="P40">
        <v>0</v>
      </c>
      <c r="Q40">
        <v>3647536</v>
      </c>
    </row>
    <row r="41" spans="1:19">
      <c r="A41" t="s">
        <v>318</v>
      </c>
      <c r="B41" t="s">
        <v>291</v>
      </c>
      <c r="C41" t="s">
        <v>391</v>
      </c>
      <c r="D41" t="s">
        <v>397</v>
      </c>
      <c r="G41" t="s">
        <v>398</v>
      </c>
      <c r="I41">
        <v>610000</v>
      </c>
      <c r="J41">
        <v>2010000</v>
      </c>
      <c r="K41">
        <v>1848114</v>
      </c>
      <c r="L41">
        <v>161886</v>
      </c>
      <c r="M41">
        <v>265000</v>
      </c>
      <c r="N41">
        <v>0</v>
      </c>
      <c r="O41">
        <v>265000</v>
      </c>
      <c r="Q41">
        <v>1398553</v>
      </c>
      <c r="R41">
        <v>0.77</v>
      </c>
    </row>
    <row r="42" spans="1:19">
      <c r="A42" t="s">
        <v>318</v>
      </c>
      <c r="B42" t="s">
        <v>291</v>
      </c>
      <c r="C42" t="s">
        <v>391</v>
      </c>
      <c r="D42" t="s">
        <v>397</v>
      </c>
      <c r="G42" t="s">
        <v>399</v>
      </c>
      <c r="I42">
        <v>1200000</v>
      </c>
      <c r="J42">
        <v>3134000</v>
      </c>
      <c r="K42">
        <v>2399105</v>
      </c>
      <c r="L42">
        <v>734895</v>
      </c>
      <c r="M42">
        <v>400</v>
      </c>
      <c r="N42">
        <v>100000</v>
      </c>
      <c r="O42">
        <v>100400</v>
      </c>
      <c r="Q42">
        <v>742717</v>
      </c>
      <c r="R42" t="s">
        <v>400</v>
      </c>
    </row>
    <row r="43" spans="1:19">
      <c r="A43" t="s">
        <v>318</v>
      </c>
      <c r="B43" t="s">
        <v>291</v>
      </c>
      <c r="C43" t="s">
        <v>391</v>
      </c>
      <c r="D43" t="s">
        <v>397</v>
      </c>
      <c r="G43" t="s">
        <v>401</v>
      </c>
      <c r="I43">
        <v>1500000</v>
      </c>
      <c r="J43">
        <v>2608300</v>
      </c>
      <c r="K43">
        <v>1401097</v>
      </c>
      <c r="L43">
        <v>1207203</v>
      </c>
      <c r="M43">
        <v>1497762</v>
      </c>
      <c r="N43">
        <v>0</v>
      </c>
      <c r="O43">
        <v>1497762</v>
      </c>
      <c r="Q43">
        <v>2238</v>
      </c>
      <c r="R43">
        <v>0.05</v>
      </c>
      <c r="S43" t="s">
        <v>402</v>
      </c>
    </row>
    <row r="44" spans="1:19">
      <c r="A44" t="s">
        <v>318</v>
      </c>
      <c r="B44" t="s">
        <v>291</v>
      </c>
      <c r="C44" t="s">
        <v>391</v>
      </c>
      <c r="D44" t="s">
        <v>397</v>
      </c>
      <c r="G44">
        <v>3</v>
      </c>
      <c r="I44">
        <v>3310000</v>
      </c>
      <c r="J44">
        <v>7752300</v>
      </c>
      <c r="K44">
        <v>5648316</v>
      </c>
      <c r="L44">
        <v>2103984</v>
      </c>
      <c r="M44">
        <v>1763162</v>
      </c>
      <c r="N44">
        <v>100000</v>
      </c>
      <c r="O44">
        <v>1863162</v>
      </c>
      <c r="P44">
        <v>0</v>
      </c>
      <c r="Q44">
        <v>2143508</v>
      </c>
      <c r="R44">
        <v>0.82</v>
      </c>
    </row>
    <row r="45" spans="1:19">
      <c r="A45" t="s">
        <v>318</v>
      </c>
      <c r="B45" t="s">
        <v>291</v>
      </c>
      <c r="C45" t="s">
        <v>391</v>
      </c>
      <c r="D45" t="s">
        <v>403</v>
      </c>
      <c r="G45" t="s">
        <v>404</v>
      </c>
      <c r="I45">
        <v>415000</v>
      </c>
      <c r="J45">
        <v>1127000</v>
      </c>
      <c r="K45">
        <v>926530</v>
      </c>
      <c r="L45">
        <v>200470</v>
      </c>
      <c r="M45">
        <v>70681</v>
      </c>
      <c r="N45">
        <v>10000</v>
      </c>
      <c r="O45">
        <v>80681</v>
      </c>
      <c r="Q45">
        <v>907820</v>
      </c>
      <c r="R45">
        <v>0.95</v>
      </c>
      <c r="S45" t="s">
        <v>405</v>
      </c>
    </row>
    <row r="46" spans="1:19">
      <c r="A46" t="s">
        <v>318</v>
      </c>
      <c r="B46" t="s">
        <v>291</v>
      </c>
      <c r="C46" t="s">
        <v>391</v>
      </c>
      <c r="D46" t="s">
        <v>403</v>
      </c>
      <c r="G46" t="s">
        <v>406</v>
      </c>
      <c r="I46">
        <v>2380000</v>
      </c>
      <c r="J46">
        <v>2380000</v>
      </c>
      <c r="K46">
        <v>567280</v>
      </c>
      <c r="L46">
        <v>1812720</v>
      </c>
      <c r="M46">
        <v>0</v>
      </c>
      <c r="N46">
        <v>0</v>
      </c>
      <c r="O46">
        <v>0</v>
      </c>
      <c r="Q46">
        <v>0</v>
      </c>
      <c r="R46">
        <v>0.6</v>
      </c>
    </row>
    <row r="47" spans="1:19">
      <c r="A47" t="s">
        <v>318</v>
      </c>
      <c r="B47" t="s">
        <v>291</v>
      </c>
      <c r="C47" t="s">
        <v>391</v>
      </c>
      <c r="D47" t="s">
        <v>403</v>
      </c>
      <c r="G47">
        <v>2</v>
      </c>
      <c r="I47">
        <v>2795000</v>
      </c>
      <c r="J47">
        <v>3507000</v>
      </c>
      <c r="K47">
        <v>1493810</v>
      </c>
      <c r="L47">
        <v>2013190</v>
      </c>
      <c r="M47">
        <v>70681</v>
      </c>
      <c r="N47">
        <v>10000</v>
      </c>
      <c r="O47">
        <v>80681</v>
      </c>
      <c r="P47">
        <v>0</v>
      </c>
      <c r="Q47">
        <v>907820</v>
      </c>
    </row>
    <row r="48" spans="1:19">
      <c r="A48" t="s">
        <v>318</v>
      </c>
      <c r="B48" t="s">
        <v>291</v>
      </c>
      <c r="C48" t="s">
        <v>391</v>
      </c>
      <c r="D48" t="s">
        <v>407</v>
      </c>
      <c r="G48" t="s">
        <v>408</v>
      </c>
      <c r="I48">
        <v>1000000</v>
      </c>
      <c r="J48">
        <v>1000000</v>
      </c>
      <c r="K48">
        <v>893898</v>
      </c>
      <c r="L48">
        <v>106102</v>
      </c>
      <c r="M48">
        <v>309186</v>
      </c>
      <c r="N48">
        <v>0</v>
      </c>
      <c r="O48">
        <v>309186</v>
      </c>
      <c r="Q48">
        <v>690814</v>
      </c>
      <c r="R48">
        <v>0.85</v>
      </c>
      <c r="S48" t="s">
        <v>409</v>
      </c>
    </row>
    <row r="49" spans="1:19">
      <c r="A49" t="s">
        <v>318</v>
      </c>
      <c r="B49" t="s">
        <v>291</v>
      </c>
      <c r="C49" t="s">
        <v>391</v>
      </c>
      <c r="D49" t="s">
        <v>407</v>
      </c>
      <c r="G49" t="s">
        <v>410</v>
      </c>
      <c r="I49">
        <v>1500000</v>
      </c>
      <c r="J49">
        <v>1500000</v>
      </c>
      <c r="K49">
        <v>1490573</v>
      </c>
      <c r="L49">
        <v>9427</v>
      </c>
      <c r="M49">
        <v>332602</v>
      </c>
      <c r="N49">
        <v>0</v>
      </c>
      <c r="O49">
        <v>332602</v>
      </c>
      <c r="Q49">
        <v>1167398</v>
      </c>
      <c r="R49">
        <v>0.8</v>
      </c>
    </row>
    <row r="50" spans="1:19">
      <c r="A50" t="s">
        <v>318</v>
      </c>
      <c r="B50" t="s">
        <v>291</v>
      </c>
      <c r="C50" t="s">
        <v>391</v>
      </c>
      <c r="D50" t="s">
        <v>407</v>
      </c>
      <c r="G50">
        <v>2</v>
      </c>
      <c r="I50">
        <v>2500000</v>
      </c>
      <c r="J50">
        <v>2500000</v>
      </c>
      <c r="K50">
        <v>2384471</v>
      </c>
      <c r="L50">
        <v>115529</v>
      </c>
      <c r="M50">
        <v>641788</v>
      </c>
      <c r="N50">
        <v>0</v>
      </c>
      <c r="O50">
        <v>641788</v>
      </c>
      <c r="P50">
        <v>0</v>
      </c>
      <c r="Q50">
        <v>1858212</v>
      </c>
    </row>
    <row r="51" spans="1:19">
      <c r="A51" t="s">
        <v>318</v>
      </c>
      <c r="B51" t="s">
        <v>291</v>
      </c>
      <c r="C51" t="s">
        <v>391</v>
      </c>
      <c r="D51" t="s">
        <v>411</v>
      </c>
      <c r="G51">
        <v>1</v>
      </c>
      <c r="I51">
        <v>1200000</v>
      </c>
      <c r="J51">
        <v>1200000</v>
      </c>
      <c r="K51">
        <v>1182853</v>
      </c>
      <c r="L51">
        <v>17147</v>
      </c>
      <c r="M51">
        <v>203458</v>
      </c>
      <c r="N51">
        <v>0</v>
      </c>
      <c r="O51">
        <v>203458</v>
      </c>
      <c r="Q51">
        <v>996542</v>
      </c>
      <c r="R51">
        <v>0.83</v>
      </c>
    </row>
    <row r="52" spans="1:19">
      <c r="A52" t="s">
        <v>318</v>
      </c>
      <c r="B52" t="s">
        <v>291</v>
      </c>
      <c r="C52" t="s">
        <v>391</v>
      </c>
      <c r="D52" t="s">
        <v>412</v>
      </c>
      <c r="G52">
        <v>1</v>
      </c>
      <c r="I52">
        <v>800000</v>
      </c>
      <c r="J52">
        <v>1650000</v>
      </c>
      <c r="K52">
        <v>990669</v>
      </c>
      <c r="L52">
        <v>659331</v>
      </c>
      <c r="M52">
        <v>682517</v>
      </c>
      <c r="N52">
        <v>0</v>
      </c>
      <c r="O52">
        <v>682517</v>
      </c>
      <c r="Q52">
        <v>967483</v>
      </c>
      <c r="R52">
        <v>0.95</v>
      </c>
      <c r="S52" t="s">
        <v>413</v>
      </c>
    </row>
    <row r="53" spans="1:19">
      <c r="A53" t="s">
        <v>318</v>
      </c>
      <c r="B53" t="s">
        <v>291</v>
      </c>
      <c r="C53" t="s">
        <v>391</v>
      </c>
      <c r="D53" t="s">
        <v>414</v>
      </c>
      <c r="G53" t="s">
        <v>396</v>
      </c>
      <c r="I53">
        <v>2754006</v>
      </c>
      <c r="J53">
        <v>2754006</v>
      </c>
      <c r="K53">
        <v>0</v>
      </c>
      <c r="L53">
        <v>2754006</v>
      </c>
      <c r="M53">
        <v>0</v>
      </c>
      <c r="N53">
        <v>200000</v>
      </c>
      <c r="O53">
        <v>200000</v>
      </c>
      <c r="Q53">
        <v>0</v>
      </c>
      <c r="R53">
        <v>0</v>
      </c>
      <c r="S53" t="s">
        <v>415</v>
      </c>
    </row>
    <row r="54" spans="1:19">
      <c r="A54" t="s">
        <v>318</v>
      </c>
      <c r="B54" t="s">
        <v>291</v>
      </c>
      <c r="C54" t="s">
        <v>391</v>
      </c>
      <c r="D54" t="s">
        <v>414</v>
      </c>
      <c r="G54" t="s">
        <v>416</v>
      </c>
      <c r="I54">
        <v>1770800</v>
      </c>
      <c r="J54">
        <v>1770800</v>
      </c>
      <c r="K54">
        <v>1415972</v>
      </c>
      <c r="L54">
        <v>354828</v>
      </c>
      <c r="M54">
        <v>0</v>
      </c>
      <c r="N54">
        <v>437000</v>
      </c>
      <c r="O54">
        <v>437000</v>
      </c>
      <c r="Q54">
        <v>13708</v>
      </c>
      <c r="R54">
        <v>0.25</v>
      </c>
      <c r="S54" t="s">
        <v>417</v>
      </c>
    </row>
    <row r="55" spans="1:19">
      <c r="A55" t="s">
        <v>318</v>
      </c>
      <c r="B55" t="s">
        <v>291</v>
      </c>
      <c r="C55" t="s">
        <v>391</v>
      </c>
      <c r="D55" t="s">
        <v>414</v>
      </c>
      <c r="G55">
        <v>2</v>
      </c>
      <c r="I55">
        <v>4524806</v>
      </c>
      <c r="J55">
        <v>4524806</v>
      </c>
      <c r="K55">
        <v>1415972</v>
      </c>
      <c r="L55">
        <v>3108834</v>
      </c>
      <c r="M55">
        <v>0</v>
      </c>
      <c r="N55">
        <v>637000</v>
      </c>
      <c r="O55">
        <v>637000</v>
      </c>
      <c r="P55">
        <v>0</v>
      </c>
      <c r="Q55">
        <v>13708</v>
      </c>
    </row>
    <row r="56" spans="1:19">
      <c r="A56" t="s">
        <v>318</v>
      </c>
      <c r="B56" t="s">
        <v>291</v>
      </c>
      <c r="C56" t="s">
        <v>418</v>
      </c>
      <c r="D56" t="s">
        <v>392</v>
      </c>
      <c r="G56" t="s">
        <v>419</v>
      </c>
      <c r="I56">
        <v>1056371</v>
      </c>
      <c r="J56">
        <v>1056371</v>
      </c>
      <c r="K56">
        <v>1028094</v>
      </c>
      <c r="L56">
        <v>28277</v>
      </c>
      <c r="N56">
        <v>0</v>
      </c>
      <c r="O56">
        <v>0</v>
      </c>
      <c r="Q56">
        <v>1017397</v>
      </c>
      <c r="R56">
        <v>0.96</v>
      </c>
    </row>
    <row r="57" spans="1:19">
      <c r="A57" t="s">
        <v>318</v>
      </c>
      <c r="B57" t="s">
        <v>291</v>
      </c>
      <c r="C57" t="s">
        <v>418</v>
      </c>
      <c r="D57" t="s">
        <v>392</v>
      </c>
      <c r="G57" t="s">
        <v>420</v>
      </c>
      <c r="I57">
        <v>1088088</v>
      </c>
      <c r="J57">
        <v>1088088</v>
      </c>
      <c r="K57">
        <v>1086807</v>
      </c>
      <c r="L57">
        <v>1281</v>
      </c>
      <c r="O57">
        <v>0</v>
      </c>
      <c r="Q57">
        <v>1055880</v>
      </c>
      <c r="R57">
        <v>0.97</v>
      </c>
    </row>
    <row r="58" spans="1:19">
      <c r="A58" t="s">
        <v>318</v>
      </c>
      <c r="B58" t="s">
        <v>291</v>
      </c>
      <c r="C58" t="s">
        <v>418</v>
      </c>
      <c r="D58" t="s">
        <v>392</v>
      </c>
      <c r="G58">
        <v>2</v>
      </c>
      <c r="I58">
        <v>2144459</v>
      </c>
      <c r="J58">
        <v>2144459</v>
      </c>
      <c r="K58">
        <v>2114901</v>
      </c>
      <c r="L58">
        <v>29558</v>
      </c>
      <c r="M58">
        <v>0</v>
      </c>
      <c r="N58">
        <v>0</v>
      </c>
      <c r="O58">
        <v>0</v>
      </c>
      <c r="P58">
        <v>0</v>
      </c>
      <c r="Q58">
        <v>2073277</v>
      </c>
    </row>
    <row r="59" spans="1:19">
      <c r="A59" t="s">
        <v>318</v>
      </c>
      <c r="B59" t="s">
        <v>291</v>
      </c>
      <c r="C59" t="s">
        <v>418</v>
      </c>
      <c r="D59" t="s">
        <v>414</v>
      </c>
      <c r="I59">
        <v>1275529</v>
      </c>
      <c r="J59">
        <v>1275529</v>
      </c>
      <c r="K59">
        <v>1275529</v>
      </c>
      <c r="L59">
        <v>0</v>
      </c>
      <c r="O59">
        <v>0</v>
      </c>
      <c r="Q59">
        <v>366834</v>
      </c>
      <c r="R59">
        <v>0.9</v>
      </c>
    </row>
    <row r="60" spans="1:19">
      <c r="A60" t="s">
        <v>318</v>
      </c>
      <c r="B60" t="s">
        <v>291</v>
      </c>
      <c r="C60" t="s">
        <v>418</v>
      </c>
      <c r="D60" t="s">
        <v>414</v>
      </c>
      <c r="I60" t="s">
        <v>421</v>
      </c>
      <c r="J60" t="s">
        <v>421</v>
      </c>
      <c r="K60">
        <v>17022505</v>
      </c>
      <c r="O60">
        <v>0</v>
      </c>
      <c r="Q60">
        <v>2215327</v>
      </c>
      <c r="R60" t="s">
        <v>20</v>
      </c>
    </row>
    <row r="61" spans="1:19">
      <c r="A61" t="s">
        <v>318</v>
      </c>
      <c r="B61" t="s">
        <v>291</v>
      </c>
      <c r="C61" t="s">
        <v>418</v>
      </c>
      <c r="D61" t="s">
        <v>414</v>
      </c>
      <c r="G61">
        <v>2</v>
      </c>
      <c r="I61">
        <v>1275529</v>
      </c>
      <c r="J61">
        <v>1275529</v>
      </c>
      <c r="K61">
        <v>18298034</v>
      </c>
      <c r="L61">
        <v>0</v>
      </c>
      <c r="M61">
        <v>0</v>
      </c>
      <c r="N61">
        <v>0</v>
      </c>
      <c r="O61">
        <v>0</v>
      </c>
      <c r="P61">
        <v>0</v>
      </c>
      <c r="Q61">
        <v>2582161</v>
      </c>
    </row>
    <row r="62" spans="1:19">
      <c r="A62" t="s">
        <v>318</v>
      </c>
      <c r="B62" t="s">
        <v>291</v>
      </c>
      <c r="C62" t="s">
        <v>418</v>
      </c>
      <c r="D62" t="s">
        <v>422</v>
      </c>
      <c r="G62">
        <v>1</v>
      </c>
      <c r="I62">
        <v>50000000</v>
      </c>
      <c r="J62">
        <v>50000000</v>
      </c>
      <c r="O62">
        <v>0</v>
      </c>
      <c r="Q62">
        <v>38500000</v>
      </c>
      <c r="R62">
        <v>0.77</v>
      </c>
    </row>
    <row r="63" spans="1:19">
      <c r="A63" t="s">
        <v>318</v>
      </c>
      <c r="B63" t="s">
        <v>291</v>
      </c>
      <c r="C63" t="s">
        <v>418</v>
      </c>
      <c r="D63" t="s">
        <v>423</v>
      </c>
      <c r="I63">
        <v>1200000</v>
      </c>
      <c r="J63">
        <v>1200000</v>
      </c>
      <c r="O63">
        <v>0</v>
      </c>
      <c r="R63">
        <v>0.95</v>
      </c>
    </row>
    <row r="64" spans="1:19">
      <c r="A64" t="s">
        <v>318</v>
      </c>
      <c r="B64" t="s">
        <v>291</v>
      </c>
      <c r="C64" t="s">
        <v>418</v>
      </c>
      <c r="D64" t="s">
        <v>423</v>
      </c>
      <c r="I64">
        <v>2031000</v>
      </c>
      <c r="J64">
        <v>2031000</v>
      </c>
      <c r="O64">
        <v>0</v>
      </c>
      <c r="S64" t="s">
        <v>424</v>
      </c>
    </row>
    <row r="65" spans="1:19">
      <c r="A65" t="s">
        <v>318</v>
      </c>
      <c r="B65" t="s">
        <v>291</v>
      </c>
      <c r="C65" t="s">
        <v>418</v>
      </c>
      <c r="D65" t="s">
        <v>423</v>
      </c>
      <c r="I65">
        <v>2000000</v>
      </c>
      <c r="J65">
        <v>2000000</v>
      </c>
      <c r="O65">
        <v>0</v>
      </c>
      <c r="R65">
        <v>0.92</v>
      </c>
    </row>
    <row r="66" spans="1:19">
      <c r="A66" t="s">
        <v>318</v>
      </c>
      <c r="B66" t="s">
        <v>291</v>
      </c>
      <c r="C66" t="s">
        <v>418</v>
      </c>
      <c r="D66" t="s">
        <v>423</v>
      </c>
      <c r="I66">
        <v>3600000</v>
      </c>
      <c r="J66">
        <v>3600000</v>
      </c>
      <c r="K66">
        <v>3600000</v>
      </c>
      <c r="L66">
        <v>0</v>
      </c>
      <c r="O66">
        <v>0</v>
      </c>
      <c r="R66">
        <v>0.42</v>
      </c>
      <c r="S66" t="s">
        <v>425</v>
      </c>
    </row>
    <row r="67" spans="1:19">
      <c r="A67" t="s">
        <v>318</v>
      </c>
      <c r="B67" t="s">
        <v>291</v>
      </c>
      <c r="C67" t="s">
        <v>418</v>
      </c>
      <c r="D67" t="s">
        <v>423</v>
      </c>
      <c r="G67">
        <v>4</v>
      </c>
      <c r="I67">
        <v>8831000</v>
      </c>
      <c r="J67">
        <v>8831000</v>
      </c>
      <c r="K67">
        <v>3600000</v>
      </c>
      <c r="L67">
        <v>0</v>
      </c>
      <c r="M67">
        <v>0</v>
      </c>
      <c r="N67">
        <v>0</v>
      </c>
      <c r="O67">
        <v>0</v>
      </c>
      <c r="P67">
        <v>0</v>
      </c>
      <c r="Q67">
        <v>0</v>
      </c>
    </row>
    <row r="68" spans="1:19">
      <c r="A68" t="s">
        <v>318</v>
      </c>
      <c r="B68" t="s">
        <v>266</v>
      </c>
      <c r="D68" t="s">
        <v>426</v>
      </c>
      <c r="G68" t="s">
        <v>427</v>
      </c>
      <c r="I68">
        <v>1050000</v>
      </c>
      <c r="J68">
        <v>1050000</v>
      </c>
      <c r="K68">
        <v>0</v>
      </c>
      <c r="L68">
        <v>1050000</v>
      </c>
      <c r="M68">
        <v>0</v>
      </c>
      <c r="N68">
        <v>52500</v>
      </c>
      <c r="O68">
        <v>52500</v>
      </c>
      <c r="P68">
        <v>0</v>
      </c>
      <c r="Q68">
        <v>0</v>
      </c>
      <c r="R68">
        <v>0</v>
      </c>
      <c r="S68" t="s">
        <v>428</v>
      </c>
    </row>
    <row r="69" spans="1:19">
      <c r="A69" t="s">
        <v>318</v>
      </c>
      <c r="B69" t="s">
        <v>266</v>
      </c>
      <c r="D69" t="s">
        <v>426</v>
      </c>
      <c r="G69" t="s">
        <v>427</v>
      </c>
      <c r="I69">
        <v>3000000</v>
      </c>
      <c r="J69">
        <v>3000000</v>
      </c>
      <c r="K69">
        <v>0</v>
      </c>
      <c r="L69">
        <v>3000000</v>
      </c>
      <c r="M69">
        <v>0</v>
      </c>
      <c r="N69">
        <v>200000</v>
      </c>
      <c r="O69">
        <v>200000</v>
      </c>
      <c r="P69">
        <v>0</v>
      </c>
      <c r="Q69">
        <v>0</v>
      </c>
      <c r="R69">
        <v>0</v>
      </c>
      <c r="S69" t="s">
        <v>429</v>
      </c>
    </row>
    <row r="70" spans="1:19">
      <c r="A70" t="s">
        <v>318</v>
      </c>
      <c r="B70" t="s">
        <v>266</v>
      </c>
      <c r="D70" t="s">
        <v>426</v>
      </c>
      <c r="G70" t="s">
        <v>430</v>
      </c>
      <c r="I70">
        <v>2782686</v>
      </c>
      <c r="J70">
        <v>2782686</v>
      </c>
      <c r="K70">
        <v>2590291</v>
      </c>
      <c r="L70">
        <v>192395</v>
      </c>
      <c r="M70">
        <v>0</v>
      </c>
      <c r="N70">
        <v>643462</v>
      </c>
      <c r="O70">
        <v>643462</v>
      </c>
      <c r="P70">
        <v>0</v>
      </c>
      <c r="Q70">
        <v>179870</v>
      </c>
      <c r="R70">
        <v>50</v>
      </c>
      <c r="S70" t="s">
        <v>431</v>
      </c>
    </row>
    <row r="71" spans="1:19">
      <c r="A71" t="s">
        <v>318</v>
      </c>
      <c r="B71" t="s">
        <v>266</v>
      </c>
      <c r="I71">
        <v>6832686</v>
      </c>
      <c r="J71">
        <v>6832686</v>
      </c>
      <c r="K71">
        <v>2590291</v>
      </c>
      <c r="L71">
        <v>4242395</v>
      </c>
      <c r="M71">
        <v>0</v>
      </c>
      <c r="N71">
        <v>895962</v>
      </c>
      <c r="O71">
        <v>895962</v>
      </c>
      <c r="P71">
        <v>0</v>
      </c>
      <c r="Q71">
        <v>179870</v>
      </c>
    </row>
    <row r="72" spans="1:19">
      <c r="A72" t="s">
        <v>318</v>
      </c>
      <c r="B72" t="s">
        <v>266</v>
      </c>
      <c r="D72" t="s">
        <v>432</v>
      </c>
      <c r="G72" t="s">
        <v>433</v>
      </c>
      <c r="I72">
        <v>3000000</v>
      </c>
      <c r="J72">
        <v>3000000</v>
      </c>
      <c r="K72">
        <v>0</v>
      </c>
      <c r="L72">
        <v>3000000</v>
      </c>
      <c r="M72">
        <v>0</v>
      </c>
      <c r="N72">
        <v>0</v>
      </c>
      <c r="O72">
        <v>0</v>
      </c>
      <c r="P72">
        <v>0</v>
      </c>
      <c r="Q72">
        <v>0</v>
      </c>
      <c r="S72" t="s">
        <v>434</v>
      </c>
    </row>
    <row r="73" spans="1:19">
      <c r="A73" t="s">
        <v>318</v>
      </c>
      <c r="B73" t="s">
        <v>266</v>
      </c>
      <c r="D73" t="s">
        <v>432</v>
      </c>
      <c r="G73" t="s">
        <v>435</v>
      </c>
      <c r="I73">
        <v>4500000</v>
      </c>
      <c r="J73">
        <v>4500000</v>
      </c>
      <c r="K73">
        <v>3801162</v>
      </c>
      <c r="L73">
        <v>698838</v>
      </c>
      <c r="M73">
        <v>0</v>
      </c>
      <c r="N73">
        <v>0</v>
      </c>
      <c r="O73">
        <v>0</v>
      </c>
      <c r="P73">
        <v>0</v>
      </c>
      <c r="Q73">
        <v>399109</v>
      </c>
      <c r="R73">
        <v>15</v>
      </c>
      <c r="S73" t="s">
        <v>436</v>
      </c>
    </row>
    <row r="74" spans="1:19">
      <c r="A74" t="s">
        <v>318</v>
      </c>
      <c r="B74" t="s">
        <v>266</v>
      </c>
      <c r="D74" t="s">
        <v>432</v>
      </c>
      <c r="G74" t="s">
        <v>437</v>
      </c>
      <c r="I74">
        <v>15000000</v>
      </c>
      <c r="J74">
        <v>4300000</v>
      </c>
      <c r="K74">
        <v>3782556</v>
      </c>
      <c r="L74">
        <v>517444</v>
      </c>
      <c r="M74">
        <v>3478065</v>
      </c>
      <c r="N74">
        <v>0</v>
      </c>
      <c r="O74">
        <v>3478065</v>
      </c>
      <c r="P74">
        <v>0</v>
      </c>
      <c r="Q74">
        <v>821935</v>
      </c>
      <c r="R74">
        <v>45</v>
      </c>
      <c r="S74" t="s">
        <v>436</v>
      </c>
    </row>
    <row r="75" spans="1:19">
      <c r="A75" t="s">
        <v>318</v>
      </c>
      <c r="B75" t="s">
        <v>266</v>
      </c>
      <c r="D75" t="s">
        <v>432</v>
      </c>
      <c r="G75" t="s">
        <v>438</v>
      </c>
      <c r="I75">
        <v>15000000</v>
      </c>
      <c r="J75">
        <v>4875000</v>
      </c>
      <c r="K75">
        <v>4730789</v>
      </c>
      <c r="L75">
        <v>144211</v>
      </c>
      <c r="M75">
        <v>4453745</v>
      </c>
      <c r="N75">
        <v>0</v>
      </c>
      <c r="O75">
        <v>4453745</v>
      </c>
      <c r="P75">
        <v>0</v>
      </c>
      <c r="Q75">
        <v>421255</v>
      </c>
      <c r="R75">
        <v>5</v>
      </c>
      <c r="S75" t="s">
        <v>436</v>
      </c>
    </row>
    <row r="76" spans="1:19">
      <c r="A76" t="s">
        <v>318</v>
      </c>
      <c r="B76" t="s">
        <v>266</v>
      </c>
      <c r="D76" t="s">
        <v>432</v>
      </c>
      <c r="G76" t="s">
        <v>439</v>
      </c>
      <c r="I76">
        <v>4500000</v>
      </c>
      <c r="J76">
        <v>4500000</v>
      </c>
      <c r="K76">
        <v>4191770</v>
      </c>
      <c r="L76">
        <v>308230</v>
      </c>
      <c r="M76">
        <v>68598</v>
      </c>
      <c r="N76">
        <v>0</v>
      </c>
      <c r="O76">
        <v>68598</v>
      </c>
      <c r="P76">
        <v>0</v>
      </c>
      <c r="Q76">
        <v>2184926</v>
      </c>
      <c r="R76">
        <v>85</v>
      </c>
      <c r="S76" t="s">
        <v>436</v>
      </c>
    </row>
    <row r="77" spans="1:19">
      <c r="A77" t="s">
        <v>318</v>
      </c>
      <c r="B77" t="s">
        <v>266</v>
      </c>
      <c r="D77" t="s">
        <v>432</v>
      </c>
      <c r="G77" t="s">
        <v>440</v>
      </c>
      <c r="I77">
        <v>500000</v>
      </c>
      <c r="J77">
        <v>1100000</v>
      </c>
      <c r="K77">
        <v>616982</v>
      </c>
      <c r="L77">
        <v>483018</v>
      </c>
      <c r="M77">
        <v>20000</v>
      </c>
      <c r="N77">
        <v>0</v>
      </c>
      <c r="O77">
        <v>20000</v>
      </c>
      <c r="P77">
        <v>0</v>
      </c>
      <c r="Q77">
        <v>262446</v>
      </c>
      <c r="R77">
        <v>52</v>
      </c>
      <c r="S77" t="s">
        <v>436</v>
      </c>
    </row>
    <row r="78" spans="1:19">
      <c r="A78" t="s">
        <v>318</v>
      </c>
      <c r="B78" t="s">
        <v>266</v>
      </c>
      <c r="D78" t="s">
        <v>432</v>
      </c>
      <c r="G78" t="s">
        <v>441</v>
      </c>
      <c r="I78">
        <v>1000000</v>
      </c>
      <c r="J78">
        <v>1671326</v>
      </c>
      <c r="K78">
        <v>1251753</v>
      </c>
      <c r="L78">
        <v>419573</v>
      </c>
      <c r="M78">
        <v>36936</v>
      </c>
      <c r="N78">
        <v>0</v>
      </c>
      <c r="O78">
        <v>36936</v>
      </c>
      <c r="P78">
        <v>0</v>
      </c>
      <c r="Q78">
        <v>1215635</v>
      </c>
      <c r="R78">
        <v>86</v>
      </c>
      <c r="S78" t="s">
        <v>436</v>
      </c>
    </row>
    <row r="79" spans="1:19">
      <c r="A79" t="s">
        <v>318</v>
      </c>
      <c r="B79" t="s">
        <v>266</v>
      </c>
      <c r="G79">
        <v>7</v>
      </c>
      <c r="I79">
        <v>43500000</v>
      </c>
      <c r="J79">
        <v>23946326</v>
      </c>
      <c r="K79">
        <v>18375012</v>
      </c>
      <c r="L79">
        <v>5571314</v>
      </c>
      <c r="M79">
        <v>8057344</v>
      </c>
      <c r="N79">
        <v>0</v>
      </c>
      <c r="O79">
        <v>8057344</v>
      </c>
      <c r="P79">
        <v>0</v>
      </c>
      <c r="Q79">
        <v>5305306</v>
      </c>
    </row>
    <row r="80" spans="1:19">
      <c r="A80" t="s">
        <v>318</v>
      </c>
      <c r="B80" t="s">
        <v>266</v>
      </c>
      <c r="D80" t="s">
        <v>345</v>
      </c>
      <c r="G80" t="s">
        <v>442</v>
      </c>
      <c r="I80">
        <v>1000000</v>
      </c>
      <c r="J80">
        <v>1000000</v>
      </c>
      <c r="K80">
        <v>0</v>
      </c>
      <c r="L80">
        <v>1000000</v>
      </c>
      <c r="M80">
        <v>0</v>
      </c>
      <c r="N80">
        <v>0</v>
      </c>
      <c r="O80">
        <v>0</v>
      </c>
      <c r="P80">
        <v>0</v>
      </c>
      <c r="Q80">
        <v>0</v>
      </c>
      <c r="S80" t="s">
        <v>434</v>
      </c>
    </row>
    <row r="81" spans="1:19">
      <c r="A81" t="s">
        <v>318</v>
      </c>
      <c r="B81" t="s">
        <v>266</v>
      </c>
      <c r="D81" t="s">
        <v>345</v>
      </c>
      <c r="G81" t="s">
        <v>443</v>
      </c>
      <c r="I81">
        <v>3000000</v>
      </c>
      <c r="J81">
        <v>4999035</v>
      </c>
      <c r="K81">
        <v>4486348</v>
      </c>
      <c r="L81">
        <v>512687</v>
      </c>
      <c r="M81">
        <v>216608</v>
      </c>
      <c r="N81">
        <v>0</v>
      </c>
      <c r="O81">
        <v>216608</v>
      </c>
      <c r="P81">
        <v>0</v>
      </c>
      <c r="Q81">
        <v>3873676</v>
      </c>
      <c r="R81">
        <v>86</v>
      </c>
      <c r="S81" t="s">
        <v>436</v>
      </c>
    </row>
    <row r="82" spans="1:19">
      <c r="A82" t="s">
        <v>318</v>
      </c>
      <c r="B82" t="s">
        <v>266</v>
      </c>
      <c r="G82">
        <v>2</v>
      </c>
      <c r="I82">
        <v>4000000</v>
      </c>
      <c r="J82">
        <v>5999035</v>
      </c>
      <c r="K82">
        <v>4486348</v>
      </c>
      <c r="L82">
        <v>1512687</v>
      </c>
      <c r="M82">
        <v>216608</v>
      </c>
      <c r="N82">
        <v>0</v>
      </c>
      <c r="O82">
        <v>216608</v>
      </c>
      <c r="P82">
        <v>0</v>
      </c>
      <c r="Q82">
        <v>3873676</v>
      </c>
    </row>
    <row r="83" spans="1:19">
      <c r="A83" t="s">
        <v>318</v>
      </c>
      <c r="B83" t="s">
        <v>266</v>
      </c>
      <c r="D83" t="s">
        <v>444</v>
      </c>
      <c r="G83" t="s">
        <v>445</v>
      </c>
      <c r="I83">
        <v>1500000</v>
      </c>
      <c r="J83">
        <v>1500000</v>
      </c>
      <c r="K83">
        <v>1495698</v>
      </c>
      <c r="L83">
        <v>4302</v>
      </c>
      <c r="M83">
        <v>449775</v>
      </c>
      <c r="N83">
        <v>0</v>
      </c>
      <c r="O83">
        <v>449775</v>
      </c>
      <c r="P83">
        <v>0</v>
      </c>
      <c r="Q83">
        <v>1048774</v>
      </c>
      <c r="R83">
        <v>85</v>
      </c>
      <c r="S83" t="s">
        <v>436</v>
      </c>
    </row>
    <row r="84" spans="1:19">
      <c r="A84" t="s">
        <v>318</v>
      </c>
      <c r="B84" t="s">
        <v>266</v>
      </c>
      <c r="D84" t="s">
        <v>444</v>
      </c>
      <c r="G84" t="s">
        <v>446</v>
      </c>
      <c r="I84">
        <v>2000000</v>
      </c>
      <c r="J84">
        <v>2000000</v>
      </c>
      <c r="K84">
        <v>1343157</v>
      </c>
      <c r="L84">
        <v>656843</v>
      </c>
      <c r="M84">
        <v>480816</v>
      </c>
      <c r="N84">
        <v>0</v>
      </c>
      <c r="O84">
        <v>480816</v>
      </c>
      <c r="P84">
        <v>0</v>
      </c>
      <c r="Q84">
        <v>798928</v>
      </c>
      <c r="R84">
        <v>70</v>
      </c>
      <c r="S84" t="s">
        <v>436</v>
      </c>
    </row>
    <row r="85" spans="1:19">
      <c r="A85" t="s">
        <v>318</v>
      </c>
      <c r="B85" t="s">
        <v>266</v>
      </c>
      <c r="D85" t="s">
        <v>444</v>
      </c>
      <c r="G85" t="s">
        <v>447</v>
      </c>
      <c r="I85">
        <v>1600000</v>
      </c>
      <c r="J85">
        <v>1600000</v>
      </c>
      <c r="K85">
        <v>1365021</v>
      </c>
      <c r="L85">
        <v>234979</v>
      </c>
      <c r="M85">
        <v>1558471</v>
      </c>
      <c r="N85">
        <v>0</v>
      </c>
      <c r="O85">
        <v>1558471</v>
      </c>
      <c r="P85">
        <v>0</v>
      </c>
      <c r="Q85">
        <v>41529</v>
      </c>
      <c r="R85">
        <v>30</v>
      </c>
      <c r="S85" t="s">
        <v>436</v>
      </c>
    </row>
    <row r="86" spans="1:19">
      <c r="A86" t="s">
        <v>318</v>
      </c>
      <c r="B86" t="s">
        <v>266</v>
      </c>
      <c r="G86">
        <v>3</v>
      </c>
      <c r="I86">
        <v>5100000</v>
      </c>
      <c r="J86">
        <v>5100000</v>
      </c>
      <c r="K86">
        <v>4203876</v>
      </c>
      <c r="L86">
        <v>896124</v>
      </c>
      <c r="M86">
        <v>2489062</v>
      </c>
      <c r="N86">
        <v>0</v>
      </c>
      <c r="O86">
        <v>2489062</v>
      </c>
      <c r="P86">
        <v>0</v>
      </c>
    </row>
    <row r="87" spans="1:19">
      <c r="A87" t="s">
        <v>318</v>
      </c>
      <c r="B87" t="s">
        <v>266</v>
      </c>
      <c r="D87" t="s">
        <v>397</v>
      </c>
      <c r="G87" t="s">
        <v>448</v>
      </c>
      <c r="I87">
        <v>3000000</v>
      </c>
      <c r="J87">
        <v>1819150</v>
      </c>
      <c r="K87">
        <v>1413716</v>
      </c>
      <c r="L87">
        <v>405434</v>
      </c>
      <c r="M87">
        <v>1459650</v>
      </c>
      <c r="N87">
        <v>0</v>
      </c>
      <c r="O87">
        <v>1459650</v>
      </c>
      <c r="P87">
        <v>0</v>
      </c>
      <c r="Q87">
        <v>1990350</v>
      </c>
      <c r="R87">
        <v>85</v>
      </c>
      <c r="S87" t="s">
        <v>436</v>
      </c>
    </row>
    <row r="88" spans="1:19">
      <c r="A88" t="s">
        <v>318</v>
      </c>
      <c r="B88" t="s">
        <v>266</v>
      </c>
      <c r="D88" t="s">
        <v>449</v>
      </c>
      <c r="G88" t="s">
        <v>450</v>
      </c>
      <c r="I88">
        <v>5600000</v>
      </c>
      <c r="J88">
        <v>7700000</v>
      </c>
      <c r="K88">
        <v>5171738</v>
      </c>
      <c r="L88">
        <v>2528262</v>
      </c>
      <c r="M88">
        <v>3514894</v>
      </c>
      <c r="N88">
        <v>0</v>
      </c>
      <c r="O88">
        <v>3514894</v>
      </c>
      <c r="P88">
        <v>0</v>
      </c>
      <c r="Q88">
        <v>2347093</v>
      </c>
      <c r="R88">
        <v>32</v>
      </c>
      <c r="S88" t="s">
        <v>436</v>
      </c>
    </row>
    <row r="89" spans="1:19">
      <c r="A89" t="s">
        <v>318</v>
      </c>
      <c r="B89" t="s">
        <v>266</v>
      </c>
      <c r="D89" t="s">
        <v>449</v>
      </c>
      <c r="G89" t="s">
        <v>451</v>
      </c>
      <c r="I89">
        <v>2000000</v>
      </c>
      <c r="J89">
        <v>2000000</v>
      </c>
      <c r="K89">
        <v>1958887</v>
      </c>
      <c r="L89">
        <v>41113</v>
      </c>
      <c r="M89">
        <v>743541</v>
      </c>
      <c r="N89">
        <v>0</v>
      </c>
      <c r="O89">
        <v>743541</v>
      </c>
      <c r="P89">
        <v>0</v>
      </c>
      <c r="Q89">
        <v>1256459</v>
      </c>
      <c r="R89">
        <v>70</v>
      </c>
      <c r="S89" t="s">
        <v>436</v>
      </c>
    </row>
    <row r="90" spans="1:19">
      <c r="A90" t="s">
        <v>318</v>
      </c>
      <c r="B90" t="s">
        <v>266</v>
      </c>
      <c r="D90" t="s">
        <v>449</v>
      </c>
      <c r="G90" t="s">
        <v>452</v>
      </c>
      <c r="I90">
        <v>1600000</v>
      </c>
      <c r="J90">
        <v>1600000</v>
      </c>
      <c r="K90">
        <v>1573149</v>
      </c>
      <c r="L90">
        <v>26851</v>
      </c>
      <c r="M90">
        <v>296065</v>
      </c>
      <c r="N90">
        <v>0</v>
      </c>
      <c r="O90">
        <v>296065</v>
      </c>
      <c r="P90">
        <v>0</v>
      </c>
      <c r="Q90">
        <v>1303935</v>
      </c>
      <c r="R90">
        <v>70</v>
      </c>
      <c r="S90" t="s">
        <v>436</v>
      </c>
    </row>
    <row r="91" spans="1:19">
      <c r="A91" t="s">
        <v>318</v>
      </c>
      <c r="B91" t="s">
        <v>266</v>
      </c>
      <c r="I91">
        <v>9200000</v>
      </c>
      <c r="J91">
        <v>11300000</v>
      </c>
      <c r="K91">
        <v>8703774</v>
      </c>
      <c r="L91">
        <v>2596226</v>
      </c>
      <c r="M91">
        <v>4554500</v>
      </c>
      <c r="N91">
        <v>0</v>
      </c>
      <c r="O91">
        <v>4554500</v>
      </c>
      <c r="P91">
        <v>0</v>
      </c>
      <c r="Q91">
        <v>4907487</v>
      </c>
    </row>
    <row r="92" spans="1:19">
      <c r="A92" t="s">
        <v>318</v>
      </c>
      <c r="B92" t="s">
        <v>266</v>
      </c>
      <c r="D92" t="s">
        <v>453</v>
      </c>
      <c r="G92" t="s">
        <v>454</v>
      </c>
      <c r="I92">
        <v>650000</v>
      </c>
      <c r="J92">
        <v>3164000</v>
      </c>
      <c r="K92">
        <v>3152919</v>
      </c>
      <c r="L92">
        <v>211081</v>
      </c>
      <c r="M92">
        <v>57805</v>
      </c>
      <c r="N92">
        <v>0</v>
      </c>
      <c r="O92">
        <v>57805</v>
      </c>
      <c r="P92">
        <v>0</v>
      </c>
      <c r="Q92">
        <v>1729204</v>
      </c>
      <c r="R92">
        <v>85</v>
      </c>
      <c r="S92" t="s">
        <v>436</v>
      </c>
    </row>
    <row r="93" spans="1:19">
      <c r="A93" t="s">
        <v>318</v>
      </c>
      <c r="B93" t="s">
        <v>272</v>
      </c>
    </row>
    <row r="94" spans="1:19">
      <c r="A94" t="s">
        <v>318</v>
      </c>
      <c r="B94" t="s">
        <v>272</v>
      </c>
      <c r="C94" t="s">
        <v>319</v>
      </c>
      <c r="D94" t="s">
        <v>455</v>
      </c>
      <c r="G94" t="s">
        <v>456</v>
      </c>
      <c r="I94">
        <v>973000</v>
      </c>
      <c r="J94">
        <v>2688400</v>
      </c>
      <c r="K94">
        <v>1796419</v>
      </c>
      <c r="L94">
        <v>891981</v>
      </c>
      <c r="M94">
        <v>202396</v>
      </c>
      <c r="N94">
        <v>50000</v>
      </c>
      <c r="O94">
        <v>252396</v>
      </c>
      <c r="P94">
        <v>0</v>
      </c>
      <c r="Q94">
        <v>1583884</v>
      </c>
      <c r="R94">
        <v>0.7</v>
      </c>
      <c r="S94" t="s">
        <v>149</v>
      </c>
    </row>
    <row r="95" spans="1:19">
      <c r="A95" t="s">
        <v>318</v>
      </c>
      <c r="B95" t="s">
        <v>272</v>
      </c>
      <c r="C95" t="s">
        <v>319</v>
      </c>
      <c r="D95" t="s">
        <v>457</v>
      </c>
      <c r="G95" t="s">
        <v>458</v>
      </c>
      <c r="I95">
        <v>1500000</v>
      </c>
      <c r="J95">
        <v>1500000</v>
      </c>
      <c r="K95">
        <v>1498260</v>
      </c>
      <c r="L95">
        <v>1740</v>
      </c>
      <c r="M95">
        <v>358518</v>
      </c>
      <c r="N95">
        <v>0</v>
      </c>
      <c r="O95">
        <v>358518</v>
      </c>
      <c r="P95">
        <v>0</v>
      </c>
      <c r="Q95">
        <v>1141482</v>
      </c>
      <c r="R95">
        <v>0.99</v>
      </c>
      <c r="S95" t="s">
        <v>149</v>
      </c>
    </row>
    <row r="96" spans="1:19">
      <c r="A96" t="s">
        <v>318</v>
      </c>
      <c r="B96" t="s">
        <v>272</v>
      </c>
      <c r="C96" t="s">
        <v>319</v>
      </c>
      <c r="G96" t="s">
        <v>459</v>
      </c>
      <c r="I96">
        <v>2000000</v>
      </c>
      <c r="J96">
        <v>2000000</v>
      </c>
      <c r="K96">
        <v>197366</v>
      </c>
      <c r="L96">
        <v>1802634</v>
      </c>
      <c r="M96">
        <v>1577319</v>
      </c>
      <c r="N96">
        <v>0</v>
      </c>
      <c r="O96">
        <v>1577319</v>
      </c>
      <c r="P96">
        <v>0</v>
      </c>
      <c r="Q96">
        <v>42411</v>
      </c>
      <c r="R96">
        <v>0.15</v>
      </c>
      <c r="S96" t="s">
        <v>149</v>
      </c>
    </row>
    <row r="97" spans="1:19">
      <c r="A97" t="s">
        <v>318</v>
      </c>
      <c r="B97" t="s">
        <v>272</v>
      </c>
      <c r="C97" t="s">
        <v>319</v>
      </c>
      <c r="I97">
        <v>3500000</v>
      </c>
      <c r="J97">
        <v>3500000</v>
      </c>
      <c r="K97">
        <v>1695626</v>
      </c>
      <c r="L97">
        <v>1804374</v>
      </c>
      <c r="M97">
        <v>1935837</v>
      </c>
      <c r="N97">
        <v>0</v>
      </c>
      <c r="O97">
        <v>1935837</v>
      </c>
      <c r="P97">
        <v>0</v>
      </c>
      <c r="Q97">
        <v>1183893</v>
      </c>
    </row>
    <row r="98" spans="1:19">
      <c r="A98" t="s">
        <v>318</v>
      </c>
      <c r="B98" t="s">
        <v>272</v>
      </c>
      <c r="C98" t="s">
        <v>319</v>
      </c>
      <c r="D98" t="s">
        <v>460</v>
      </c>
      <c r="G98" t="s">
        <v>461</v>
      </c>
      <c r="I98">
        <v>5000000</v>
      </c>
      <c r="J98">
        <v>10000000</v>
      </c>
      <c r="K98">
        <v>5018</v>
      </c>
      <c r="L98">
        <v>9994982</v>
      </c>
      <c r="M98">
        <v>9994982</v>
      </c>
      <c r="N98">
        <v>0</v>
      </c>
      <c r="O98">
        <v>9994982</v>
      </c>
      <c r="P98">
        <v>0</v>
      </c>
      <c r="Q98">
        <v>5018</v>
      </c>
      <c r="R98">
        <v>0</v>
      </c>
      <c r="S98" t="s">
        <v>462</v>
      </c>
    </row>
    <row r="99" spans="1:19">
      <c r="A99" t="s">
        <v>318</v>
      </c>
      <c r="B99" t="s">
        <v>272</v>
      </c>
      <c r="C99" t="s">
        <v>319</v>
      </c>
      <c r="D99" t="s">
        <v>463</v>
      </c>
      <c r="G99" t="s">
        <v>464</v>
      </c>
      <c r="I99">
        <v>1300000</v>
      </c>
      <c r="J99">
        <v>3073000</v>
      </c>
      <c r="K99">
        <v>1807922</v>
      </c>
      <c r="L99">
        <v>1265078</v>
      </c>
      <c r="M99">
        <v>684439</v>
      </c>
      <c r="N99">
        <v>0</v>
      </c>
      <c r="O99">
        <v>684439</v>
      </c>
      <c r="P99">
        <v>0</v>
      </c>
      <c r="Q99">
        <v>1483077</v>
      </c>
      <c r="R99">
        <v>0.55000000000000004</v>
      </c>
      <c r="S99" t="s">
        <v>149</v>
      </c>
    </row>
    <row r="100" spans="1:19">
      <c r="A100" t="s">
        <v>318</v>
      </c>
      <c r="B100" t="s">
        <v>272</v>
      </c>
      <c r="C100" t="s">
        <v>319</v>
      </c>
      <c r="D100" t="s">
        <v>465</v>
      </c>
      <c r="G100" t="s">
        <v>466</v>
      </c>
      <c r="I100">
        <v>350000</v>
      </c>
      <c r="J100">
        <v>1118000</v>
      </c>
      <c r="K100">
        <v>955639</v>
      </c>
      <c r="L100">
        <v>162361</v>
      </c>
      <c r="M100">
        <v>91650</v>
      </c>
      <c r="N100">
        <v>0</v>
      </c>
      <c r="O100">
        <v>91650</v>
      </c>
      <c r="P100">
        <v>0</v>
      </c>
      <c r="Q100">
        <v>912399</v>
      </c>
      <c r="R100">
        <v>0.92</v>
      </c>
      <c r="S100" t="s">
        <v>149</v>
      </c>
    </row>
    <row r="101" spans="1:19">
      <c r="A101" t="s">
        <v>318</v>
      </c>
      <c r="B101" t="s">
        <v>272</v>
      </c>
      <c r="C101" t="s">
        <v>319</v>
      </c>
      <c r="D101" t="s">
        <v>467</v>
      </c>
      <c r="I101">
        <v>6650000</v>
      </c>
      <c r="J101">
        <v>14191000</v>
      </c>
      <c r="K101">
        <v>2768579</v>
      </c>
      <c r="L101">
        <v>11422421</v>
      </c>
      <c r="M101">
        <v>10771071</v>
      </c>
      <c r="N101">
        <v>0</v>
      </c>
      <c r="O101">
        <v>10771071</v>
      </c>
      <c r="P101">
        <v>0</v>
      </c>
      <c r="Q101">
        <v>2400494</v>
      </c>
    </row>
    <row r="102" spans="1:19">
      <c r="A102" t="s">
        <v>318</v>
      </c>
      <c r="B102" t="s">
        <v>272</v>
      </c>
      <c r="C102" t="s">
        <v>319</v>
      </c>
      <c r="D102" t="s">
        <v>468</v>
      </c>
      <c r="G102" t="s">
        <v>469</v>
      </c>
      <c r="I102">
        <v>2500000</v>
      </c>
      <c r="J102">
        <v>5000000</v>
      </c>
      <c r="K102">
        <v>4833170</v>
      </c>
      <c r="L102">
        <v>166830</v>
      </c>
      <c r="M102">
        <v>1030029</v>
      </c>
      <c r="N102">
        <v>0</v>
      </c>
      <c r="O102">
        <v>1030029</v>
      </c>
      <c r="P102">
        <v>0</v>
      </c>
      <c r="Q102">
        <v>3554920</v>
      </c>
      <c r="R102">
        <v>0.98</v>
      </c>
      <c r="S102" t="s">
        <v>149</v>
      </c>
    </row>
    <row r="103" spans="1:19">
      <c r="A103" t="s">
        <v>318</v>
      </c>
      <c r="B103" t="s">
        <v>272</v>
      </c>
      <c r="C103" t="s">
        <v>319</v>
      </c>
      <c r="D103" t="s">
        <v>470</v>
      </c>
      <c r="G103" t="s">
        <v>471</v>
      </c>
      <c r="I103">
        <v>770000</v>
      </c>
      <c r="J103">
        <v>2080000</v>
      </c>
      <c r="K103">
        <v>2016877</v>
      </c>
      <c r="L103">
        <v>63123</v>
      </c>
      <c r="M103">
        <v>37371</v>
      </c>
      <c r="N103">
        <v>20000</v>
      </c>
      <c r="O103">
        <v>57371</v>
      </c>
      <c r="P103">
        <v>0</v>
      </c>
      <c r="Q103">
        <v>1535444</v>
      </c>
      <c r="R103">
        <v>0.92</v>
      </c>
      <c r="S103" t="s">
        <v>149</v>
      </c>
    </row>
    <row r="104" spans="1:19">
      <c r="A104" t="s">
        <v>318</v>
      </c>
      <c r="B104" t="s">
        <v>272</v>
      </c>
      <c r="C104" t="s">
        <v>472</v>
      </c>
      <c r="D104" t="s">
        <v>473</v>
      </c>
      <c r="G104" t="s">
        <v>474</v>
      </c>
      <c r="I104">
        <v>19900000</v>
      </c>
      <c r="J104">
        <v>19900000</v>
      </c>
      <c r="K104">
        <v>0</v>
      </c>
      <c r="L104">
        <v>19900000</v>
      </c>
      <c r="M104">
        <v>0</v>
      </c>
      <c r="N104">
        <v>5000</v>
      </c>
      <c r="O104">
        <v>5000</v>
      </c>
      <c r="P104">
        <v>0</v>
      </c>
      <c r="Q104">
        <v>0</v>
      </c>
      <c r="R104">
        <v>0</v>
      </c>
      <c r="S104" t="s">
        <v>475</v>
      </c>
    </row>
    <row r="105" spans="1:19">
      <c r="A105" t="s">
        <v>318</v>
      </c>
      <c r="B105" t="s">
        <v>272</v>
      </c>
      <c r="C105" t="s">
        <v>472</v>
      </c>
      <c r="D105" t="s">
        <v>468</v>
      </c>
      <c r="G105" t="s">
        <v>476</v>
      </c>
      <c r="I105">
        <v>1500000</v>
      </c>
      <c r="J105">
        <v>1500000</v>
      </c>
      <c r="K105">
        <v>970670</v>
      </c>
      <c r="L105">
        <v>529330</v>
      </c>
      <c r="M105">
        <v>0</v>
      </c>
      <c r="N105">
        <v>0</v>
      </c>
      <c r="O105">
        <v>0</v>
      </c>
      <c r="P105">
        <v>0</v>
      </c>
      <c r="Q105">
        <v>0</v>
      </c>
      <c r="R105">
        <v>0.1</v>
      </c>
      <c r="S105" t="s">
        <v>477</v>
      </c>
    </row>
    <row r="106" spans="1:19">
      <c r="A106" t="s">
        <v>318</v>
      </c>
      <c r="B106" t="s">
        <v>272</v>
      </c>
      <c r="C106" t="s">
        <v>472</v>
      </c>
      <c r="D106" t="s">
        <v>468</v>
      </c>
      <c r="G106" t="s">
        <v>474</v>
      </c>
      <c r="I106">
        <v>1320000</v>
      </c>
      <c r="J106">
        <v>1320000</v>
      </c>
      <c r="K106">
        <v>0</v>
      </c>
      <c r="L106">
        <v>1320000</v>
      </c>
      <c r="M106">
        <v>0</v>
      </c>
      <c r="N106">
        <v>0</v>
      </c>
      <c r="O106">
        <v>0</v>
      </c>
      <c r="P106">
        <v>0</v>
      </c>
      <c r="Q106">
        <v>0</v>
      </c>
      <c r="R106">
        <v>0.7</v>
      </c>
      <c r="S106" t="s">
        <v>478</v>
      </c>
    </row>
    <row r="107" spans="1:19">
      <c r="A107" t="s">
        <v>318</v>
      </c>
      <c r="B107" t="s">
        <v>272</v>
      </c>
      <c r="C107" t="s">
        <v>472</v>
      </c>
      <c r="D107" t="s">
        <v>468</v>
      </c>
      <c r="G107" t="s">
        <v>474</v>
      </c>
      <c r="I107">
        <v>5170000</v>
      </c>
      <c r="J107">
        <v>5170000</v>
      </c>
      <c r="K107">
        <v>0</v>
      </c>
      <c r="L107">
        <v>5170000</v>
      </c>
      <c r="M107">
        <v>0</v>
      </c>
      <c r="N107">
        <v>300000</v>
      </c>
      <c r="O107">
        <v>300000</v>
      </c>
      <c r="P107">
        <v>0</v>
      </c>
      <c r="Q107">
        <v>0</v>
      </c>
      <c r="R107">
        <v>0</v>
      </c>
      <c r="S107" t="s">
        <v>479</v>
      </c>
    </row>
    <row r="108" spans="1:19">
      <c r="A108" t="s">
        <v>318</v>
      </c>
      <c r="B108" t="s">
        <v>272</v>
      </c>
      <c r="C108" t="s">
        <v>472</v>
      </c>
      <c r="I108">
        <v>7990000</v>
      </c>
      <c r="J108">
        <v>7990000</v>
      </c>
      <c r="K108">
        <v>970670</v>
      </c>
      <c r="L108">
        <v>7019330</v>
      </c>
      <c r="M108">
        <v>0</v>
      </c>
      <c r="N108">
        <v>300000</v>
      </c>
      <c r="O108">
        <v>300000</v>
      </c>
      <c r="P108">
        <v>0</v>
      </c>
      <c r="Q108">
        <v>0</v>
      </c>
    </row>
    <row r="109" spans="1:19">
      <c r="A109" t="s">
        <v>318</v>
      </c>
      <c r="B109" t="s">
        <v>272</v>
      </c>
      <c r="C109" t="s">
        <v>480</v>
      </c>
      <c r="D109" t="s">
        <v>473</v>
      </c>
      <c r="G109" t="s">
        <v>474</v>
      </c>
      <c r="I109">
        <v>168206000</v>
      </c>
      <c r="J109">
        <v>168206000</v>
      </c>
      <c r="K109" t="s">
        <v>474</v>
      </c>
      <c r="L109" t="s">
        <v>474</v>
      </c>
      <c r="M109" t="s">
        <v>474</v>
      </c>
      <c r="N109" t="s">
        <v>474</v>
      </c>
      <c r="O109" t="s">
        <v>474</v>
      </c>
      <c r="P109" t="s">
        <v>474</v>
      </c>
      <c r="Q109">
        <v>4940000</v>
      </c>
      <c r="R109">
        <v>0.62</v>
      </c>
      <c r="S109" t="s">
        <v>474</v>
      </c>
    </row>
    <row r="110" spans="1:19">
      <c r="A110" t="s">
        <v>318</v>
      </c>
      <c r="B110" t="s">
        <v>272</v>
      </c>
      <c r="C110" t="s">
        <v>480</v>
      </c>
      <c r="D110" t="s">
        <v>481</v>
      </c>
      <c r="G110" t="s">
        <v>474</v>
      </c>
      <c r="I110">
        <v>6673308</v>
      </c>
      <c r="J110">
        <v>6673308</v>
      </c>
      <c r="K110" t="s">
        <v>474</v>
      </c>
      <c r="L110" t="s">
        <v>474</v>
      </c>
      <c r="M110" t="s">
        <v>474</v>
      </c>
      <c r="N110" t="s">
        <v>474</v>
      </c>
      <c r="O110" t="s">
        <v>474</v>
      </c>
      <c r="P110" t="s">
        <v>474</v>
      </c>
      <c r="Q110">
        <v>0</v>
      </c>
      <c r="R110">
        <v>0.05</v>
      </c>
      <c r="S110" t="s">
        <v>474</v>
      </c>
    </row>
    <row r="111" spans="1:19">
      <c r="A111" t="s">
        <v>318</v>
      </c>
      <c r="B111" t="s">
        <v>272</v>
      </c>
      <c r="C111" t="s">
        <v>480</v>
      </c>
      <c r="D111" t="s">
        <v>482</v>
      </c>
      <c r="G111" t="s">
        <v>474</v>
      </c>
      <c r="I111">
        <v>35000000</v>
      </c>
      <c r="J111">
        <v>35000000</v>
      </c>
      <c r="K111" t="s">
        <v>474</v>
      </c>
      <c r="L111" t="s">
        <v>474</v>
      </c>
      <c r="M111" t="s">
        <v>474</v>
      </c>
      <c r="N111" t="s">
        <v>474</v>
      </c>
      <c r="O111" t="s">
        <v>474</v>
      </c>
      <c r="P111" t="s">
        <v>474</v>
      </c>
      <c r="Q111">
        <v>1753249</v>
      </c>
      <c r="R111">
        <v>0.1</v>
      </c>
      <c r="S111" t="s">
        <v>483</v>
      </c>
    </row>
    <row r="112" spans="1:19">
      <c r="A112" t="s">
        <v>318</v>
      </c>
      <c r="B112" t="s">
        <v>272</v>
      </c>
      <c r="C112" t="s">
        <v>480</v>
      </c>
      <c r="D112" t="s">
        <v>468</v>
      </c>
      <c r="G112" t="s">
        <v>474</v>
      </c>
      <c r="I112">
        <v>32000000</v>
      </c>
      <c r="J112">
        <v>32000000</v>
      </c>
      <c r="K112" t="s">
        <v>474</v>
      </c>
      <c r="L112" t="s">
        <v>474</v>
      </c>
      <c r="M112" t="s">
        <v>474</v>
      </c>
      <c r="N112" t="s">
        <v>474</v>
      </c>
      <c r="O112" t="s">
        <v>474</v>
      </c>
      <c r="P112" t="s">
        <v>474</v>
      </c>
      <c r="Q112">
        <v>23900000</v>
      </c>
      <c r="R112">
        <v>0.98</v>
      </c>
      <c r="S112" t="s">
        <v>474</v>
      </c>
    </row>
    <row r="113" spans="1:19">
      <c r="A113" t="s">
        <v>318</v>
      </c>
      <c r="B113" t="s">
        <v>303</v>
      </c>
      <c r="C113" t="s">
        <v>319</v>
      </c>
      <c r="D113" t="s">
        <v>484</v>
      </c>
      <c r="G113" t="s">
        <v>485</v>
      </c>
      <c r="I113">
        <v>800000</v>
      </c>
      <c r="J113">
        <v>1035000</v>
      </c>
      <c r="K113">
        <v>955091.47426000005</v>
      </c>
      <c r="L113">
        <v>79908.525740000012</v>
      </c>
      <c r="M113">
        <v>110599.16336000001</v>
      </c>
      <c r="N113">
        <v>0</v>
      </c>
      <c r="O113">
        <v>110599.16336000001</v>
      </c>
      <c r="P113">
        <v>0</v>
      </c>
      <c r="Q113">
        <v>924400.83663999999</v>
      </c>
      <c r="R113">
        <v>100</v>
      </c>
    </row>
    <row r="114" spans="1:19">
      <c r="A114" t="s">
        <v>318</v>
      </c>
      <c r="B114" t="s">
        <v>303</v>
      </c>
      <c r="C114" t="s">
        <v>319</v>
      </c>
      <c r="D114" t="s">
        <v>484</v>
      </c>
      <c r="I114">
        <v>0</v>
      </c>
      <c r="J114">
        <v>0</v>
      </c>
      <c r="K114">
        <v>0</v>
      </c>
      <c r="L114">
        <v>0</v>
      </c>
      <c r="M114">
        <v>0</v>
      </c>
      <c r="N114">
        <v>0</v>
      </c>
      <c r="O114">
        <v>0</v>
      </c>
      <c r="P114">
        <v>0</v>
      </c>
      <c r="Q114">
        <v>0</v>
      </c>
    </row>
    <row r="115" spans="1:19">
      <c r="A115" t="s">
        <v>318</v>
      </c>
      <c r="B115" t="s">
        <v>303</v>
      </c>
      <c r="C115" t="s">
        <v>319</v>
      </c>
      <c r="D115" t="s">
        <v>484</v>
      </c>
      <c r="G115" t="s">
        <v>486</v>
      </c>
      <c r="I115">
        <v>500000</v>
      </c>
      <c r="J115">
        <v>1180300</v>
      </c>
      <c r="K115">
        <v>1007597.70303</v>
      </c>
      <c r="L115">
        <v>172702.29697000002</v>
      </c>
      <c r="M115">
        <v>52872.378380000002</v>
      </c>
      <c r="N115">
        <v>0</v>
      </c>
      <c r="O115">
        <v>52872.378380000002</v>
      </c>
      <c r="P115">
        <v>0</v>
      </c>
      <c r="Q115">
        <v>994534.50607000012</v>
      </c>
      <c r="R115">
        <v>100</v>
      </c>
    </row>
    <row r="116" spans="1:19">
      <c r="A116" t="s">
        <v>318</v>
      </c>
      <c r="B116" t="s">
        <v>303</v>
      </c>
      <c r="C116" t="s">
        <v>319</v>
      </c>
      <c r="D116" t="s">
        <v>484</v>
      </c>
      <c r="G116">
        <v>2</v>
      </c>
      <c r="I116">
        <v>1300000</v>
      </c>
      <c r="J116">
        <v>2215300</v>
      </c>
      <c r="K116">
        <v>1962689.17729</v>
      </c>
      <c r="L116">
        <v>252610.82271000004</v>
      </c>
      <c r="M116">
        <v>163471.54174000002</v>
      </c>
      <c r="N116">
        <v>0</v>
      </c>
      <c r="O116">
        <v>163471.54174000002</v>
      </c>
      <c r="P116">
        <v>0</v>
      </c>
      <c r="Q116">
        <v>1918935.34271</v>
      </c>
    </row>
    <row r="117" spans="1:19">
      <c r="A117" t="s">
        <v>318</v>
      </c>
      <c r="B117" t="s">
        <v>303</v>
      </c>
      <c r="C117" t="s">
        <v>319</v>
      </c>
      <c r="D117" t="s">
        <v>487</v>
      </c>
      <c r="G117" t="s">
        <v>488</v>
      </c>
      <c r="I117">
        <v>6000000</v>
      </c>
      <c r="J117">
        <v>6070000</v>
      </c>
      <c r="K117">
        <v>5984278.6646800004</v>
      </c>
      <c r="L117">
        <v>85721.335319999693</v>
      </c>
      <c r="M117">
        <v>239676.08725000001</v>
      </c>
      <c r="N117">
        <v>0</v>
      </c>
      <c r="O117">
        <v>239676.08725000001</v>
      </c>
      <c r="P117">
        <v>0</v>
      </c>
      <c r="Q117">
        <v>5800323.9127500001</v>
      </c>
      <c r="R117">
        <v>100</v>
      </c>
    </row>
    <row r="118" spans="1:19">
      <c r="A118" t="s">
        <v>318</v>
      </c>
      <c r="B118" t="s">
        <v>303</v>
      </c>
      <c r="C118" t="s">
        <v>319</v>
      </c>
      <c r="D118" t="s">
        <v>487</v>
      </c>
      <c r="G118" t="s">
        <v>489</v>
      </c>
      <c r="I118">
        <v>1700429</v>
      </c>
      <c r="J118">
        <v>1900429</v>
      </c>
      <c r="K118">
        <v>1895673.2991899999</v>
      </c>
      <c r="L118">
        <v>4755.700809999943</v>
      </c>
      <c r="M118">
        <v>20613.149440000001</v>
      </c>
      <c r="N118">
        <v>0</v>
      </c>
      <c r="O118">
        <v>20613.149440000001</v>
      </c>
      <c r="P118">
        <v>0</v>
      </c>
      <c r="Q118">
        <v>1879815.8291599995</v>
      </c>
      <c r="R118">
        <v>100</v>
      </c>
    </row>
    <row r="119" spans="1:19">
      <c r="A119" t="s">
        <v>318</v>
      </c>
      <c r="B119" t="s">
        <v>303</v>
      </c>
      <c r="C119" t="s">
        <v>319</v>
      </c>
      <c r="D119" t="s">
        <v>487</v>
      </c>
      <c r="G119" t="s">
        <v>490</v>
      </c>
      <c r="I119">
        <v>1920000</v>
      </c>
      <c r="J119">
        <v>1920000</v>
      </c>
      <c r="K119">
        <v>1915832.6932099999</v>
      </c>
      <c r="L119">
        <v>4167.3067899999614</v>
      </c>
      <c r="M119">
        <v>5695.7462799999994</v>
      </c>
      <c r="N119">
        <v>0</v>
      </c>
      <c r="O119">
        <v>5695.7462799999994</v>
      </c>
      <c r="P119">
        <v>0</v>
      </c>
      <c r="Q119">
        <v>1914304.0723700009</v>
      </c>
      <c r="R119">
        <v>100</v>
      </c>
    </row>
    <row r="120" spans="1:19">
      <c r="A120" t="s">
        <v>318</v>
      </c>
      <c r="B120" t="s">
        <v>303</v>
      </c>
      <c r="C120" t="s">
        <v>319</v>
      </c>
      <c r="D120" t="s">
        <v>487</v>
      </c>
      <c r="G120" t="s">
        <v>491</v>
      </c>
      <c r="I120">
        <v>1480000</v>
      </c>
      <c r="J120">
        <v>1480000</v>
      </c>
      <c r="K120">
        <v>1476024.8841400002</v>
      </c>
      <c r="L120">
        <v>3975.1158599998953</v>
      </c>
      <c r="M120">
        <v>22102.788219999995</v>
      </c>
      <c r="N120">
        <v>0</v>
      </c>
      <c r="O120">
        <v>22102.788219999995</v>
      </c>
      <c r="P120">
        <v>0</v>
      </c>
      <c r="Q120">
        <v>1455793.88687</v>
      </c>
      <c r="R120">
        <v>98</v>
      </c>
    </row>
    <row r="121" spans="1:19">
      <c r="A121" t="s">
        <v>318</v>
      </c>
      <c r="B121" t="s">
        <v>303</v>
      </c>
      <c r="C121" t="s">
        <v>319</v>
      </c>
      <c r="D121" t="s">
        <v>487</v>
      </c>
      <c r="G121" t="s">
        <v>492</v>
      </c>
      <c r="I121">
        <v>1000000</v>
      </c>
      <c r="J121">
        <v>1000000</v>
      </c>
      <c r="K121">
        <v>959637.21281000006</v>
      </c>
      <c r="L121">
        <v>40362.787190000054</v>
      </c>
      <c r="M121">
        <v>88792.205499999996</v>
      </c>
      <c r="N121">
        <v>0</v>
      </c>
      <c r="O121">
        <v>88792.205499999996</v>
      </c>
      <c r="P121">
        <v>0</v>
      </c>
      <c r="Q121">
        <v>911207.79449999996</v>
      </c>
      <c r="R121">
        <v>92</v>
      </c>
    </row>
    <row r="122" spans="1:19">
      <c r="A122" t="s">
        <v>318</v>
      </c>
      <c r="B122" t="s">
        <v>303</v>
      </c>
      <c r="C122" t="s">
        <v>319</v>
      </c>
      <c r="G122">
        <v>5</v>
      </c>
      <c r="I122">
        <v>12100429</v>
      </c>
      <c r="J122">
        <v>12370429</v>
      </c>
      <c r="K122">
        <v>12231446.75403</v>
      </c>
      <c r="L122">
        <v>138982.24596999952</v>
      </c>
      <c r="M122">
        <v>376879.97668999998</v>
      </c>
      <c r="N122">
        <v>0</v>
      </c>
      <c r="O122">
        <v>376879.97668999998</v>
      </c>
      <c r="P122">
        <v>0</v>
      </c>
      <c r="Q122">
        <v>11961445.495650001</v>
      </c>
      <c r="R122">
        <v>490</v>
      </c>
    </row>
    <row r="123" spans="1:19">
      <c r="A123" t="s">
        <v>318</v>
      </c>
      <c r="B123" t="s">
        <v>303</v>
      </c>
      <c r="C123" t="s">
        <v>319</v>
      </c>
      <c r="D123" t="s">
        <v>345</v>
      </c>
      <c r="G123" t="s">
        <v>493</v>
      </c>
      <c r="I123">
        <v>1000000</v>
      </c>
      <c r="J123">
        <v>1000000</v>
      </c>
      <c r="K123">
        <v>755666.29110000003</v>
      </c>
      <c r="L123">
        <v>244333.70889999997</v>
      </c>
      <c r="M123">
        <v>13738.158450000001</v>
      </c>
      <c r="N123">
        <v>0</v>
      </c>
      <c r="O123">
        <v>13738.158450000001</v>
      </c>
      <c r="P123">
        <v>0</v>
      </c>
      <c r="Q123">
        <v>332657.05060000002</v>
      </c>
      <c r="R123">
        <v>63</v>
      </c>
    </row>
    <row r="124" spans="1:19">
      <c r="A124" t="s">
        <v>318</v>
      </c>
      <c r="B124" t="s">
        <v>303</v>
      </c>
      <c r="C124" t="s">
        <v>319</v>
      </c>
      <c r="D124" t="s">
        <v>494</v>
      </c>
      <c r="G124" t="s">
        <v>495</v>
      </c>
      <c r="I124">
        <v>1000000</v>
      </c>
      <c r="J124">
        <v>1000000</v>
      </c>
      <c r="K124">
        <v>939400.36078999995</v>
      </c>
      <c r="L124">
        <v>60599.639210000038</v>
      </c>
      <c r="M124">
        <v>67848.051940000005</v>
      </c>
      <c r="N124">
        <v>0</v>
      </c>
      <c r="O124">
        <v>67848.051940000005</v>
      </c>
      <c r="P124">
        <v>0</v>
      </c>
      <c r="Q124">
        <v>1001943.75073</v>
      </c>
      <c r="R124">
        <v>95</v>
      </c>
      <c r="S124" t="s">
        <v>496</v>
      </c>
    </row>
    <row r="125" spans="1:19">
      <c r="A125" t="s">
        <v>318</v>
      </c>
      <c r="B125" t="s">
        <v>303</v>
      </c>
      <c r="C125" t="s">
        <v>319</v>
      </c>
      <c r="D125" t="s">
        <v>494</v>
      </c>
      <c r="G125" t="s">
        <v>497</v>
      </c>
      <c r="I125">
        <v>1200000</v>
      </c>
      <c r="J125">
        <v>1200000</v>
      </c>
      <c r="K125">
        <v>1194695.3380100001</v>
      </c>
      <c r="L125">
        <v>5304.6619900000096</v>
      </c>
      <c r="M125">
        <v>0</v>
      </c>
      <c r="N125">
        <v>0</v>
      </c>
      <c r="O125">
        <v>0</v>
      </c>
      <c r="P125">
        <v>0</v>
      </c>
      <c r="Q125">
        <v>1132151.9480599998</v>
      </c>
      <c r="R125">
        <v>100</v>
      </c>
    </row>
    <row r="126" spans="1:19">
      <c r="A126" t="s">
        <v>318</v>
      </c>
      <c r="B126" t="s">
        <v>303</v>
      </c>
      <c r="C126" t="s">
        <v>319</v>
      </c>
      <c r="G126">
        <v>2</v>
      </c>
      <c r="I126">
        <v>2200000</v>
      </c>
      <c r="J126">
        <v>2200000</v>
      </c>
      <c r="K126">
        <v>2134095.6987999999</v>
      </c>
      <c r="L126">
        <v>65904.301200000045</v>
      </c>
      <c r="M126">
        <v>67848.051940000005</v>
      </c>
      <c r="N126">
        <v>0</v>
      </c>
      <c r="O126">
        <v>67848.051940000005</v>
      </c>
      <c r="P126">
        <v>0</v>
      </c>
      <c r="Q126">
        <v>2134095.6987899998</v>
      </c>
    </row>
    <row r="127" spans="1:19">
      <c r="A127" t="s">
        <v>318</v>
      </c>
      <c r="B127" t="s">
        <v>303</v>
      </c>
      <c r="C127" t="s">
        <v>319</v>
      </c>
      <c r="D127" t="s">
        <v>498</v>
      </c>
      <c r="G127" t="s">
        <v>499</v>
      </c>
      <c r="I127">
        <v>482000</v>
      </c>
      <c r="J127">
        <v>1345500</v>
      </c>
      <c r="K127">
        <v>1216254.17552</v>
      </c>
      <c r="L127">
        <v>129245.82448000002</v>
      </c>
      <c r="M127">
        <v>185013.31327000001</v>
      </c>
      <c r="N127">
        <v>0</v>
      </c>
      <c r="O127">
        <v>185013.31327000001</v>
      </c>
      <c r="P127">
        <v>0</v>
      </c>
      <c r="Q127">
        <v>1124854.11895</v>
      </c>
      <c r="R127">
        <v>95</v>
      </c>
    </row>
    <row r="128" spans="1:19">
      <c r="A128" t="s">
        <v>318</v>
      </c>
      <c r="B128" t="s">
        <v>303</v>
      </c>
      <c r="C128" t="s">
        <v>319</v>
      </c>
      <c r="D128" t="s">
        <v>498</v>
      </c>
      <c r="G128" t="s">
        <v>500</v>
      </c>
      <c r="I128">
        <v>270000</v>
      </c>
      <c r="J128">
        <v>2089000</v>
      </c>
      <c r="K128">
        <v>2086767.755270001</v>
      </c>
      <c r="L128">
        <v>2232.2447299990654</v>
      </c>
      <c r="M128">
        <v>72063.72004</v>
      </c>
      <c r="N128">
        <v>2000</v>
      </c>
      <c r="O128">
        <v>74063.72004</v>
      </c>
      <c r="P128">
        <v>0</v>
      </c>
      <c r="Q128">
        <v>1857077.5193599996</v>
      </c>
      <c r="R128">
        <v>100</v>
      </c>
    </row>
    <row r="129" spans="1:19">
      <c r="A129" t="s">
        <v>318</v>
      </c>
      <c r="B129" t="s">
        <v>303</v>
      </c>
      <c r="C129" t="s">
        <v>319</v>
      </c>
      <c r="D129" t="s">
        <v>498</v>
      </c>
      <c r="G129">
        <v>2</v>
      </c>
      <c r="I129">
        <v>752000</v>
      </c>
      <c r="J129">
        <v>3434500</v>
      </c>
      <c r="K129">
        <v>3303021.9307900011</v>
      </c>
      <c r="L129">
        <v>131478.06920999908</v>
      </c>
      <c r="M129">
        <v>257077.03331000003</v>
      </c>
      <c r="N129">
        <v>2000</v>
      </c>
      <c r="O129">
        <v>259077.03331000003</v>
      </c>
      <c r="P129">
        <v>0</v>
      </c>
      <c r="Q129">
        <v>2981931.6383099994</v>
      </c>
    </row>
    <row r="130" spans="1:19">
      <c r="A130" t="s">
        <v>318</v>
      </c>
      <c r="B130" t="s">
        <v>303</v>
      </c>
      <c r="C130" t="s">
        <v>319</v>
      </c>
      <c r="D130" t="s">
        <v>498</v>
      </c>
      <c r="G130" t="s">
        <v>501</v>
      </c>
      <c r="I130">
        <v>1000000</v>
      </c>
      <c r="J130">
        <v>2460000</v>
      </c>
      <c r="K130">
        <v>2401183.24266</v>
      </c>
      <c r="L130">
        <v>58816.757340000149</v>
      </c>
      <c r="M130">
        <v>13000</v>
      </c>
      <c r="N130">
        <v>0</v>
      </c>
      <c r="O130">
        <v>13000</v>
      </c>
      <c r="P130">
        <v>0</v>
      </c>
      <c r="Q130">
        <v>2368986.2050099997</v>
      </c>
      <c r="R130">
        <v>100</v>
      </c>
    </row>
    <row r="131" spans="1:19">
      <c r="A131" t="s">
        <v>318</v>
      </c>
      <c r="B131" t="s">
        <v>303</v>
      </c>
      <c r="C131" t="s">
        <v>319</v>
      </c>
      <c r="G131">
        <v>3</v>
      </c>
      <c r="I131">
        <v>1752000</v>
      </c>
      <c r="J131">
        <v>5894500</v>
      </c>
      <c r="K131">
        <v>5704205.1734500006</v>
      </c>
      <c r="L131">
        <v>190294.82654999924</v>
      </c>
      <c r="M131">
        <v>270077.03331000003</v>
      </c>
      <c r="N131">
        <v>2000</v>
      </c>
      <c r="O131">
        <v>272077.03331000003</v>
      </c>
      <c r="P131">
        <v>0</v>
      </c>
      <c r="Q131">
        <v>5350917.8433199991</v>
      </c>
    </row>
    <row r="132" spans="1:19">
      <c r="A132" t="s">
        <v>318</v>
      </c>
      <c r="B132" t="s">
        <v>303</v>
      </c>
      <c r="C132" t="s">
        <v>319</v>
      </c>
      <c r="D132" t="s">
        <v>502</v>
      </c>
      <c r="G132" t="s">
        <v>503</v>
      </c>
      <c r="I132">
        <v>7000000</v>
      </c>
      <c r="J132">
        <v>9000000</v>
      </c>
      <c r="K132">
        <v>8979498.2900200002</v>
      </c>
      <c r="L132">
        <v>20501.709979999541</v>
      </c>
      <c r="M132">
        <v>0</v>
      </c>
      <c r="N132">
        <v>0</v>
      </c>
      <c r="O132">
        <v>0</v>
      </c>
      <c r="P132">
        <v>0</v>
      </c>
      <c r="Q132">
        <v>8969950.6052699983</v>
      </c>
      <c r="R132">
        <v>99</v>
      </c>
    </row>
    <row r="133" spans="1:19">
      <c r="A133" t="s">
        <v>318</v>
      </c>
      <c r="B133" t="s">
        <v>303</v>
      </c>
      <c r="C133" t="s">
        <v>319</v>
      </c>
      <c r="D133" t="s">
        <v>502</v>
      </c>
      <c r="G133" t="s">
        <v>504</v>
      </c>
      <c r="I133">
        <v>4766000</v>
      </c>
      <c r="J133">
        <v>4916000</v>
      </c>
      <c r="K133">
        <v>4856582.5360000003</v>
      </c>
      <c r="L133">
        <v>59417.464</v>
      </c>
      <c r="M133">
        <v>0</v>
      </c>
      <c r="N133">
        <v>0</v>
      </c>
      <c r="O133">
        <v>0</v>
      </c>
      <c r="P133">
        <v>0</v>
      </c>
      <c r="Q133">
        <v>4542655.4452300007</v>
      </c>
      <c r="R133">
        <v>100</v>
      </c>
    </row>
    <row r="134" spans="1:19">
      <c r="A134" t="s">
        <v>318</v>
      </c>
      <c r="B134" t="s">
        <v>303</v>
      </c>
      <c r="C134" t="s">
        <v>319</v>
      </c>
      <c r="D134" t="s">
        <v>502</v>
      </c>
      <c r="G134" t="s">
        <v>505</v>
      </c>
      <c r="I134">
        <v>2000000</v>
      </c>
      <c r="J134">
        <v>2000000</v>
      </c>
      <c r="K134">
        <v>1966975.5164099999</v>
      </c>
      <c r="L134">
        <v>33024.483589999916</v>
      </c>
      <c r="M134">
        <v>400</v>
      </c>
      <c r="N134">
        <v>0</v>
      </c>
      <c r="O134">
        <v>400</v>
      </c>
      <c r="P134">
        <v>0</v>
      </c>
      <c r="Q134">
        <v>1840522.3861499999</v>
      </c>
      <c r="R134">
        <v>85</v>
      </c>
    </row>
    <row r="135" spans="1:19">
      <c r="A135" t="s">
        <v>318</v>
      </c>
      <c r="B135" t="s">
        <v>303</v>
      </c>
      <c r="C135" t="s">
        <v>480</v>
      </c>
      <c r="D135" t="s">
        <v>506</v>
      </c>
      <c r="G135" t="s">
        <v>507</v>
      </c>
      <c r="I135">
        <v>1000000</v>
      </c>
      <c r="J135">
        <v>1000000</v>
      </c>
      <c r="K135">
        <v>858807</v>
      </c>
      <c r="L135">
        <v>141193</v>
      </c>
      <c r="M135">
        <v>22842</v>
      </c>
      <c r="N135">
        <v>0</v>
      </c>
      <c r="O135">
        <v>22842</v>
      </c>
      <c r="P135">
        <v>0</v>
      </c>
      <c r="Q135">
        <v>682716</v>
      </c>
      <c r="R135">
        <v>80</v>
      </c>
    </row>
    <row r="136" spans="1:19">
      <c r="A136" t="s">
        <v>318</v>
      </c>
      <c r="B136" t="s">
        <v>303</v>
      </c>
      <c r="C136" t="s">
        <v>480</v>
      </c>
      <c r="D136" t="s">
        <v>508</v>
      </c>
      <c r="G136" t="s">
        <v>509</v>
      </c>
      <c r="I136">
        <v>19689</v>
      </c>
      <c r="J136">
        <v>3834295</v>
      </c>
      <c r="K136">
        <v>3813323</v>
      </c>
      <c r="L136">
        <v>20972</v>
      </c>
      <c r="M136">
        <v>15844</v>
      </c>
      <c r="N136">
        <v>0</v>
      </c>
      <c r="O136">
        <v>15844</v>
      </c>
      <c r="P136">
        <v>0</v>
      </c>
      <c r="Q136">
        <v>4627</v>
      </c>
      <c r="R136">
        <v>85</v>
      </c>
    </row>
    <row r="137" spans="1:19">
      <c r="A137" t="s">
        <v>318</v>
      </c>
      <c r="B137" t="s">
        <v>303</v>
      </c>
      <c r="C137" t="s">
        <v>510</v>
      </c>
      <c r="D137" t="s">
        <v>511</v>
      </c>
      <c r="H137" t="s">
        <v>512</v>
      </c>
      <c r="I137">
        <v>2023771.4240000001</v>
      </c>
      <c r="J137">
        <v>2023771.4240000001</v>
      </c>
      <c r="K137">
        <v>2023771.4240000001</v>
      </c>
      <c r="L137">
        <v>0</v>
      </c>
      <c r="M137">
        <v>0</v>
      </c>
      <c r="N137">
        <v>0</v>
      </c>
      <c r="O137">
        <v>0</v>
      </c>
      <c r="P137">
        <v>0</v>
      </c>
      <c r="Q137">
        <v>0</v>
      </c>
      <c r="R137">
        <v>15</v>
      </c>
      <c r="S137" t="s">
        <v>513</v>
      </c>
    </row>
    <row r="138" spans="1:19">
      <c r="A138" t="s">
        <v>318</v>
      </c>
      <c r="B138" t="s">
        <v>303</v>
      </c>
      <c r="C138" t="s">
        <v>510</v>
      </c>
      <c r="D138" t="s">
        <v>511</v>
      </c>
      <c r="H138" t="s">
        <v>514</v>
      </c>
      <c r="I138">
        <v>1000000</v>
      </c>
      <c r="J138">
        <v>1000000</v>
      </c>
      <c r="K138">
        <v>0</v>
      </c>
      <c r="L138">
        <v>1000000</v>
      </c>
      <c r="M138">
        <v>0</v>
      </c>
      <c r="N138">
        <v>50000</v>
      </c>
      <c r="O138">
        <v>50000</v>
      </c>
      <c r="P138">
        <v>0</v>
      </c>
      <c r="Q138">
        <v>0</v>
      </c>
      <c r="R138">
        <v>0</v>
      </c>
    </row>
    <row r="139" spans="1:19">
      <c r="A139" t="s">
        <v>318</v>
      </c>
      <c r="B139" t="s">
        <v>303</v>
      </c>
      <c r="C139" t="s">
        <v>510</v>
      </c>
      <c r="I139">
        <v>3023771.4240000001</v>
      </c>
      <c r="J139">
        <v>3023771.4240000001</v>
      </c>
      <c r="K139">
        <v>2023771.4240000001</v>
      </c>
      <c r="L139">
        <v>1000000</v>
      </c>
      <c r="M139">
        <v>0</v>
      </c>
      <c r="N139">
        <v>50000</v>
      </c>
      <c r="O139">
        <v>50000</v>
      </c>
      <c r="P139">
        <v>0</v>
      </c>
      <c r="Q139">
        <v>0</v>
      </c>
      <c r="R139">
        <v>15</v>
      </c>
    </row>
    <row r="140" spans="1:19">
      <c r="A140" t="s">
        <v>318</v>
      </c>
      <c r="B140" t="s">
        <v>303</v>
      </c>
      <c r="C140" t="s">
        <v>510</v>
      </c>
      <c r="D140" t="s">
        <v>484</v>
      </c>
      <c r="H140" t="s">
        <v>515</v>
      </c>
      <c r="I140">
        <v>1500000</v>
      </c>
      <c r="J140">
        <v>1500000</v>
      </c>
      <c r="K140">
        <v>1492235.7244899999</v>
      </c>
      <c r="L140">
        <v>7764.2755099999904</v>
      </c>
      <c r="M140">
        <v>0</v>
      </c>
      <c r="N140">
        <v>0</v>
      </c>
      <c r="O140">
        <v>0</v>
      </c>
      <c r="P140">
        <v>0</v>
      </c>
      <c r="Q140">
        <v>59689.428079999998</v>
      </c>
      <c r="R140">
        <v>10</v>
      </c>
    </row>
    <row r="141" spans="1:19">
      <c r="A141" t="s">
        <v>318</v>
      </c>
      <c r="B141" t="s">
        <v>303</v>
      </c>
      <c r="C141" t="s">
        <v>510</v>
      </c>
      <c r="D141" t="s">
        <v>484</v>
      </c>
      <c r="H141" t="s">
        <v>516</v>
      </c>
      <c r="I141">
        <v>1500000</v>
      </c>
      <c r="J141">
        <v>1500000</v>
      </c>
      <c r="K141">
        <v>913686.19055000006</v>
      </c>
      <c r="L141">
        <v>586313.80945000006</v>
      </c>
      <c r="M141">
        <v>0</v>
      </c>
      <c r="N141">
        <v>0</v>
      </c>
      <c r="O141">
        <v>0</v>
      </c>
      <c r="P141">
        <v>0</v>
      </c>
      <c r="Q141">
        <v>0</v>
      </c>
      <c r="R141">
        <v>5</v>
      </c>
    </row>
    <row r="142" spans="1:19">
      <c r="A142" t="s">
        <v>318</v>
      </c>
      <c r="B142" t="s">
        <v>303</v>
      </c>
      <c r="C142" t="s">
        <v>510</v>
      </c>
      <c r="I142">
        <v>3000000</v>
      </c>
      <c r="J142">
        <v>3000000</v>
      </c>
      <c r="K142">
        <v>2405921.9150399999</v>
      </c>
      <c r="L142">
        <v>594078.08496000001</v>
      </c>
      <c r="M142">
        <v>0</v>
      </c>
      <c r="N142">
        <v>0</v>
      </c>
      <c r="O142">
        <v>0</v>
      </c>
      <c r="P142">
        <v>0</v>
      </c>
      <c r="Q142">
        <v>59689.428079999998</v>
      </c>
    </row>
    <row r="143" spans="1:19">
      <c r="A143" t="s">
        <v>318</v>
      </c>
      <c r="B143" t="s">
        <v>303</v>
      </c>
      <c r="C143" t="s">
        <v>510</v>
      </c>
      <c r="D143" t="s">
        <v>498</v>
      </c>
      <c r="H143" t="s">
        <v>517</v>
      </c>
      <c r="I143">
        <v>3500000</v>
      </c>
      <c r="J143">
        <v>3500000</v>
      </c>
      <c r="K143">
        <v>0</v>
      </c>
      <c r="L143">
        <v>3500000</v>
      </c>
      <c r="M143">
        <v>0</v>
      </c>
      <c r="N143">
        <v>0</v>
      </c>
      <c r="O143">
        <v>0</v>
      </c>
      <c r="P143">
        <v>0</v>
      </c>
      <c r="Q143">
        <v>0</v>
      </c>
      <c r="R143">
        <v>0</v>
      </c>
    </row>
    <row r="144" spans="1:19">
      <c r="A144" t="s">
        <v>318</v>
      </c>
      <c r="B144" t="s">
        <v>303</v>
      </c>
      <c r="C144" t="s">
        <v>510</v>
      </c>
      <c r="D144" t="s">
        <v>502</v>
      </c>
      <c r="H144" t="s">
        <v>518</v>
      </c>
      <c r="I144">
        <v>1000000</v>
      </c>
      <c r="J144">
        <v>1000000</v>
      </c>
      <c r="K144">
        <v>0</v>
      </c>
      <c r="L144">
        <v>1000000</v>
      </c>
      <c r="M144">
        <v>0</v>
      </c>
      <c r="N144">
        <v>0</v>
      </c>
      <c r="O144">
        <v>0</v>
      </c>
      <c r="P144">
        <v>0</v>
      </c>
      <c r="Q144">
        <v>0</v>
      </c>
      <c r="R144">
        <v>0</v>
      </c>
    </row>
    <row r="145" spans="1:19">
      <c r="A145" t="s">
        <v>318</v>
      </c>
      <c r="B145" t="s">
        <v>303</v>
      </c>
      <c r="C145" t="s">
        <v>510</v>
      </c>
      <c r="D145" t="s">
        <v>502</v>
      </c>
      <c r="H145" t="s">
        <v>519</v>
      </c>
      <c r="I145">
        <v>1340118</v>
      </c>
      <c r="J145">
        <v>1340118</v>
      </c>
      <c r="K145">
        <v>0</v>
      </c>
      <c r="L145">
        <v>1340118</v>
      </c>
      <c r="M145">
        <v>0</v>
      </c>
      <c r="N145">
        <v>270000</v>
      </c>
      <c r="O145">
        <v>270000</v>
      </c>
      <c r="P145">
        <v>0</v>
      </c>
      <c r="Q145">
        <v>0</v>
      </c>
      <c r="R145">
        <v>0</v>
      </c>
    </row>
    <row r="146" spans="1:19">
      <c r="A146" t="s">
        <v>318</v>
      </c>
      <c r="B146" t="s">
        <v>310</v>
      </c>
      <c r="D146" t="s">
        <v>520</v>
      </c>
      <c r="E146" t="s">
        <v>521</v>
      </c>
      <c r="F146" t="s">
        <v>522</v>
      </c>
      <c r="G146" t="s">
        <v>396</v>
      </c>
      <c r="H146" t="s">
        <v>523</v>
      </c>
      <c r="I146">
        <v>1082000</v>
      </c>
      <c r="J146">
        <v>1082000</v>
      </c>
      <c r="K146">
        <v>0</v>
      </c>
      <c r="L146">
        <v>0</v>
      </c>
      <c r="M146">
        <v>0</v>
      </c>
      <c r="N146">
        <v>30000</v>
      </c>
      <c r="O146">
        <v>30000</v>
      </c>
      <c r="P146">
        <v>0</v>
      </c>
      <c r="Q146">
        <v>0</v>
      </c>
      <c r="R146" t="s">
        <v>474</v>
      </c>
      <c r="S146" t="s">
        <v>524</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2847E-2664-E644-B29A-AFEEF0BF0210}">
  <sheetPr>
    <tabColor rgb="FFFF0000"/>
  </sheetPr>
  <dimension ref="A1:R42"/>
  <sheetViews>
    <sheetView workbookViewId="0"/>
  </sheetViews>
  <sheetFormatPr baseColWidth="10" defaultRowHeight="15"/>
  <cols>
    <col min="1" max="1" width="6.83203125" bestFit="1" customWidth="1"/>
    <col min="2" max="2" width="14" bestFit="1" customWidth="1"/>
    <col min="3" max="3" width="16.6640625" bestFit="1" customWidth="1"/>
    <col min="4" max="4" width="48.1640625" bestFit="1" customWidth="1"/>
    <col min="5" max="5" width="18.5" bestFit="1" customWidth="1"/>
    <col min="6" max="6" width="22.6640625" bestFit="1" customWidth="1"/>
    <col min="7" max="7" width="25.1640625" bestFit="1" customWidth="1"/>
    <col min="8" max="8" width="80.6640625" bestFit="1" customWidth="1"/>
    <col min="9" max="9" width="20.33203125" customWidth="1"/>
    <col min="10" max="10" width="11" bestFit="1" customWidth="1"/>
    <col min="11" max="11" width="13" bestFit="1" customWidth="1"/>
    <col min="12" max="12" width="18.5" bestFit="1" customWidth="1"/>
    <col min="13" max="13" width="19" bestFit="1" customWidth="1"/>
    <col min="14" max="14" width="10" bestFit="1" customWidth="1"/>
    <col min="15" max="15" width="18" bestFit="1" customWidth="1"/>
    <col min="16" max="16" width="14.5" bestFit="1" customWidth="1"/>
    <col min="17" max="17" width="13" bestFit="1" customWidth="1"/>
    <col min="18" max="18" width="11.5" bestFit="1" customWidth="1"/>
  </cols>
  <sheetData>
    <row r="1" spans="1:18">
      <c r="A1" t="s">
        <v>251</v>
      </c>
      <c r="B1" t="s">
        <v>47</v>
      </c>
      <c r="C1" t="s">
        <v>252</v>
      </c>
      <c r="D1" t="s">
        <v>0</v>
      </c>
      <c r="E1" t="s">
        <v>253</v>
      </c>
      <c r="F1" t="s">
        <v>248</v>
      </c>
      <c r="G1" t="s">
        <v>249</v>
      </c>
      <c r="H1" t="s">
        <v>250</v>
      </c>
      <c r="I1" t="s">
        <v>531</v>
      </c>
      <c r="J1" t="s">
        <v>532</v>
      </c>
      <c r="K1" t="s">
        <v>255</v>
      </c>
      <c r="L1" t="s">
        <v>2206</v>
      </c>
      <c r="M1" t="s">
        <v>2207</v>
      </c>
      <c r="N1" t="s">
        <v>2208</v>
      </c>
      <c r="O1" t="s">
        <v>536</v>
      </c>
      <c r="P1" t="s">
        <v>535</v>
      </c>
      <c r="Q1" t="s">
        <v>530</v>
      </c>
      <c r="R1" t="s">
        <v>2209</v>
      </c>
    </row>
    <row r="2" spans="1:18">
      <c r="A2" s="885" t="s">
        <v>528</v>
      </c>
      <c r="B2" s="885" t="s">
        <v>286</v>
      </c>
      <c r="C2" s="885" t="s">
        <v>319</v>
      </c>
      <c r="D2" s="885" t="s">
        <v>1038</v>
      </c>
      <c r="E2" s="885"/>
      <c r="F2" s="885"/>
      <c r="G2" s="885" t="s">
        <v>2210</v>
      </c>
      <c r="H2" s="885" t="s">
        <v>2211</v>
      </c>
      <c r="I2" s="885"/>
      <c r="J2" s="885"/>
      <c r="K2">
        <v>28662460245.790001</v>
      </c>
      <c r="O2" s="885"/>
      <c r="P2" s="885"/>
      <c r="Q2" s="885"/>
    </row>
    <row r="3" spans="1:18">
      <c r="A3" s="885" t="s">
        <v>528</v>
      </c>
      <c r="B3" s="885" t="s">
        <v>288</v>
      </c>
      <c r="C3" s="885" t="s">
        <v>319</v>
      </c>
      <c r="D3" s="885" t="s">
        <v>2212</v>
      </c>
      <c r="E3" s="885"/>
      <c r="F3" s="885"/>
      <c r="G3" s="885"/>
      <c r="H3" s="885" t="s">
        <v>2213</v>
      </c>
      <c r="I3" s="885"/>
      <c r="J3" s="885"/>
      <c r="K3">
        <v>2504000000</v>
      </c>
      <c r="N3">
        <v>25000000</v>
      </c>
      <c r="O3" s="885"/>
      <c r="P3" s="885"/>
      <c r="Q3" s="885"/>
      <c r="R3">
        <v>300000000</v>
      </c>
    </row>
    <row r="4" spans="1:18">
      <c r="A4" s="885" t="s">
        <v>528</v>
      </c>
      <c r="B4" s="885" t="s">
        <v>288</v>
      </c>
      <c r="C4" s="885" t="s">
        <v>319</v>
      </c>
      <c r="D4" s="885" t="s">
        <v>2214</v>
      </c>
      <c r="E4" s="885"/>
      <c r="F4" s="885"/>
      <c r="G4" s="885"/>
      <c r="H4" s="885" t="s">
        <v>2215</v>
      </c>
      <c r="I4" s="885"/>
      <c r="J4" s="885"/>
      <c r="K4">
        <v>4642710000</v>
      </c>
      <c r="O4" s="885"/>
      <c r="P4" s="885"/>
      <c r="Q4" s="885"/>
    </row>
    <row r="5" spans="1:18">
      <c r="A5" s="885" t="s">
        <v>528</v>
      </c>
      <c r="B5" s="885" t="s">
        <v>288</v>
      </c>
      <c r="C5" s="885" t="s">
        <v>319</v>
      </c>
      <c r="D5" s="885" t="s">
        <v>2216</v>
      </c>
      <c r="E5" s="885"/>
      <c r="F5" s="885"/>
      <c r="G5" s="885"/>
      <c r="H5" s="885" t="s">
        <v>2217</v>
      </c>
      <c r="I5" s="885"/>
      <c r="J5" s="885"/>
      <c r="K5">
        <v>2577000000</v>
      </c>
      <c r="O5" s="885"/>
      <c r="P5" s="885"/>
      <c r="Q5" s="885"/>
    </row>
    <row r="6" spans="1:18">
      <c r="A6" s="885" t="s">
        <v>528</v>
      </c>
      <c r="B6" s="885" t="s">
        <v>288</v>
      </c>
      <c r="C6" s="885" t="s">
        <v>319</v>
      </c>
      <c r="D6" s="885" t="s">
        <v>2218</v>
      </c>
      <c r="E6" s="885"/>
      <c r="F6" s="885"/>
      <c r="G6" s="885"/>
      <c r="H6" s="885" t="s">
        <v>2219</v>
      </c>
      <c r="I6" s="885"/>
      <c r="J6" s="885"/>
      <c r="K6">
        <v>1000000000</v>
      </c>
      <c r="O6" s="885"/>
      <c r="P6" s="885"/>
      <c r="Q6" s="885"/>
    </row>
    <row r="7" spans="1:18">
      <c r="A7" s="885" t="s">
        <v>528</v>
      </c>
      <c r="B7" s="885" t="s">
        <v>288</v>
      </c>
      <c r="C7" s="885" t="s">
        <v>2220</v>
      </c>
      <c r="D7" s="885" t="s">
        <v>358</v>
      </c>
      <c r="E7" s="885"/>
      <c r="F7" s="885"/>
      <c r="G7" s="885"/>
      <c r="H7" s="885" t="s">
        <v>2221</v>
      </c>
      <c r="I7" s="885"/>
      <c r="J7" s="885"/>
      <c r="K7">
        <v>2276743000</v>
      </c>
      <c r="O7" s="885"/>
      <c r="P7" s="885"/>
      <c r="Q7" s="885"/>
    </row>
    <row r="8" spans="1:18">
      <c r="A8" s="885" t="s">
        <v>528</v>
      </c>
      <c r="B8" s="885" t="s">
        <v>288</v>
      </c>
      <c r="C8" s="885" t="s">
        <v>319</v>
      </c>
      <c r="D8" s="885" t="s">
        <v>502</v>
      </c>
      <c r="E8" s="885"/>
      <c r="F8" s="885"/>
      <c r="G8" s="885"/>
      <c r="H8" s="885" t="s">
        <v>2222</v>
      </c>
      <c r="I8" s="885"/>
      <c r="J8" s="885"/>
      <c r="K8" t="s">
        <v>2223</v>
      </c>
      <c r="O8" s="885"/>
      <c r="P8" s="885"/>
      <c r="Q8" s="885"/>
    </row>
    <row r="9" spans="1:18">
      <c r="A9" s="885"/>
      <c r="B9" s="885" t="s">
        <v>288</v>
      </c>
      <c r="C9" s="885" t="s">
        <v>319</v>
      </c>
      <c r="D9" s="885" t="s">
        <v>502</v>
      </c>
      <c r="E9" s="885"/>
      <c r="F9" s="885"/>
      <c r="G9" s="885"/>
      <c r="H9" s="885" t="s">
        <v>2224</v>
      </c>
      <c r="I9" s="885"/>
      <c r="J9" s="885"/>
      <c r="K9" t="s">
        <v>2225</v>
      </c>
      <c r="O9" s="885"/>
      <c r="P9" s="885"/>
      <c r="Q9" s="885"/>
    </row>
    <row r="10" spans="1:18">
      <c r="A10" s="885" t="s">
        <v>528</v>
      </c>
      <c r="B10" s="885" t="s">
        <v>288</v>
      </c>
      <c r="C10" s="885" t="s">
        <v>319</v>
      </c>
      <c r="D10" s="885" t="s">
        <v>397</v>
      </c>
      <c r="E10" s="885"/>
      <c r="F10" s="885"/>
      <c r="G10" s="885"/>
      <c r="H10" s="885" t="s">
        <v>2226</v>
      </c>
      <c r="I10" s="885"/>
      <c r="J10" s="885"/>
      <c r="K10">
        <v>2623237000</v>
      </c>
      <c r="O10" s="885"/>
      <c r="P10" s="885"/>
      <c r="Q10" s="885"/>
    </row>
    <row r="11" spans="1:18">
      <c r="A11" s="885" t="s">
        <v>528</v>
      </c>
      <c r="B11" s="885" t="s">
        <v>288</v>
      </c>
      <c r="C11" s="885" t="s">
        <v>319</v>
      </c>
      <c r="D11" s="885" t="s">
        <v>397</v>
      </c>
      <c r="E11" s="885"/>
      <c r="F11" s="885"/>
      <c r="G11" s="885"/>
      <c r="H11" s="885" t="s">
        <v>2227</v>
      </c>
      <c r="I11" s="885"/>
      <c r="J11" s="885"/>
      <c r="K11">
        <v>3940000000</v>
      </c>
      <c r="O11" s="885"/>
      <c r="P11" s="885"/>
      <c r="Q11" s="885"/>
    </row>
    <row r="12" spans="1:18">
      <c r="A12" s="885" t="s">
        <v>528</v>
      </c>
      <c r="B12" s="885" t="s">
        <v>288</v>
      </c>
      <c r="C12" s="885"/>
      <c r="D12" s="885" t="s">
        <v>345</v>
      </c>
      <c r="E12" s="885"/>
      <c r="F12" s="885"/>
      <c r="G12" s="885"/>
      <c r="H12" s="885" t="s">
        <v>2228</v>
      </c>
      <c r="I12" s="885"/>
      <c r="J12" s="885"/>
      <c r="K12">
        <v>2170000000</v>
      </c>
      <c r="O12" s="885"/>
      <c r="P12" s="885"/>
      <c r="Q12" s="885"/>
    </row>
    <row r="13" spans="1:18">
      <c r="A13" s="885" t="s">
        <v>528</v>
      </c>
      <c r="B13" s="885" t="s">
        <v>288</v>
      </c>
      <c r="C13" s="885"/>
      <c r="D13" s="885" t="s">
        <v>345</v>
      </c>
      <c r="E13" s="885"/>
      <c r="F13" s="885"/>
      <c r="G13" s="885"/>
      <c r="H13" s="885" t="s">
        <v>2229</v>
      </c>
      <c r="I13" s="885"/>
      <c r="J13" s="885"/>
      <c r="K13">
        <v>1250000000</v>
      </c>
      <c r="O13" s="885"/>
      <c r="P13" s="885"/>
      <c r="Q13" s="885"/>
    </row>
    <row r="14" spans="1:18">
      <c r="A14" s="885" t="s">
        <v>528</v>
      </c>
      <c r="B14" s="885" t="s">
        <v>288</v>
      </c>
      <c r="C14" s="885" t="s">
        <v>480</v>
      </c>
      <c r="D14" s="885" t="s">
        <v>502</v>
      </c>
      <c r="E14" s="885"/>
      <c r="F14" s="885"/>
      <c r="G14" s="885"/>
      <c r="H14" s="885"/>
      <c r="I14" s="885"/>
      <c r="J14" s="885"/>
      <c r="O14" s="885"/>
      <c r="P14" s="885"/>
      <c r="Q14" s="885"/>
    </row>
    <row r="15" spans="1:18">
      <c r="A15" s="885" t="s">
        <v>528</v>
      </c>
      <c r="B15" s="885" t="s">
        <v>288</v>
      </c>
      <c r="C15" s="885" t="s">
        <v>480</v>
      </c>
      <c r="D15" s="885" t="s">
        <v>345</v>
      </c>
      <c r="E15" s="885"/>
      <c r="F15" s="885"/>
      <c r="G15" s="885"/>
      <c r="H15" s="885" t="s">
        <v>2230</v>
      </c>
      <c r="I15" s="885"/>
      <c r="J15" s="885"/>
      <c r="K15">
        <v>14500000000</v>
      </c>
      <c r="O15" s="885"/>
      <c r="P15" s="885"/>
      <c r="Q15" s="885"/>
    </row>
    <row r="16" spans="1:18">
      <c r="A16" s="885" t="s">
        <v>528</v>
      </c>
      <c r="B16" s="885" t="s">
        <v>288</v>
      </c>
      <c r="C16" s="885" t="s">
        <v>480</v>
      </c>
      <c r="D16" s="885" t="s">
        <v>345</v>
      </c>
      <c r="E16" s="885"/>
      <c r="F16" s="885"/>
      <c r="G16" s="885"/>
      <c r="H16" s="885" t="s">
        <v>2231</v>
      </c>
      <c r="I16" s="885"/>
      <c r="J16" s="885"/>
      <c r="K16">
        <v>5830000000</v>
      </c>
      <c r="O16" s="885"/>
      <c r="P16" s="885"/>
      <c r="Q16" s="885"/>
    </row>
    <row r="17" spans="1:17">
      <c r="A17" s="885" t="s">
        <v>528</v>
      </c>
      <c r="B17" s="885" t="s">
        <v>288</v>
      </c>
      <c r="C17" s="885" t="s">
        <v>480</v>
      </c>
      <c r="D17" s="885" t="s">
        <v>345</v>
      </c>
      <c r="E17" s="885"/>
      <c r="F17" s="885"/>
      <c r="G17" s="885"/>
      <c r="H17" s="885" t="s">
        <v>2232</v>
      </c>
      <c r="I17" s="885"/>
      <c r="J17" s="885"/>
      <c r="K17">
        <v>10000000000</v>
      </c>
      <c r="O17" s="885"/>
      <c r="P17" s="885"/>
      <c r="Q17" s="885"/>
    </row>
    <row r="18" spans="1:17">
      <c r="A18" s="885" t="s">
        <v>528</v>
      </c>
      <c r="B18" s="885" t="s">
        <v>279</v>
      </c>
      <c r="C18" s="885"/>
      <c r="D18" s="885" t="s">
        <v>502</v>
      </c>
      <c r="E18" s="885" t="s">
        <v>2233</v>
      </c>
      <c r="F18" s="885" t="s">
        <v>2234</v>
      </c>
      <c r="G18" s="885"/>
      <c r="H18" s="885" t="s">
        <v>2235</v>
      </c>
      <c r="I18" s="885"/>
      <c r="J18" s="885"/>
      <c r="K18">
        <v>1200000000</v>
      </c>
      <c r="O18" s="885"/>
      <c r="P18" s="885"/>
      <c r="Q18" s="885"/>
    </row>
    <row r="19" spans="1:17">
      <c r="A19" s="885" t="s">
        <v>528</v>
      </c>
      <c r="B19" s="885" t="s">
        <v>288</v>
      </c>
      <c r="C19" s="885"/>
      <c r="D19" s="885" t="s">
        <v>2236</v>
      </c>
      <c r="E19" s="885"/>
      <c r="F19" s="885"/>
      <c r="G19" s="885"/>
      <c r="H19" s="885" t="s">
        <v>2237</v>
      </c>
      <c r="I19" s="885"/>
      <c r="J19" s="885"/>
      <c r="K19">
        <v>1511104000</v>
      </c>
      <c r="O19" s="885"/>
      <c r="P19" s="885"/>
      <c r="Q19" s="885"/>
    </row>
    <row r="20" spans="1:17">
      <c r="A20" s="885" t="s">
        <v>528</v>
      </c>
      <c r="B20" s="885" t="s">
        <v>288</v>
      </c>
      <c r="C20" s="885"/>
      <c r="D20" s="885" t="s">
        <v>2236</v>
      </c>
      <c r="E20" s="885"/>
      <c r="F20" s="885"/>
      <c r="G20" s="885"/>
      <c r="H20" s="885" t="s">
        <v>2238</v>
      </c>
      <c r="I20" s="885"/>
      <c r="J20" s="885"/>
      <c r="K20" t="s">
        <v>2239</v>
      </c>
      <c r="O20" s="885"/>
      <c r="P20" s="885"/>
      <c r="Q20" s="885"/>
    </row>
    <row r="21" spans="1:17">
      <c r="A21" s="885" t="s">
        <v>528</v>
      </c>
      <c r="B21" s="885" t="s">
        <v>288</v>
      </c>
      <c r="C21" s="885"/>
      <c r="D21" s="885" t="s">
        <v>2236</v>
      </c>
      <c r="E21" s="885"/>
      <c r="F21" s="885"/>
      <c r="G21" s="885"/>
      <c r="H21" s="885" t="s">
        <v>2240</v>
      </c>
      <c r="I21" s="885"/>
      <c r="J21" s="885"/>
      <c r="K21">
        <v>2037000000</v>
      </c>
      <c r="O21" s="885"/>
      <c r="P21" s="885"/>
      <c r="Q21" s="885"/>
    </row>
    <row r="22" spans="1:17">
      <c r="A22" s="885" t="s">
        <v>528</v>
      </c>
      <c r="B22" s="885" t="s">
        <v>288</v>
      </c>
      <c r="C22" s="885"/>
      <c r="D22" s="885" t="s">
        <v>2236</v>
      </c>
      <c r="E22" s="885"/>
      <c r="F22" s="885"/>
      <c r="G22" s="885"/>
      <c r="H22" s="885" t="s">
        <v>2241</v>
      </c>
      <c r="I22" s="885"/>
      <c r="J22" s="885"/>
      <c r="K22">
        <v>1190611000</v>
      </c>
      <c r="O22" s="885"/>
      <c r="P22" s="885"/>
      <c r="Q22" s="885"/>
    </row>
    <row r="23" spans="1:17">
      <c r="A23" s="885" t="s">
        <v>528</v>
      </c>
      <c r="B23" s="885" t="s">
        <v>288</v>
      </c>
      <c r="C23" s="885"/>
      <c r="D23" s="885" t="s">
        <v>2242</v>
      </c>
      <c r="E23" s="885"/>
      <c r="F23" s="885"/>
      <c r="G23" s="885"/>
      <c r="H23" s="885" t="s">
        <v>2243</v>
      </c>
      <c r="I23" s="885"/>
      <c r="J23" s="885"/>
      <c r="K23">
        <v>700000000</v>
      </c>
      <c r="O23" s="885"/>
      <c r="P23" s="885"/>
      <c r="Q23" s="885"/>
    </row>
    <row r="24" spans="1:17">
      <c r="A24" s="885" t="s">
        <v>528</v>
      </c>
      <c r="B24" s="885" t="s">
        <v>288</v>
      </c>
      <c r="C24" s="885"/>
      <c r="D24" s="885" t="s">
        <v>2242</v>
      </c>
      <c r="E24" s="885"/>
      <c r="F24" s="885"/>
      <c r="G24" s="885"/>
      <c r="H24" s="885" t="s">
        <v>2244</v>
      </c>
      <c r="I24" s="885"/>
      <c r="J24" s="885"/>
      <c r="K24">
        <v>1000000000</v>
      </c>
      <c r="O24" s="885"/>
      <c r="P24" s="885"/>
      <c r="Q24" s="885"/>
    </row>
    <row r="25" spans="1:17">
      <c r="A25" s="885" t="s">
        <v>528</v>
      </c>
      <c r="B25" s="885" t="s">
        <v>290</v>
      </c>
      <c r="C25" s="885"/>
      <c r="D25" s="885" t="s">
        <v>2245</v>
      </c>
      <c r="E25" s="885"/>
      <c r="F25" s="885"/>
      <c r="G25" s="885"/>
      <c r="H25" s="885" t="s">
        <v>2246</v>
      </c>
      <c r="I25" s="885"/>
      <c r="J25" s="885"/>
      <c r="K25">
        <v>19966463</v>
      </c>
      <c r="L25">
        <v>18827752.600000001</v>
      </c>
      <c r="M25">
        <v>18700276</v>
      </c>
      <c r="O25" s="885"/>
      <c r="P25" s="885"/>
      <c r="Q25" s="885"/>
    </row>
    <row r="26" spans="1:17">
      <c r="A26" s="885" t="s">
        <v>528</v>
      </c>
      <c r="B26" s="885" t="s">
        <v>290</v>
      </c>
      <c r="C26" s="885"/>
      <c r="D26" s="885" t="s">
        <v>2247</v>
      </c>
      <c r="E26" s="885"/>
      <c r="F26" s="885"/>
      <c r="G26" s="885"/>
      <c r="H26" s="885" t="s">
        <v>2248</v>
      </c>
      <c r="I26" s="885"/>
      <c r="J26" s="885"/>
      <c r="K26">
        <v>11980255</v>
      </c>
      <c r="L26" t="s">
        <v>2249</v>
      </c>
      <c r="M26">
        <v>11980255</v>
      </c>
      <c r="O26" s="885"/>
      <c r="P26" s="885"/>
      <c r="Q26" s="885"/>
    </row>
    <row r="27" spans="1:17">
      <c r="A27" s="885" t="s">
        <v>528</v>
      </c>
      <c r="B27" s="885" t="s">
        <v>290</v>
      </c>
      <c r="C27" s="885"/>
      <c r="D27" s="885" t="s">
        <v>2250</v>
      </c>
      <c r="E27" s="885"/>
      <c r="F27" s="885"/>
      <c r="G27" s="885"/>
      <c r="H27" s="885" t="s">
        <v>2251</v>
      </c>
      <c r="I27" s="885"/>
      <c r="J27" s="885"/>
      <c r="K27">
        <v>12839500</v>
      </c>
      <c r="L27">
        <v>12817395.17</v>
      </c>
      <c r="M27">
        <v>12759454</v>
      </c>
      <c r="O27" s="885"/>
      <c r="P27" s="885"/>
      <c r="Q27" s="885"/>
    </row>
    <row r="28" spans="1:17">
      <c r="A28" s="885" t="s">
        <v>528</v>
      </c>
      <c r="B28" s="885" t="s">
        <v>290</v>
      </c>
      <c r="C28" s="885"/>
      <c r="D28" s="885" t="s">
        <v>2250</v>
      </c>
      <c r="E28" s="885"/>
      <c r="F28" s="885"/>
      <c r="G28" s="885"/>
      <c r="H28" s="885" t="s">
        <v>2252</v>
      </c>
      <c r="I28" s="885"/>
      <c r="J28" s="885"/>
      <c r="K28">
        <v>12370909</v>
      </c>
      <c r="L28">
        <v>12230047.15</v>
      </c>
      <c r="M28">
        <v>12219052</v>
      </c>
      <c r="O28" s="885"/>
      <c r="P28" s="885"/>
      <c r="Q28" s="885"/>
    </row>
    <row r="29" spans="1:17">
      <c r="A29" s="885" t="s">
        <v>528</v>
      </c>
      <c r="B29" s="885" t="s">
        <v>281</v>
      </c>
      <c r="C29" s="885"/>
      <c r="D29" s="885" t="s">
        <v>498</v>
      </c>
      <c r="E29" s="885"/>
      <c r="F29" s="885"/>
      <c r="G29" s="885"/>
      <c r="H29" s="885" t="s">
        <v>2253</v>
      </c>
      <c r="I29" s="885"/>
      <c r="J29" s="885"/>
      <c r="O29" s="885"/>
      <c r="P29" s="885"/>
      <c r="Q29" s="885"/>
    </row>
    <row r="30" spans="1:17">
      <c r="A30" s="885" t="s">
        <v>528</v>
      </c>
      <c r="B30" s="885" t="s">
        <v>281</v>
      </c>
      <c r="C30" s="885"/>
      <c r="D30" s="885" t="s">
        <v>2254</v>
      </c>
      <c r="E30" s="885"/>
      <c r="F30" s="885"/>
      <c r="G30" s="885"/>
      <c r="H30" s="885" t="s">
        <v>2255</v>
      </c>
      <c r="I30" s="885"/>
      <c r="J30" s="885"/>
      <c r="O30" s="885"/>
      <c r="P30" s="885"/>
      <c r="Q30" s="885"/>
    </row>
    <row r="31" spans="1:17">
      <c r="A31" s="885" t="s">
        <v>528</v>
      </c>
      <c r="B31" s="885" t="s">
        <v>281</v>
      </c>
      <c r="C31" s="885"/>
      <c r="D31" s="885" t="s">
        <v>2256</v>
      </c>
      <c r="E31" s="885"/>
      <c r="F31" s="885"/>
      <c r="G31" s="885"/>
      <c r="H31" s="885" t="s">
        <v>2257</v>
      </c>
      <c r="I31" s="885"/>
      <c r="J31" s="885"/>
      <c r="O31" s="885"/>
      <c r="P31" s="885"/>
      <c r="Q31" s="885"/>
    </row>
    <row r="32" spans="1:17">
      <c r="A32" s="885" t="s">
        <v>528</v>
      </c>
      <c r="B32" s="885" t="s">
        <v>281</v>
      </c>
      <c r="C32" s="885"/>
      <c r="D32" s="885" t="s">
        <v>2258</v>
      </c>
      <c r="E32" s="885"/>
      <c r="F32" s="885"/>
      <c r="G32" s="885"/>
      <c r="H32" s="885" t="s">
        <v>2259</v>
      </c>
      <c r="I32" s="885"/>
      <c r="J32" s="885"/>
      <c r="O32" s="885"/>
      <c r="P32" s="885"/>
      <c r="Q32" s="885"/>
    </row>
    <row r="33" spans="1:17">
      <c r="A33" s="885" t="s">
        <v>528</v>
      </c>
      <c r="B33" s="885" t="s">
        <v>281</v>
      </c>
      <c r="C33" s="885"/>
      <c r="D33" s="885" t="s">
        <v>2260</v>
      </c>
      <c r="E33" s="885"/>
      <c r="F33" s="885"/>
      <c r="G33" s="885"/>
      <c r="H33" s="885" t="s">
        <v>2261</v>
      </c>
      <c r="I33" s="885"/>
      <c r="J33" s="885"/>
      <c r="O33" s="885"/>
      <c r="P33" s="885"/>
      <c r="Q33" s="885"/>
    </row>
    <row r="34" spans="1:17">
      <c r="A34" s="885" t="s">
        <v>528</v>
      </c>
      <c r="B34" s="885" t="s">
        <v>281</v>
      </c>
      <c r="C34" s="885"/>
      <c r="D34" s="885" t="s">
        <v>379</v>
      </c>
      <c r="E34" s="885"/>
      <c r="F34" s="885"/>
      <c r="G34" s="885"/>
      <c r="H34" s="885" t="s">
        <v>2262</v>
      </c>
      <c r="I34" s="885"/>
      <c r="J34" s="885"/>
      <c r="O34" s="885"/>
      <c r="P34" s="885"/>
      <c r="Q34" s="885"/>
    </row>
    <row r="35" spans="1:17">
      <c r="A35" s="885" t="s">
        <v>528</v>
      </c>
      <c r="B35" s="885" t="s">
        <v>281</v>
      </c>
      <c r="C35" s="885"/>
      <c r="D35" s="885" t="s">
        <v>2263</v>
      </c>
      <c r="E35" s="885"/>
      <c r="F35" s="885"/>
      <c r="G35" s="885"/>
      <c r="H35" s="885" t="s">
        <v>2264</v>
      </c>
      <c r="I35" s="885"/>
      <c r="J35" s="885"/>
      <c r="O35" s="885"/>
      <c r="P35" s="885"/>
      <c r="Q35" s="885"/>
    </row>
    <row r="36" spans="1:17">
      <c r="A36" s="885" t="s">
        <v>528</v>
      </c>
      <c r="B36" s="885" t="s">
        <v>281</v>
      </c>
      <c r="C36" s="885"/>
      <c r="D36" s="885" t="s">
        <v>2263</v>
      </c>
      <c r="E36" s="885"/>
      <c r="F36" s="885"/>
      <c r="G36" s="885"/>
      <c r="H36" s="885" t="s">
        <v>2265</v>
      </c>
      <c r="I36" s="885"/>
      <c r="J36" s="885"/>
      <c r="O36" s="885"/>
      <c r="P36" s="885"/>
      <c r="Q36" s="885"/>
    </row>
    <row r="37" spans="1:17">
      <c r="A37" s="885" t="s">
        <v>528</v>
      </c>
      <c r="B37" s="885" t="s">
        <v>281</v>
      </c>
      <c r="C37" s="885"/>
      <c r="D37" s="885" t="s">
        <v>2263</v>
      </c>
      <c r="E37" s="885"/>
      <c r="F37" s="885"/>
      <c r="G37" s="885"/>
      <c r="H37" s="885" t="s">
        <v>2266</v>
      </c>
      <c r="I37" s="885"/>
      <c r="J37" s="885"/>
      <c r="O37" s="885"/>
      <c r="P37" s="885"/>
      <c r="Q37" s="885"/>
    </row>
    <row r="38" spans="1:17">
      <c r="A38" s="885" t="s">
        <v>528</v>
      </c>
      <c r="B38" s="885" t="s">
        <v>281</v>
      </c>
      <c r="C38" s="885"/>
      <c r="D38" s="885" t="s">
        <v>2263</v>
      </c>
      <c r="E38" s="885"/>
      <c r="F38" s="885"/>
      <c r="G38" s="885"/>
      <c r="H38" s="885" t="s">
        <v>2267</v>
      </c>
      <c r="I38" s="885"/>
      <c r="J38" s="885"/>
      <c r="O38" s="885"/>
      <c r="P38" s="885"/>
      <c r="Q38" s="885"/>
    </row>
    <row r="39" spans="1:17">
      <c r="A39" s="885" t="s">
        <v>528</v>
      </c>
      <c r="B39" s="885" t="s">
        <v>281</v>
      </c>
      <c r="C39" s="885"/>
      <c r="D39" s="885" t="s">
        <v>2263</v>
      </c>
      <c r="E39" s="885"/>
      <c r="F39" s="885"/>
      <c r="G39" s="885"/>
      <c r="H39" s="885" t="s">
        <v>2268</v>
      </c>
      <c r="I39" s="885"/>
      <c r="J39" s="885"/>
      <c r="O39" s="885"/>
      <c r="P39" s="885"/>
      <c r="Q39" s="885"/>
    </row>
    <row r="40" spans="1:17">
      <c r="A40" s="885" t="s">
        <v>528</v>
      </c>
      <c r="B40" s="885" t="s">
        <v>281</v>
      </c>
      <c r="C40" s="885"/>
      <c r="D40" s="885" t="s">
        <v>2263</v>
      </c>
      <c r="E40" s="885"/>
      <c r="F40" s="885"/>
      <c r="G40" s="885"/>
      <c r="H40" s="885" t="s">
        <v>2269</v>
      </c>
      <c r="I40" s="885"/>
      <c r="J40" s="885"/>
      <c r="O40" s="885"/>
      <c r="P40" s="885"/>
      <c r="Q40" s="885"/>
    </row>
    <row r="41" spans="1:17">
      <c r="A41" s="885" t="s">
        <v>528</v>
      </c>
      <c r="B41" s="885" t="s">
        <v>275</v>
      </c>
      <c r="C41" s="885"/>
      <c r="D41" s="885" t="s">
        <v>1237</v>
      </c>
      <c r="E41" s="885"/>
      <c r="F41" s="885"/>
      <c r="G41" s="885"/>
      <c r="H41" s="885" t="s">
        <v>2270</v>
      </c>
      <c r="I41" s="885"/>
      <c r="J41" s="885"/>
      <c r="O41" s="885"/>
      <c r="P41" s="885"/>
      <c r="Q41" s="885"/>
    </row>
    <row r="42" spans="1:17">
      <c r="A42" s="885"/>
      <c r="B42" s="885"/>
      <c r="C42" s="885"/>
      <c r="D42" s="885"/>
      <c r="E42" s="885"/>
      <c r="F42" s="885"/>
      <c r="G42" s="885"/>
      <c r="H42" s="885"/>
      <c r="I42" s="885"/>
      <c r="J42" s="885"/>
      <c r="O42" s="885"/>
      <c r="P42" s="885"/>
      <c r="Q42" s="885"/>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2E586-A018-B64D-B610-C928EBF3E070}">
  <sheetPr>
    <tabColor rgb="FFFF0000"/>
  </sheetPr>
  <dimension ref="A1:Q840"/>
  <sheetViews>
    <sheetView workbookViewId="0"/>
  </sheetViews>
  <sheetFormatPr baseColWidth="10" defaultRowHeight="15"/>
  <cols>
    <col min="1" max="1" width="7" bestFit="1" customWidth="1"/>
    <col min="2" max="2" width="18.5" bestFit="1" customWidth="1"/>
    <col min="3" max="3" width="23.1640625" bestFit="1" customWidth="1"/>
    <col min="4" max="4" width="63.83203125" bestFit="1" customWidth="1"/>
    <col min="5" max="8" width="80.6640625" bestFit="1" customWidth="1"/>
    <col min="9" max="9" width="20.33203125" customWidth="1"/>
    <col min="10" max="10" width="12.1640625" bestFit="1" customWidth="1"/>
    <col min="11" max="11" width="12.33203125" bestFit="1" customWidth="1"/>
    <col min="12" max="12" width="12.5" bestFit="1" customWidth="1"/>
    <col min="13" max="13" width="18.83203125" customWidth="1"/>
    <col min="14" max="14" width="20" bestFit="1" customWidth="1"/>
    <col min="15" max="15" width="48.33203125" bestFit="1" customWidth="1"/>
    <col min="16" max="16" width="64.1640625" bestFit="1" customWidth="1"/>
    <col min="17" max="17" width="80.6640625" bestFit="1" customWidth="1"/>
  </cols>
  <sheetData>
    <row r="1" spans="1:17">
      <c r="A1" t="s">
        <v>251</v>
      </c>
      <c r="B1" t="s">
        <v>47</v>
      </c>
      <c r="C1" t="s">
        <v>252</v>
      </c>
      <c r="D1" t="s">
        <v>0</v>
      </c>
      <c r="E1" t="s">
        <v>253</v>
      </c>
      <c r="F1" t="s">
        <v>248</v>
      </c>
      <c r="G1" t="s">
        <v>249</v>
      </c>
      <c r="H1" t="s">
        <v>250</v>
      </c>
      <c r="I1" t="s">
        <v>531</v>
      </c>
      <c r="J1" t="s">
        <v>254</v>
      </c>
      <c r="K1" t="s">
        <v>255</v>
      </c>
      <c r="L1" t="s">
        <v>256</v>
      </c>
      <c r="M1" t="s">
        <v>3239</v>
      </c>
      <c r="N1" t="s">
        <v>7</v>
      </c>
      <c r="O1" t="s">
        <v>8</v>
      </c>
      <c r="P1" t="s">
        <v>9</v>
      </c>
      <c r="Q1" t="s">
        <v>10</v>
      </c>
    </row>
    <row r="2" spans="1:17">
      <c r="A2" t="s">
        <v>317</v>
      </c>
      <c r="B2" t="s">
        <v>46</v>
      </c>
      <c r="D2" t="s">
        <v>2697</v>
      </c>
      <c r="E2" t="s">
        <v>11</v>
      </c>
      <c r="H2" t="s">
        <v>195</v>
      </c>
      <c r="K2">
        <v>10789000</v>
      </c>
      <c r="L2">
        <v>10468489.869489999</v>
      </c>
      <c r="M2">
        <v>10270308.711719999</v>
      </c>
      <c r="N2">
        <v>0.95192406263045692</v>
      </c>
      <c r="O2">
        <v>1</v>
      </c>
      <c r="P2" t="s">
        <v>13</v>
      </c>
      <c r="Q2" t="s">
        <v>14</v>
      </c>
    </row>
    <row r="3" spans="1:17">
      <c r="A3" t="s">
        <v>317</v>
      </c>
      <c r="B3" t="s">
        <v>46</v>
      </c>
      <c r="D3" t="s">
        <v>2708</v>
      </c>
      <c r="E3" t="s">
        <v>16</v>
      </c>
      <c r="H3" t="s">
        <v>196</v>
      </c>
      <c r="K3">
        <v>13400000</v>
      </c>
      <c r="L3">
        <v>13258054.142879998</v>
      </c>
      <c r="M3">
        <v>12588559.163830001</v>
      </c>
      <c r="N3">
        <v>0.93944471371865668</v>
      </c>
      <c r="O3">
        <v>0.99</v>
      </c>
      <c r="P3" t="s">
        <v>20</v>
      </c>
      <c r="Q3" t="s">
        <v>21</v>
      </c>
    </row>
    <row r="4" spans="1:17">
      <c r="A4" t="s">
        <v>317</v>
      </c>
      <c r="B4" t="s">
        <v>46</v>
      </c>
      <c r="D4" t="s">
        <v>2697</v>
      </c>
      <c r="E4" t="s">
        <v>11</v>
      </c>
      <c r="H4" t="s">
        <v>197</v>
      </c>
      <c r="K4">
        <v>15920000</v>
      </c>
      <c r="L4">
        <v>15903704.166099999</v>
      </c>
      <c r="M4">
        <v>14384685.092309998</v>
      </c>
      <c r="N4">
        <v>0.90356062137625615</v>
      </c>
      <c r="O4">
        <v>1</v>
      </c>
      <c r="P4" t="s">
        <v>13</v>
      </c>
      <c r="Q4" t="s">
        <v>213</v>
      </c>
    </row>
    <row r="5" spans="1:17">
      <c r="A5" t="s">
        <v>317</v>
      </c>
      <c r="B5" t="s">
        <v>46</v>
      </c>
      <c r="D5" t="s">
        <v>2690</v>
      </c>
      <c r="E5" t="s">
        <v>25</v>
      </c>
      <c r="H5" t="s">
        <v>198</v>
      </c>
      <c r="K5">
        <v>16108000</v>
      </c>
      <c r="L5">
        <v>15142080.705220001</v>
      </c>
      <c r="M5">
        <v>10670180.696830001</v>
      </c>
      <c r="N5">
        <v>0.662414992353489</v>
      </c>
      <c r="O5">
        <v>0.56999999999999995</v>
      </c>
      <c r="P5" t="s">
        <v>20</v>
      </c>
      <c r="Q5" t="s">
        <v>206</v>
      </c>
    </row>
    <row r="6" spans="1:17">
      <c r="A6" t="s">
        <v>317</v>
      </c>
      <c r="B6" t="s">
        <v>46</v>
      </c>
      <c r="D6" t="s">
        <v>2705</v>
      </c>
      <c r="E6" t="s">
        <v>28</v>
      </c>
      <c r="H6" t="s">
        <v>199</v>
      </c>
      <c r="K6">
        <v>16117420</v>
      </c>
      <c r="L6">
        <v>14444734.85826</v>
      </c>
      <c r="M6">
        <v>12355378.156099999</v>
      </c>
      <c r="N6">
        <v>0.76658535647144532</v>
      </c>
      <c r="O6">
        <v>0.44</v>
      </c>
      <c r="P6" t="s">
        <v>30</v>
      </c>
      <c r="Q6" t="s">
        <v>207</v>
      </c>
    </row>
    <row r="7" spans="1:17">
      <c r="A7" t="s">
        <v>317</v>
      </c>
      <c r="B7" t="s">
        <v>46</v>
      </c>
      <c r="D7" t="s">
        <v>2699</v>
      </c>
      <c r="E7" t="s">
        <v>32</v>
      </c>
      <c r="H7" t="s">
        <v>200</v>
      </c>
      <c r="K7">
        <v>17867591</v>
      </c>
      <c r="L7">
        <v>1922185.49905</v>
      </c>
      <c r="M7">
        <v>563080.16738999996</v>
      </c>
      <c r="N7">
        <v>3.1514050628873247E-2</v>
      </c>
      <c r="O7">
        <v>0.17</v>
      </c>
      <c r="P7" t="s">
        <v>20</v>
      </c>
      <c r="Q7" t="s">
        <v>208</v>
      </c>
    </row>
    <row r="8" spans="1:17">
      <c r="A8" t="s">
        <v>317</v>
      </c>
      <c r="B8" t="s">
        <v>46</v>
      </c>
      <c r="D8" t="s">
        <v>2708</v>
      </c>
      <c r="E8" t="s">
        <v>34</v>
      </c>
      <c r="H8" t="s">
        <v>201</v>
      </c>
      <c r="K8">
        <v>24450000</v>
      </c>
      <c r="L8">
        <v>24282957.477630001</v>
      </c>
      <c r="M8">
        <v>23938306.589190003</v>
      </c>
      <c r="N8">
        <v>0.97907184413865045</v>
      </c>
      <c r="O8">
        <v>1</v>
      </c>
      <c r="P8" t="s">
        <v>13</v>
      </c>
      <c r="Q8" t="s">
        <v>37</v>
      </c>
    </row>
    <row r="9" spans="1:17">
      <c r="A9" t="s">
        <v>317</v>
      </c>
      <c r="B9" t="s">
        <v>46</v>
      </c>
      <c r="D9" t="s">
        <v>2697</v>
      </c>
      <c r="E9" t="s">
        <v>38</v>
      </c>
      <c r="H9" t="s">
        <v>202</v>
      </c>
      <c r="K9">
        <v>25411055</v>
      </c>
      <c r="L9">
        <v>25385758.7192</v>
      </c>
      <c r="M9">
        <v>21196181.722270001</v>
      </c>
      <c r="N9">
        <v>0.87162681739768</v>
      </c>
      <c r="O9">
        <v>1</v>
      </c>
      <c r="P9" t="s">
        <v>13</v>
      </c>
      <c r="Q9" t="s">
        <v>209</v>
      </c>
    </row>
    <row r="10" spans="1:17">
      <c r="A10" t="s">
        <v>317</v>
      </c>
      <c r="B10" t="s">
        <v>46</v>
      </c>
      <c r="D10" t="s">
        <v>2716</v>
      </c>
      <c r="E10" t="s">
        <v>40</v>
      </c>
      <c r="H10" t="s">
        <v>203</v>
      </c>
      <c r="K10">
        <v>48980888</v>
      </c>
      <c r="L10">
        <v>48561355.460129999</v>
      </c>
      <c r="M10">
        <v>46595777.233439997</v>
      </c>
      <c r="N10">
        <v>0.95130527714074931</v>
      </c>
      <c r="O10">
        <v>0.98</v>
      </c>
      <c r="P10" t="s">
        <v>20</v>
      </c>
      <c r="Q10" t="s">
        <v>43</v>
      </c>
    </row>
    <row r="11" spans="1:17">
      <c r="A11" t="s">
        <v>317</v>
      </c>
      <c r="B11" t="s">
        <v>56</v>
      </c>
      <c r="D11" t="s">
        <v>2708</v>
      </c>
      <c r="H11" t="s">
        <v>48</v>
      </c>
      <c r="K11">
        <v>3500000</v>
      </c>
      <c r="N11">
        <v>1</v>
      </c>
      <c r="O11">
        <v>1</v>
      </c>
      <c r="P11" t="s">
        <v>14</v>
      </c>
      <c r="Q11" t="s">
        <v>14</v>
      </c>
    </row>
    <row r="12" spans="1:17">
      <c r="A12" t="s">
        <v>317</v>
      </c>
      <c r="B12" t="s">
        <v>56</v>
      </c>
      <c r="D12" t="s">
        <v>2708</v>
      </c>
      <c r="H12" t="s">
        <v>211</v>
      </c>
      <c r="K12">
        <v>2250000</v>
      </c>
      <c r="N12">
        <v>0.35</v>
      </c>
      <c r="O12">
        <v>0.17</v>
      </c>
      <c r="P12" t="s">
        <v>67</v>
      </c>
      <c r="Q12" t="s">
        <v>67</v>
      </c>
    </row>
    <row r="13" spans="1:17">
      <c r="A13" t="s">
        <v>317</v>
      </c>
      <c r="B13" t="s">
        <v>56</v>
      </c>
      <c r="D13" t="s">
        <v>2716</v>
      </c>
      <c r="H13" t="s">
        <v>49</v>
      </c>
      <c r="K13">
        <v>2550000</v>
      </c>
      <c r="N13">
        <v>0.98</v>
      </c>
      <c r="O13">
        <v>0.7</v>
      </c>
      <c r="P13" t="s">
        <v>212</v>
      </c>
      <c r="Q13" t="s">
        <v>212</v>
      </c>
    </row>
    <row r="14" spans="1:17">
      <c r="A14" t="s">
        <v>317</v>
      </c>
      <c r="B14" t="s">
        <v>56</v>
      </c>
      <c r="D14" t="s">
        <v>2716</v>
      </c>
    </row>
    <row r="15" spans="1:17">
      <c r="A15" t="s">
        <v>317</v>
      </c>
      <c r="B15" t="s">
        <v>56</v>
      </c>
      <c r="D15" t="s">
        <v>2704</v>
      </c>
      <c r="H15" t="s">
        <v>50</v>
      </c>
      <c r="K15">
        <v>2023771.4240000001</v>
      </c>
      <c r="N15">
        <v>0.5</v>
      </c>
      <c r="O15">
        <v>0.01</v>
      </c>
    </row>
    <row r="16" spans="1:17">
      <c r="A16" t="s">
        <v>317</v>
      </c>
      <c r="B16" t="s">
        <v>56</v>
      </c>
      <c r="D16" t="s">
        <v>2695</v>
      </c>
      <c r="H16" t="s">
        <v>51</v>
      </c>
      <c r="K16">
        <v>2953000</v>
      </c>
      <c r="N16">
        <v>0.95</v>
      </c>
      <c r="O16">
        <v>0.72</v>
      </c>
      <c r="P16" t="s">
        <v>68</v>
      </c>
      <c r="Q16" t="s">
        <v>68</v>
      </c>
    </row>
    <row r="17" spans="1:17">
      <c r="A17" t="s">
        <v>317</v>
      </c>
      <c r="B17" t="s">
        <v>56</v>
      </c>
      <c r="D17" t="s">
        <v>2711</v>
      </c>
      <c r="H17" t="s">
        <v>52</v>
      </c>
      <c r="K17">
        <v>2671000</v>
      </c>
      <c r="N17">
        <v>1</v>
      </c>
      <c r="O17">
        <v>1</v>
      </c>
      <c r="P17" t="s">
        <v>69</v>
      </c>
      <c r="Q17" t="s">
        <v>69</v>
      </c>
    </row>
    <row r="18" spans="1:17">
      <c r="A18" t="s">
        <v>317</v>
      </c>
      <c r="B18" t="s">
        <v>56</v>
      </c>
      <c r="D18" t="s">
        <v>2711</v>
      </c>
      <c r="H18" t="s">
        <v>53</v>
      </c>
      <c r="K18">
        <v>8158300</v>
      </c>
      <c r="N18" t="s">
        <v>64</v>
      </c>
      <c r="O18">
        <v>1</v>
      </c>
      <c r="P18" t="s">
        <v>70</v>
      </c>
      <c r="Q18" t="s">
        <v>70</v>
      </c>
    </row>
    <row r="19" spans="1:17">
      <c r="A19" t="s">
        <v>317</v>
      </c>
      <c r="B19" t="s">
        <v>56</v>
      </c>
      <c r="D19" t="s">
        <v>2711</v>
      </c>
      <c r="N19" t="s">
        <v>65</v>
      </c>
      <c r="O19">
        <v>0.89</v>
      </c>
    </row>
    <row r="20" spans="1:17">
      <c r="A20" t="s">
        <v>317</v>
      </c>
      <c r="B20" t="s">
        <v>56</v>
      </c>
      <c r="D20" t="s">
        <v>2711</v>
      </c>
      <c r="H20" t="s">
        <v>54</v>
      </c>
      <c r="K20">
        <v>2720000</v>
      </c>
      <c r="N20" t="s">
        <v>66</v>
      </c>
      <c r="O20">
        <v>0.8</v>
      </c>
      <c r="P20" t="s">
        <v>71</v>
      </c>
      <c r="Q20" t="s">
        <v>71</v>
      </c>
    </row>
    <row r="21" spans="1:17">
      <c r="A21" t="s">
        <v>317</v>
      </c>
      <c r="B21" t="s">
        <v>56</v>
      </c>
      <c r="D21" t="s">
        <v>2711</v>
      </c>
      <c r="H21" t="s">
        <v>55</v>
      </c>
      <c r="K21">
        <v>2500000</v>
      </c>
      <c r="N21">
        <v>0.02</v>
      </c>
      <c r="O21">
        <v>0.01</v>
      </c>
      <c r="P21" t="s">
        <v>72</v>
      </c>
      <c r="Q21" t="s">
        <v>72</v>
      </c>
    </row>
    <row r="22" spans="1:17">
      <c r="A22" t="s">
        <v>317</v>
      </c>
      <c r="B22" t="s">
        <v>74</v>
      </c>
      <c r="D22" t="s">
        <v>2697</v>
      </c>
      <c r="E22" t="s">
        <v>73</v>
      </c>
      <c r="H22" t="s">
        <v>75</v>
      </c>
      <c r="K22">
        <v>2500000</v>
      </c>
      <c r="L22">
        <v>2479731.2784799999</v>
      </c>
      <c r="M22">
        <v>2434168</v>
      </c>
      <c r="O22">
        <v>1</v>
      </c>
      <c r="P22" t="s">
        <v>13</v>
      </c>
      <c r="Q22" t="s">
        <v>13</v>
      </c>
    </row>
    <row r="23" spans="1:17">
      <c r="A23" t="s">
        <v>317</v>
      </c>
      <c r="B23" t="s">
        <v>74</v>
      </c>
      <c r="D23" t="s">
        <v>2704</v>
      </c>
      <c r="E23" t="s">
        <v>77</v>
      </c>
      <c r="H23" t="s">
        <v>76</v>
      </c>
      <c r="K23">
        <v>3035657.1359999999</v>
      </c>
      <c r="L23">
        <v>2655436.7627099999</v>
      </c>
      <c r="M23">
        <v>570295.61488999997</v>
      </c>
      <c r="O23">
        <v>0.67</v>
      </c>
      <c r="P23" t="s">
        <v>20</v>
      </c>
    </row>
    <row r="24" spans="1:17">
      <c r="A24" t="s">
        <v>317</v>
      </c>
      <c r="B24" t="s">
        <v>74</v>
      </c>
      <c r="D24" t="s">
        <v>2708</v>
      </c>
      <c r="E24" t="s">
        <v>80</v>
      </c>
      <c r="H24" t="s">
        <v>78</v>
      </c>
      <c r="K24">
        <v>3750000</v>
      </c>
      <c r="L24">
        <v>3335589.9153400003</v>
      </c>
      <c r="M24">
        <v>3098229.6641500001</v>
      </c>
      <c r="O24">
        <v>0.85</v>
      </c>
      <c r="P24" t="s">
        <v>20</v>
      </c>
    </row>
    <row r="25" spans="1:17">
      <c r="A25" t="s">
        <v>317</v>
      </c>
      <c r="B25" t="s">
        <v>74</v>
      </c>
      <c r="D25" t="s">
        <v>2708</v>
      </c>
      <c r="E25" t="s">
        <v>80</v>
      </c>
      <c r="H25" t="s">
        <v>79</v>
      </c>
      <c r="K25">
        <v>8000000</v>
      </c>
      <c r="L25">
        <v>6376600.51339</v>
      </c>
      <c r="M25">
        <v>1500620.6656900002</v>
      </c>
      <c r="O25">
        <v>0.67</v>
      </c>
      <c r="P25" t="s">
        <v>20</v>
      </c>
    </row>
    <row r="26" spans="1:17">
      <c r="A26" t="s">
        <v>317</v>
      </c>
      <c r="B26" t="s">
        <v>74</v>
      </c>
      <c r="D26" t="s">
        <v>2711</v>
      </c>
      <c r="E26" t="s">
        <v>83</v>
      </c>
      <c r="H26" t="s">
        <v>81</v>
      </c>
      <c r="K26">
        <v>3200000</v>
      </c>
      <c r="L26">
        <v>2815424.44147</v>
      </c>
      <c r="M26">
        <v>194883.28864000001</v>
      </c>
      <c r="O26">
        <v>0.1</v>
      </c>
      <c r="P26" t="s">
        <v>20</v>
      </c>
    </row>
    <row r="27" spans="1:17">
      <c r="A27" t="s">
        <v>317</v>
      </c>
      <c r="B27" t="s">
        <v>74</v>
      </c>
      <c r="D27" t="s">
        <v>2711</v>
      </c>
      <c r="E27" t="s">
        <v>83</v>
      </c>
      <c r="H27" t="s">
        <v>82</v>
      </c>
      <c r="K27">
        <v>5550000</v>
      </c>
      <c r="L27">
        <v>5549952.52049</v>
      </c>
      <c r="M27">
        <v>4113061.57681</v>
      </c>
      <c r="O27">
        <v>0.75</v>
      </c>
      <c r="P27" t="s">
        <v>20</v>
      </c>
    </row>
    <row r="28" spans="1:17">
      <c r="A28" t="s">
        <v>317</v>
      </c>
      <c r="B28" t="s">
        <v>74</v>
      </c>
      <c r="D28" t="s">
        <v>2716</v>
      </c>
      <c r="E28" t="s">
        <v>85</v>
      </c>
      <c r="H28" t="s">
        <v>84</v>
      </c>
      <c r="K28">
        <v>2800000</v>
      </c>
      <c r="L28">
        <v>1987035.7790999999</v>
      </c>
      <c r="M28">
        <v>296331.09010000003</v>
      </c>
      <c r="O28">
        <v>0.15</v>
      </c>
      <c r="P28" t="s">
        <v>20</v>
      </c>
    </row>
    <row r="29" spans="1:17">
      <c r="A29" t="s">
        <v>317</v>
      </c>
      <c r="B29" t="s">
        <v>89</v>
      </c>
      <c r="D29" t="s">
        <v>2708</v>
      </c>
      <c r="E29" t="s">
        <v>86</v>
      </c>
      <c r="H29" t="s">
        <v>87</v>
      </c>
      <c r="K29">
        <v>12000000</v>
      </c>
      <c r="L29">
        <v>0</v>
      </c>
      <c r="M29">
        <v>0</v>
      </c>
      <c r="N29">
        <v>0</v>
      </c>
      <c r="O29">
        <v>0</v>
      </c>
      <c r="Q29" t="s">
        <v>88</v>
      </c>
    </row>
    <row r="30" spans="1:17">
      <c r="A30" t="s">
        <v>317</v>
      </c>
      <c r="B30" t="s">
        <v>92</v>
      </c>
      <c r="D30" t="s">
        <v>2716</v>
      </c>
      <c r="H30" t="s">
        <v>90</v>
      </c>
      <c r="K30">
        <v>32226000</v>
      </c>
      <c r="M30">
        <v>23524980</v>
      </c>
      <c r="Q30" t="s">
        <v>101</v>
      </c>
    </row>
    <row r="31" spans="1:17">
      <c r="A31" t="s">
        <v>317</v>
      </c>
      <c r="B31" t="s">
        <v>92</v>
      </c>
      <c r="D31" t="s">
        <v>2716</v>
      </c>
      <c r="H31" t="s">
        <v>91</v>
      </c>
      <c r="K31">
        <v>12543752.188999999</v>
      </c>
      <c r="M31">
        <v>0</v>
      </c>
      <c r="Q31" t="s">
        <v>214</v>
      </c>
    </row>
    <row r="32" spans="1:17">
      <c r="A32" t="s">
        <v>317</v>
      </c>
      <c r="B32" t="s">
        <v>92</v>
      </c>
      <c r="D32" t="s">
        <v>2708</v>
      </c>
      <c r="H32" t="s">
        <v>204</v>
      </c>
      <c r="K32">
        <v>130800000</v>
      </c>
      <c r="M32">
        <v>76882000</v>
      </c>
      <c r="Q32" t="s">
        <v>102</v>
      </c>
    </row>
    <row r="33" spans="1:17">
      <c r="A33" t="s">
        <v>317</v>
      </c>
      <c r="B33" t="s">
        <v>92</v>
      </c>
      <c r="D33" t="s">
        <v>2711</v>
      </c>
      <c r="H33" t="s">
        <v>205</v>
      </c>
      <c r="K33">
        <v>26300000</v>
      </c>
      <c r="M33">
        <v>0</v>
      </c>
      <c r="Q33" t="s">
        <v>215</v>
      </c>
    </row>
    <row r="34" spans="1:17">
      <c r="A34" t="s">
        <v>317</v>
      </c>
      <c r="B34" t="s">
        <v>104</v>
      </c>
      <c r="D34" t="s">
        <v>2697</v>
      </c>
      <c r="E34" t="s">
        <v>103</v>
      </c>
      <c r="H34" t="s">
        <v>105</v>
      </c>
      <c r="K34">
        <v>2310000</v>
      </c>
      <c r="L34">
        <v>0</v>
      </c>
      <c r="M34">
        <v>0</v>
      </c>
      <c r="O34" t="s">
        <v>106</v>
      </c>
      <c r="P34" t="s">
        <v>107</v>
      </c>
      <c r="Q34" t="s">
        <v>108</v>
      </c>
    </row>
    <row r="35" spans="1:17">
      <c r="A35" t="s">
        <v>317</v>
      </c>
      <c r="B35" t="s">
        <v>104</v>
      </c>
      <c r="D35" t="s">
        <v>2697</v>
      </c>
      <c r="E35" t="s">
        <v>103</v>
      </c>
      <c r="H35" t="s">
        <v>109</v>
      </c>
      <c r="K35">
        <v>3740000</v>
      </c>
      <c r="L35">
        <v>3052865.96062</v>
      </c>
      <c r="M35">
        <v>1978724.52856</v>
      </c>
      <c r="O35" t="s">
        <v>110</v>
      </c>
      <c r="P35" t="s">
        <v>20</v>
      </c>
      <c r="Q35" t="s">
        <v>67</v>
      </c>
    </row>
    <row r="36" spans="1:17">
      <c r="A36" t="s">
        <v>317</v>
      </c>
      <c r="B36" t="s">
        <v>104</v>
      </c>
      <c r="D36" t="s">
        <v>2691</v>
      </c>
      <c r="E36" t="s">
        <v>112</v>
      </c>
      <c r="H36" t="s">
        <v>111</v>
      </c>
      <c r="K36">
        <v>2200000</v>
      </c>
      <c r="L36">
        <v>702335.67540999991</v>
      </c>
      <c r="M36">
        <v>675969.30566000007</v>
      </c>
      <c r="O36">
        <v>0.45</v>
      </c>
      <c r="P36" t="s">
        <v>30</v>
      </c>
      <c r="Q36" t="s">
        <v>216</v>
      </c>
    </row>
    <row r="37" spans="1:17">
      <c r="A37" t="s">
        <v>317</v>
      </c>
      <c r="B37" t="s">
        <v>104</v>
      </c>
      <c r="D37" t="s">
        <v>2716</v>
      </c>
      <c r="E37" t="s">
        <v>113</v>
      </c>
      <c r="H37" t="s">
        <v>117</v>
      </c>
      <c r="K37">
        <v>3750000</v>
      </c>
      <c r="L37">
        <v>3639861.63693</v>
      </c>
      <c r="M37">
        <v>3392146.1676000003</v>
      </c>
      <c r="O37">
        <v>96</v>
      </c>
      <c r="P37" t="s">
        <v>20</v>
      </c>
      <c r="Q37" t="s">
        <v>115</v>
      </c>
    </row>
    <row r="38" spans="1:17">
      <c r="A38" t="s">
        <v>317</v>
      </c>
      <c r="B38" t="s">
        <v>104</v>
      </c>
      <c r="D38" t="s">
        <v>2716</v>
      </c>
      <c r="E38" t="s">
        <v>113</v>
      </c>
      <c r="H38" t="s">
        <v>118</v>
      </c>
      <c r="K38">
        <v>2600000</v>
      </c>
      <c r="L38">
        <v>2571314.0070500001</v>
      </c>
      <c r="M38">
        <v>2570938.0471099997</v>
      </c>
      <c r="O38">
        <v>100</v>
      </c>
      <c r="P38" t="s">
        <v>13</v>
      </c>
      <c r="Q38" t="s">
        <v>135</v>
      </c>
    </row>
    <row r="39" spans="1:17">
      <c r="A39" t="s">
        <v>317</v>
      </c>
      <c r="B39" t="s">
        <v>104</v>
      </c>
      <c r="D39" t="s">
        <v>2711</v>
      </c>
      <c r="E39" t="s">
        <v>119</v>
      </c>
      <c r="H39" t="s">
        <v>120</v>
      </c>
      <c r="K39">
        <v>1743638</v>
      </c>
      <c r="L39">
        <v>105475.68238</v>
      </c>
      <c r="M39">
        <v>27361.35152</v>
      </c>
      <c r="O39">
        <v>0</v>
      </c>
      <c r="P39" t="s">
        <v>126</v>
      </c>
      <c r="Q39" t="s">
        <v>127</v>
      </c>
    </row>
    <row r="40" spans="1:17">
      <c r="A40" t="s">
        <v>317</v>
      </c>
      <c r="B40" t="s">
        <v>104</v>
      </c>
      <c r="D40" t="s">
        <v>2711</v>
      </c>
      <c r="E40" t="s">
        <v>119</v>
      </c>
      <c r="H40" t="s">
        <v>121</v>
      </c>
      <c r="K40">
        <v>1600000</v>
      </c>
      <c r="L40">
        <v>1442450.3391099998</v>
      </c>
      <c r="M40">
        <v>227372.04347999999</v>
      </c>
      <c r="O40">
        <v>30</v>
      </c>
      <c r="P40" t="s">
        <v>20</v>
      </c>
      <c r="Q40" t="s">
        <v>67</v>
      </c>
    </row>
    <row r="41" spans="1:17">
      <c r="A41" t="s">
        <v>317</v>
      </c>
      <c r="B41" t="s">
        <v>104</v>
      </c>
      <c r="D41" t="s">
        <v>2711</v>
      </c>
      <c r="E41" t="s">
        <v>119</v>
      </c>
      <c r="H41" t="s">
        <v>122</v>
      </c>
      <c r="K41">
        <v>2110000</v>
      </c>
      <c r="L41">
        <v>1516941.0222799999</v>
      </c>
      <c r="M41">
        <v>1069818.3300800002</v>
      </c>
      <c r="O41">
        <v>0.85</v>
      </c>
      <c r="P41" t="s">
        <v>30</v>
      </c>
      <c r="Q41" t="s">
        <v>217</v>
      </c>
    </row>
    <row r="42" spans="1:17">
      <c r="A42" t="s">
        <v>317</v>
      </c>
      <c r="B42" t="s">
        <v>104</v>
      </c>
      <c r="D42" t="s">
        <v>2711</v>
      </c>
      <c r="E42" t="s">
        <v>119</v>
      </c>
      <c r="H42" t="s">
        <v>123</v>
      </c>
      <c r="K42">
        <v>5520000</v>
      </c>
      <c r="L42">
        <v>5518318.4793800004</v>
      </c>
      <c r="M42">
        <v>2562608.4536299999</v>
      </c>
      <c r="O42" t="s">
        <v>128</v>
      </c>
      <c r="P42" t="s">
        <v>20</v>
      </c>
      <c r="Q42" t="s">
        <v>67</v>
      </c>
    </row>
    <row r="43" spans="1:17">
      <c r="A43" t="s">
        <v>317</v>
      </c>
      <c r="B43" t="s">
        <v>104</v>
      </c>
      <c r="D43" t="s">
        <v>2711</v>
      </c>
      <c r="E43" t="s">
        <v>119</v>
      </c>
      <c r="H43" t="s">
        <v>124</v>
      </c>
      <c r="K43">
        <v>2900000</v>
      </c>
      <c r="L43">
        <v>8390.2854499999994</v>
      </c>
      <c r="M43">
        <v>4445.8162300000004</v>
      </c>
      <c r="O43" t="s">
        <v>106</v>
      </c>
      <c r="P43" t="s">
        <v>129</v>
      </c>
      <c r="Q43" t="s">
        <v>127</v>
      </c>
    </row>
    <row r="44" spans="1:17">
      <c r="A44" t="s">
        <v>317</v>
      </c>
      <c r="B44" t="s">
        <v>104</v>
      </c>
      <c r="D44" t="s">
        <v>2711</v>
      </c>
      <c r="E44" t="s">
        <v>119</v>
      </c>
      <c r="H44" t="s">
        <v>125</v>
      </c>
      <c r="K44">
        <v>1700000</v>
      </c>
      <c r="L44">
        <v>3156.20318</v>
      </c>
      <c r="M44">
        <v>1596.20318</v>
      </c>
      <c r="O44" t="s">
        <v>106</v>
      </c>
      <c r="P44" t="s">
        <v>126</v>
      </c>
      <c r="Q44" t="s">
        <v>127</v>
      </c>
    </row>
    <row r="45" spans="1:17">
      <c r="A45" t="s">
        <v>317</v>
      </c>
      <c r="B45" t="s">
        <v>104</v>
      </c>
      <c r="D45" t="s">
        <v>2708</v>
      </c>
      <c r="E45" t="s">
        <v>130</v>
      </c>
      <c r="H45" t="s">
        <v>131</v>
      </c>
      <c r="K45">
        <v>8400000</v>
      </c>
      <c r="L45">
        <v>8188286.16273</v>
      </c>
      <c r="M45">
        <v>7337675.353219999</v>
      </c>
      <c r="O45" t="s">
        <v>134</v>
      </c>
      <c r="P45" t="s">
        <v>20</v>
      </c>
      <c r="Q45" t="s">
        <v>67</v>
      </c>
    </row>
    <row r="46" spans="1:17">
      <c r="A46" t="s">
        <v>317</v>
      </c>
      <c r="B46" t="s">
        <v>104</v>
      </c>
      <c r="D46" t="s">
        <v>2708</v>
      </c>
      <c r="E46" t="s">
        <v>130</v>
      </c>
      <c r="H46" t="s">
        <v>132</v>
      </c>
      <c r="K46">
        <v>1753614</v>
      </c>
      <c r="L46">
        <v>1688998.4175199999</v>
      </c>
      <c r="M46">
        <v>1623094.8989000004</v>
      </c>
      <c r="O46" t="s">
        <v>116</v>
      </c>
      <c r="P46" t="s">
        <v>13</v>
      </c>
      <c r="Q46" t="s">
        <v>135</v>
      </c>
    </row>
    <row r="47" spans="1:17">
      <c r="A47" t="s">
        <v>317</v>
      </c>
      <c r="B47" t="s">
        <v>104</v>
      </c>
      <c r="D47" t="s">
        <v>2708</v>
      </c>
      <c r="E47" t="s">
        <v>130</v>
      </c>
      <c r="H47" t="s">
        <v>133</v>
      </c>
      <c r="K47">
        <v>4216500</v>
      </c>
      <c r="L47">
        <v>4119821.8514299998</v>
      </c>
      <c r="M47">
        <v>4042541.5100300009</v>
      </c>
      <c r="O47" t="s">
        <v>116</v>
      </c>
      <c r="P47" t="s">
        <v>13</v>
      </c>
      <c r="Q47" t="s">
        <v>135</v>
      </c>
    </row>
    <row r="48" spans="1:17">
      <c r="A48" t="s">
        <v>317</v>
      </c>
      <c r="B48" t="s">
        <v>104</v>
      </c>
      <c r="D48" t="s">
        <v>2716</v>
      </c>
      <c r="E48" t="s">
        <v>113</v>
      </c>
      <c r="H48" t="s">
        <v>136</v>
      </c>
      <c r="K48">
        <v>20000000</v>
      </c>
      <c r="N48">
        <v>0.87</v>
      </c>
      <c r="O48">
        <v>0.98</v>
      </c>
      <c r="Q48" t="s">
        <v>218</v>
      </c>
    </row>
    <row r="49" spans="1:17">
      <c r="A49" t="s">
        <v>317</v>
      </c>
      <c r="B49" t="s">
        <v>104</v>
      </c>
      <c r="D49" t="s">
        <v>2716</v>
      </c>
      <c r="E49" t="s">
        <v>191</v>
      </c>
      <c r="H49" t="s">
        <v>137</v>
      </c>
      <c r="K49">
        <v>1900000</v>
      </c>
      <c r="N49">
        <v>0.2</v>
      </c>
      <c r="O49">
        <v>0.2</v>
      </c>
      <c r="Q49" t="s">
        <v>219</v>
      </c>
    </row>
    <row r="50" spans="1:17">
      <c r="A50" t="s">
        <v>317</v>
      </c>
      <c r="B50" t="s">
        <v>104</v>
      </c>
      <c r="D50" t="s">
        <v>2716</v>
      </c>
      <c r="E50" t="s">
        <v>191</v>
      </c>
      <c r="H50" t="s">
        <v>138</v>
      </c>
      <c r="K50">
        <v>4200000</v>
      </c>
      <c r="N50">
        <v>0</v>
      </c>
      <c r="O50">
        <v>0</v>
      </c>
      <c r="Q50" t="s">
        <v>220</v>
      </c>
    </row>
    <row r="51" spans="1:17">
      <c r="A51" t="s">
        <v>317</v>
      </c>
      <c r="B51" t="s">
        <v>104</v>
      </c>
      <c r="D51" t="s">
        <v>2716</v>
      </c>
      <c r="E51" t="s">
        <v>191</v>
      </c>
      <c r="H51" t="s">
        <v>139</v>
      </c>
      <c r="K51">
        <v>5177000</v>
      </c>
      <c r="N51">
        <v>0</v>
      </c>
      <c r="O51">
        <v>0</v>
      </c>
      <c r="Q51" t="s">
        <v>221</v>
      </c>
    </row>
    <row r="52" spans="1:17">
      <c r="A52" t="s">
        <v>317</v>
      </c>
      <c r="B52" t="s">
        <v>144</v>
      </c>
      <c r="D52" t="s">
        <v>2708</v>
      </c>
      <c r="E52" t="s">
        <v>150</v>
      </c>
      <c r="H52" t="s">
        <v>145</v>
      </c>
      <c r="K52">
        <v>3715000</v>
      </c>
      <c r="L52">
        <v>3711941.58978</v>
      </c>
      <c r="M52">
        <v>3707512.0858200002</v>
      </c>
      <c r="N52">
        <v>0.99</v>
      </c>
      <c r="P52" t="s">
        <v>20</v>
      </c>
    </row>
    <row r="53" spans="1:17">
      <c r="A53" t="s">
        <v>317</v>
      </c>
      <c r="B53" t="s">
        <v>144</v>
      </c>
      <c r="D53" t="s">
        <v>2708</v>
      </c>
      <c r="E53" t="s">
        <v>150</v>
      </c>
      <c r="H53" t="s">
        <v>146</v>
      </c>
      <c r="K53">
        <v>5813000</v>
      </c>
      <c r="L53">
        <v>5732396</v>
      </c>
      <c r="M53">
        <v>5570823</v>
      </c>
      <c r="O53">
        <v>0.97</v>
      </c>
      <c r="P53" t="s">
        <v>20</v>
      </c>
    </row>
    <row r="54" spans="1:17">
      <c r="A54" t="s">
        <v>317</v>
      </c>
      <c r="B54" t="s">
        <v>144</v>
      </c>
      <c r="D54" t="s">
        <v>2708</v>
      </c>
      <c r="E54" t="s">
        <v>150</v>
      </c>
      <c r="H54" t="s">
        <v>147</v>
      </c>
      <c r="K54">
        <v>1770127</v>
      </c>
      <c r="L54">
        <v>1718151.71478</v>
      </c>
      <c r="M54">
        <v>1650832</v>
      </c>
      <c r="O54">
        <v>0.96</v>
      </c>
      <c r="P54" t="s">
        <v>20</v>
      </c>
    </row>
    <row r="55" spans="1:17">
      <c r="A55" t="s">
        <v>317</v>
      </c>
      <c r="B55" t="s">
        <v>144</v>
      </c>
      <c r="D55" t="s">
        <v>2708</v>
      </c>
      <c r="E55" t="s">
        <v>150</v>
      </c>
      <c r="H55" t="s">
        <v>148</v>
      </c>
      <c r="K55">
        <v>4000000</v>
      </c>
      <c r="L55">
        <v>2649570.8295700001</v>
      </c>
      <c r="M55">
        <v>960980.72667</v>
      </c>
      <c r="O55">
        <v>0.35</v>
      </c>
      <c r="P55" t="s">
        <v>20</v>
      </c>
    </row>
    <row r="56" spans="1:17">
      <c r="A56" t="s">
        <v>317</v>
      </c>
      <c r="B56" t="s">
        <v>144</v>
      </c>
      <c r="D56" t="s">
        <v>2711</v>
      </c>
      <c r="E56" t="s">
        <v>151</v>
      </c>
      <c r="H56" t="s">
        <v>152</v>
      </c>
      <c r="K56">
        <v>2730000</v>
      </c>
      <c r="L56">
        <v>603770.76642999996</v>
      </c>
      <c r="M56">
        <v>563379.12698000006</v>
      </c>
      <c r="O56">
        <v>0.35</v>
      </c>
      <c r="P56" t="s">
        <v>20</v>
      </c>
    </row>
    <row r="57" spans="1:17">
      <c r="A57" t="s">
        <v>317</v>
      </c>
      <c r="B57" t="s">
        <v>144</v>
      </c>
      <c r="D57" t="s">
        <v>2711</v>
      </c>
      <c r="E57" t="s">
        <v>151</v>
      </c>
      <c r="H57" t="s">
        <v>153</v>
      </c>
      <c r="K57">
        <v>2000000</v>
      </c>
      <c r="L57">
        <v>1070656.74444</v>
      </c>
      <c r="M57">
        <v>819399.51109000004</v>
      </c>
      <c r="O57">
        <v>0.7</v>
      </c>
      <c r="P57" t="s">
        <v>20</v>
      </c>
    </row>
    <row r="58" spans="1:17">
      <c r="A58" t="s">
        <v>317</v>
      </c>
      <c r="B58" t="s">
        <v>144</v>
      </c>
      <c r="D58" t="s">
        <v>2711</v>
      </c>
      <c r="E58" t="s">
        <v>151</v>
      </c>
      <c r="H58" t="s">
        <v>154</v>
      </c>
      <c r="K58">
        <v>3400000</v>
      </c>
      <c r="L58">
        <v>124623.52535</v>
      </c>
      <c r="M58">
        <v>13449.51281</v>
      </c>
      <c r="O58">
        <v>0.02</v>
      </c>
      <c r="P58" t="s">
        <v>20</v>
      </c>
    </row>
    <row r="59" spans="1:17">
      <c r="A59" t="s">
        <v>317</v>
      </c>
      <c r="B59" t="s">
        <v>144</v>
      </c>
      <c r="D59" t="s">
        <v>2711</v>
      </c>
      <c r="E59" t="s">
        <v>151</v>
      </c>
      <c r="H59" t="s">
        <v>155</v>
      </c>
      <c r="K59">
        <v>4448000</v>
      </c>
      <c r="L59">
        <v>3958952.8348099999</v>
      </c>
      <c r="M59">
        <v>833517.22701999999</v>
      </c>
      <c r="O59">
        <v>0.35</v>
      </c>
      <c r="P59" t="s">
        <v>20</v>
      </c>
    </row>
    <row r="60" spans="1:17">
      <c r="A60" t="s">
        <v>317</v>
      </c>
      <c r="B60" t="s">
        <v>144</v>
      </c>
      <c r="D60" t="s">
        <v>2716</v>
      </c>
      <c r="E60" t="s">
        <v>156</v>
      </c>
      <c r="H60" t="s">
        <v>157</v>
      </c>
      <c r="K60">
        <v>1100000</v>
      </c>
      <c r="L60">
        <v>1096253.23612</v>
      </c>
      <c r="M60">
        <v>892983.16842999996</v>
      </c>
      <c r="O60">
        <v>0.95</v>
      </c>
      <c r="P60" t="s">
        <v>20</v>
      </c>
    </row>
    <row r="61" spans="1:17">
      <c r="A61" t="s">
        <v>317</v>
      </c>
      <c r="B61" t="s">
        <v>144</v>
      </c>
      <c r="D61" t="s">
        <v>2716</v>
      </c>
      <c r="E61" t="s">
        <v>156</v>
      </c>
      <c r="H61" t="s">
        <v>158</v>
      </c>
      <c r="K61">
        <v>1000000</v>
      </c>
      <c r="L61">
        <v>961564.05536</v>
      </c>
      <c r="M61">
        <v>803878.77549999999</v>
      </c>
      <c r="O61">
        <v>0.95</v>
      </c>
      <c r="P61" t="s">
        <v>20</v>
      </c>
    </row>
    <row r="62" spans="1:17">
      <c r="A62" t="s">
        <v>317</v>
      </c>
      <c r="B62" t="s">
        <v>144</v>
      </c>
      <c r="D62" t="s">
        <v>2716</v>
      </c>
      <c r="E62" t="s">
        <v>160</v>
      </c>
      <c r="H62" t="s">
        <v>159</v>
      </c>
      <c r="K62">
        <v>2500000</v>
      </c>
      <c r="L62">
        <v>2487357.3569</v>
      </c>
      <c r="M62">
        <v>1054772</v>
      </c>
      <c r="O62">
        <v>0.35</v>
      </c>
      <c r="P62" t="s">
        <v>20</v>
      </c>
    </row>
    <row r="63" spans="1:17">
      <c r="A63" t="s">
        <v>317</v>
      </c>
      <c r="B63" t="s">
        <v>144</v>
      </c>
      <c r="D63" t="s">
        <v>2704</v>
      </c>
      <c r="E63" t="s">
        <v>162</v>
      </c>
      <c r="H63" t="s">
        <v>161</v>
      </c>
      <c r="K63">
        <v>2023771.4240000001</v>
      </c>
      <c r="L63">
        <v>2004612.62161</v>
      </c>
      <c r="M63">
        <v>633165.14153000002</v>
      </c>
      <c r="O63">
        <v>0.35</v>
      </c>
      <c r="P63" t="s">
        <v>20</v>
      </c>
    </row>
    <row r="64" spans="1:17">
      <c r="A64" t="s">
        <v>317</v>
      </c>
      <c r="B64" t="s">
        <v>144</v>
      </c>
      <c r="D64" t="s">
        <v>2703</v>
      </c>
      <c r="E64" t="s">
        <v>165</v>
      </c>
      <c r="H64" t="s">
        <v>163</v>
      </c>
      <c r="K64">
        <v>1500000</v>
      </c>
      <c r="L64">
        <v>1492019.9834799999</v>
      </c>
      <c r="M64">
        <v>1450673.42732</v>
      </c>
      <c r="O64">
        <v>1</v>
      </c>
    </row>
    <row r="65" spans="1:17">
      <c r="A65" t="s">
        <v>317</v>
      </c>
      <c r="B65" t="s">
        <v>144</v>
      </c>
      <c r="D65" t="s">
        <v>2703</v>
      </c>
      <c r="E65" t="s">
        <v>165</v>
      </c>
      <c r="H65" t="s">
        <v>164</v>
      </c>
      <c r="K65">
        <v>2500000</v>
      </c>
      <c r="L65">
        <v>1833365.2957899999</v>
      </c>
      <c r="M65">
        <v>1470926.7498399999</v>
      </c>
      <c r="O65">
        <v>0.9</v>
      </c>
    </row>
    <row r="66" spans="1:17">
      <c r="A66" t="s">
        <v>317</v>
      </c>
      <c r="B66" t="s">
        <v>166</v>
      </c>
      <c r="D66" t="s">
        <v>2716</v>
      </c>
      <c r="E66" t="s">
        <v>167</v>
      </c>
      <c r="H66" t="s">
        <v>3244</v>
      </c>
      <c r="K66">
        <v>900000</v>
      </c>
      <c r="L66">
        <v>747749</v>
      </c>
      <c r="M66">
        <v>554326</v>
      </c>
      <c r="O66">
        <v>0.99</v>
      </c>
    </row>
    <row r="67" spans="1:17">
      <c r="A67" t="s">
        <v>317</v>
      </c>
      <c r="B67" t="s">
        <v>166</v>
      </c>
      <c r="D67" t="s">
        <v>2716</v>
      </c>
      <c r="E67" t="s">
        <v>167</v>
      </c>
      <c r="H67" t="s">
        <v>169</v>
      </c>
      <c r="K67">
        <v>200000</v>
      </c>
      <c r="L67">
        <v>162512</v>
      </c>
      <c r="M67">
        <v>147833</v>
      </c>
      <c r="O67">
        <v>0.99</v>
      </c>
    </row>
    <row r="68" spans="1:17">
      <c r="A68" t="s">
        <v>317</v>
      </c>
      <c r="B68" t="s">
        <v>166</v>
      </c>
      <c r="D68" t="s">
        <v>2716</v>
      </c>
      <c r="E68" t="s">
        <v>170</v>
      </c>
      <c r="H68" t="s">
        <v>171</v>
      </c>
      <c r="K68">
        <v>200000</v>
      </c>
      <c r="L68">
        <v>193424</v>
      </c>
      <c r="M68">
        <v>192267</v>
      </c>
      <c r="O68">
        <v>0.96</v>
      </c>
    </row>
    <row r="69" spans="1:17">
      <c r="A69" t="s">
        <v>317</v>
      </c>
      <c r="B69" t="s">
        <v>166</v>
      </c>
      <c r="D69" t="s">
        <v>2716</v>
      </c>
      <c r="E69" t="s">
        <v>40</v>
      </c>
      <c r="H69" t="s">
        <v>172</v>
      </c>
      <c r="K69">
        <v>5000000</v>
      </c>
      <c r="L69">
        <v>0</v>
      </c>
      <c r="M69">
        <v>0</v>
      </c>
      <c r="O69">
        <v>0</v>
      </c>
      <c r="Q69" t="s">
        <v>175</v>
      </c>
    </row>
    <row r="70" spans="1:17">
      <c r="A70" t="s">
        <v>317</v>
      </c>
      <c r="B70" t="s">
        <v>166</v>
      </c>
      <c r="D70" t="s">
        <v>2716</v>
      </c>
      <c r="E70" t="s">
        <v>40</v>
      </c>
      <c r="H70" t="s">
        <v>173</v>
      </c>
      <c r="K70">
        <v>3500000</v>
      </c>
      <c r="L70">
        <v>0</v>
      </c>
      <c r="M70">
        <v>0</v>
      </c>
      <c r="O70">
        <v>0</v>
      </c>
      <c r="Q70" t="s">
        <v>175</v>
      </c>
    </row>
    <row r="71" spans="1:17">
      <c r="A71" t="s">
        <v>317</v>
      </c>
      <c r="B71" t="s">
        <v>166</v>
      </c>
      <c r="D71" t="s">
        <v>2716</v>
      </c>
      <c r="E71" t="s">
        <v>40</v>
      </c>
      <c r="H71" t="s">
        <v>174</v>
      </c>
      <c r="K71">
        <v>5494000</v>
      </c>
      <c r="O71">
        <v>0.25</v>
      </c>
      <c r="Q71" t="s">
        <v>176</v>
      </c>
    </row>
    <row r="72" spans="1:17">
      <c r="A72" t="s">
        <v>317</v>
      </c>
      <c r="B72" t="s">
        <v>166</v>
      </c>
      <c r="D72" t="s">
        <v>2708</v>
      </c>
      <c r="E72" t="s">
        <v>177</v>
      </c>
      <c r="H72" t="s">
        <v>178</v>
      </c>
      <c r="K72">
        <v>5900000</v>
      </c>
      <c r="L72">
        <v>5771602</v>
      </c>
      <c r="M72">
        <v>5428259</v>
      </c>
      <c r="O72">
        <v>0.99</v>
      </c>
    </row>
    <row r="73" spans="1:17">
      <c r="A73" t="s">
        <v>317</v>
      </c>
      <c r="B73" t="s">
        <v>166</v>
      </c>
      <c r="D73" t="s">
        <v>2708</v>
      </c>
      <c r="E73" t="s">
        <v>183</v>
      </c>
      <c r="H73" t="s">
        <v>179</v>
      </c>
      <c r="K73">
        <v>3000000</v>
      </c>
      <c r="L73">
        <v>1699931</v>
      </c>
      <c r="M73">
        <v>439863</v>
      </c>
      <c r="O73">
        <v>0.25</v>
      </c>
    </row>
    <row r="74" spans="1:17">
      <c r="A74" t="s">
        <v>317</v>
      </c>
      <c r="B74" t="s">
        <v>166</v>
      </c>
      <c r="D74" t="s">
        <v>2708</v>
      </c>
      <c r="E74" t="s">
        <v>184</v>
      </c>
      <c r="H74" t="s">
        <v>180</v>
      </c>
      <c r="K74">
        <v>3000000</v>
      </c>
      <c r="L74">
        <v>2160908</v>
      </c>
      <c r="M74">
        <v>749639</v>
      </c>
      <c r="O74">
        <v>0.95</v>
      </c>
    </row>
    <row r="75" spans="1:17">
      <c r="A75" t="s">
        <v>317</v>
      </c>
      <c r="B75" t="s">
        <v>166</v>
      </c>
      <c r="D75" t="s">
        <v>2695</v>
      </c>
      <c r="E75" t="s">
        <v>181</v>
      </c>
      <c r="H75" t="s">
        <v>182</v>
      </c>
      <c r="K75">
        <v>1000000</v>
      </c>
      <c r="L75">
        <v>989297</v>
      </c>
      <c r="M75">
        <v>199422</v>
      </c>
      <c r="O75">
        <v>0.35</v>
      </c>
    </row>
    <row r="76" spans="1:17">
      <c r="A76" t="s">
        <v>317</v>
      </c>
      <c r="B76" t="s">
        <v>166</v>
      </c>
      <c r="D76" t="s">
        <v>2711</v>
      </c>
      <c r="E76" t="s">
        <v>186</v>
      </c>
      <c r="H76" t="s">
        <v>187</v>
      </c>
      <c r="K76">
        <v>250000</v>
      </c>
      <c r="L76">
        <v>27688</v>
      </c>
      <c r="M76">
        <v>478</v>
      </c>
      <c r="O76">
        <v>0</v>
      </c>
    </row>
    <row r="77" spans="1:17">
      <c r="A77" t="s">
        <v>317</v>
      </c>
      <c r="B77" t="s">
        <v>166</v>
      </c>
      <c r="D77" t="s">
        <v>2704</v>
      </c>
      <c r="E77" t="s">
        <v>189</v>
      </c>
      <c r="H77" t="s">
        <v>190</v>
      </c>
      <c r="K77">
        <v>1517829</v>
      </c>
      <c r="L77">
        <v>1316051</v>
      </c>
      <c r="M77">
        <v>725356</v>
      </c>
      <c r="O77">
        <v>0.85</v>
      </c>
    </row>
    <row r="78" spans="1:17">
      <c r="A78" t="s">
        <v>318</v>
      </c>
      <c r="B78" t="s">
        <v>295</v>
      </c>
      <c r="C78" t="s">
        <v>319</v>
      </c>
      <c r="D78" t="s">
        <v>2691</v>
      </c>
      <c r="G78" t="s">
        <v>321</v>
      </c>
      <c r="J78">
        <v>500000</v>
      </c>
      <c r="K78">
        <v>2350000</v>
      </c>
      <c r="L78">
        <v>2064650.0142999999</v>
      </c>
      <c r="M78">
        <v>1435907</v>
      </c>
      <c r="O78">
        <v>0.75</v>
      </c>
      <c r="Q78" t="s">
        <v>20</v>
      </c>
    </row>
    <row r="79" spans="1:17">
      <c r="A79" t="s">
        <v>318</v>
      </c>
      <c r="B79" t="s">
        <v>295</v>
      </c>
      <c r="C79" t="s">
        <v>319</v>
      </c>
      <c r="D79" t="s">
        <v>2703</v>
      </c>
      <c r="G79" t="s">
        <v>323</v>
      </c>
      <c r="J79">
        <v>72702</v>
      </c>
      <c r="K79">
        <v>1134702</v>
      </c>
      <c r="L79">
        <v>387110.56057999999</v>
      </c>
      <c r="M79">
        <v>180273</v>
      </c>
      <c r="O79">
        <v>0.2</v>
      </c>
      <c r="Q79" t="s">
        <v>67</v>
      </c>
    </row>
    <row r="80" spans="1:17">
      <c r="A80" t="s">
        <v>318</v>
      </c>
      <c r="B80" t="s">
        <v>295</v>
      </c>
      <c r="C80" t="s">
        <v>319</v>
      </c>
      <c r="D80" t="s">
        <v>2705</v>
      </c>
      <c r="G80" t="s">
        <v>325</v>
      </c>
      <c r="J80">
        <v>2500000</v>
      </c>
      <c r="K80">
        <v>2500000</v>
      </c>
      <c r="L80">
        <v>1218477.3228</v>
      </c>
      <c r="M80">
        <v>115458</v>
      </c>
      <c r="O80">
        <v>0.4</v>
      </c>
      <c r="Q80" t="s">
        <v>326</v>
      </c>
    </row>
    <row r="81" spans="1:17">
      <c r="A81" t="s">
        <v>318</v>
      </c>
      <c r="B81" t="s">
        <v>295</v>
      </c>
      <c r="C81" t="s">
        <v>319</v>
      </c>
      <c r="D81" t="s">
        <v>2708</v>
      </c>
      <c r="G81" t="s">
        <v>328</v>
      </c>
      <c r="J81">
        <v>1450000</v>
      </c>
      <c r="K81">
        <v>1450000</v>
      </c>
      <c r="L81">
        <v>1114943.40965</v>
      </c>
      <c r="M81">
        <v>1023623</v>
      </c>
      <c r="O81">
        <v>0.05</v>
      </c>
      <c r="Q81" t="s">
        <v>20</v>
      </c>
    </row>
    <row r="82" spans="1:17">
      <c r="A82" t="s">
        <v>318</v>
      </c>
      <c r="B82" t="s">
        <v>295</v>
      </c>
      <c r="C82" t="s">
        <v>319</v>
      </c>
      <c r="D82" t="s">
        <v>2708</v>
      </c>
      <c r="G82" t="s">
        <v>329</v>
      </c>
      <c r="J82">
        <v>2086885</v>
      </c>
      <c r="K82">
        <v>2306885</v>
      </c>
      <c r="L82">
        <v>2278224.0315999999</v>
      </c>
      <c r="M82">
        <v>1921212</v>
      </c>
      <c r="O82">
        <v>0.75</v>
      </c>
      <c r="Q82" t="s">
        <v>330</v>
      </c>
    </row>
    <row r="83" spans="1:17">
      <c r="A83" t="s">
        <v>318</v>
      </c>
      <c r="B83" t="s">
        <v>295</v>
      </c>
      <c r="C83" t="s">
        <v>319</v>
      </c>
      <c r="D83" t="s">
        <v>2708</v>
      </c>
      <c r="G83" t="s">
        <v>331</v>
      </c>
      <c r="J83">
        <v>2139000</v>
      </c>
      <c r="K83">
        <v>2139000</v>
      </c>
      <c r="L83">
        <v>2127611.2351899999</v>
      </c>
      <c r="M83">
        <v>88331</v>
      </c>
      <c r="O83">
        <v>0</v>
      </c>
      <c r="Q83" t="s">
        <v>20</v>
      </c>
    </row>
    <row r="84" spans="1:17">
      <c r="A84" t="s">
        <v>318</v>
      </c>
      <c r="B84" t="s">
        <v>295</v>
      </c>
      <c r="C84" t="s">
        <v>319</v>
      </c>
      <c r="D84" t="s">
        <v>3094</v>
      </c>
      <c r="J84">
        <v>5675885</v>
      </c>
      <c r="K84">
        <v>5895885</v>
      </c>
      <c r="L84">
        <v>5520778.6764399996</v>
      </c>
      <c r="M84">
        <v>3033166</v>
      </c>
    </row>
    <row r="85" spans="1:17">
      <c r="A85" t="s">
        <v>318</v>
      </c>
      <c r="B85" t="s">
        <v>295</v>
      </c>
      <c r="C85" t="s">
        <v>319</v>
      </c>
      <c r="D85" t="s">
        <v>2711</v>
      </c>
      <c r="G85" t="s">
        <v>333</v>
      </c>
      <c r="J85">
        <v>1200000</v>
      </c>
      <c r="K85">
        <v>4906524</v>
      </c>
      <c r="L85">
        <v>1347.913</v>
      </c>
      <c r="M85">
        <v>1347.913</v>
      </c>
      <c r="O85">
        <v>0</v>
      </c>
      <c r="Q85" t="s">
        <v>334</v>
      </c>
    </row>
    <row r="86" spans="1:17">
      <c r="A86" t="s">
        <v>318</v>
      </c>
      <c r="B86" t="s">
        <v>295</v>
      </c>
      <c r="C86" t="s">
        <v>319</v>
      </c>
      <c r="D86" t="s">
        <v>2716</v>
      </c>
      <c r="G86" t="s">
        <v>336</v>
      </c>
      <c r="J86">
        <v>1800000</v>
      </c>
      <c r="K86">
        <v>1800000</v>
      </c>
      <c r="L86">
        <v>1777648.38674</v>
      </c>
      <c r="M86">
        <v>1657587</v>
      </c>
      <c r="O86">
        <v>0.9</v>
      </c>
      <c r="Q86" t="s">
        <v>330</v>
      </c>
    </row>
    <row r="87" spans="1:17">
      <c r="A87" t="s">
        <v>318</v>
      </c>
      <c r="B87" t="s">
        <v>295</v>
      </c>
      <c r="C87" t="s">
        <v>337</v>
      </c>
      <c r="D87" t="s">
        <v>2705</v>
      </c>
      <c r="G87" t="s">
        <v>338</v>
      </c>
      <c r="J87">
        <v>1500000</v>
      </c>
      <c r="K87">
        <v>1500000</v>
      </c>
      <c r="L87">
        <v>65993.354000000007</v>
      </c>
      <c r="M87">
        <v>40170.353999999999</v>
      </c>
      <c r="O87">
        <v>0.05</v>
      </c>
      <c r="Q87" t="s">
        <v>339</v>
      </c>
    </row>
    <row r="88" spans="1:17">
      <c r="A88" t="s">
        <v>318</v>
      </c>
      <c r="B88" t="s">
        <v>295</v>
      </c>
      <c r="C88" t="s">
        <v>337</v>
      </c>
      <c r="D88" t="s">
        <v>2705</v>
      </c>
      <c r="G88" t="s">
        <v>340</v>
      </c>
      <c r="J88">
        <v>1500000</v>
      </c>
      <c r="K88">
        <v>1500000</v>
      </c>
      <c r="L88">
        <v>1439636.9235700001</v>
      </c>
      <c r="M88">
        <v>567854.47593000007</v>
      </c>
      <c r="O88">
        <v>0.3</v>
      </c>
      <c r="Q88" t="s">
        <v>339</v>
      </c>
    </row>
    <row r="89" spans="1:17">
      <c r="A89" t="s">
        <v>318</v>
      </c>
      <c r="B89" t="s">
        <v>295</v>
      </c>
      <c r="C89" t="s">
        <v>337</v>
      </c>
      <c r="D89" t="s">
        <v>2705</v>
      </c>
      <c r="G89" t="s">
        <v>341</v>
      </c>
      <c r="J89">
        <v>1000000</v>
      </c>
      <c r="K89">
        <v>1000000</v>
      </c>
      <c r="L89">
        <v>9093.0596500000011</v>
      </c>
      <c r="M89">
        <v>7909.6372600000004</v>
      </c>
      <c r="O89">
        <v>0.03</v>
      </c>
      <c r="Q89" t="s">
        <v>339</v>
      </c>
    </row>
    <row r="90" spans="1:17">
      <c r="A90" t="s">
        <v>318</v>
      </c>
      <c r="B90" t="s">
        <v>295</v>
      </c>
      <c r="C90" t="s">
        <v>337</v>
      </c>
      <c r="D90" t="s">
        <v>3094</v>
      </c>
      <c r="J90">
        <v>4000000</v>
      </c>
      <c r="K90">
        <v>4000000</v>
      </c>
      <c r="L90">
        <v>1514723.3372200001</v>
      </c>
      <c r="M90">
        <v>615934.46719000011</v>
      </c>
    </row>
    <row r="91" spans="1:17">
      <c r="A91" t="s">
        <v>318</v>
      </c>
      <c r="B91" t="s">
        <v>295</v>
      </c>
      <c r="C91" t="s">
        <v>337</v>
      </c>
      <c r="D91" t="s">
        <v>2711</v>
      </c>
      <c r="G91" t="s">
        <v>342</v>
      </c>
      <c r="J91">
        <v>1091961</v>
      </c>
      <c r="K91">
        <v>1091961</v>
      </c>
      <c r="L91">
        <v>34970.849000000002</v>
      </c>
      <c r="M91">
        <v>0</v>
      </c>
      <c r="O91">
        <v>0</v>
      </c>
      <c r="Q91" t="s">
        <v>330</v>
      </c>
    </row>
    <row r="92" spans="1:17">
      <c r="A92" t="s">
        <v>318</v>
      </c>
      <c r="B92" t="s">
        <v>295</v>
      </c>
      <c r="C92" t="s">
        <v>337</v>
      </c>
      <c r="D92" t="s">
        <v>2714</v>
      </c>
      <c r="G92" t="s">
        <v>344</v>
      </c>
      <c r="J92">
        <v>3500000</v>
      </c>
      <c r="K92">
        <v>3500000</v>
      </c>
      <c r="L92">
        <v>0</v>
      </c>
      <c r="M92">
        <v>0</v>
      </c>
      <c r="O92">
        <v>0</v>
      </c>
      <c r="Q92" t="s">
        <v>330</v>
      </c>
    </row>
    <row r="93" spans="1:17">
      <c r="A93" t="s">
        <v>318</v>
      </c>
      <c r="B93" t="s">
        <v>308</v>
      </c>
      <c r="D93" t="s">
        <v>2716</v>
      </c>
      <c r="G93">
        <v>1</v>
      </c>
      <c r="J93">
        <v>1092152</v>
      </c>
      <c r="K93">
        <v>1092152</v>
      </c>
      <c r="L93">
        <v>912990</v>
      </c>
      <c r="M93">
        <v>225847</v>
      </c>
      <c r="O93">
        <v>0.6</v>
      </c>
      <c r="Q93" t="s">
        <v>20</v>
      </c>
    </row>
    <row r="94" spans="1:17">
      <c r="A94" t="s">
        <v>318</v>
      </c>
      <c r="B94" t="s">
        <v>308</v>
      </c>
      <c r="D94" t="s">
        <v>2708</v>
      </c>
      <c r="G94" t="s">
        <v>347</v>
      </c>
      <c r="J94">
        <v>7187373</v>
      </c>
      <c r="K94">
        <v>7267373</v>
      </c>
      <c r="L94">
        <v>7185043</v>
      </c>
      <c r="M94">
        <v>3241237</v>
      </c>
      <c r="O94">
        <v>0.86</v>
      </c>
      <c r="Q94" t="s">
        <v>20</v>
      </c>
    </row>
    <row r="95" spans="1:17">
      <c r="A95" t="s">
        <v>318</v>
      </c>
      <c r="B95" t="s">
        <v>308</v>
      </c>
      <c r="D95" t="s">
        <v>2708</v>
      </c>
      <c r="G95" t="s">
        <v>348</v>
      </c>
      <c r="J95">
        <v>10125000</v>
      </c>
      <c r="K95">
        <v>10125000</v>
      </c>
      <c r="L95">
        <v>9926536</v>
      </c>
      <c r="M95">
        <v>496888</v>
      </c>
      <c r="O95">
        <v>0.18</v>
      </c>
      <c r="Q95" t="s">
        <v>20</v>
      </c>
    </row>
    <row r="96" spans="1:17">
      <c r="A96" t="s">
        <v>318</v>
      </c>
      <c r="B96" t="s">
        <v>308</v>
      </c>
      <c r="D96" t="s">
        <v>2708</v>
      </c>
      <c r="G96" t="s">
        <v>349</v>
      </c>
      <c r="J96">
        <v>10700000</v>
      </c>
      <c r="K96">
        <v>10700000</v>
      </c>
      <c r="L96">
        <v>10001729</v>
      </c>
      <c r="M96">
        <v>2668575</v>
      </c>
      <c r="O96">
        <v>0.35</v>
      </c>
      <c r="Q96" t="s">
        <v>20</v>
      </c>
    </row>
    <row r="97" spans="1:17">
      <c r="A97" t="s">
        <v>318</v>
      </c>
      <c r="B97" t="s">
        <v>308</v>
      </c>
      <c r="D97" t="s">
        <v>2708</v>
      </c>
      <c r="G97" t="s">
        <v>350</v>
      </c>
      <c r="J97">
        <v>1788831</v>
      </c>
      <c r="K97">
        <v>1788831</v>
      </c>
      <c r="L97">
        <v>836383</v>
      </c>
      <c r="M97">
        <v>0</v>
      </c>
      <c r="O97">
        <v>0.87</v>
      </c>
      <c r="Q97" t="s">
        <v>351</v>
      </c>
    </row>
    <row r="98" spans="1:17">
      <c r="A98" t="s">
        <v>318</v>
      </c>
      <c r="B98" t="s">
        <v>308</v>
      </c>
      <c r="D98" t="s">
        <v>2708</v>
      </c>
      <c r="G98" t="s">
        <v>352</v>
      </c>
      <c r="J98">
        <v>1500000</v>
      </c>
      <c r="K98">
        <v>1500000</v>
      </c>
      <c r="L98">
        <v>1409941</v>
      </c>
      <c r="M98">
        <v>0</v>
      </c>
      <c r="O98">
        <v>0.05</v>
      </c>
      <c r="Q98" t="s">
        <v>67</v>
      </c>
    </row>
    <row r="99" spans="1:17">
      <c r="A99" t="s">
        <v>318</v>
      </c>
      <c r="B99" t="s">
        <v>308</v>
      </c>
      <c r="D99" t="s">
        <v>2708</v>
      </c>
      <c r="G99" t="s">
        <v>353</v>
      </c>
      <c r="J99">
        <v>2900000</v>
      </c>
      <c r="K99">
        <v>2900000</v>
      </c>
      <c r="L99">
        <v>0</v>
      </c>
      <c r="M99">
        <v>0</v>
      </c>
      <c r="O99">
        <v>0</v>
      </c>
      <c r="Q99" t="s">
        <v>354</v>
      </c>
    </row>
    <row r="100" spans="1:17">
      <c r="A100" t="s">
        <v>318</v>
      </c>
      <c r="B100" t="s">
        <v>308</v>
      </c>
      <c r="D100" t="s">
        <v>2708</v>
      </c>
      <c r="G100" t="s">
        <v>353</v>
      </c>
      <c r="J100">
        <v>3633000</v>
      </c>
      <c r="K100">
        <v>3633000</v>
      </c>
      <c r="L100">
        <v>0</v>
      </c>
      <c r="M100">
        <v>0</v>
      </c>
      <c r="O100">
        <v>0</v>
      </c>
      <c r="Q100" t="s">
        <v>355</v>
      </c>
    </row>
    <row r="101" spans="1:17">
      <c r="A101" t="s">
        <v>318</v>
      </c>
      <c r="B101" t="s">
        <v>308</v>
      </c>
      <c r="D101" t="s">
        <v>2708</v>
      </c>
      <c r="G101" t="s">
        <v>353</v>
      </c>
      <c r="J101">
        <v>1380000</v>
      </c>
      <c r="K101">
        <v>1380000</v>
      </c>
      <c r="L101">
        <v>0</v>
      </c>
      <c r="M101">
        <v>0</v>
      </c>
      <c r="O101">
        <v>0</v>
      </c>
      <c r="Q101" t="s">
        <v>356</v>
      </c>
    </row>
    <row r="102" spans="1:17">
      <c r="A102" t="s">
        <v>318</v>
      </c>
      <c r="B102" t="s">
        <v>308</v>
      </c>
      <c r="D102" t="s">
        <v>2708</v>
      </c>
      <c r="G102">
        <v>8</v>
      </c>
      <c r="J102">
        <v>39214204</v>
      </c>
      <c r="K102">
        <v>39294204</v>
      </c>
      <c r="L102">
        <v>29359632</v>
      </c>
      <c r="M102">
        <v>6406700</v>
      </c>
      <c r="O102">
        <v>2.31</v>
      </c>
    </row>
    <row r="103" spans="1:17">
      <c r="A103" t="s">
        <v>318</v>
      </c>
      <c r="B103" t="s">
        <v>308</v>
      </c>
      <c r="D103" t="s">
        <v>2705</v>
      </c>
      <c r="G103">
        <v>1</v>
      </c>
      <c r="J103">
        <v>1000000</v>
      </c>
      <c r="K103">
        <v>1000000</v>
      </c>
      <c r="L103">
        <v>706252</v>
      </c>
      <c r="M103">
        <v>385985</v>
      </c>
      <c r="O103">
        <v>0.73</v>
      </c>
      <c r="Q103" t="s">
        <v>20</v>
      </c>
    </row>
    <row r="104" spans="1:17">
      <c r="A104" t="s">
        <v>318</v>
      </c>
      <c r="B104" t="s">
        <v>307</v>
      </c>
      <c r="D104" t="s">
        <v>2704</v>
      </c>
      <c r="E104" t="s">
        <v>359</v>
      </c>
      <c r="F104" t="s">
        <v>360</v>
      </c>
      <c r="G104" t="s">
        <v>361</v>
      </c>
      <c r="H104" t="s">
        <v>362</v>
      </c>
      <c r="J104">
        <v>2276743</v>
      </c>
      <c r="K104">
        <v>2276743</v>
      </c>
      <c r="L104">
        <v>2180272</v>
      </c>
      <c r="M104">
        <v>359184</v>
      </c>
      <c r="O104" t="s">
        <v>363</v>
      </c>
    </row>
    <row r="105" spans="1:17">
      <c r="A105" t="s">
        <v>318</v>
      </c>
      <c r="B105" t="s">
        <v>307</v>
      </c>
      <c r="D105" t="s">
        <v>2704</v>
      </c>
      <c r="E105" t="s">
        <v>359</v>
      </c>
      <c r="F105" t="s">
        <v>364</v>
      </c>
      <c r="G105" t="s">
        <v>365</v>
      </c>
      <c r="H105" t="s">
        <v>366</v>
      </c>
      <c r="J105">
        <v>4200000</v>
      </c>
      <c r="K105">
        <v>4200000</v>
      </c>
      <c r="L105">
        <v>0</v>
      </c>
      <c r="M105">
        <v>0</v>
      </c>
    </row>
    <row r="106" spans="1:17">
      <c r="A106" t="s">
        <v>318</v>
      </c>
      <c r="B106" t="s">
        <v>307</v>
      </c>
      <c r="D106" t="s">
        <v>2704</v>
      </c>
      <c r="E106" t="s">
        <v>367</v>
      </c>
      <c r="F106" t="s">
        <v>364</v>
      </c>
      <c r="G106" t="s">
        <v>365</v>
      </c>
      <c r="H106" t="s">
        <v>368</v>
      </c>
      <c r="J106">
        <v>1050000</v>
      </c>
      <c r="K106">
        <v>1050000</v>
      </c>
      <c r="L106">
        <v>0</v>
      </c>
      <c r="M106">
        <v>0</v>
      </c>
    </row>
    <row r="107" spans="1:17">
      <c r="A107" t="s">
        <v>318</v>
      </c>
      <c r="B107" t="s">
        <v>307</v>
      </c>
      <c r="D107" t="s">
        <v>2708</v>
      </c>
      <c r="E107" t="s">
        <v>370</v>
      </c>
      <c r="F107" t="s">
        <v>371</v>
      </c>
      <c r="G107" t="s">
        <v>372</v>
      </c>
      <c r="H107" t="s">
        <v>373</v>
      </c>
      <c r="J107">
        <v>1200000</v>
      </c>
      <c r="K107">
        <v>1200000</v>
      </c>
      <c r="L107">
        <v>633963</v>
      </c>
      <c r="M107" t="s">
        <v>363</v>
      </c>
    </row>
    <row r="108" spans="1:17">
      <c r="A108" t="s">
        <v>318</v>
      </c>
      <c r="B108" t="s">
        <v>307</v>
      </c>
      <c r="D108" t="s">
        <v>2691</v>
      </c>
      <c r="E108" t="s">
        <v>375</v>
      </c>
      <c r="F108" t="s">
        <v>376</v>
      </c>
      <c r="G108" t="s">
        <v>377</v>
      </c>
      <c r="H108" t="s">
        <v>378</v>
      </c>
      <c r="J108">
        <v>2500000</v>
      </c>
      <c r="K108">
        <v>2500000</v>
      </c>
      <c r="L108">
        <v>60767</v>
      </c>
      <c r="M108" t="s">
        <v>363</v>
      </c>
    </row>
    <row r="109" spans="1:17">
      <c r="A109" t="s">
        <v>318</v>
      </c>
      <c r="B109" t="s">
        <v>307</v>
      </c>
      <c r="D109" t="s">
        <v>2711</v>
      </c>
      <c r="E109" t="s">
        <v>380</v>
      </c>
      <c r="F109" t="s">
        <v>381</v>
      </c>
      <c r="G109" t="s">
        <v>382</v>
      </c>
      <c r="H109" t="s">
        <v>383</v>
      </c>
      <c r="J109">
        <v>3000000</v>
      </c>
      <c r="K109">
        <v>1630850</v>
      </c>
      <c r="L109">
        <v>1206759</v>
      </c>
      <c r="M109">
        <v>905796</v>
      </c>
    </row>
    <row r="110" spans="1:17">
      <c r="A110" t="s">
        <v>318</v>
      </c>
      <c r="B110" t="s">
        <v>307</v>
      </c>
      <c r="D110" t="s">
        <v>2705</v>
      </c>
      <c r="E110" t="s">
        <v>385</v>
      </c>
      <c r="F110" t="s">
        <v>386</v>
      </c>
      <c r="G110" t="s">
        <v>387</v>
      </c>
      <c r="H110" t="s">
        <v>388</v>
      </c>
      <c r="J110">
        <v>1000000</v>
      </c>
      <c r="K110">
        <v>1000000</v>
      </c>
      <c r="L110">
        <v>998536</v>
      </c>
      <c r="M110" t="s">
        <v>363</v>
      </c>
    </row>
    <row r="111" spans="1:17">
      <c r="A111" t="s">
        <v>318</v>
      </c>
      <c r="B111" t="s">
        <v>307</v>
      </c>
      <c r="D111" t="s">
        <v>2693</v>
      </c>
      <c r="E111" t="s">
        <v>363</v>
      </c>
      <c r="F111" t="s">
        <v>363</v>
      </c>
      <c r="G111" t="s">
        <v>363</v>
      </c>
      <c r="H111" t="s">
        <v>390</v>
      </c>
      <c r="J111">
        <v>136000000</v>
      </c>
      <c r="K111">
        <v>136000000</v>
      </c>
      <c r="M111" t="s">
        <v>363</v>
      </c>
      <c r="O111" t="s">
        <v>363</v>
      </c>
    </row>
    <row r="112" spans="1:17">
      <c r="A112" t="s">
        <v>318</v>
      </c>
      <c r="B112" t="s">
        <v>291</v>
      </c>
      <c r="C112" t="s">
        <v>391</v>
      </c>
      <c r="D112" t="s">
        <v>2708</v>
      </c>
      <c r="G112" t="s">
        <v>393</v>
      </c>
      <c r="J112">
        <v>1040000</v>
      </c>
      <c r="K112">
        <v>1590000</v>
      </c>
      <c r="L112">
        <v>1399975</v>
      </c>
      <c r="M112">
        <v>1345682</v>
      </c>
      <c r="O112">
        <v>0.95</v>
      </c>
    </row>
    <row r="113" spans="1:17">
      <c r="A113" t="s">
        <v>318</v>
      </c>
      <c r="B113" t="s">
        <v>291</v>
      </c>
      <c r="C113" t="s">
        <v>391</v>
      </c>
      <c r="D113" t="s">
        <v>2708</v>
      </c>
      <c r="G113" t="s">
        <v>394</v>
      </c>
      <c r="J113">
        <v>3000000</v>
      </c>
      <c r="K113">
        <v>3000000</v>
      </c>
      <c r="L113">
        <v>2586220</v>
      </c>
      <c r="M113">
        <v>2301854</v>
      </c>
      <c r="O113">
        <v>0.95</v>
      </c>
    </row>
    <row r="114" spans="1:17">
      <c r="A114" t="s">
        <v>318</v>
      </c>
      <c r="B114" t="s">
        <v>291</v>
      </c>
      <c r="C114" t="s">
        <v>391</v>
      </c>
      <c r="D114" t="s">
        <v>2708</v>
      </c>
      <c r="G114" t="s">
        <v>395</v>
      </c>
      <c r="J114">
        <v>3000000</v>
      </c>
      <c r="K114">
        <v>3000000</v>
      </c>
      <c r="L114">
        <v>1364878</v>
      </c>
      <c r="M114">
        <v>0</v>
      </c>
      <c r="O114">
        <v>0.05</v>
      </c>
    </row>
    <row r="115" spans="1:17">
      <c r="A115" t="s">
        <v>318</v>
      </c>
      <c r="B115" t="s">
        <v>291</v>
      </c>
      <c r="C115" t="s">
        <v>391</v>
      </c>
      <c r="D115" t="s">
        <v>2708</v>
      </c>
      <c r="G115" t="s">
        <v>396</v>
      </c>
      <c r="J115">
        <v>1251000</v>
      </c>
      <c r="K115">
        <v>1251000</v>
      </c>
      <c r="L115">
        <v>0</v>
      </c>
      <c r="M115">
        <v>0</v>
      </c>
      <c r="O115">
        <v>0</v>
      </c>
    </row>
    <row r="116" spans="1:17">
      <c r="A116" t="s">
        <v>318</v>
      </c>
      <c r="B116" t="s">
        <v>291</v>
      </c>
      <c r="C116" t="s">
        <v>391</v>
      </c>
      <c r="D116" t="s">
        <v>2708</v>
      </c>
      <c r="G116">
        <v>4</v>
      </c>
      <c r="J116">
        <v>8291000</v>
      </c>
      <c r="K116">
        <v>8841000</v>
      </c>
      <c r="L116">
        <v>5351073</v>
      </c>
      <c r="M116">
        <v>3647536</v>
      </c>
    </row>
    <row r="117" spans="1:17">
      <c r="A117" t="s">
        <v>318</v>
      </c>
      <c r="B117" t="s">
        <v>291</v>
      </c>
      <c r="C117" t="s">
        <v>391</v>
      </c>
      <c r="D117" t="s">
        <v>2711</v>
      </c>
      <c r="G117" t="s">
        <v>398</v>
      </c>
      <c r="J117">
        <v>610000</v>
      </c>
      <c r="K117">
        <v>2010000</v>
      </c>
      <c r="L117">
        <v>1848114</v>
      </c>
      <c r="M117">
        <v>1398553</v>
      </c>
      <c r="O117">
        <v>0.77</v>
      </c>
    </row>
    <row r="118" spans="1:17">
      <c r="A118" t="s">
        <v>318</v>
      </c>
      <c r="B118" t="s">
        <v>291</v>
      </c>
      <c r="C118" t="s">
        <v>391</v>
      </c>
      <c r="D118" t="s">
        <v>2711</v>
      </c>
      <c r="G118" t="s">
        <v>399</v>
      </c>
      <c r="J118">
        <v>1200000</v>
      </c>
      <c r="K118">
        <v>3134000</v>
      </c>
      <c r="L118">
        <v>2399105</v>
      </c>
      <c r="M118">
        <v>742717</v>
      </c>
      <c r="O118" t="s">
        <v>400</v>
      </c>
    </row>
    <row r="119" spans="1:17">
      <c r="A119" t="s">
        <v>318</v>
      </c>
      <c r="B119" t="s">
        <v>291</v>
      </c>
      <c r="C119" t="s">
        <v>391</v>
      </c>
      <c r="D119" t="s">
        <v>2711</v>
      </c>
      <c r="G119" t="s">
        <v>401</v>
      </c>
      <c r="J119">
        <v>1500000</v>
      </c>
      <c r="K119">
        <v>2608300</v>
      </c>
      <c r="L119">
        <v>1401097</v>
      </c>
      <c r="M119">
        <v>2238</v>
      </c>
      <c r="O119">
        <v>0.05</v>
      </c>
      <c r="Q119" t="s">
        <v>402</v>
      </c>
    </row>
    <row r="120" spans="1:17">
      <c r="A120" t="s">
        <v>318</v>
      </c>
      <c r="B120" t="s">
        <v>291</v>
      </c>
      <c r="C120" t="s">
        <v>391</v>
      </c>
      <c r="D120" t="s">
        <v>2711</v>
      </c>
      <c r="G120">
        <v>3</v>
      </c>
      <c r="J120">
        <v>3310000</v>
      </c>
      <c r="K120">
        <v>7752300</v>
      </c>
      <c r="L120">
        <v>5648316</v>
      </c>
      <c r="M120">
        <v>2143508</v>
      </c>
      <c r="O120">
        <v>0.82</v>
      </c>
    </row>
    <row r="121" spans="1:17">
      <c r="A121" t="s">
        <v>318</v>
      </c>
      <c r="B121" t="s">
        <v>291</v>
      </c>
      <c r="C121" t="s">
        <v>391</v>
      </c>
      <c r="D121" t="s">
        <v>2690</v>
      </c>
      <c r="G121" t="s">
        <v>404</v>
      </c>
      <c r="J121">
        <v>415000</v>
      </c>
      <c r="K121">
        <v>1127000</v>
      </c>
      <c r="L121">
        <v>926530</v>
      </c>
      <c r="M121">
        <v>907820</v>
      </c>
      <c r="O121">
        <v>0.95</v>
      </c>
      <c r="Q121" t="s">
        <v>405</v>
      </c>
    </row>
    <row r="122" spans="1:17">
      <c r="A122" t="s">
        <v>318</v>
      </c>
      <c r="B122" t="s">
        <v>291</v>
      </c>
      <c r="C122" t="s">
        <v>391</v>
      </c>
      <c r="D122" t="s">
        <v>2690</v>
      </c>
      <c r="G122" t="s">
        <v>406</v>
      </c>
      <c r="J122">
        <v>2380000</v>
      </c>
      <c r="K122">
        <v>2380000</v>
      </c>
      <c r="L122">
        <v>567280</v>
      </c>
      <c r="M122">
        <v>0</v>
      </c>
      <c r="O122">
        <v>0.6</v>
      </c>
    </row>
    <row r="123" spans="1:17">
      <c r="A123" t="s">
        <v>318</v>
      </c>
      <c r="B123" t="s">
        <v>291</v>
      </c>
      <c r="C123" t="s">
        <v>391</v>
      </c>
      <c r="D123" t="s">
        <v>2690</v>
      </c>
      <c r="G123">
        <v>2</v>
      </c>
      <c r="J123">
        <v>2795000</v>
      </c>
      <c r="K123">
        <v>3507000</v>
      </c>
      <c r="L123">
        <v>1493810</v>
      </c>
      <c r="M123">
        <v>907820</v>
      </c>
    </row>
    <row r="124" spans="1:17">
      <c r="A124" t="s">
        <v>318</v>
      </c>
      <c r="B124" t="s">
        <v>291</v>
      </c>
      <c r="C124" t="s">
        <v>391</v>
      </c>
      <c r="D124" t="s">
        <v>2703</v>
      </c>
      <c r="G124" t="s">
        <v>408</v>
      </c>
      <c r="J124">
        <v>1000000</v>
      </c>
      <c r="K124">
        <v>1000000</v>
      </c>
      <c r="L124">
        <v>893898</v>
      </c>
      <c r="M124">
        <v>690814</v>
      </c>
      <c r="O124">
        <v>0.85</v>
      </c>
      <c r="Q124" t="s">
        <v>409</v>
      </c>
    </row>
    <row r="125" spans="1:17">
      <c r="A125" t="s">
        <v>318</v>
      </c>
      <c r="B125" t="s">
        <v>291</v>
      </c>
      <c r="C125" t="s">
        <v>391</v>
      </c>
      <c r="D125" t="s">
        <v>2703</v>
      </c>
      <c r="G125" t="s">
        <v>410</v>
      </c>
      <c r="J125">
        <v>1500000</v>
      </c>
      <c r="K125">
        <v>1500000</v>
      </c>
      <c r="L125">
        <v>1490573</v>
      </c>
      <c r="M125">
        <v>1167398</v>
      </c>
      <c r="O125">
        <v>0.8</v>
      </c>
    </row>
    <row r="126" spans="1:17">
      <c r="A126" t="s">
        <v>318</v>
      </c>
      <c r="B126" t="s">
        <v>291</v>
      </c>
      <c r="C126" t="s">
        <v>391</v>
      </c>
      <c r="D126" t="s">
        <v>2703</v>
      </c>
      <c r="G126">
        <v>2</v>
      </c>
      <c r="J126">
        <v>2500000</v>
      </c>
      <c r="K126">
        <v>2500000</v>
      </c>
      <c r="L126">
        <v>2384471</v>
      </c>
      <c r="M126">
        <v>1858212</v>
      </c>
    </row>
    <row r="127" spans="1:17">
      <c r="A127" t="s">
        <v>318</v>
      </c>
      <c r="B127" t="s">
        <v>291</v>
      </c>
      <c r="C127" t="s">
        <v>391</v>
      </c>
      <c r="D127" t="s">
        <v>2705</v>
      </c>
      <c r="G127">
        <v>1</v>
      </c>
      <c r="J127">
        <v>1200000</v>
      </c>
      <c r="K127">
        <v>1200000</v>
      </c>
      <c r="L127">
        <v>1182853</v>
      </c>
      <c r="M127">
        <v>996542</v>
      </c>
      <c r="O127">
        <v>0.83</v>
      </c>
    </row>
    <row r="128" spans="1:17">
      <c r="A128" t="s">
        <v>318</v>
      </c>
      <c r="B128" t="s">
        <v>291</v>
      </c>
      <c r="C128" t="s">
        <v>391</v>
      </c>
      <c r="D128" t="s">
        <v>2697</v>
      </c>
      <c r="G128">
        <v>1</v>
      </c>
      <c r="J128">
        <v>800000</v>
      </c>
      <c r="K128">
        <v>1650000</v>
      </c>
      <c r="L128">
        <v>990669</v>
      </c>
      <c r="M128">
        <v>967483</v>
      </c>
      <c r="O128">
        <v>0.95</v>
      </c>
      <c r="Q128" t="s">
        <v>413</v>
      </c>
    </row>
    <row r="129" spans="1:17">
      <c r="A129" t="s">
        <v>318</v>
      </c>
      <c r="B129" t="s">
        <v>291</v>
      </c>
      <c r="C129" t="s">
        <v>391</v>
      </c>
      <c r="D129" t="s">
        <v>2704</v>
      </c>
      <c r="G129" t="s">
        <v>396</v>
      </c>
      <c r="J129">
        <v>2754006</v>
      </c>
      <c r="K129">
        <v>2754006</v>
      </c>
      <c r="L129">
        <v>0</v>
      </c>
      <c r="M129">
        <v>0</v>
      </c>
      <c r="O129">
        <v>0</v>
      </c>
      <c r="Q129" t="s">
        <v>415</v>
      </c>
    </row>
    <row r="130" spans="1:17">
      <c r="A130" t="s">
        <v>318</v>
      </c>
      <c r="B130" t="s">
        <v>291</v>
      </c>
      <c r="C130" t="s">
        <v>391</v>
      </c>
      <c r="D130" t="s">
        <v>2704</v>
      </c>
      <c r="G130" t="s">
        <v>416</v>
      </c>
      <c r="J130">
        <v>1770800</v>
      </c>
      <c r="K130">
        <v>1770800</v>
      </c>
      <c r="L130">
        <v>1415972</v>
      </c>
      <c r="M130">
        <v>13708</v>
      </c>
      <c r="O130">
        <v>0.25</v>
      </c>
      <c r="Q130" t="s">
        <v>417</v>
      </c>
    </row>
    <row r="131" spans="1:17">
      <c r="A131" t="s">
        <v>318</v>
      </c>
      <c r="B131" t="s">
        <v>291</v>
      </c>
      <c r="C131" t="s">
        <v>391</v>
      </c>
      <c r="D131" t="s">
        <v>2704</v>
      </c>
      <c r="G131">
        <v>2</v>
      </c>
      <c r="J131">
        <v>4524806</v>
      </c>
      <c r="K131">
        <v>4524806</v>
      </c>
      <c r="L131">
        <v>1415972</v>
      </c>
      <c r="M131">
        <v>13708</v>
      </c>
    </row>
    <row r="132" spans="1:17">
      <c r="A132" t="s">
        <v>318</v>
      </c>
      <c r="B132" t="s">
        <v>291</v>
      </c>
      <c r="C132" t="s">
        <v>418</v>
      </c>
      <c r="D132" t="s">
        <v>2708</v>
      </c>
      <c r="G132" t="s">
        <v>419</v>
      </c>
      <c r="J132">
        <v>1056371</v>
      </c>
      <c r="K132">
        <v>1056371</v>
      </c>
      <c r="L132">
        <v>1028094</v>
      </c>
      <c r="M132">
        <v>1017397</v>
      </c>
      <c r="O132">
        <v>0.96</v>
      </c>
    </row>
    <row r="133" spans="1:17">
      <c r="A133" t="s">
        <v>318</v>
      </c>
      <c r="B133" t="s">
        <v>291</v>
      </c>
      <c r="C133" t="s">
        <v>418</v>
      </c>
      <c r="D133" t="s">
        <v>2708</v>
      </c>
      <c r="G133" t="s">
        <v>420</v>
      </c>
      <c r="J133">
        <v>1088088</v>
      </c>
      <c r="K133">
        <v>1088088</v>
      </c>
      <c r="L133">
        <v>1086807</v>
      </c>
      <c r="M133">
        <v>1055880</v>
      </c>
      <c r="O133">
        <v>0.97</v>
      </c>
    </row>
    <row r="134" spans="1:17">
      <c r="A134" t="s">
        <v>318</v>
      </c>
      <c r="B134" t="s">
        <v>291</v>
      </c>
      <c r="C134" t="s">
        <v>418</v>
      </c>
      <c r="D134" t="s">
        <v>2708</v>
      </c>
      <c r="G134">
        <v>2</v>
      </c>
      <c r="J134">
        <v>2144459</v>
      </c>
      <c r="K134">
        <v>2144459</v>
      </c>
      <c r="L134">
        <v>2114901</v>
      </c>
      <c r="M134">
        <v>2073277</v>
      </c>
    </row>
    <row r="135" spans="1:17">
      <c r="A135" t="s">
        <v>318</v>
      </c>
      <c r="B135" t="s">
        <v>291</v>
      </c>
      <c r="C135" t="s">
        <v>418</v>
      </c>
      <c r="D135" t="s">
        <v>2704</v>
      </c>
      <c r="J135">
        <v>1275529</v>
      </c>
      <c r="K135">
        <v>1275529</v>
      </c>
      <c r="L135">
        <v>1275529</v>
      </c>
      <c r="M135">
        <v>366834</v>
      </c>
      <c r="O135">
        <v>0.9</v>
      </c>
    </row>
    <row r="136" spans="1:17">
      <c r="A136" t="s">
        <v>318</v>
      </c>
      <c r="B136" t="s">
        <v>291</v>
      </c>
      <c r="C136" t="s">
        <v>418</v>
      </c>
      <c r="D136" t="s">
        <v>2704</v>
      </c>
      <c r="L136">
        <v>17022505</v>
      </c>
      <c r="M136">
        <v>2215327</v>
      </c>
      <c r="O136" t="s">
        <v>20</v>
      </c>
    </row>
    <row r="137" spans="1:17">
      <c r="A137" t="s">
        <v>318</v>
      </c>
      <c r="B137" t="s">
        <v>291</v>
      </c>
      <c r="C137" t="s">
        <v>418</v>
      </c>
      <c r="D137" t="s">
        <v>2704</v>
      </c>
      <c r="G137">
        <v>2</v>
      </c>
      <c r="J137">
        <v>1275529</v>
      </c>
      <c r="L137">
        <v>18298034</v>
      </c>
      <c r="M137">
        <v>2582161</v>
      </c>
    </row>
    <row r="138" spans="1:17">
      <c r="A138" t="s">
        <v>318</v>
      </c>
      <c r="B138" t="s">
        <v>291</v>
      </c>
      <c r="C138" t="s">
        <v>418</v>
      </c>
      <c r="D138" t="s">
        <v>2709</v>
      </c>
      <c r="G138">
        <v>1</v>
      </c>
      <c r="J138">
        <v>50000000</v>
      </c>
      <c r="K138">
        <v>50000000</v>
      </c>
      <c r="M138">
        <v>38500000</v>
      </c>
      <c r="N138">
        <v>0.77</v>
      </c>
      <c r="O138">
        <v>0.77</v>
      </c>
    </row>
    <row r="139" spans="1:17">
      <c r="A139" t="s">
        <v>318</v>
      </c>
      <c r="B139" t="s">
        <v>291</v>
      </c>
      <c r="C139" t="s">
        <v>418</v>
      </c>
      <c r="D139" t="s">
        <v>2693</v>
      </c>
      <c r="J139">
        <v>1200000</v>
      </c>
      <c r="K139">
        <v>1200000</v>
      </c>
      <c r="O139">
        <v>0.95</v>
      </c>
    </row>
    <row r="140" spans="1:17">
      <c r="A140" t="s">
        <v>318</v>
      </c>
      <c r="B140" t="s">
        <v>291</v>
      </c>
      <c r="C140" t="s">
        <v>418</v>
      </c>
      <c r="D140" t="s">
        <v>2693</v>
      </c>
      <c r="J140">
        <v>2031000</v>
      </c>
      <c r="K140">
        <v>2031000</v>
      </c>
      <c r="Q140" t="s">
        <v>424</v>
      </c>
    </row>
    <row r="141" spans="1:17">
      <c r="A141" t="s">
        <v>318</v>
      </c>
      <c r="B141" t="s">
        <v>291</v>
      </c>
      <c r="C141" t="s">
        <v>418</v>
      </c>
      <c r="D141" t="s">
        <v>2693</v>
      </c>
      <c r="J141">
        <v>2000000</v>
      </c>
      <c r="K141">
        <v>2000000</v>
      </c>
      <c r="O141">
        <v>0.92</v>
      </c>
    </row>
    <row r="142" spans="1:17">
      <c r="A142" t="s">
        <v>318</v>
      </c>
      <c r="B142" t="s">
        <v>291</v>
      </c>
      <c r="C142" t="s">
        <v>418</v>
      </c>
      <c r="D142" t="s">
        <v>2693</v>
      </c>
      <c r="J142">
        <v>3600000</v>
      </c>
      <c r="K142">
        <v>3600000</v>
      </c>
      <c r="L142">
        <v>3600000</v>
      </c>
      <c r="O142">
        <v>0.42</v>
      </c>
      <c r="Q142" t="s">
        <v>425</v>
      </c>
    </row>
    <row r="143" spans="1:17">
      <c r="A143" t="s">
        <v>318</v>
      </c>
      <c r="B143" t="s">
        <v>291</v>
      </c>
      <c r="C143" t="s">
        <v>418</v>
      </c>
      <c r="D143" t="s">
        <v>2693</v>
      </c>
      <c r="G143">
        <v>4</v>
      </c>
      <c r="J143">
        <v>8831000</v>
      </c>
      <c r="K143">
        <v>8831000</v>
      </c>
      <c r="L143">
        <v>3600000</v>
      </c>
      <c r="M143">
        <v>0</v>
      </c>
    </row>
    <row r="144" spans="1:17">
      <c r="A144" t="s">
        <v>318</v>
      </c>
      <c r="B144" t="s">
        <v>266</v>
      </c>
      <c r="D144" t="s">
        <v>2704</v>
      </c>
      <c r="G144" t="s">
        <v>427</v>
      </c>
      <c r="J144">
        <v>1050000</v>
      </c>
      <c r="K144">
        <v>1050000</v>
      </c>
      <c r="L144">
        <v>0</v>
      </c>
      <c r="M144">
        <v>0</v>
      </c>
      <c r="O144">
        <v>0</v>
      </c>
      <c r="Q144" t="s">
        <v>428</v>
      </c>
    </row>
    <row r="145" spans="1:17">
      <c r="A145" t="s">
        <v>318</v>
      </c>
      <c r="B145" t="s">
        <v>266</v>
      </c>
      <c r="D145" t="s">
        <v>2704</v>
      </c>
      <c r="G145" t="s">
        <v>427</v>
      </c>
      <c r="J145">
        <v>3000000</v>
      </c>
      <c r="K145">
        <v>3000000</v>
      </c>
      <c r="L145">
        <v>0</v>
      </c>
      <c r="M145">
        <v>0</v>
      </c>
      <c r="O145">
        <v>0</v>
      </c>
      <c r="Q145" t="s">
        <v>429</v>
      </c>
    </row>
    <row r="146" spans="1:17">
      <c r="A146" t="s">
        <v>318</v>
      </c>
      <c r="B146" t="s">
        <v>266</v>
      </c>
      <c r="D146" t="s">
        <v>2704</v>
      </c>
      <c r="G146" t="s">
        <v>430</v>
      </c>
      <c r="J146">
        <v>2782686</v>
      </c>
      <c r="K146">
        <v>2782686</v>
      </c>
      <c r="L146">
        <v>2590291</v>
      </c>
      <c r="M146">
        <v>179870</v>
      </c>
      <c r="O146">
        <v>50</v>
      </c>
      <c r="Q146" t="s">
        <v>431</v>
      </c>
    </row>
    <row r="147" spans="1:17">
      <c r="A147" t="s">
        <v>318</v>
      </c>
      <c r="B147" t="s">
        <v>266</v>
      </c>
      <c r="D147" t="s">
        <v>3094</v>
      </c>
      <c r="J147">
        <v>6832686</v>
      </c>
      <c r="K147">
        <v>6832686</v>
      </c>
      <c r="L147">
        <v>2590291</v>
      </c>
      <c r="M147">
        <v>179870</v>
      </c>
    </row>
    <row r="148" spans="1:17">
      <c r="A148" t="s">
        <v>318</v>
      </c>
      <c r="B148" t="s">
        <v>266</v>
      </c>
      <c r="D148" t="s">
        <v>2708</v>
      </c>
      <c r="G148" t="s">
        <v>433</v>
      </c>
      <c r="J148">
        <v>3000000</v>
      </c>
      <c r="K148">
        <v>3000000</v>
      </c>
      <c r="L148">
        <v>0</v>
      </c>
      <c r="M148">
        <v>0</v>
      </c>
      <c r="Q148" t="s">
        <v>434</v>
      </c>
    </row>
    <row r="149" spans="1:17">
      <c r="A149" t="s">
        <v>318</v>
      </c>
      <c r="B149" t="s">
        <v>266</v>
      </c>
      <c r="D149" t="s">
        <v>2708</v>
      </c>
      <c r="G149" t="s">
        <v>435</v>
      </c>
      <c r="J149">
        <v>4500000</v>
      </c>
      <c r="K149">
        <v>4500000</v>
      </c>
      <c r="L149">
        <v>3801162</v>
      </c>
      <c r="M149">
        <v>399109</v>
      </c>
      <c r="O149">
        <v>15</v>
      </c>
      <c r="Q149" t="s">
        <v>436</v>
      </c>
    </row>
    <row r="150" spans="1:17">
      <c r="A150" t="s">
        <v>318</v>
      </c>
      <c r="B150" t="s">
        <v>266</v>
      </c>
      <c r="D150" t="s">
        <v>2708</v>
      </c>
      <c r="G150" t="s">
        <v>437</v>
      </c>
      <c r="J150">
        <v>15000000</v>
      </c>
      <c r="K150">
        <v>4300000</v>
      </c>
      <c r="L150">
        <v>3782556</v>
      </c>
      <c r="M150">
        <v>821935</v>
      </c>
      <c r="O150">
        <v>45</v>
      </c>
      <c r="Q150" t="s">
        <v>436</v>
      </c>
    </row>
    <row r="151" spans="1:17">
      <c r="A151" t="s">
        <v>318</v>
      </c>
      <c r="B151" t="s">
        <v>266</v>
      </c>
      <c r="D151" t="s">
        <v>2708</v>
      </c>
      <c r="G151" t="s">
        <v>438</v>
      </c>
      <c r="J151">
        <v>15000000</v>
      </c>
      <c r="K151">
        <v>4875000</v>
      </c>
      <c r="L151">
        <v>4730789</v>
      </c>
      <c r="M151">
        <v>421255</v>
      </c>
      <c r="O151">
        <v>5</v>
      </c>
      <c r="Q151" t="s">
        <v>436</v>
      </c>
    </row>
    <row r="152" spans="1:17">
      <c r="A152" t="s">
        <v>318</v>
      </c>
      <c r="B152" t="s">
        <v>266</v>
      </c>
      <c r="D152" t="s">
        <v>2708</v>
      </c>
      <c r="G152" t="s">
        <v>439</v>
      </c>
      <c r="J152">
        <v>4500000</v>
      </c>
      <c r="K152">
        <v>4500000</v>
      </c>
      <c r="L152">
        <v>4191770</v>
      </c>
      <c r="M152">
        <v>2184926</v>
      </c>
      <c r="O152">
        <v>85</v>
      </c>
      <c r="Q152" t="s">
        <v>436</v>
      </c>
    </row>
    <row r="153" spans="1:17">
      <c r="A153" t="s">
        <v>318</v>
      </c>
      <c r="B153" t="s">
        <v>266</v>
      </c>
      <c r="D153" t="s">
        <v>2708</v>
      </c>
      <c r="G153" t="s">
        <v>440</v>
      </c>
      <c r="J153">
        <v>500000</v>
      </c>
      <c r="K153">
        <v>1100000</v>
      </c>
      <c r="L153">
        <v>616982</v>
      </c>
      <c r="M153">
        <v>262446</v>
      </c>
      <c r="O153">
        <v>52</v>
      </c>
      <c r="Q153" t="s">
        <v>436</v>
      </c>
    </row>
    <row r="154" spans="1:17">
      <c r="A154" t="s">
        <v>318</v>
      </c>
      <c r="B154" t="s">
        <v>266</v>
      </c>
      <c r="D154" t="s">
        <v>2708</v>
      </c>
      <c r="G154" t="s">
        <v>441</v>
      </c>
      <c r="J154">
        <v>1000000</v>
      </c>
      <c r="K154">
        <v>1671326</v>
      </c>
      <c r="L154">
        <v>1251753</v>
      </c>
      <c r="M154">
        <v>1215635</v>
      </c>
      <c r="O154">
        <v>86</v>
      </c>
      <c r="Q154" t="s">
        <v>436</v>
      </c>
    </row>
    <row r="155" spans="1:17">
      <c r="A155" t="s">
        <v>318</v>
      </c>
      <c r="B155" t="s">
        <v>266</v>
      </c>
      <c r="D155" t="s">
        <v>3094</v>
      </c>
      <c r="G155">
        <v>7</v>
      </c>
      <c r="J155">
        <v>43500000</v>
      </c>
      <c r="K155">
        <v>23946326</v>
      </c>
      <c r="L155">
        <v>18375012</v>
      </c>
      <c r="M155">
        <v>5305306</v>
      </c>
    </row>
    <row r="156" spans="1:17">
      <c r="A156" t="s">
        <v>318</v>
      </c>
      <c r="B156" t="s">
        <v>266</v>
      </c>
      <c r="D156" t="s">
        <v>2716</v>
      </c>
      <c r="G156" t="s">
        <v>442</v>
      </c>
      <c r="J156">
        <v>1000000</v>
      </c>
      <c r="K156">
        <v>1000000</v>
      </c>
      <c r="L156">
        <v>0</v>
      </c>
      <c r="M156">
        <v>0</v>
      </c>
      <c r="Q156" t="s">
        <v>434</v>
      </c>
    </row>
    <row r="157" spans="1:17">
      <c r="A157" t="s">
        <v>318</v>
      </c>
      <c r="B157" t="s">
        <v>266</v>
      </c>
      <c r="D157" t="s">
        <v>2716</v>
      </c>
      <c r="G157" t="s">
        <v>443</v>
      </c>
      <c r="J157">
        <v>3000000</v>
      </c>
      <c r="K157">
        <v>4999035</v>
      </c>
      <c r="L157">
        <v>4486348</v>
      </c>
      <c r="M157">
        <v>3873676</v>
      </c>
      <c r="O157">
        <v>86</v>
      </c>
      <c r="Q157" t="s">
        <v>436</v>
      </c>
    </row>
    <row r="158" spans="1:17">
      <c r="A158" t="s">
        <v>318</v>
      </c>
      <c r="B158" t="s">
        <v>266</v>
      </c>
      <c r="D158" t="s">
        <v>3094</v>
      </c>
      <c r="G158">
        <v>2</v>
      </c>
      <c r="J158">
        <v>4000000</v>
      </c>
      <c r="K158">
        <v>5999035</v>
      </c>
      <c r="L158">
        <v>4486348</v>
      </c>
      <c r="M158">
        <v>3873676</v>
      </c>
    </row>
    <row r="159" spans="1:17">
      <c r="A159" t="s">
        <v>318</v>
      </c>
      <c r="B159" t="s">
        <v>266</v>
      </c>
      <c r="D159" t="s">
        <v>2703</v>
      </c>
      <c r="G159" t="s">
        <v>445</v>
      </c>
      <c r="J159">
        <v>1500000</v>
      </c>
      <c r="K159">
        <v>1500000</v>
      </c>
      <c r="L159">
        <v>1495698</v>
      </c>
      <c r="M159">
        <v>1048774</v>
      </c>
      <c r="O159">
        <v>85</v>
      </c>
      <c r="Q159" t="s">
        <v>436</v>
      </c>
    </row>
    <row r="160" spans="1:17">
      <c r="A160" t="s">
        <v>318</v>
      </c>
      <c r="B160" t="s">
        <v>266</v>
      </c>
      <c r="D160" t="s">
        <v>2703</v>
      </c>
      <c r="G160" t="s">
        <v>446</v>
      </c>
      <c r="J160">
        <v>2000000</v>
      </c>
      <c r="K160">
        <v>2000000</v>
      </c>
      <c r="L160">
        <v>1343157</v>
      </c>
      <c r="M160">
        <v>798928</v>
      </c>
      <c r="O160">
        <v>70</v>
      </c>
      <c r="Q160" t="s">
        <v>436</v>
      </c>
    </row>
    <row r="161" spans="1:17">
      <c r="A161" t="s">
        <v>318</v>
      </c>
      <c r="B161" t="s">
        <v>266</v>
      </c>
      <c r="D161" t="s">
        <v>2703</v>
      </c>
      <c r="G161" t="s">
        <v>447</v>
      </c>
      <c r="J161">
        <v>1600000</v>
      </c>
      <c r="K161">
        <v>1600000</v>
      </c>
      <c r="L161">
        <v>1365021</v>
      </c>
      <c r="M161">
        <v>41529</v>
      </c>
      <c r="O161">
        <v>30</v>
      </c>
      <c r="Q161" t="s">
        <v>436</v>
      </c>
    </row>
    <row r="162" spans="1:17">
      <c r="A162" t="s">
        <v>318</v>
      </c>
      <c r="B162" t="s">
        <v>266</v>
      </c>
      <c r="D162" t="s">
        <v>3094</v>
      </c>
      <c r="G162">
        <v>3</v>
      </c>
      <c r="J162">
        <v>5100000</v>
      </c>
      <c r="K162">
        <v>5100000</v>
      </c>
      <c r="L162">
        <v>4203876</v>
      </c>
    </row>
    <row r="163" spans="1:17">
      <c r="A163" t="s">
        <v>318</v>
      </c>
      <c r="B163" t="s">
        <v>266</v>
      </c>
      <c r="D163" t="s">
        <v>2711</v>
      </c>
      <c r="G163" t="s">
        <v>448</v>
      </c>
      <c r="J163">
        <v>3000000</v>
      </c>
      <c r="K163">
        <v>1819150</v>
      </c>
      <c r="L163">
        <v>1413716</v>
      </c>
      <c r="M163">
        <v>1990350</v>
      </c>
      <c r="N163">
        <v>1.0941098864854466</v>
      </c>
      <c r="O163">
        <v>0.85</v>
      </c>
      <c r="Q163" t="s">
        <v>436</v>
      </c>
    </row>
    <row r="164" spans="1:17">
      <c r="A164" t="s">
        <v>318</v>
      </c>
      <c r="B164" t="s">
        <v>266</v>
      </c>
      <c r="D164" t="s">
        <v>2705</v>
      </c>
      <c r="G164" t="s">
        <v>450</v>
      </c>
      <c r="J164">
        <v>5600000</v>
      </c>
      <c r="K164">
        <v>7700000</v>
      </c>
      <c r="L164">
        <v>5171738</v>
      </c>
      <c r="M164">
        <v>2347093</v>
      </c>
      <c r="O164">
        <v>32</v>
      </c>
      <c r="Q164" t="s">
        <v>436</v>
      </c>
    </row>
    <row r="165" spans="1:17">
      <c r="A165" t="s">
        <v>318</v>
      </c>
      <c r="B165" t="s">
        <v>266</v>
      </c>
      <c r="D165" t="s">
        <v>2705</v>
      </c>
      <c r="G165" t="s">
        <v>451</v>
      </c>
      <c r="J165">
        <v>2000000</v>
      </c>
      <c r="K165">
        <v>2000000</v>
      </c>
      <c r="L165">
        <v>1958887</v>
      </c>
      <c r="M165">
        <v>1256459</v>
      </c>
      <c r="O165">
        <v>70</v>
      </c>
      <c r="Q165" t="s">
        <v>436</v>
      </c>
    </row>
    <row r="166" spans="1:17">
      <c r="A166" t="s">
        <v>318</v>
      </c>
      <c r="B166" t="s">
        <v>266</v>
      </c>
      <c r="D166" t="s">
        <v>2705</v>
      </c>
      <c r="G166" t="s">
        <v>452</v>
      </c>
      <c r="J166">
        <v>1600000</v>
      </c>
      <c r="K166">
        <v>1600000</v>
      </c>
      <c r="L166">
        <v>1573149</v>
      </c>
      <c r="M166">
        <v>1303935</v>
      </c>
      <c r="O166">
        <v>70</v>
      </c>
      <c r="Q166" t="s">
        <v>436</v>
      </c>
    </row>
    <row r="167" spans="1:17">
      <c r="A167" t="s">
        <v>318</v>
      </c>
      <c r="B167" t="s">
        <v>266</v>
      </c>
      <c r="D167" t="s">
        <v>3094</v>
      </c>
      <c r="J167">
        <v>9200000</v>
      </c>
      <c r="K167">
        <v>11300000</v>
      </c>
      <c r="L167">
        <v>8703774</v>
      </c>
      <c r="M167">
        <v>4907487</v>
      </c>
    </row>
    <row r="168" spans="1:17">
      <c r="A168" t="s">
        <v>318</v>
      </c>
      <c r="B168" t="s">
        <v>266</v>
      </c>
      <c r="D168" t="s">
        <v>2690</v>
      </c>
      <c r="G168" t="s">
        <v>454</v>
      </c>
      <c r="J168">
        <v>650000</v>
      </c>
      <c r="K168">
        <v>3164000</v>
      </c>
      <c r="L168">
        <v>3152919</v>
      </c>
      <c r="M168">
        <v>1729204</v>
      </c>
      <c r="O168">
        <v>85</v>
      </c>
      <c r="Q168" t="s">
        <v>436</v>
      </c>
    </row>
    <row r="169" spans="1:17">
      <c r="A169" t="s">
        <v>318</v>
      </c>
      <c r="B169" t="s">
        <v>272</v>
      </c>
      <c r="C169" t="s">
        <v>319</v>
      </c>
      <c r="D169" t="s">
        <v>2695</v>
      </c>
      <c r="G169" t="s">
        <v>456</v>
      </c>
      <c r="J169">
        <v>973000</v>
      </c>
      <c r="K169">
        <v>2688400</v>
      </c>
      <c r="L169">
        <v>1796419</v>
      </c>
      <c r="M169">
        <v>1583884</v>
      </c>
      <c r="O169">
        <v>0.7</v>
      </c>
      <c r="Q169" t="s">
        <v>149</v>
      </c>
    </row>
    <row r="170" spans="1:17">
      <c r="A170" t="s">
        <v>318</v>
      </c>
      <c r="B170" t="s">
        <v>272</v>
      </c>
      <c r="C170" t="s">
        <v>319</v>
      </c>
      <c r="D170" t="s">
        <v>2703</v>
      </c>
      <c r="G170" t="s">
        <v>458</v>
      </c>
      <c r="J170">
        <v>1500000</v>
      </c>
      <c r="K170">
        <v>1500000</v>
      </c>
      <c r="L170">
        <v>1498260</v>
      </c>
      <c r="M170">
        <v>1141482</v>
      </c>
      <c r="O170">
        <v>0.99</v>
      </c>
      <c r="Q170" t="s">
        <v>149</v>
      </c>
    </row>
    <row r="171" spans="1:17">
      <c r="A171" t="s">
        <v>318</v>
      </c>
      <c r="B171" t="s">
        <v>272</v>
      </c>
      <c r="C171" t="s">
        <v>319</v>
      </c>
      <c r="D171" t="s">
        <v>2703</v>
      </c>
      <c r="G171" t="s">
        <v>459</v>
      </c>
      <c r="J171">
        <v>2000000</v>
      </c>
      <c r="K171">
        <v>2000000</v>
      </c>
      <c r="L171">
        <v>197366</v>
      </c>
      <c r="M171">
        <v>42411</v>
      </c>
      <c r="O171">
        <v>0.15</v>
      </c>
      <c r="Q171" t="s">
        <v>149</v>
      </c>
    </row>
    <row r="172" spans="1:17">
      <c r="A172" t="s">
        <v>318</v>
      </c>
      <c r="B172" t="s">
        <v>272</v>
      </c>
      <c r="C172" t="s">
        <v>319</v>
      </c>
      <c r="D172" t="s">
        <v>3094</v>
      </c>
      <c r="J172">
        <v>3500000</v>
      </c>
      <c r="K172">
        <v>3500000</v>
      </c>
      <c r="L172">
        <v>1695626</v>
      </c>
      <c r="M172">
        <v>1183893</v>
      </c>
    </row>
    <row r="173" spans="1:17">
      <c r="A173" t="s">
        <v>318</v>
      </c>
      <c r="B173" t="s">
        <v>272</v>
      </c>
      <c r="C173" t="s">
        <v>319</v>
      </c>
      <c r="D173" t="s">
        <v>2711</v>
      </c>
      <c r="G173" t="s">
        <v>461</v>
      </c>
      <c r="J173">
        <v>5000000</v>
      </c>
      <c r="K173">
        <v>10000000</v>
      </c>
      <c r="L173">
        <v>5018</v>
      </c>
      <c r="M173">
        <v>5018</v>
      </c>
      <c r="O173">
        <v>0</v>
      </c>
      <c r="Q173" t="s">
        <v>462</v>
      </c>
    </row>
    <row r="174" spans="1:17">
      <c r="A174" t="s">
        <v>318</v>
      </c>
      <c r="B174" t="s">
        <v>272</v>
      </c>
      <c r="C174" t="s">
        <v>319</v>
      </c>
      <c r="D174" t="s">
        <v>2711</v>
      </c>
      <c r="G174" t="s">
        <v>464</v>
      </c>
      <c r="J174">
        <v>1300000</v>
      </c>
      <c r="K174">
        <v>3073000</v>
      </c>
      <c r="L174">
        <v>1807922</v>
      </c>
      <c r="M174">
        <v>1483077</v>
      </c>
      <c r="O174">
        <v>0.55000000000000004</v>
      </c>
      <c r="Q174" t="s">
        <v>149</v>
      </c>
    </row>
    <row r="175" spans="1:17">
      <c r="A175" t="s">
        <v>318</v>
      </c>
      <c r="B175" t="s">
        <v>272</v>
      </c>
      <c r="C175" t="s">
        <v>319</v>
      </c>
      <c r="D175" t="s">
        <v>2711</v>
      </c>
      <c r="G175" t="s">
        <v>466</v>
      </c>
      <c r="J175">
        <v>350000</v>
      </c>
      <c r="K175">
        <v>1118000</v>
      </c>
      <c r="L175">
        <v>955639</v>
      </c>
      <c r="M175">
        <v>912399</v>
      </c>
      <c r="O175">
        <v>0.92</v>
      </c>
      <c r="Q175" t="s">
        <v>149</v>
      </c>
    </row>
    <row r="176" spans="1:17">
      <c r="A176" t="s">
        <v>318</v>
      </c>
      <c r="B176" t="s">
        <v>272</v>
      </c>
      <c r="C176" t="s">
        <v>319</v>
      </c>
      <c r="D176" t="s">
        <v>2711</v>
      </c>
      <c r="J176">
        <v>6650000</v>
      </c>
      <c r="K176">
        <v>14191000</v>
      </c>
      <c r="L176">
        <v>2768579</v>
      </c>
      <c r="M176">
        <v>2400494</v>
      </c>
    </row>
    <row r="177" spans="1:17">
      <c r="A177" t="s">
        <v>318</v>
      </c>
      <c r="B177" t="s">
        <v>272</v>
      </c>
      <c r="C177" t="s">
        <v>319</v>
      </c>
      <c r="D177" t="s">
        <v>2716</v>
      </c>
      <c r="G177" t="s">
        <v>469</v>
      </c>
      <c r="J177">
        <v>2500000</v>
      </c>
      <c r="K177">
        <v>5000000</v>
      </c>
      <c r="L177">
        <v>4833170</v>
      </c>
      <c r="M177">
        <v>3554920</v>
      </c>
      <c r="O177">
        <v>0.98</v>
      </c>
      <c r="Q177" t="s">
        <v>149</v>
      </c>
    </row>
    <row r="178" spans="1:17">
      <c r="A178" t="s">
        <v>318</v>
      </c>
      <c r="B178" t="s">
        <v>272</v>
      </c>
      <c r="C178" t="s">
        <v>319</v>
      </c>
      <c r="D178" t="s">
        <v>2697</v>
      </c>
      <c r="G178" t="s">
        <v>471</v>
      </c>
      <c r="J178">
        <v>770000</v>
      </c>
      <c r="K178">
        <v>2080000</v>
      </c>
      <c r="L178">
        <v>2016877</v>
      </c>
      <c r="M178">
        <v>1535444</v>
      </c>
      <c r="O178">
        <v>0.92</v>
      </c>
      <c r="Q178" t="s">
        <v>149</v>
      </c>
    </row>
    <row r="179" spans="1:17">
      <c r="A179" t="s">
        <v>318</v>
      </c>
      <c r="B179" t="s">
        <v>272</v>
      </c>
      <c r="C179" t="s">
        <v>472</v>
      </c>
      <c r="D179" t="s">
        <v>2708</v>
      </c>
      <c r="G179" t="s">
        <v>474</v>
      </c>
      <c r="J179">
        <v>19900000</v>
      </c>
      <c r="K179">
        <v>19900000</v>
      </c>
      <c r="L179">
        <v>0</v>
      </c>
      <c r="M179">
        <v>0</v>
      </c>
      <c r="O179">
        <v>0</v>
      </c>
      <c r="Q179" t="s">
        <v>475</v>
      </c>
    </row>
    <row r="180" spans="1:17">
      <c r="A180" t="s">
        <v>318</v>
      </c>
      <c r="B180" t="s">
        <v>272</v>
      </c>
      <c r="C180" t="s">
        <v>472</v>
      </c>
      <c r="D180" t="s">
        <v>2716</v>
      </c>
      <c r="G180" t="s">
        <v>476</v>
      </c>
      <c r="J180">
        <v>1500000</v>
      </c>
      <c r="K180">
        <v>1500000</v>
      </c>
      <c r="L180">
        <v>970670</v>
      </c>
      <c r="M180">
        <v>0</v>
      </c>
      <c r="O180">
        <v>0.1</v>
      </c>
      <c r="Q180" t="s">
        <v>477</v>
      </c>
    </row>
    <row r="181" spans="1:17">
      <c r="A181" t="s">
        <v>318</v>
      </c>
      <c r="B181" t="s">
        <v>272</v>
      </c>
      <c r="C181" t="s">
        <v>472</v>
      </c>
      <c r="D181" t="s">
        <v>2716</v>
      </c>
      <c r="G181" t="s">
        <v>474</v>
      </c>
      <c r="J181">
        <v>1320000</v>
      </c>
      <c r="K181">
        <v>1320000</v>
      </c>
      <c r="L181">
        <v>0</v>
      </c>
      <c r="M181">
        <v>0</v>
      </c>
      <c r="O181">
        <v>0.7</v>
      </c>
      <c r="Q181" t="s">
        <v>478</v>
      </c>
    </row>
    <row r="182" spans="1:17">
      <c r="A182" t="s">
        <v>318</v>
      </c>
      <c r="B182" t="s">
        <v>272</v>
      </c>
      <c r="C182" t="s">
        <v>472</v>
      </c>
      <c r="D182" t="s">
        <v>2716</v>
      </c>
      <c r="G182" t="s">
        <v>474</v>
      </c>
      <c r="J182">
        <v>5170000</v>
      </c>
      <c r="K182">
        <v>5170000</v>
      </c>
      <c r="L182">
        <v>0</v>
      </c>
      <c r="M182">
        <v>0</v>
      </c>
      <c r="O182">
        <v>0</v>
      </c>
      <c r="Q182" t="s">
        <v>479</v>
      </c>
    </row>
    <row r="183" spans="1:17">
      <c r="A183" t="s">
        <v>318</v>
      </c>
      <c r="B183" t="s">
        <v>272</v>
      </c>
      <c r="C183" t="s">
        <v>472</v>
      </c>
      <c r="D183" t="s">
        <v>2708</v>
      </c>
      <c r="J183">
        <v>7990000</v>
      </c>
      <c r="K183">
        <v>7990000</v>
      </c>
      <c r="L183">
        <v>970670</v>
      </c>
      <c r="M183">
        <v>0</v>
      </c>
    </row>
    <row r="184" spans="1:17">
      <c r="A184" t="s">
        <v>318</v>
      </c>
      <c r="B184" t="s">
        <v>272</v>
      </c>
      <c r="C184" t="s">
        <v>480</v>
      </c>
      <c r="D184" t="s">
        <v>2708</v>
      </c>
      <c r="G184" t="s">
        <v>474</v>
      </c>
      <c r="J184">
        <v>168206000</v>
      </c>
      <c r="K184">
        <v>168206000</v>
      </c>
      <c r="L184" t="s">
        <v>474</v>
      </c>
      <c r="M184">
        <v>4940000</v>
      </c>
      <c r="O184">
        <v>0.62</v>
      </c>
      <c r="Q184" t="s">
        <v>474</v>
      </c>
    </row>
    <row r="185" spans="1:17">
      <c r="A185" t="s">
        <v>318</v>
      </c>
      <c r="B185" t="s">
        <v>272</v>
      </c>
      <c r="C185" t="s">
        <v>480</v>
      </c>
      <c r="D185" t="s">
        <v>2704</v>
      </c>
      <c r="G185" t="s">
        <v>474</v>
      </c>
      <c r="J185">
        <v>6673308</v>
      </c>
      <c r="K185">
        <v>6673308</v>
      </c>
      <c r="L185" t="s">
        <v>474</v>
      </c>
      <c r="M185">
        <v>0</v>
      </c>
      <c r="O185">
        <v>0.05</v>
      </c>
      <c r="Q185" t="s">
        <v>474</v>
      </c>
    </row>
    <row r="186" spans="1:17">
      <c r="A186" t="s">
        <v>318</v>
      </c>
      <c r="B186" t="s">
        <v>272</v>
      </c>
      <c r="C186" t="s">
        <v>480</v>
      </c>
      <c r="D186" t="s">
        <v>2705</v>
      </c>
      <c r="G186" t="s">
        <v>474</v>
      </c>
      <c r="J186">
        <v>35000000</v>
      </c>
      <c r="K186">
        <v>35000000</v>
      </c>
      <c r="L186" t="s">
        <v>474</v>
      </c>
      <c r="M186">
        <v>1753249</v>
      </c>
      <c r="O186">
        <v>0.1</v>
      </c>
      <c r="Q186" t="s">
        <v>483</v>
      </c>
    </row>
    <row r="187" spans="1:17">
      <c r="A187" t="s">
        <v>318</v>
      </c>
      <c r="B187" t="s">
        <v>272</v>
      </c>
      <c r="C187" t="s">
        <v>480</v>
      </c>
      <c r="D187" t="s">
        <v>2716</v>
      </c>
      <c r="G187" t="s">
        <v>474</v>
      </c>
      <c r="J187">
        <v>32000000</v>
      </c>
      <c r="K187">
        <v>32000000</v>
      </c>
      <c r="L187" t="s">
        <v>474</v>
      </c>
      <c r="M187">
        <v>23900000</v>
      </c>
      <c r="O187">
        <v>0.98</v>
      </c>
      <c r="Q187" t="s">
        <v>474</v>
      </c>
    </row>
    <row r="188" spans="1:17">
      <c r="A188" t="s">
        <v>318</v>
      </c>
      <c r="B188" t="s">
        <v>303</v>
      </c>
      <c r="C188" t="s">
        <v>319</v>
      </c>
      <c r="D188" t="s">
        <v>2697</v>
      </c>
      <c r="G188" t="s">
        <v>485</v>
      </c>
      <c r="J188">
        <v>800000</v>
      </c>
      <c r="K188">
        <v>1035000</v>
      </c>
      <c r="L188">
        <v>955091.47426000005</v>
      </c>
      <c r="M188">
        <v>924400.83663999999</v>
      </c>
      <c r="O188">
        <v>1</v>
      </c>
    </row>
    <row r="189" spans="1:17">
      <c r="A189" t="s">
        <v>318</v>
      </c>
      <c r="B189" t="s">
        <v>303</v>
      </c>
      <c r="C189" t="s">
        <v>319</v>
      </c>
      <c r="D189" t="s">
        <v>2697</v>
      </c>
      <c r="J189">
        <v>0</v>
      </c>
      <c r="K189">
        <v>0</v>
      </c>
      <c r="L189">
        <v>0</v>
      </c>
      <c r="M189">
        <v>0</v>
      </c>
    </row>
    <row r="190" spans="1:17">
      <c r="A190" t="s">
        <v>318</v>
      </c>
      <c r="B190" t="s">
        <v>303</v>
      </c>
      <c r="C190" t="s">
        <v>319</v>
      </c>
      <c r="D190" t="s">
        <v>2697</v>
      </c>
      <c r="G190" t="s">
        <v>486</v>
      </c>
      <c r="J190">
        <v>500000</v>
      </c>
      <c r="K190">
        <v>1180300</v>
      </c>
      <c r="L190">
        <v>1007597.70303</v>
      </c>
      <c r="M190">
        <v>994534.50607000012</v>
      </c>
      <c r="O190">
        <v>100</v>
      </c>
    </row>
    <row r="191" spans="1:17">
      <c r="A191" t="s">
        <v>318</v>
      </c>
      <c r="B191" t="s">
        <v>303</v>
      </c>
      <c r="C191" t="s">
        <v>319</v>
      </c>
      <c r="D191" t="s">
        <v>2697</v>
      </c>
      <c r="G191">
        <v>2</v>
      </c>
      <c r="J191">
        <v>1300000</v>
      </c>
      <c r="K191">
        <v>2215300</v>
      </c>
      <c r="L191">
        <v>1962689.17729</v>
      </c>
      <c r="M191">
        <v>1918935.34271</v>
      </c>
    </row>
    <row r="192" spans="1:17">
      <c r="A192" t="s">
        <v>318</v>
      </c>
      <c r="B192" t="s">
        <v>303</v>
      </c>
      <c r="C192" t="s">
        <v>319</v>
      </c>
      <c r="D192" t="s">
        <v>2705</v>
      </c>
      <c r="G192" t="s">
        <v>488</v>
      </c>
      <c r="J192">
        <v>6000000</v>
      </c>
      <c r="K192">
        <v>6070000</v>
      </c>
      <c r="L192">
        <v>5984278.6646800004</v>
      </c>
      <c r="M192">
        <v>5800323.9127500001</v>
      </c>
      <c r="O192">
        <v>100</v>
      </c>
    </row>
    <row r="193" spans="1:17">
      <c r="A193" t="s">
        <v>318</v>
      </c>
      <c r="B193" t="s">
        <v>303</v>
      </c>
      <c r="C193" t="s">
        <v>319</v>
      </c>
      <c r="D193" t="s">
        <v>2705</v>
      </c>
      <c r="G193" t="s">
        <v>489</v>
      </c>
      <c r="J193">
        <v>1700429</v>
      </c>
      <c r="K193">
        <v>1900429</v>
      </c>
      <c r="L193">
        <v>1895673.2991899999</v>
      </c>
      <c r="M193">
        <v>1879815.8291599995</v>
      </c>
      <c r="O193">
        <v>100</v>
      </c>
    </row>
    <row r="194" spans="1:17">
      <c r="A194" t="s">
        <v>318</v>
      </c>
      <c r="B194" t="s">
        <v>303</v>
      </c>
      <c r="C194" t="s">
        <v>319</v>
      </c>
      <c r="D194" t="s">
        <v>2705</v>
      </c>
      <c r="G194" t="s">
        <v>490</v>
      </c>
      <c r="J194">
        <v>1920000</v>
      </c>
      <c r="K194">
        <v>1920000</v>
      </c>
      <c r="L194">
        <v>1915832.6932099999</v>
      </c>
      <c r="M194">
        <v>1914304.0723700009</v>
      </c>
      <c r="O194">
        <v>100</v>
      </c>
    </row>
    <row r="195" spans="1:17">
      <c r="A195" t="s">
        <v>318</v>
      </c>
      <c r="B195" t="s">
        <v>303</v>
      </c>
      <c r="C195" t="s">
        <v>319</v>
      </c>
      <c r="D195" t="s">
        <v>2705</v>
      </c>
      <c r="G195" t="s">
        <v>491</v>
      </c>
      <c r="J195">
        <v>1480000</v>
      </c>
      <c r="K195">
        <v>1480000</v>
      </c>
      <c r="L195">
        <v>1476024.8841400002</v>
      </c>
      <c r="M195">
        <v>1455793.88687</v>
      </c>
      <c r="O195">
        <v>98</v>
      </c>
    </row>
    <row r="196" spans="1:17">
      <c r="A196" t="s">
        <v>318</v>
      </c>
      <c r="B196" t="s">
        <v>303</v>
      </c>
      <c r="C196" t="s">
        <v>319</v>
      </c>
      <c r="D196" t="s">
        <v>2705</v>
      </c>
      <c r="G196" t="s">
        <v>492</v>
      </c>
      <c r="J196">
        <v>1000000</v>
      </c>
      <c r="K196">
        <v>1000000</v>
      </c>
      <c r="L196">
        <v>959637.21281000006</v>
      </c>
      <c r="M196">
        <v>911207.79449999996</v>
      </c>
      <c r="O196">
        <v>92</v>
      </c>
    </row>
    <row r="197" spans="1:17">
      <c r="A197" t="s">
        <v>318</v>
      </c>
      <c r="B197" t="s">
        <v>303</v>
      </c>
      <c r="C197" t="s">
        <v>319</v>
      </c>
      <c r="D197" t="s">
        <v>3094</v>
      </c>
      <c r="G197">
        <v>5</v>
      </c>
      <c r="J197">
        <v>12100429</v>
      </c>
      <c r="K197">
        <v>12370429</v>
      </c>
      <c r="L197">
        <v>12231446.75403</v>
      </c>
      <c r="M197">
        <v>11961445.495650001</v>
      </c>
      <c r="O197">
        <v>490</v>
      </c>
    </row>
    <row r="198" spans="1:17">
      <c r="A198" t="s">
        <v>318</v>
      </c>
      <c r="B198" t="s">
        <v>303</v>
      </c>
      <c r="C198" t="s">
        <v>319</v>
      </c>
      <c r="D198" t="s">
        <v>2716</v>
      </c>
      <c r="G198" t="s">
        <v>493</v>
      </c>
      <c r="J198">
        <v>1000000</v>
      </c>
      <c r="K198">
        <v>1000000</v>
      </c>
      <c r="L198">
        <v>755666.29110000003</v>
      </c>
      <c r="M198">
        <v>332657.05060000002</v>
      </c>
      <c r="O198">
        <v>63</v>
      </c>
    </row>
    <row r="199" spans="1:17">
      <c r="A199" t="s">
        <v>318</v>
      </c>
      <c r="B199" t="s">
        <v>303</v>
      </c>
      <c r="C199" t="s">
        <v>319</v>
      </c>
      <c r="D199" t="s">
        <v>2703</v>
      </c>
      <c r="G199" t="s">
        <v>495</v>
      </c>
      <c r="J199">
        <v>1000000</v>
      </c>
      <c r="K199">
        <v>1000000</v>
      </c>
      <c r="L199">
        <v>939400.36078999995</v>
      </c>
      <c r="M199">
        <v>1001943.75073</v>
      </c>
      <c r="N199">
        <v>1.0019437507300002</v>
      </c>
      <c r="O199">
        <v>0.95</v>
      </c>
      <c r="Q199" t="s">
        <v>496</v>
      </c>
    </row>
    <row r="200" spans="1:17">
      <c r="A200" t="s">
        <v>318</v>
      </c>
      <c r="B200" t="s">
        <v>303</v>
      </c>
      <c r="C200" t="s">
        <v>319</v>
      </c>
      <c r="D200" t="s">
        <v>2703</v>
      </c>
      <c r="G200" t="s">
        <v>497</v>
      </c>
      <c r="J200">
        <v>1200000</v>
      </c>
      <c r="K200">
        <v>1200000</v>
      </c>
      <c r="L200">
        <v>1194695.3380100001</v>
      </c>
      <c r="M200">
        <v>1132151.9480599998</v>
      </c>
      <c r="O200">
        <v>100</v>
      </c>
    </row>
    <row r="201" spans="1:17">
      <c r="A201" t="s">
        <v>318</v>
      </c>
      <c r="B201" t="s">
        <v>303</v>
      </c>
      <c r="C201" t="s">
        <v>319</v>
      </c>
      <c r="D201" t="s">
        <v>3094</v>
      </c>
      <c r="G201">
        <v>2</v>
      </c>
      <c r="J201">
        <v>2200000</v>
      </c>
      <c r="K201">
        <v>2200000</v>
      </c>
      <c r="L201">
        <v>2134095.6987999999</v>
      </c>
      <c r="M201">
        <v>2134095.6987899998</v>
      </c>
    </row>
    <row r="202" spans="1:17">
      <c r="A202" t="s">
        <v>318</v>
      </c>
      <c r="B202" t="s">
        <v>303</v>
      </c>
      <c r="C202" t="s">
        <v>319</v>
      </c>
      <c r="D202" t="s">
        <v>2691</v>
      </c>
      <c r="G202" t="s">
        <v>499</v>
      </c>
      <c r="J202">
        <v>482000</v>
      </c>
      <c r="K202">
        <v>1345500</v>
      </c>
      <c r="L202">
        <v>1216254.17552</v>
      </c>
      <c r="M202">
        <v>1124854.11895</v>
      </c>
      <c r="O202">
        <v>95</v>
      </c>
    </row>
    <row r="203" spans="1:17">
      <c r="A203" t="s">
        <v>318</v>
      </c>
      <c r="B203" t="s">
        <v>303</v>
      </c>
      <c r="C203" t="s">
        <v>319</v>
      </c>
      <c r="D203" t="s">
        <v>2691</v>
      </c>
      <c r="G203" t="s">
        <v>500</v>
      </c>
      <c r="J203">
        <v>270000</v>
      </c>
      <c r="K203">
        <v>2089000</v>
      </c>
      <c r="L203">
        <v>2086767.755270001</v>
      </c>
      <c r="M203">
        <v>1857077.5193599996</v>
      </c>
      <c r="O203">
        <v>100</v>
      </c>
    </row>
    <row r="204" spans="1:17">
      <c r="A204" t="s">
        <v>318</v>
      </c>
      <c r="B204" t="s">
        <v>303</v>
      </c>
      <c r="C204" t="s">
        <v>319</v>
      </c>
      <c r="D204" t="s">
        <v>2691</v>
      </c>
      <c r="G204">
        <v>2</v>
      </c>
      <c r="J204">
        <v>752000</v>
      </c>
      <c r="K204">
        <v>3434500</v>
      </c>
      <c r="L204">
        <v>3303021.9307900011</v>
      </c>
      <c r="M204">
        <v>2981931.6383099994</v>
      </c>
    </row>
    <row r="205" spans="1:17">
      <c r="A205" t="s">
        <v>318</v>
      </c>
      <c r="B205" t="s">
        <v>303</v>
      </c>
      <c r="C205" t="s">
        <v>319</v>
      </c>
      <c r="D205" t="s">
        <v>2691</v>
      </c>
      <c r="G205" t="s">
        <v>501</v>
      </c>
      <c r="J205">
        <v>1000000</v>
      </c>
      <c r="K205">
        <v>2460000</v>
      </c>
      <c r="L205">
        <v>2401183.24266</v>
      </c>
      <c r="M205">
        <v>2368986.2050099997</v>
      </c>
      <c r="O205">
        <v>100</v>
      </c>
    </row>
    <row r="206" spans="1:17">
      <c r="A206" t="s">
        <v>318</v>
      </c>
      <c r="B206" t="s">
        <v>303</v>
      </c>
      <c r="C206" t="s">
        <v>319</v>
      </c>
      <c r="D206" t="s">
        <v>3094</v>
      </c>
      <c r="G206">
        <v>3</v>
      </c>
      <c r="J206">
        <v>1752000</v>
      </c>
      <c r="K206">
        <v>5894500</v>
      </c>
      <c r="L206">
        <v>5704205.1734500006</v>
      </c>
      <c r="M206">
        <v>5350917.8433199991</v>
      </c>
    </row>
    <row r="207" spans="1:17">
      <c r="A207" t="s">
        <v>318</v>
      </c>
      <c r="B207" t="s">
        <v>303</v>
      </c>
      <c r="C207" t="s">
        <v>319</v>
      </c>
      <c r="D207" t="s">
        <v>2708</v>
      </c>
      <c r="G207" t="s">
        <v>503</v>
      </c>
      <c r="J207">
        <v>7000000</v>
      </c>
      <c r="K207">
        <v>9000000</v>
      </c>
      <c r="L207">
        <v>8979498.2900200002</v>
      </c>
      <c r="M207">
        <v>8969950.6052699983</v>
      </c>
      <c r="O207">
        <v>99</v>
      </c>
    </row>
    <row r="208" spans="1:17">
      <c r="A208" t="s">
        <v>318</v>
      </c>
      <c r="B208" t="s">
        <v>303</v>
      </c>
      <c r="C208" t="s">
        <v>319</v>
      </c>
      <c r="D208" t="s">
        <v>2708</v>
      </c>
      <c r="G208" t="s">
        <v>504</v>
      </c>
      <c r="J208">
        <v>4766000</v>
      </c>
      <c r="K208">
        <v>4916000</v>
      </c>
      <c r="L208">
        <v>4856582.5360000003</v>
      </c>
      <c r="M208">
        <v>4542655.4452300007</v>
      </c>
      <c r="O208">
        <v>100</v>
      </c>
    </row>
    <row r="209" spans="1:17">
      <c r="A209" t="s">
        <v>318</v>
      </c>
      <c r="B209" t="s">
        <v>303</v>
      </c>
      <c r="C209" t="s">
        <v>319</v>
      </c>
      <c r="D209" t="s">
        <v>2708</v>
      </c>
      <c r="G209" t="s">
        <v>505</v>
      </c>
      <c r="J209">
        <v>2000000</v>
      </c>
      <c r="K209">
        <v>2000000</v>
      </c>
      <c r="L209">
        <v>1966975.5164099999</v>
      </c>
      <c r="M209">
        <v>1840522.3861499999</v>
      </c>
      <c r="O209">
        <v>85</v>
      </c>
    </row>
    <row r="210" spans="1:17">
      <c r="A210" t="s">
        <v>318</v>
      </c>
      <c r="B210" t="s">
        <v>303</v>
      </c>
      <c r="C210" t="s">
        <v>480</v>
      </c>
      <c r="D210" t="s">
        <v>2705</v>
      </c>
      <c r="G210" t="s">
        <v>507</v>
      </c>
      <c r="J210">
        <v>1000000</v>
      </c>
      <c r="K210">
        <v>1000000</v>
      </c>
      <c r="L210">
        <v>858807</v>
      </c>
      <c r="M210">
        <v>682716</v>
      </c>
      <c r="O210">
        <v>80</v>
      </c>
    </row>
    <row r="211" spans="1:17">
      <c r="A211" t="s">
        <v>318</v>
      </c>
      <c r="B211" t="s">
        <v>303</v>
      </c>
      <c r="C211" t="s">
        <v>480</v>
      </c>
      <c r="D211" t="s">
        <v>2708</v>
      </c>
      <c r="G211" t="s">
        <v>509</v>
      </c>
      <c r="J211">
        <v>19689</v>
      </c>
      <c r="K211">
        <v>3834295</v>
      </c>
      <c r="L211">
        <v>3813323</v>
      </c>
      <c r="M211">
        <v>4627</v>
      </c>
      <c r="O211">
        <v>85</v>
      </c>
    </row>
    <row r="212" spans="1:17">
      <c r="A212" t="s">
        <v>318</v>
      </c>
      <c r="B212" t="s">
        <v>303</v>
      </c>
      <c r="C212" t="s">
        <v>510</v>
      </c>
      <c r="D212" t="s">
        <v>2704</v>
      </c>
      <c r="H212" t="s">
        <v>512</v>
      </c>
      <c r="J212">
        <v>2023771.4240000001</v>
      </c>
      <c r="K212">
        <v>2023771.4240000001</v>
      </c>
      <c r="L212">
        <v>2023771.4240000001</v>
      </c>
      <c r="M212">
        <v>0</v>
      </c>
      <c r="O212">
        <v>15</v>
      </c>
      <c r="Q212" t="s">
        <v>513</v>
      </c>
    </row>
    <row r="213" spans="1:17">
      <c r="A213" t="s">
        <v>318</v>
      </c>
      <c r="B213" t="s">
        <v>303</v>
      </c>
      <c r="C213" t="s">
        <v>510</v>
      </c>
      <c r="D213" t="s">
        <v>2704</v>
      </c>
      <c r="H213" t="s">
        <v>514</v>
      </c>
      <c r="J213">
        <v>1000000</v>
      </c>
      <c r="K213">
        <v>1000000</v>
      </c>
      <c r="L213">
        <v>0</v>
      </c>
      <c r="M213">
        <v>0</v>
      </c>
      <c r="O213">
        <v>0</v>
      </c>
    </row>
    <row r="214" spans="1:17">
      <c r="A214" t="s">
        <v>318</v>
      </c>
      <c r="B214" t="s">
        <v>303</v>
      </c>
      <c r="C214" t="s">
        <v>510</v>
      </c>
      <c r="D214" t="s">
        <v>3094</v>
      </c>
      <c r="J214">
        <v>3023771.4240000001</v>
      </c>
      <c r="K214">
        <v>3023771.4240000001</v>
      </c>
      <c r="L214">
        <v>2023771.4240000001</v>
      </c>
      <c r="M214">
        <v>0</v>
      </c>
      <c r="O214">
        <v>15</v>
      </c>
    </row>
    <row r="215" spans="1:17">
      <c r="A215" t="s">
        <v>318</v>
      </c>
      <c r="B215" t="s">
        <v>303</v>
      </c>
      <c r="C215" t="s">
        <v>510</v>
      </c>
      <c r="D215" t="s">
        <v>2697</v>
      </c>
      <c r="H215" t="s">
        <v>515</v>
      </c>
      <c r="J215">
        <v>1500000</v>
      </c>
      <c r="K215">
        <v>1500000</v>
      </c>
      <c r="L215">
        <v>1492235.7244899999</v>
      </c>
      <c r="M215">
        <v>59689.428079999998</v>
      </c>
      <c r="O215">
        <v>10</v>
      </c>
    </row>
    <row r="216" spans="1:17">
      <c r="A216" t="s">
        <v>318</v>
      </c>
      <c r="B216" t="s">
        <v>303</v>
      </c>
      <c r="C216" t="s">
        <v>510</v>
      </c>
      <c r="D216" t="s">
        <v>2697</v>
      </c>
      <c r="H216" t="s">
        <v>516</v>
      </c>
      <c r="J216">
        <v>1500000</v>
      </c>
      <c r="K216">
        <v>1500000</v>
      </c>
      <c r="L216">
        <v>913686.19055000006</v>
      </c>
      <c r="M216">
        <v>0</v>
      </c>
      <c r="O216">
        <v>5</v>
      </c>
    </row>
    <row r="217" spans="1:17">
      <c r="A217" t="s">
        <v>318</v>
      </c>
      <c r="B217" t="s">
        <v>303</v>
      </c>
      <c r="C217" t="s">
        <v>510</v>
      </c>
      <c r="D217" t="s">
        <v>3094</v>
      </c>
      <c r="J217">
        <v>3000000</v>
      </c>
      <c r="K217">
        <v>3000000</v>
      </c>
      <c r="L217">
        <v>2405921.9150399999</v>
      </c>
      <c r="M217">
        <v>59689.428079999998</v>
      </c>
    </row>
    <row r="218" spans="1:17">
      <c r="A218" t="s">
        <v>318</v>
      </c>
      <c r="B218" t="s">
        <v>303</v>
      </c>
      <c r="C218" t="s">
        <v>510</v>
      </c>
      <c r="D218" t="s">
        <v>2691</v>
      </c>
      <c r="H218" t="s">
        <v>517</v>
      </c>
      <c r="J218">
        <v>3500000</v>
      </c>
      <c r="K218">
        <v>3500000</v>
      </c>
      <c r="L218">
        <v>0</v>
      </c>
      <c r="M218">
        <v>0</v>
      </c>
      <c r="O218">
        <v>0</v>
      </c>
    </row>
    <row r="219" spans="1:17">
      <c r="A219" t="s">
        <v>318</v>
      </c>
      <c r="B219" t="s">
        <v>303</v>
      </c>
      <c r="C219" t="s">
        <v>510</v>
      </c>
      <c r="D219" t="s">
        <v>2708</v>
      </c>
      <c r="H219" t="s">
        <v>518</v>
      </c>
      <c r="J219">
        <v>1000000</v>
      </c>
      <c r="K219">
        <v>1000000</v>
      </c>
      <c r="L219">
        <v>0</v>
      </c>
      <c r="M219">
        <v>0</v>
      </c>
      <c r="O219">
        <v>0</v>
      </c>
    </row>
    <row r="220" spans="1:17">
      <c r="A220" t="s">
        <v>318</v>
      </c>
      <c r="B220" t="s">
        <v>303</v>
      </c>
      <c r="C220" t="s">
        <v>510</v>
      </c>
      <c r="D220" t="s">
        <v>2708</v>
      </c>
      <c r="H220" t="s">
        <v>519</v>
      </c>
      <c r="J220">
        <v>1340118</v>
      </c>
      <c r="K220">
        <v>1340118</v>
      </c>
      <c r="L220">
        <v>0</v>
      </c>
      <c r="M220">
        <v>0</v>
      </c>
      <c r="O220">
        <v>0</v>
      </c>
    </row>
    <row r="221" spans="1:17">
      <c r="A221" t="s">
        <v>318</v>
      </c>
      <c r="B221" t="s">
        <v>310</v>
      </c>
      <c r="D221" t="s">
        <v>2708</v>
      </c>
      <c r="E221" t="s">
        <v>521</v>
      </c>
      <c r="F221" t="s">
        <v>522</v>
      </c>
      <c r="G221" t="s">
        <v>396</v>
      </c>
      <c r="H221" t="s">
        <v>523</v>
      </c>
      <c r="J221">
        <v>1082000</v>
      </c>
      <c r="K221">
        <v>1082000</v>
      </c>
      <c r="L221">
        <v>0</v>
      </c>
      <c r="M221">
        <v>0</v>
      </c>
      <c r="O221" t="s">
        <v>474</v>
      </c>
      <c r="Q221" t="s">
        <v>524</v>
      </c>
    </row>
    <row r="222" spans="1:17">
      <c r="A222" t="s">
        <v>527</v>
      </c>
      <c r="B222" t="s">
        <v>289</v>
      </c>
      <c r="C222" t="s">
        <v>319</v>
      </c>
      <c r="D222" t="s">
        <v>2690</v>
      </c>
      <c r="H222" t="s">
        <v>538</v>
      </c>
      <c r="I222">
        <v>2021</v>
      </c>
      <c r="J222">
        <v>1500000</v>
      </c>
      <c r="K222">
        <v>1700000</v>
      </c>
      <c r="L222">
        <v>1595608.8231500001</v>
      </c>
      <c r="M222">
        <v>1069196.5272599999</v>
      </c>
      <c r="O222">
        <v>0.9</v>
      </c>
      <c r="Q222" t="s">
        <v>539</v>
      </c>
    </row>
    <row r="223" spans="1:17">
      <c r="A223" t="s">
        <v>527</v>
      </c>
      <c r="B223" t="s">
        <v>289</v>
      </c>
      <c r="C223" t="s">
        <v>319</v>
      </c>
      <c r="D223" t="s">
        <v>2690</v>
      </c>
      <c r="E223" t="s">
        <v>540</v>
      </c>
      <c r="H223" t="s">
        <v>541</v>
      </c>
      <c r="I223">
        <v>2006</v>
      </c>
      <c r="J223">
        <v>1000000</v>
      </c>
      <c r="K223">
        <v>6558000</v>
      </c>
      <c r="L223">
        <v>1172441.412</v>
      </c>
      <c r="M223">
        <v>388525</v>
      </c>
      <c r="O223">
        <v>0.08</v>
      </c>
      <c r="Q223" t="s">
        <v>542</v>
      </c>
    </row>
    <row r="224" spans="1:17">
      <c r="A224" t="s">
        <v>527</v>
      </c>
      <c r="B224" t="s">
        <v>289</v>
      </c>
      <c r="C224" t="s">
        <v>319</v>
      </c>
      <c r="D224" t="s">
        <v>2690</v>
      </c>
      <c r="H224" t="s">
        <v>543</v>
      </c>
      <c r="I224">
        <v>2012</v>
      </c>
      <c r="J224">
        <v>380000</v>
      </c>
      <c r="K224">
        <v>380000</v>
      </c>
      <c r="L224">
        <v>379138.53503000003</v>
      </c>
      <c r="M224">
        <v>53647.754159999997</v>
      </c>
      <c r="O224">
        <v>0.2</v>
      </c>
      <c r="Q224" t="s">
        <v>544</v>
      </c>
    </row>
    <row r="225" spans="1:17">
      <c r="A225" t="s">
        <v>527</v>
      </c>
      <c r="B225" t="s">
        <v>289</v>
      </c>
      <c r="C225" t="s">
        <v>319</v>
      </c>
      <c r="D225" t="s">
        <v>2690</v>
      </c>
      <c r="H225" t="s">
        <v>545</v>
      </c>
      <c r="I225">
        <v>3</v>
      </c>
      <c r="J225">
        <v>2880000</v>
      </c>
      <c r="K225">
        <v>8638000</v>
      </c>
      <c r="L225">
        <v>3147188.77018</v>
      </c>
      <c r="M225">
        <v>1511369.2814199999</v>
      </c>
      <c r="Q225">
        <v>3</v>
      </c>
    </row>
    <row r="226" spans="1:17">
      <c r="A226" t="s">
        <v>527</v>
      </c>
      <c r="B226" t="s">
        <v>289</v>
      </c>
      <c r="C226" t="s">
        <v>319</v>
      </c>
      <c r="D226" t="s">
        <v>2691</v>
      </c>
      <c r="E226" t="s">
        <v>547</v>
      </c>
      <c r="F226" t="s">
        <v>548</v>
      </c>
      <c r="H226" t="s">
        <v>549</v>
      </c>
      <c r="I226">
        <v>2002</v>
      </c>
      <c r="J226">
        <v>160000</v>
      </c>
      <c r="K226">
        <v>1296000</v>
      </c>
      <c r="L226">
        <v>1213944.3656299999</v>
      </c>
      <c r="M226">
        <v>1190478.7422</v>
      </c>
      <c r="O226">
        <v>0.98</v>
      </c>
      <c r="Q226" t="s">
        <v>550</v>
      </c>
    </row>
    <row r="227" spans="1:17">
      <c r="A227" t="s">
        <v>527</v>
      </c>
      <c r="B227" t="s">
        <v>289</v>
      </c>
      <c r="C227" t="s">
        <v>319</v>
      </c>
      <c r="D227" t="s">
        <v>2691</v>
      </c>
      <c r="H227" t="s">
        <v>551</v>
      </c>
      <c r="I227">
        <v>2006</v>
      </c>
      <c r="J227">
        <v>500000</v>
      </c>
      <c r="K227">
        <v>2323500</v>
      </c>
      <c r="L227">
        <v>1843758.9983300001</v>
      </c>
      <c r="M227">
        <v>1843191.23963</v>
      </c>
      <c r="O227">
        <v>1</v>
      </c>
      <c r="Q227" t="s">
        <v>552</v>
      </c>
    </row>
    <row r="228" spans="1:17">
      <c r="A228" t="s">
        <v>527</v>
      </c>
      <c r="B228" t="s">
        <v>289</v>
      </c>
      <c r="C228" t="s">
        <v>319</v>
      </c>
      <c r="D228" t="s">
        <v>2691</v>
      </c>
      <c r="H228" t="s">
        <v>553</v>
      </c>
      <c r="I228">
        <v>2007</v>
      </c>
      <c r="J228">
        <v>500000</v>
      </c>
      <c r="K228">
        <v>2333500</v>
      </c>
      <c r="L228">
        <v>1913768.5094099999</v>
      </c>
      <c r="M228">
        <v>1909369.31461</v>
      </c>
      <c r="O228">
        <v>1</v>
      </c>
      <c r="Q228" t="s">
        <v>554</v>
      </c>
    </row>
    <row r="229" spans="1:17">
      <c r="A229" t="s">
        <v>527</v>
      </c>
      <c r="B229" t="s">
        <v>289</v>
      </c>
      <c r="C229" t="s">
        <v>319</v>
      </c>
      <c r="D229" t="s">
        <v>2697</v>
      </c>
      <c r="H229" t="s">
        <v>555</v>
      </c>
    </row>
    <row r="230" spans="1:17">
      <c r="A230" t="s">
        <v>527</v>
      </c>
      <c r="B230" t="s">
        <v>289</v>
      </c>
      <c r="C230" t="s">
        <v>319</v>
      </c>
      <c r="D230" t="s">
        <v>2697</v>
      </c>
      <c r="H230" t="s">
        <v>556</v>
      </c>
      <c r="I230">
        <v>2012</v>
      </c>
      <c r="J230">
        <v>1155000</v>
      </c>
      <c r="K230">
        <v>1155000</v>
      </c>
      <c r="L230">
        <v>139.28148000000002</v>
      </c>
      <c r="M230">
        <v>139.28148000000002</v>
      </c>
      <c r="O230">
        <v>0</v>
      </c>
      <c r="Q230" t="s">
        <v>557</v>
      </c>
    </row>
    <row r="231" spans="1:17">
      <c r="A231" t="s">
        <v>527</v>
      </c>
      <c r="B231" t="s">
        <v>289</v>
      </c>
      <c r="C231" t="s">
        <v>319</v>
      </c>
      <c r="D231" t="s">
        <v>2697</v>
      </c>
      <c r="H231" t="s">
        <v>558</v>
      </c>
      <c r="I231">
        <v>2011</v>
      </c>
      <c r="J231">
        <v>2310000</v>
      </c>
      <c r="K231">
        <v>6818355</v>
      </c>
      <c r="L231">
        <v>6055151.7649799995</v>
      </c>
      <c r="M231">
        <v>5351323.0448500002</v>
      </c>
      <c r="O231">
        <v>0.7</v>
      </c>
      <c r="Q231" t="s">
        <v>20</v>
      </c>
    </row>
    <row r="232" spans="1:17">
      <c r="A232" t="s">
        <v>527</v>
      </c>
      <c r="B232" t="s">
        <v>289</v>
      </c>
      <c r="C232" t="s">
        <v>319</v>
      </c>
      <c r="D232" t="s">
        <v>2697</v>
      </c>
      <c r="H232" t="s">
        <v>559</v>
      </c>
      <c r="I232">
        <v>2012</v>
      </c>
      <c r="J232">
        <v>711000</v>
      </c>
      <c r="K232">
        <v>2051821</v>
      </c>
      <c r="L232">
        <v>1824430.21209</v>
      </c>
      <c r="M232">
        <v>1810721.88576</v>
      </c>
      <c r="O232">
        <v>0.97</v>
      </c>
      <c r="Q232" t="s">
        <v>560</v>
      </c>
    </row>
    <row r="233" spans="1:17">
      <c r="A233" t="s">
        <v>527</v>
      </c>
      <c r="B233" t="s">
        <v>289</v>
      </c>
      <c r="C233" t="s">
        <v>319</v>
      </c>
      <c r="D233" t="s">
        <v>2697</v>
      </c>
      <c r="H233" t="s">
        <v>561</v>
      </c>
      <c r="I233">
        <v>2011</v>
      </c>
      <c r="J233">
        <v>1422000</v>
      </c>
      <c r="K233">
        <v>3409000</v>
      </c>
      <c r="L233">
        <v>944.40995999999996</v>
      </c>
      <c r="M233">
        <v>944.40995999999996</v>
      </c>
      <c r="O233">
        <v>0</v>
      </c>
      <c r="Q233" t="s">
        <v>557</v>
      </c>
    </row>
    <row r="234" spans="1:17">
      <c r="A234" t="s">
        <v>527</v>
      </c>
      <c r="B234" t="s">
        <v>289</v>
      </c>
      <c r="C234" t="s">
        <v>319</v>
      </c>
      <c r="D234" t="s">
        <v>2697</v>
      </c>
      <c r="H234" t="s">
        <v>562</v>
      </c>
      <c r="I234">
        <v>4</v>
      </c>
      <c r="J234">
        <v>5598000</v>
      </c>
      <c r="K234">
        <v>13434176</v>
      </c>
      <c r="L234">
        <v>7880665.6685100002</v>
      </c>
      <c r="M234">
        <v>7163128.6220500004</v>
      </c>
      <c r="Q234">
        <v>4</v>
      </c>
    </row>
    <row r="235" spans="1:17">
      <c r="A235" t="s">
        <v>527</v>
      </c>
      <c r="B235" t="s">
        <v>289</v>
      </c>
      <c r="C235" t="s">
        <v>319</v>
      </c>
      <c r="D235" t="s">
        <v>2700</v>
      </c>
      <c r="H235" t="s">
        <v>564</v>
      </c>
      <c r="I235">
        <v>2010</v>
      </c>
      <c r="J235">
        <v>300000</v>
      </c>
      <c r="K235">
        <v>1284000</v>
      </c>
      <c r="L235">
        <v>996882.25138999999</v>
      </c>
      <c r="M235">
        <v>996865.81183000002</v>
      </c>
      <c r="O235">
        <v>0.98</v>
      </c>
      <c r="Q235" t="s">
        <v>565</v>
      </c>
    </row>
    <row r="236" spans="1:17">
      <c r="A236" t="s">
        <v>527</v>
      </c>
      <c r="B236" t="s">
        <v>289</v>
      </c>
      <c r="C236" t="s">
        <v>319</v>
      </c>
      <c r="D236" t="s">
        <v>2700</v>
      </c>
      <c r="H236" t="s">
        <v>566</v>
      </c>
      <c r="I236">
        <v>2006</v>
      </c>
      <c r="J236">
        <v>250000</v>
      </c>
      <c r="K236">
        <v>1029000</v>
      </c>
      <c r="L236">
        <v>959593.90622</v>
      </c>
      <c r="M236">
        <v>789288.48422999994</v>
      </c>
      <c r="O236">
        <v>0.88</v>
      </c>
      <c r="Q236" t="s">
        <v>20</v>
      </c>
    </row>
    <row r="237" spans="1:17">
      <c r="A237" t="s">
        <v>527</v>
      </c>
      <c r="B237" t="s">
        <v>289</v>
      </c>
      <c r="C237" t="s">
        <v>319</v>
      </c>
      <c r="D237" t="s">
        <v>2700</v>
      </c>
      <c r="H237" t="s">
        <v>567</v>
      </c>
      <c r="I237">
        <v>2010</v>
      </c>
      <c r="J237">
        <v>800000</v>
      </c>
      <c r="K237">
        <v>1945360</v>
      </c>
      <c r="L237">
        <v>1707147.2703799999</v>
      </c>
      <c r="M237">
        <v>1717555.4268800002</v>
      </c>
      <c r="O237">
        <v>0.98</v>
      </c>
      <c r="Q237" t="s">
        <v>568</v>
      </c>
    </row>
    <row r="238" spans="1:17">
      <c r="A238" t="s">
        <v>527</v>
      </c>
      <c r="B238" t="s">
        <v>289</v>
      </c>
      <c r="C238" t="s">
        <v>319</v>
      </c>
      <c r="D238" t="s">
        <v>2703</v>
      </c>
      <c r="H238" t="s">
        <v>570</v>
      </c>
      <c r="I238">
        <v>2015</v>
      </c>
      <c r="J238">
        <v>1800000</v>
      </c>
      <c r="K238">
        <v>1800000</v>
      </c>
      <c r="L238">
        <v>0</v>
      </c>
      <c r="M238">
        <v>0</v>
      </c>
      <c r="O238">
        <v>0</v>
      </c>
      <c r="Q238" t="s">
        <v>557</v>
      </c>
    </row>
    <row r="239" spans="1:17">
      <c r="A239" t="s">
        <v>527</v>
      </c>
      <c r="B239" t="s">
        <v>289</v>
      </c>
      <c r="C239" t="s">
        <v>319</v>
      </c>
      <c r="D239" t="s">
        <v>2703</v>
      </c>
      <c r="H239" t="s">
        <v>571</v>
      </c>
      <c r="I239">
        <v>2018</v>
      </c>
      <c r="J239">
        <v>3000000</v>
      </c>
      <c r="K239">
        <v>3000000</v>
      </c>
      <c r="L239">
        <v>1745931.3465499999</v>
      </c>
      <c r="M239">
        <v>1447097.70242</v>
      </c>
      <c r="O239">
        <v>0.95</v>
      </c>
      <c r="Q239" t="s">
        <v>20</v>
      </c>
    </row>
    <row r="240" spans="1:17">
      <c r="A240" t="s">
        <v>527</v>
      </c>
      <c r="B240" t="s">
        <v>289</v>
      </c>
      <c r="C240" t="s">
        <v>319</v>
      </c>
      <c r="D240" t="s">
        <v>2703</v>
      </c>
      <c r="H240" t="s">
        <v>572</v>
      </c>
      <c r="I240">
        <v>2018</v>
      </c>
      <c r="J240">
        <v>4000000</v>
      </c>
      <c r="K240">
        <v>4000000</v>
      </c>
      <c r="L240">
        <v>1026443.63479</v>
      </c>
      <c r="M240">
        <v>768461.64741000021</v>
      </c>
      <c r="O240">
        <v>0.95</v>
      </c>
      <c r="Q240" t="s">
        <v>20</v>
      </c>
    </row>
    <row r="241" spans="1:17">
      <c r="A241" t="s">
        <v>527</v>
      </c>
      <c r="B241" t="s">
        <v>289</v>
      </c>
      <c r="C241" t="s">
        <v>319</v>
      </c>
      <c r="D241" t="s">
        <v>2704</v>
      </c>
      <c r="H241" t="s">
        <v>574</v>
      </c>
      <c r="I241">
        <v>2014</v>
      </c>
      <c r="J241">
        <v>1210000</v>
      </c>
      <c r="K241">
        <v>1161162</v>
      </c>
      <c r="L241">
        <v>1063288.1438800001</v>
      </c>
      <c r="M241">
        <v>930820.38633999997</v>
      </c>
      <c r="O241">
        <v>0.89</v>
      </c>
      <c r="Q241" t="s">
        <v>436</v>
      </c>
    </row>
    <row r="242" spans="1:17">
      <c r="A242" t="s">
        <v>527</v>
      </c>
      <c r="B242" t="s">
        <v>289</v>
      </c>
      <c r="C242" t="s">
        <v>319</v>
      </c>
      <c r="D242" t="s">
        <v>2704</v>
      </c>
      <c r="H242" t="s">
        <v>575</v>
      </c>
      <c r="I242">
        <v>2013</v>
      </c>
      <c r="J242">
        <v>1210000</v>
      </c>
      <c r="K242">
        <v>1210000</v>
      </c>
      <c r="L242">
        <v>1173955.87185</v>
      </c>
      <c r="M242">
        <v>883084.08652999997</v>
      </c>
      <c r="O242">
        <v>0.9</v>
      </c>
      <c r="Q242" t="s">
        <v>436</v>
      </c>
    </row>
    <row r="243" spans="1:17">
      <c r="A243" t="s">
        <v>527</v>
      </c>
      <c r="B243" t="s">
        <v>289</v>
      </c>
      <c r="C243" t="s">
        <v>319</v>
      </c>
      <c r="D243" t="s">
        <v>2704</v>
      </c>
      <c r="H243" t="s">
        <v>576</v>
      </c>
      <c r="I243">
        <v>2012</v>
      </c>
      <c r="J243">
        <v>1210000</v>
      </c>
      <c r="K243">
        <v>1075148</v>
      </c>
      <c r="L243">
        <v>946653.00538999995</v>
      </c>
      <c r="M243">
        <v>830032.32250000001</v>
      </c>
      <c r="O243">
        <v>0.88</v>
      </c>
      <c r="Q243" t="s">
        <v>436</v>
      </c>
    </row>
    <row r="244" spans="1:17">
      <c r="A244" t="s">
        <v>527</v>
      </c>
      <c r="B244" t="s">
        <v>289</v>
      </c>
      <c r="C244" t="s">
        <v>319</v>
      </c>
      <c r="D244" t="s">
        <v>2704</v>
      </c>
      <c r="H244" t="s">
        <v>578</v>
      </c>
      <c r="I244">
        <v>2009</v>
      </c>
      <c r="J244">
        <v>2250000</v>
      </c>
      <c r="K244">
        <v>2799122</v>
      </c>
      <c r="L244">
        <v>2720979.5278400001</v>
      </c>
      <c r="M244">
        <v>2660229.6950400001</v>
      </c>
      <c r="O244">
        <v>0.75</v>
      </c>
      <c r="Q244" t="s">
        <v>579</v>
      </c>
    </row>
    <row r="245" spans="1:17">
      <c r="A245" t="s">
        <v>527</v>
      </c>
      <c r="B245" t="s">
        <v>289</v>
      </c>
      <c r="C245" t="s">
        <v>319</v>
      </c>
      <c r="D245" t="s">
        <v>2704</v>
      </c>
      <c r="H245" t="s">
        <v>580</v>
      </c>
      <c r="I245">
        <v>2018</v>
      </c>
      <c r="J245">
        <v>2500000</v>
      </c>
      <c r="K245">
        <v>1370000</v>
      </c>
      <c r="L245">
        <v>1304918.0270100001</v>
      </c>
      <c r="M245">
        <v>771976.81697000004</v>
      </c>
      <c r="O245">
        <v>0.75</v>
      </c>
      <c r="Q245" t="s">
        <v>20</v>
      </c>
    </row>
    <row r="246" spans="1:17">
      <c r="A246" t="s">
        <v>527</v>
      </c>
      <c r="B246" t="s">
        <v>289</v>
      </c>
      <c r="C246" t="s">
        <v>319</v>
      </c>
      <c r="D246" t="s">
        <v>2704</v>
      </c>
      <c r="H246" t="s">
        <v>581</v>
      </c>
      <c r="I246">
        <v>2022</v>
      </c>
      <c r="J246">
        <v>1600000</v>
      </c>
      <c r="K246">
        <v>1600000</v>
      </c>
      <c r="L246">
        <v>1197586.37396</v>
      </c>
      <c r="M246">
        <v>46828.811179999997</v>
      </c>
      <c r="O246">
        <v>0.15</v>
      </c>
      <c r="Q246" t="s">
        <v>20</v>
      </c>
    </row>
    <row r="247" spans="1:17">
      <c r="A247" t="s">
        <v>527</v>
      </c>
      <c r="B247" t="s">
        <v>289</v>
      </c>
      <c r="C247" t="s">
        <v>319</v>
      </c>
      <c r="D247" t="s">
        <v>2704</v>
      </c>
      <c r="H247" t="s">
        <v>582</v>
      </c>
      <c r="I247">
        <v>2022</v>
      </c>
      <c r="J247">
        <v>2000000</v>
      </c>
      <c r="K247">
        <v>2000000</v>
      </c>
      <c r="L247">
        <v>1754714.00987</v>
      </c>
      <c r="M247">
        <v>340640.52132</v>
      </c>
      <c r="O247">
        <v>0.3</v>
      </c>
      <c r="Q247" t="s">
        <v>20</v>
      </c>
    </row>
    <row r="248" spans="1:17">
      <c r="A248" t="s">
        <v>527</v>
      </c>
      <c r="B248" t="s">
        <v>289</v>
      </c>
      <c r="C248" t="s">
        <v>319</v>
      </c>
      <c r="D248" t="s">
        <v>2711</v>
      </c>
      <c r="H248" t="s">
        <v>584</v>
      </c>
      <c r="I248">
        <v>2012</v>
      </c>
      <c r="J248">
        <v>600000</v>
      </c>
      <c r="K248">
        <v>1188162</v>
      </c>
      <c r="L248">
        <v>31091.867489999997</v>
      </c>
      <c r="M248">
        <v>4237.6137900000003</v>
      </c>
      <c r="O248">
        <v>0</v>
      </c>
      <c r="Q248" t="s">
        <v>585</v>
      </c>
    </row>
    <row r="249" spans="1:17">
      <c r="A249" t="s">
        <v>527</v>
      </c>
      <c r="B249" t="s">
        <v>289</v>
      </c>
      <c r="C249" t="s">
        <v>319</v>
      </c>
      <c r="D249" t="s">
        <v>2711</v>
      </c>
      <c r="H249" t="s">
        <v>586</v>
      </c>
      <c r="I249">
        <v>2013</v>
      </c>
      <c r="J249">
        <v>500000</v>
      </c>
      <c r="K249">
        <v>2906000</v>
      </c>
      <c r="L249">
        <v>2706416.0718299998</v>
      </c>
      <c r="M249">
        <v>737492.51922999998</v>
      </c>
      <c r="O249">
        <v>0.65</v>
      </c>
      <c r="Q249" t="s">
        <v>20</v>
      </c>
    </row>
    <row r="250" spans="1:17">
      <c r="A250" t="s">
        <v>527</v>
      </c>
      <c r="B250" t="s">
        <v>289</v>
      </c>
      <c r="C250" t="s">
        <v>319</v>
      </c>
      <c r="D250" t="s">
        <v>2711</v>
      </c>
      <c r="H250" t="s">
        <v>587</v>
      </c>
      <c r="I250">
        <v>2018</v>
      </c>
      <c r="J250">
        <v>5000000</v>
      </c>
      <c r="K250">
        <v>25000000</v>
      </c>
      <c r="L250">
        <v>23977964.659109998</v>
      </c>
      <c r="M250">
        <v>3893705.9654100002</v>
      </c>
      <c r="O250">
        <v>0.15</v>
      </c>
      <c r="Q250" t="s">
        <v>588</v>
      </c>
    </row>
    <row r="251" spans="1:17">
      <c r="A251" t="s">
        <v>527</v>
      </c>
      <c r="B251" t="s">
        <v>289</v>
      </c>
      <c r="C251" t="s">
        <v>319</v>
      </c>
      <c r="D251" t="s">
        <v>2716</v>
      </c>
      <c r="H251" t="s">
        <v>590</v>
      </c>
      <c r="I251">
        <v>2022</v>
      </c>
      <c r="J251">
        <v>1400000</v>
      </c>
      <c r="K251">
        <v>1400000</v>
      </c>
      <c r="L251">
        <v>1383159.6507000001</v>
      </c>
      <c r="M251">
        <v>1061921.2086199999</v>
      </c>
      <c r="O251">
        <v>1</v>
      </c>
      <c r="Q251" t="s">
        <v>591</v>
      </c>
    </row>
    <row r="252" spans="1:17">
      <c r="A252" t="s">
        <v>527</v>
      </c>
      <c r="B252" t="s">
        <v>313</v>
      </c>
      <c r="C252" t="s">
        <v>319</v>
      </c>
      <c r="D252" t="s">
        <v>2705</v>
      </c>
      <c r="E252" t="s">
        <v>593</v>
      </c>
      <c r="F252" t="s">
        <v>594</v>
      </c>
      <c r="H252" t="s">
        <v>595</v>
      </c>
      <c r="J252">
        <v>3307000</v>
      </c>
      <c r="K252">
        <v>3307000</v>
      </c>
      <c r="L252">
        <v>2573379</v>
      </c>
      <c r="M252">
        <v>883361</v>
      </c>
      <c r="O252">
        <v>70</v>
      </c>
    </row>
    <row r="253" spans="1:17">
      <c r="A253" t="s">
        <v>527</v>
      </c>
      <c r="B253" t="s">
        <v>313</v>
      </c>
      <c r="C253" t="s">
        <v>319</v>
      </c>
      <c r="D253" t="s">
        <v>2705</v>
      </c>
      <c r="E253" t="s">
        <v>593</v>
      </c>
      <c r="F253" t="s">
        <v>594</v>
      </c>
      <c r="H253" t="s">
        <v>596</v>
      </c>
      <c r="J253">
        <v>1130000</v>
      </c>
      <c r="K253">
        <v>1130000</v>
      </c>
      <c r="L253">
        <v>221270</v>
      </c>
      <c r="M253">
        <v>221270</v>
      </c>
      <c r="O253">
        <v>0</v>
      </c>
      <c r="Q253" t="s">
        <v>597</v>
      </c>
    </row>
    <row r="254" spans="1:17">
      <c r="A254" t="s">
        <v>527</v>
      </c>
      <c r="B254" t="s">
        <v>313</v>
      </c>
      <c r="C254" t="s">
        <v>319</v>
      </c>
      <c r="D254" t="s">
        <v>2711</v>
      </c>
      <c r="E254" t="s">
        <v>599</v>
      </c>
      <c r="F254" t="s">
        <v>600</v>
      </c>
      <c r="H254" t="s">
        <v>601</v>
      </c>
      <c r="J254">
        <v>950000</v>
      </c>
      <c r="K254">
        <v>1550000</v>
      </c>
      <c r="L254">
        <v>1248685</v>
      </c>
      <c r="M254">
        <v>1248685</v>
      </c>
      <c r="O254">
        <v>30</v>
      </c>
      <c r="Q254" t="s">
        <v>602</v>
      </c>
    </row>
    <row r="255" spans="1:17">
      <c r="A255" t="s">
        <v>527</v>
      </c>
      <c r="B255" t="s">
        <v>313</v>
      </c>
      <c r="C255" t="s">
        <v>319</v>
      </c>
      <c r="D255" t="s">
        <v>2711</v>
      </c>
      <c r="E255" t="s">
        <v>599</v>
      </c>
      <c r="F255" t="s">
        <v>600</v>
      </c>
      <c r="H255" t="s">
        <v>603</v>
      </c>
      <c r="J255">
        <v>1279583</v>
      </c>
      <c r="K255">
        <v>1279583</v>
      </c>
      <c r="L255">
        <v>1226844</v>
      </c>
      <c r="M255">
        <v>239020</v>
      </c>
      <c r="O255">
        <v>98</v>
      </c>
      <c r="Q255" t="s">
        <v>604</v>
      </c>
    </row>
    <row r="256" spans="1:17">
      <c r="A256" t="s">
        <v>527</v>
      </c>
      <c r="B256" t="s">
        <v>297</v>
      </c>
      <c r="C256" t="s">
        <v>319</v>
      </c>
      <c r="D256" t="s">
        <v>2691</v>
      </c>
      <c r="E256" t="s">
        <v>606</v>
      </c>
      <c r="F256" t="s">
        <v>607</v>
      </c>
      <c r="G256" t="s">
        <v>608</v>
      </c>
      <c r="H256" t="s">
        <v>609</v>
      </c>
      <c r="I256" t="s">
        <v>610</v>
      </c>
      <c r="J256">
        <v>900000</v>
      </c>
      <c r="K256">
        <v>2316607</v>
      </c>
      <c r="L256">
        <v>29895</v>
      </c>
      <c r="M256">
        <v>28459.572620000003</v>
      </c>
      <c r="O256">
        <v>0</v>
      </c>
      <c r="Q256" t="s">
        <v>611</v>
      </c>
    </row>
    <row r="257" spans="1:17">
      <c r="A257" t="s">
        <v>527</v>
      </c>
      <c r="B257" t="s">
        <v>297</v>
      </c>
      <c r="C257" t="s">
        <v>319</v>
      </c>
      <c r="D257" t="s">
        <v>2691</v>
      </c>
      <c r="E257" t="s">
        <v>606</v>
      </c>
      <c r="F257" t="s">
        <v>607</v>
      </c>
      <c r="G257" t="s">
        <v>612</v>
      </c>
      <c r="H257" t="s">
        <v>613</v>
      </c>
      <c r="I257" t="s">
        <v>614</v>
      </c>
      <c r="J257">
        <v>500000</v>
      </c>
      <c r="K257">
        <v>1800000</v>
      </c>
      <c r="L257">
        <v>16640</v>
      </c>
      <c r="M257">
        <v>16310.22517</v>
      </c>
      <c r="O257">
        <v>0</v>
      </c>
      <c r="Q257" t="s">
        <v>611</v>
      </c>
    </row>
    <row r="258" spans="1:17">
      <c r="A258" t="s">
        <v>527</v>
      </c>
      <c r="B258" t="s">
        <v>297</v>
      </c>
      <c r="C258" t="s">
        <v>319</v>
      </c>
      <c r="D258" t="s">
        <v>2696</v>
      </c>
      <c r="E258" t="s">
        <v>616</v>
      </c>
      <c r="F258" t="s">
        <v>617</v>
      </c>
      <c r="G258" t="s">
        <v>618</v>
      </c>
      <c r="H258" t="s">
        <v>619</v>
      </c>
      <c r="I258">
        <v>2010</v>
      </c>
      <c r="J258">
        <v>1044000</v>
      </c>
      <c r="K258">
        <v>1527000</v>
      </c>
      <c r="L258">
        <v>1490013</v>
      </c>
      <c r="M258">
        <v>1478610.8300900001</v>
      </c>
      <c r="O258">
        <v>1</v>
      </c>
      <c r="Q258" t="s">
        <v>13</v>
      </c>
    </row>
    <row r="259" spans="1:17">
      <c r="A259" t="s">
        <v>527</v>
      </c>
      <c r="B259" t="s">
        <v>297</v>
      </c>
      <c r="C259" t="s">
        <v>319</v>
      </c>
      <c r="D259" t="s">
        <v>2697</v>
      </c>
      <c r="E259" t="s">
        <v>621</v>
      </c>
      <c r="F259" t="s">
        <v>622</v>
      </c>
      <c r="G259" t="s">
        <v>623</v>
      </c>
      <c r="H259" t="s">
        <v>624</v>
      </c>
      <c r="I259">
        <v>2011</v>
      </c>
      <c r="J259">
        <v>2310000</v>
      </c>
      <c r="K259">
        <v>3104000</v>
      </c>
      <c r="L259">
        <v>3065910</v>
      </c>
      <c r="M259">
        <v>3057058.8769800002</v>
      </c>
      <c r="O259">
        <v>1</v>
      </c>
      <c r="Q259" t="s">
        <v>13</v>
      </c>
    </row>
    <row r="260" spans="1:17">
      <c r="A260" t="s">
        <v>527</v>
      </c>
      <c r="B260" t="s">
        <v>297</v>
      </c>
      <c r="C260" t="s">
        <v>319</v>
      </c>
      <c r="D260" t="s">
        <v>2703</v>
      </c>
      <c r="E260" t="s">
        <v>626</v>
      </c>
      <c r="F260" t="s">
        <v>627</v>
      </c>
      <c r="G260" t="s">
        <v>628</v>
      </c>
      <c r="H260" t="s">
        <v>629</v>
      </c>
      <c r="I260">
        <v>2018</v>
      </c>
      <c r="J260">
        <v>2000000</v>
      </c>
      <c r="K260">
        <v>2000000</v>
      </c>
      <c r="L260">
        <v>1691351</v>
      </c>
      <c r="M260">
        <v>957852.66949999996</v>
      </c>
      <c r="O260">
        <v>0.6</v>
      </c>
      <c r="Q260" t="s">
        <v>630</v>
      </c>
    </row>
    <row r="261" spans="1:17">
      <c r="A261" t="s">
        <v>527</v>
      </c>
      <c r="B261" t="s">
        <v>297</v>
      </c>
      <c r="C261" t="s">
        <v>319</v>
      </c>
      <c r="D261" t="s">
        <v>2705</v>
      </c>
      <c r="E261" t="s">
        <v>632</v>
      </c>
      <c r="F261" t="s">
        <v>633</v>
      </c>
      <c r="G261" t="s">
        <v>634</v>
      </c>
      <c r="H261" t="s">
        <v>635</v>
      </c>
      <c r="I261">
        <v>2014</v>
      </c>
      <c r="J261">
        <v>2800000</v>
      </c>
      <c r="K261">
        <v>2856358</v>
      </c>
      <c r="L261">
        <v>2854809</v>
      </c>
      <c r="M261">
        <v>2714835.5651700003</v>
      </c>
      <c r="O261">
        <v>1</v>
      </c>
      <c r="Q261" t="s">
        <v>13</v>
      </c>
    </row>
    <row r="262" spans="1:17">
      <c r="A262" t="s">
        <v>527</v>
      </c>
      <c r="B262" t="s">
        <v>297</v>
      </c>
      <c r="C262" t="s">
        <v>319</v>
      </c>
      <c r="D262" t="s">
        <v>2705</v>
      </c>
      <c r="E262" t="s">
        <v>636</v>
      </c>
      <c r="F262" t="s">
        <v>637</v>
      </c>
      <c r="G262" t="s">
        <v>638</v>
      </c>
      <c r="H262" t="s">
        <v>639</v>
      </c>
      <c r="I262">
        <v>2022</v>
      </c>
      <c r="J262">
        <v>1350000</v>
      </c>
      <c r="K262">
        <v>1350000</v>
      </c>
      <c r="L262">
        <v>434473</v>
      </c>
      <c r="M262">
        <v>102459.8625</v>
      </c>
      <c r="O262">
        <v>0.25</v>
      </c>
      <c r="Q262" t="s">
        <v>20</v>
      </c>
    </row>
    <row r="263" spans="1:17">
      <c r="A263" t="s">
        <v>527</v>
      </c>
      <c r="B263" t="s">
        <v>297</v>
      </c>
      <c r="C263" t="s">
        <v>319</v>
      </c>
      <c r="D263" t="s">
        <v>2705</v>
      </c>
      <c r="E263" t="s">
        <v>636</v>
      </c>
      <c r="F263" t="s">
        <v>637</v>
      </c>
      <c r="G263" t="s">
        <v>640</v>
      </c>
      <c r="H263" t="s">
        <v>641</v>
      </c>
      <c r="I263">
        <v>2018</v>
      </c>
      <c r="J263">
        <v>2300000</v>
      </c>
      <c r="K263">
        <v>2300000</v>
      </c>
      <c r="L263">
        <v>2244858</v>
      </c>
      <c r="M263">
        <v>1925463.4642</v>
      </c>
      <c r="O263">
        <v>0.8</v>
      </c>
      <c r="Q263" t="s">
        <v>630</v>
      </c>
    </row>
    <row r="264" spans="1:17">
      <c r="A264" t="s">
        <v>527</v>
      </c>
      <c r="B264" t="s">
        <v>297</v>
      </c>
      <c r="C264" t="s">
        <v>319</v>
      </c>
      <c r="D264" t="s">
        <v>2705</v>
      </c>
      <c r="E264" t="s">
        <v>636</v>
      </c>
      <c r="F264" t="s">
        <v>637</v>
      </c>
      <c r="G264" t="s">
        <v>642</v>
      </c>
      <c r="H264" t="s">
        <v>643</v>
      </c>
      <c r="I264">
        <v>2018</v>
      </c>
      <c r="J264">
        <v>1000000</v>
      </c>
      <c r="K264">
        <v>1000000</v>
      </c>
      <c r="L264">
        <v>727956</v>
      </c>
      <c r="M264">
        <v>618847.92944999994</v>
      </c>
      <c r="O264">
        <v>0.56000000000000005</v>
      </c>
      <c r="Q264" t="s">
        <v>630</v>
      </c>
    </row>
    <row r="265" spans="1:17">
      <c r="A265" t="s">
        <v>527</v>
      </c>
      <c r="B265" t="s">
        <v>297</v>
      </c>
      <c r="C265" t="s">
        <v>319</v>
      </c>
      <c r="D265" t="s">
        <v>2705</v>
      </c>
      <c r="E265" t="s">
        <v>636</v>
      </c>
      <c r="F265" t="s">
        <v>637</v>
      </c>
      <c r="G265" t="s">
        <v>644</v>
      </c>
      <c r="H265" t="s">
        <v>645</v>
      </c>
      <c r="I265">
        <v>2020</v>
      </c>
      <c r="J265">
        <v>4000000</v>
      </c>
      <c r="K265">
        <v>4000000</v>
      </c>
      <c r="L265">
        <v>3880909</v>
      </c>
      <c r="M265">
        <v>2755539.2608399997</v>
      </c>
      <c r="O265">
        <v>0.65</v>
      </c>
      <c r="Q265" t="s">
        <v>114</v>
      </c>
    </row>
    <row r="266" spans="1:17">
      <c r="A266" t="s">
        <v>527</v>
      </c>
      <c r="B266" t="s">
        <v>297</v>
      </c>
      <c r="C266" t="s">
        <v>319</v>
      </c>
      <c r="D266" t="s">
        <v>2708</v>
      </c>
      <c r="E266" t="s">
        <v>647</v>
      </c>
      <c r="F266" t="s">
        <v>648</v>
      </c>
      <c r="G266" t="s">
        <v>649</v>
      </c>
      <c r="H266" t="s">
        <v>650</v>
      </c>
      <c r="I266">
        <v>2017</v>
      </c>
      <c r="J266">
        <v>2500000</v>
      </c>
      <c r="K266">
        <v>4043000</v>
      </c>
      <c r="L266">
        <v>3914424</v>
      </c>
      <c r="M266">
        <v>3897680.6171900001</v>
      </c>
      <c r="O266">
        <v>0.95</v>
      </c>
      <c r="Q266" t="s">
        <v>630</v>
      </c>
    </row>
    <row r="267" spans="1:17">
      <c r="A267" t="s">
        <v>527</v>
      </c>
      <c r="B267" t="s">
        <v>297</v>
      </c>
      <c r="C267" t="s">
        <v>319</v>
      </c>
      <c r="D267" t="s">
        <v>2711</v>
      </c>
      <c r="E267" t="s">
        <v>652</v>
      </c>
      <c r="F267" t="s">
        <v>653</v>
      </c>
      <c r="G267" t="s">
        <v>654</v>
      </c>
      <c r="H267" t="s">
        <v>655</v>
      </c>
      <c r="I267" t="s">
        <v>610</v>
      </c>
      <c r="J267">
        <v>1000000</v>
      </c>
      <c r="K267">
        <v>1000000</v>
      </c>
      <c r="L267">
        <v>165893</v>
      </c>
      <c r="M267">
        <v>62104.633000000002</v>
      </c>
      <c r="O267">
        <v>0.05</v>
      </c>
      <c r="Q267" t="s">
        <v>114</v>
      </c>
    </row>
    <row r="268" spans="1:17">
      <c r="A268" t="s">
        <v>527</v>
      </c>
      <c r="B268" t="s">
        <v>297</v>
      </c>
      <c r="C268" t="s">
        <v>319</v>
      </c>
      <c r="D268" t="s">
        <v>2711</v>
      </c>
      <c r="E268" t="s">
        <v>652</v>
      </c>
      <c r="F268" t="s">
        <v>653</v>
      </c>
      <c r="G268" t="s">
        <v>656</v>
      </c>
      <c r="H268" t="s">
        <v>657</v>
      </c>
      <c r="I268" t="s">
        <v>658</v>
      </c>
      <c r="J268">
        <v>600000</v>
      </c>
      <c r="K268">
        <v>1410000</v>
      </c>
      <c r="L268">
        <v>1115018</v>
      </c>
      <c r="M268">
        <v>935632.54171999998</v>
      </c>
      <c r="O268">
        <v>0.9</v>
      </c>
      <c r="Q268" t="s">
        <v>630</v>
      </c>
    </row>
    <row r="269" spans="1:17">
      <c r="A269" t="s">
        <v>527</v>
      </c>
      <c r="B269" t="s">
        <v>297</v>
      </c>
      <c r="C269" t="s">
        <v>319</v>
      </c>
      <c r="D269" t="s">
        <v>2711</v>
      </c>
      <c r="E269" t="s">
        <v>652</v>
      </c>
      <c r="F269" t="s">
        <v>653</v>
      </c>
      <c r="G269" t="s">
        <v>659</v>
      </c>
      <c r="H269" t="s">
        <v>660</v>
      </c>
      <c r="I269" t="s">
        <v>661</v>
      </c>
      <c r="J269">
        <v>2800000</v>
      </c>
      <c r="K269">
        <v>4975000</v>
      </c>
      <c r="L269">
        <v>4573964</v>
      </c>
      <c r="M269">
        <v>3481534.4893899993</v>
      </c>
      <c r="O269">
        <v>1</v>
      </c>
      <c r="Q269" t="s">
        <v>13</v>
      </c>
    </row>
    <row r="270" spans="1:17">
      <c r="A270" t="s">
        <v>527</v>
      </c>
      <c r="B270" t="s">
        <v>315</v>
      </c>
      <c r="C270" t="s">
        <v>319</v>
      </c>
      <c r="D270" t="s">
        <v>2691</v>
      </c>
      <c r="E270" t="s">
        <v>663</v>
      </c>
      <c r="F270" t="s">
        <v>664</v>
      </c>
      <c r="G270" t="s">
        <v>665</v>
      </c>
      <c r="H270" t="s">
        <v>665</v>
      </c>
      <c r="I270">
        <v>2022</v>
      </c>
      <c r="J270">
        <v>1391251</v>
      </c>
      <c r="K270">
        <v>1391251</v>
      </c>
      <c r="L270">
        <v>863681</v>
      </c>
      <c r="M270">
        <v>13744</v>
      </c>
      <c r="O270">
        <v>0.55000000000000004</v>
      </c>
      <c r="Q270" t="s">
        <v>114</v>
      </c>
    </row>
    <row r="271" spans="1:17">
      <c r="A271" t="s">
        <v>527</v>
      </c>
      <c r="B271" t="s">
        <v>315</v>
      </c>
      <c r="C271" t="s">
        <v>319</v>
      </c>
      <c r="D271" t="s">
        <v>2691</v>
      </c>
      <c r="E271" t="s">
        <v>663</v>
      </c>
      <c r="F271" t="s">
        <v>664</v>
      </c>
      <c r="G271" t="s">
        <v>666</v>
      </c>
      <c r="H271" t="s">
        <v>666</v>
      </c>
      <c r="I271">
        <v>2022</v>
      </c>
      <c r="J271">
        <v>1796366</v>
      </c>
      <c r="K271">
        <v>1796366</v>
      </c>
      <c r="L271">
        <v>122598</v>
      </c>
      <c r="M271">
        <v>245</v>
      </c>
      <c r="O271">
        <v>0</v>
      </c>
      <c r="Q271" t="s">
        <v>114</v>
      </c>
    </row>
    <row r="272" spans="1:17">
      <c r="A272" t="s">
        <v>527</v>
      </c>
      <c r="B272" t="s">
        <v>315</v>
      </c>
      <c r="C272" t="s">
        <v>319</v>
      </c>
      <c r="D272" t="s">
        <v>2708</v>
      </c>
      <c r="E272" t="s">
        <v>668</v>
      </c>
      <c r="F272" t="s">
        <v>669</v>
      </c>
      <c r="G272" t="s">
        <v>670</v>
      </c>
      <c r="H272" t="s">
        <v>670</v>
      </c>
      <c r="I272">
        <v>2022</v>
      </c>
      <c r="J272">
        <v>1292512</v>
      </c>
      <c r="K272">
        <v>1402868</v>
      </c>
      <c r="L272">
        <v>1371741</v>
      </c>
      <c r="M272">
        <v>1233334</v>
      </c>
      <c r="O272">
        <v>0.95</v>
      </c>
      <c r="Q272" t="s">
        <v>114</v>
      </c>
    </row>
    <row r="273" spans="1:17">
      <c r="A273" t="s">
        <v>527</v>
      </c>
      <c r="B273" t="s">
        <v>315</v>
      </c>
      <c r="C273" t="s">
        <v>319</v>
      </c>
      <c r="D273" t="s">
        <v>2711</v>
      </c>
      <c r="E273" t="s">
        <v>672</v>
      </c>
      <c r="F273" t="s">
        <v>673</v>
      </c>
      <c r="G273" t="s">
        <v>674</v>
      </c>
      <c r="H273" t="s">
        <v>674</v>
      </c>
      <c r="I273">
        <v>2022</v>
      </c>
      <c r="J273">
        <v>1749275</v>
      </c>
      <c r="K273">
        <v>2749275</v>
      </c>
      <c r="L273">
        <v>1661774</v>
      </c>
      <c r="M273">
        <v>631367</v>
      </c>
      <c r="O273">
        <v>0.9</v>
      </c>
      <c r="Q273" t="s">
        <v>114</v>
      </c>
    </row>
    <row r="274" spans="1:17">
      <c r="A274" t="s">
        <v>527</v>
      </c>
      <c r="B274" t="s">
        <v>271</v>
      </c>
      <c r="C274" t="s">
        <v>319</v>
      </c>
      <c r="D274" t="s">
        <v>2691</v>
      </c>
      <c r="E274" t="s">
        <v>676</v>
      </c>
      <c r="F274" t="s">
        <v>677</v>
      </c>
      <c r="H274" t="s">
        <v>678</v>
      </c>
      <c r="I274">
        <v>2004</v>
      </c>
      <c r="J274">
        <v>200000</v>
      </c>
      <c r="K274">
        <v>1135000</v>
      </c>
      <c r="L274">
        <v>1083832</v>
      </c>
      <c r="M274">
        <v>1012970</v>
      </c>
      <c r="O274">
        <v>98</v>
      </c>
    </row>
    <row r="275" spans="1:17">
      <c r="A275" t="s">
        <v>527</v>
      </c>
      <c r="B275" t="s">
        <v>271</v>
      </c>
      <c r="C275" t="s">
        <v>319</v>
      </c>
      <c r="D275" t="s">
        <v>2691</v>
      </c>
      <c r="E275" t="s">
        <v>676</v>
      </c>
      <c r="F275" t="s">
        <v>677</v>
      </c>
      <c r="H275" t="s">
        <v>679</v>
      </c>
      <c r="I275">
        <v>2007</v>
      </c>
      <c r="J275">
        <v>500000</v>
      </c>
      <c r="K275">
        <v>5129400</v>
      </c>
      <c r="L275">
        <v>89285</v>
      </c>
      <c r="M275">
        <v>64133</v>
      </c>
      <c r="O275">
        <v>0</v>
      </c>
      <c r="Q275" t="s">
        <v>107</v>
      </c>
    </row>
    <row r="276" spans="1:17">
      <c r="A276" t="s">
        <v>527</v>
      </c>
      <c r="B276" t="s">
        <v>271</v>
      </c>
      <c r="C276" t="s">
        <v>319</v>
      </c>
      <c r="D276" t="s">
        <v>2697</v>
      </c>
      <c r="E276" t="s">
        <v>681</v>
      </c>
      <c r="F276" t="s">
        <v>682</v>
      </c>
      <c r="H276" t="s">
        <v>683</v>
      </c>
      <c r="I276">
        <v>2011</v>
      </c>
      <c r="J276">
        <v>2310000</v>
      </c>
      <c r="K276">
        <v>3220800</v>
      </c>
      <c r="L276">
        <v>2573730</v>
      </c>
      <c r="M276">
        <v>2290066</v>
      </c>
      <c r="O276">
        <v>98</v>
      </c>
      <c r="Q276" t="s">
        <v>684</v>
      </c>
    </row>
    <row r="277" spans="1:17">
      <c r="A277" t="s">
        <v>527</v>
      </c>
      <c r="B277" t="s">
        <v>271</v>
      </c>
      <c r="C277" t="s">
        <v>319</v>
      </c>
      <c r="D277" t="s">
        <v>2697</v>
      </c>
      <c r="E277" t="s">
        <v>685</v>
      </c>
      <c r="F277" t="s">
        <v>686</v>
      </c>
      <c r="H277" t="s">
        <v>687</v>
      </c>
      <c r="I277">
        <v>2011</v>
      </c>
      <c r="J277">
        <v>1422000</v>
      </c>
      <c r="K277">
        <v>1568740</v>
      </c>
      <c r="L277">
        <v>1514318</v>
      </c>
      <c r="M277">
        <v>1505560</v>
      </c>
      <c r="O277">
        <v>100</v>
      </c>
      <c r="Q277" t="s">
        <v>688</v>
      </c>
    </row>
    <row r="278" spans="1:17">
      <c r="A278" t="s">
        <v>527</v>
      </c>
      <c r="B278" t="s">
        <v>271</v>
      </c>
      <c r="C278" t="s">
        <v>319</v>
      </c>
      <c r="D278" t="s">
        <v>2699</v>
      </c>
      <c r="E278" t="s">
        <v>690</v>
      </c>
      <c r="F278" t="s">
        <v>691</v>
      </c>
      <c r="H278" t="s">
        <v>692</v>
      </c>
      <c r="I278">
        <v>2014</v>
      </c>
      <c r="J278">
        <v>1600000</v>
      </c>
      <c r="K278">
        <v>1600000</v>
      </c>
      <c r="L278">
        <v>0</v>
      </c>
      <c r="M278">
        <v>0</v>
      </c>
      <c r="O278">
        <v>0</v>
      </c>
      <c r="Q278" t="s">
        <v>693</v>
      </c>
    </row>
    <row r="279" spans="1:17">
      <c r="A279" t="s">
        <v>527</v>
      </c>
      <c r="B279" t="s">
        <v>271</v>
      </c>
      <c r="C279" t="s">
        <v>319</v>
      </c>
      <c r="D279" t="s">
        <v>2700</v>
      </c>
      <c r="E279" t="s">
        <v>695</v>
      </c>
      <c r="F279" t="s">
        <v>696</v>
      </c>
      <c r="H279" t="s">
        <v>697</v>
      </c>
      <c r="I279">
        <v>2006</v>
      </c>
      <c r="J279">
        <v>400000</v>
      </c>
      <c r="K279">
        <v>1326178</v>
      </c>
      <c r="L279">
        <v>1317631</v>
      </c>
      <c r="M279">
        <v>1309697</v>
      </c>
      <c r="O279">
        <v>100</v>
      </c>
      <c r="Q279" t="s">
        <v>688</v>
      </c>
    </row>
    <row r="280" spans="1:17">
      <c r="A280" t="s">
        <v>527</v>
      </c>
      <c r="B280" t="s">
        <v>271</v>
      </c>
      <c r="C280" t="s">
        <v>319</v>
      </c>
      <c r="D280" t="s">
        <v>2703</v>
      </c>
      <c r="E280" t="s">
        <v>699</v>
      </c>
      <c r="F280" t="s">
        <v>700</v>
      </c>
      <c r="H280" t="s">
        <v>701</v>
      </c>
      <c r="I280">
        <v>2018</v>
      </c>
      <c r="J280">
        <v>800000</v>
      </c>
      <c r="K280">
        <v>800000</v>
      </c>
      <c r="L280">
        <v>683885</v>
      </c>
      <c r="M280">
        <v>72295</v>
      </c>
      <c r="O280">
        <v>10</v>
      </c>
    </row>
    <row r="281" spans="1:17">
      <c r="A281" t="s">
        <v>527</v>
      </c>
      <c r="B281" t="s">
        <v>271</v>
      </c>
      <c r="C281" t="s">
        <v>319</v>
      </c>
      <c r="D281" t="s">
        <v>2703</v>
      </c>
      <c r="E281" t="s">
        <v>699</v>
      </c>
      <c r="F281" t="s">
        <v>700</v>
      </c>
      <c r="H281" t="s">
        <v>702</v>
      </c>
      <c r="I281">
        <v>2018</v>
      </c>
      <c r="J281">
        <v>1200000</v>
      </c>
      <c r="K281">
        <v>1200000</v>
      </c>
      <c r="L281">
        <v>717230</v>
      </c>
      <c r="M281">
        <v>182169</v>
      </c>
      <c r="O281">
        <v>35</v>
      </c>
    </row>
    <row r="282" spans="1:17">
      <c r="A282" t="s">
        <v>527</v>
      </c>
      <c r="B282" t="s">
        <v>271</v>
      </c>
      <c r="C282" t="s">
        <v>319</v>
      </c>
      <c r="D282" t="s">
        <v>2703</v>
      </c>
      <c r="E282" t="s">
        <v>699</v>
      </c>
      <c r="F282" t="s">
        <v>700</v>
      </c>
      <c r="H282" t="s">
        <v>703</v>
      </c>
      <c r="I282">
        <v>2014</v>
      </c>
      <c r="J282">
        <v>1000000</v>
      </c>
      <c r="K282">
        <v>1000000</v>
      </c>
      <c r="L282">
        <v>11762</v>
      </c>
      <c r="M282">
        <v>2999</v>
      </c>
      <c r="O282">
        <v>0</v>
      </c>
      <c r="Q282" t="s">
        <v>704</v>
      </c>
    </row>
    <row r="283" spans="1:17">
      <c r="A283" t="s">
        <v>527</v>
      </c>
      <c r="B283" t="s">
        <v>271</v>
      </c>
      <c r="C283" t="s">
        <v>319</v>
      </c>
      <c r="D283" t="s">
        <v>2708</v>
      </c>
      <c r="E283" t="s">
        <v>706</v>
      </c>
      <c r="F283" t="s">
        <v>707</v>
      </c>
      <c r="H283" t="s">
        <v>708</v>
      </c>
      <c r="I283">
        <v>2021</v>
      </c>
      <c r="J283">
        <v>1000000</v>
      </c>
      <c r="K283">
        <v>1000000</v>
      </c>
      <c r="L283">
        <v>975633</v>
      </c>
      <c r="M283">
        <v>952835</v>
      </c>
      <c r="O283">
        <v>100</v>
      </c>
      <c r="Q283" t="s">
        <v>709</v>
      </c>
    </row>
    <row r="284" spans="1:17">
      <c r="A284" t="s">
        <v>527</v>
      </c>
      <c r="B284" t="s">
        <v>271</v>
      </c>
      <c r="C284" t="s">
        <v>319</v>
      </c>
      <c r="D284" t="s">
        <v>2711</v>
      </c>
      <c r="E284" t="s">
        <v>711</v>
      </c>
      <c r="F284" t="s">
        <v>712</v>
      </c>
      <c r="H284" t="s">
        <v>713</v>
      </c>
      <c r="I284">
        <v>2006</v>
      </c>
      <c r="J284">
        <v>345000</v>
      </c>
      <c r="K284">
        <v>1195000</v>
      </c>
      <c r="L284">
        <v>1187723</v>
      </c>
      <c r="M284">
        <v>1125550</v>
      </c>
      <c r="O284">
        <v>95</v>
      </c>
      <c r="Q284" t="s">
        <v>714</v>
      </c>
    </row>
    <row r="285" spans="1:17">
      <c r="A285" t="s">
        <v>527</v>
      </c>
      <c r="B285" t="s">
        <v>271</v>
      </c>
      <c r="C285" t="s">
        <v>319</v>
      </c>
      <c r="D285" t="s">
        <v>2711</v>
      </c>
      <c r="E285" t="s">
        <v>711</v>
      </c>
      <c r="F285" t="s">
        <v>712</v>
      </c>
      <c r="H285" t="s">
        <v>715</v>
      </c>
      <c r="I285">
        <v>2010</v>
      </c>
      <c r="J285">
        <v>200000</v>
      </c>
      <c r="K285">
        <v>200000</v>
      </c>
      <c r="L285">
        <v>165325</v>
      </c>
      <c r="M285">
        <v>165325</v>
      </c>
      <c r="O285">
        <v>98</v>
      </c>
      <c r="Q285" t="s">
        <v>716</v>
      </c>
    </row>
    <row r="286" spans="1:17">
      <c r="A286" t="s">
        <v>527</v>
      </c>
      <c r="B286" t="s">
        <v>271</v>
      </c>
      <c r="C286" t="s">
        <v>319</v>
      </c>
      <c r="D286" t="s">
        <v>2711</v>
      </c>
      <c r="E286" t="s">
        <v>711</v>
      </c>
      <c r="F286" t="s">
        <v>712</v>
      </c>
      <c r="H286" t="s">
        <v>717</v>
      </c>
      <c r="I286">
        <v>2008</v>
      </c>
      <c r="J286">
        <v>600000</v>
      </c>
      <c r="K286">
        <v>1828983</v>
      </c>
      <c r="L286">
        <v>1605246</v>
      </c>
      <c r="M286">
        <v>1178978</v>
      </c>
      <c r="O286">
        <v>50</v>
      </c>
      <c r="Q286" t="s">
        <v>718</v>
      </c>
    </row>
    <row r="287" spans="1:17">
      <c r="A287" t="s">
        <v>527</v>
      </c>
      <c r="B287" t="s">
        <v>271</v>
      </c>
      <c r="C287" t="s">
        <v>319</v>
      </c>
      <c r="D287" t="s">
        <v>2711</v>
      </c>
      <c r="E287" t="s">
        <v>711</v>
      </c>
      <c r="F287" t="s">
        <v>712</v>
      </c>
      <c r="H287" t="s">
        <v>719</v>
      </c>
      <c r="I287">
        <v>2015</v>
      </c>
      <c r="J287">
        <v>300000</v>
      </c>
      <c r="K287">
        <v>300000</v>
      </c>
      <c r="L287">
        <v>179497</v>
      </c>
      <c r="M287">
        <v>15390</v>
      </c>
      <c r="O287">
        <v>5</v>
      </c>
      <c r="Q287" t="s">
        <v>720</v>
      </c>
    </row>
    <row r="288" spans="1:17">
      <c r="A288" t="s">
        <v>527</v>
      </c>
      <c r="B288" t="s">
        <v>271</v>
      </c>
      <c r="C288" t="s">
        <v>319</v>
      </c>
      <c r="D288" t="s">
        <v>2711</v>
      </c>
      <c r="E288" t="s">
        <v>711</v>
      </c>
      <c r="F288" t="s">
        <v>712</v>
      </c>
      <c r="H288" t="s">
        <v>721</v>
      </c>
      <c r="I288">
        <v>2015</v>
      </c>
      <c r="J288">
        <v>50000</v>
      </c>
      <c r="K288">
        <v>50000</v>
      </c>
      <c r="L288">
        <v>18287</v>
      </c>
      <c r="M288">
        <v>14029</v>
      </c>
      <c r="O288">
        <v>28</v>
      </c>
      <c r="Q288" t="s">
        <v>720</v>
      </c>
    </row>
    <row r="289" spans="1:17">
      <c r="A289" t="s">
        <v>527</v>
      </c>
      <c r="B289" t="s">
        <v>271</v>
      </c>
      <c r="C289" t="s">
        <v>319</v>
      </c>
      <c r="D289" t="s">
        <v>2711</v>
      </c>
      <c r="E289" t="s">
        <v>711</v>
      </c>
      <c r="F289" t="s">
        <v>712</v>
      </c>
      <c r="H289" t="s">
        <v>722</v>
      </c>
      <c r="I289">
        <v>2013</v>
      </c>
      <c r="J289">
        <v>60000</v>
      </c>
      <c r="K289">
        <v>60000</v>
      </c>
      <c r="L289">
        <v>55040</v>
      </c>
      <c r="M289">
        <v>706</v>
      </c>
      <c r="O289">
        <v>50</v>
      </c>
      <c r="Q289" t="s">
        <v>723</v>
      </c>
    </row>
    <row r="290" spans="1:17">
      <c r="A290" t="s">
        <v>527</v>
      </c>
      <c r="B290" t="s">
        <v>271</v>
      </c>
      <c r="C290" t="s">
        <v>319</v>
      </c>
      <c r="D290" t="s">
        <v>2711</v>
      </c>
      <c r="E290" t="s">
        <v>711</v>
      </c>
      <c r="F290" t="s">
        <v>712</v>
      </c>
      <c r="H290" t="s">
        <v>724</v>
      </c>
      <c r="I290">
        <v>2014</v>
      </c>
      <c r="J290">
        <v>600000</v>
      </c>
      <c r="K290">
        <v>2258000</v>
      </c>
      <c r="L290">
        <v>207</v>
      </c>
      <c r="M290">
        <v>0</v>
      </c>
      <c r="O290">
        <v>0</v>
      </c>
      <c r="Q290" t="s">
        <v>725</v>
      </c>
    </row>
    <row r="291" spans="1:17">
      <c r="A291" t="s">
        <v>527</v>
      </c>
      <c r="B291" t="s">
        <v>271</v>
      </c>
      <c r="C291" t="s">
        <v>319</v>
      </c>
      <c r="D291" t="s">
        <v>2711</v>
      </c>
      <c r="E291" t="s">
        <v>711</v>
      </c>
      <c r="F291" t="s">
        <v>712</v>
      </c>
      <c r="H291" t="s">
        <v>726</v>
      </c>
      <c r="I291">
        <v>2014</v>
      </c>
      <c r="J291">
        <v>4000000</v>
      </c>
      <c r="K291">
        <v>8983000</v>
      </c>
      <c r="L291">
        <v>3690356</v>
      </c>
      <c r="M291">
        <v>891936</v>
      </c>
      <c r="O291">
        <v>35</v>
      </c>
      <c r="Q291" t="s">
        <v>727</v>
      </c>
    </row>
    <row r="292" spans="1:17">
      <c r="A292" t="s">
        <v>527</v>
      </c>
      <c r="B292" t="s">
        <v>271</v>
      </c>
      <c r="C292" t="s">
        <v>319</v>
      </c>
      <c r="D292" t="s">
        <v>2711</v>
      </c>
      <c r="E292" t="s">
        <v>711</v>
      </c>
      <c r="F292" t="s">
        <v>712</v>
      </c>
      <c r="H292" t="s">
        <v>728</v>
      </c>
      <c r="I292">
        <v>2014</v>
      </c>
      <c r="J292">
        <v>1200000</v>
      </c>
      <c r="K292">
        <v>2464000</v>
      </c>
      <c r="L292">
        <v>123376</v>
      </c>
      <c r="M292">
        <v>2372</v>
      </c>
      <c r="O292">
        <v>25</v>
      </c>
      <c r="Q292" t="s">
        <v>729</v>
      </c>
    </row>
    <row r="293" spans="1:17">
      <c r="A293" t="s">
        <v>527</v>
      </c>
      <c r="B293" t="s">
        <v>271</v>
      </c>
      <c r="C293" t="s">
        <v>319</v>
      </c>
      <c r="D293" t="s">
        <v>2711</v>
      </c>
      <c r="E293" t="s">
        <v>730</v>
      </c>
      <c r="F293" t="s">
        <v>731</v>
      </c>
      <c r="H293" t="s">
        <v>732</v>
      </c>
      <c r="I293">
        <v>2017</v>
      </c>
      <c r="J293">
        <v>500000</v>
      </c>
      <c r="K293">
        <v>1000000</v>
      </c>
      <c r="L293">
        <v>881930</v>
      </c>
      <c r="M293">
        <v>563865</v>
      </c>
      <c r="O293">
        <v>90</v>
      </c>
    </row>
    <row r="294" spans="1:17">
      <c r="A294" t="s">
        <v>527</v>
      </c>
      <c r="B294" t="s">
        <v>271</v>
      </c>
      <c r="C294" t="s">
        <v>319</v>
      </c>
      <c r="D294" t="s">
        <v>2716</v>
      </c>
      <c r="E294" t="s">
        <v>734</v>
      </c>
      <c r="F294" t="s">
        <v>735</v>
      </c>
      <c r="H294" t="s">
        <v>736</v>
      </c>
      <c r="I294">
        <v>2006</v>
      </c>
      <c r="J294">
        <v>2000000</v>
      </c>
      <c r="K294">
        <v>4384000</v>
      </c>
      <c r="L294">
        <v>4040539</v>
      </c>
      <c r="M294">
        <v>1092885</v>
      </c>
      <c r="O294">
        <v>48</v>
      </c>
    </row>
    <row r="295" spans="1:17">
      <c r="A295" t="s">
        <v>527</v>
      </c>
      <c r="B295" t="s">
        <v>271</v>
      </c>
      <c r="C295" t="s">
        <v>319</v>
      </c>
      <c r="D295" t="s">
        <v>2716</v>
      </c>
      <c r="E295" t="s">
        <v>734</v>
      </c>
      <c r="F295" t="s">
        <v>735</v>
      </c>
      <c r="H295" t="s">
        <v>737</v>
      </c>
      <c r="I295">
        <v>2012</v>
      </c>
      <c r="J295">
        <v>1000000</v>
      </c>
      <c r="K295">
        <v>1282330</v>
      </c>
      <c r="L295">
        <v>1276755</v>
      </c>
      <c r="M295">
        <v>1250468</v>
      </c>
      <c r="O295">
        <v>100</v>
      </c>
      <c r="Q295" t="s">
        <v>738</v>
      </c>
    </row>
    <row r="296" spans="1:17">
      <c r="A296" t="s">
        <v>527</v>
      </c>
      <c r="B296" t="s">
        <v>309</v>
      </c>
      <c r="C296" t="s">
        <v>319</v>
      </c>
      <c r="D296" t="s">
        <v>2705</v>
      </c>
      <c r="E296" t="s">
        <v>740</v>
      </c>
      <c r="F296" t="s">
        <v>741</v>
      </c>
      <c r="H296" t="s">
        <v>742</v>
      </c>
      <c r="I296">
        <v>2022</v>
      </c>
      <c r="J296">
        <v>1630000</v>
      </c>
      <c r="K296">
        <v>1630000</v>
      </c>
      <c r="L296">
        <v>1615525.97621</v>
      </c>
      <c r="M296">
        <v>1041339.69309</v>
      </c>
      <c r="O296">
        <v>0.8</v>
      </c>
      <c r="Q296" t="s">
        <v>743</v>
      </c>
    </row>
    <row r="297" spans="1:17">
      <c r="A297" t="s">
        <v>527</v>
      </c>
      <c r="B297" t="s">
        <v>309</v>
      </c>
      <c r="C297" t="s">
        <v>319</v>
      </c>
      <c r="D297" t="s">
        <v>2711</v>
      </c>
      <c r="E297" t="s">
        <v>745</v>
      </c>
      <c r="F297" t="s">
        <v>746</v>
      </c>
      <c r="H297" t="s">
        <v>747</v>
      </c>
      <c r="I297">
        <v>2022</v>
      </c>
      <c r="J297">
        <v>2400000</v>
      </c>
      <c r="K297">
        <v>2400000</v>
      </c>
      <c r="L297">
        <v>152003.33850000001</v>
      </c>
      <c r="M297">
        <v>0</v>
      </c>
      <c r="O297" t="s">
        <v>748</v>
      </c>
      <c r="Q297" t="s">
        <v>749</v>
      </c>
    </row>
    <row r="298" spans="1:17">
      <c r="A298" t="s">
        <v>527</v>
      </c>
      <c r="B298" t="s">
        <v>309</v>
      </c>
      <c r="C298" t="s">
        <v>319</v>
      </c>
      <c r="D298" t="s">
        <v>2711</v>
      </c>
      <c r="E298" t="s">
        <v>745</v>
      </c>
      <c r="F298" t="s">
        <v>746</v>
      </c>
      <c r="H298" t="s">
        <v>750</v>
      </c>
      <c r="I298">
        <v>2022</v>
      </c>
      <c r="J298">
        <v>3206617</v>
      </c>
      <c r="K298">
        <v>3206617</v>
      </c>
      <c r="L298">
        <v>222559.27</v>
      </c>
      <c r="M298">
        <v>0</v>
      </c>
      <c r="O298" t="s">
        <v>751</v>
      </c>
      <c r="Q298" t="s">
        <v>749</v>
      </c>
    </row>
    <row r="299" spans="1:17">
      <c r="A299" t="s">
        <v>527</v>
      </c>
      <c r="B299" t="s">
        <v>309</v>
      </c>
      <c r="C299" t="s">
        <v>319</v>
      </c>
      <c r="D299" t="s">
        <v>2716</v>
      </c>
      <c r="E299" t="s">
        <v>753</v>
      </c>
      <c r="F299" t="s">
        <v>754</v>
      </c>
      <c r="H299" t="s">
        <v>755</v>
      </c>
      <c r="I299">
        <v>2022</v>
      </c>
      <c r="J299">
        <v>3780000</v>
      </c>
      <c r="K299">
        <v>3780000</v>
      </c>
      <c r="L299">
        <v>3410044.4959</v>
      </c>
      <c r="M299">
        <v>0</v>
      </c>
      <c r="O299">
        <v>0.05</v>
      </c>
      <c r="Q299" t="s">
        <v>743</v>
      </c>
    </row>
    <row r="300" spans="1:17">
      <c r="A300" t="s">
        <v>527</v>
      </c>
      <c r="B300" t="s">
        <v>305</v>
      </c>
      <c r="C300" t="s">
        <v>319</v>
      </c>
      <c r="D300" t="s">
        <v>2716</v>
      </c>
      <c r="E300" t="s">
        <v>757</v>
      </c>
      <c r="F300" t="s">
        <v>758</v>
      </c>
      <c r="H300" t="s">
        <v>759</v>
      </c>
      <c r="I300">
        <v>2022</v>
      </c>
      <c r="J300">
        <v>1000000</v>
      </c>
      <c r="K300">
        <v>1000000</v>
      </c>
      <c r="L300">
        <v>989494.98604999995</v>
      </c>
      <c r="M300">
        <v>456955.25388999999</v>
      </c>
      <c r="O300">
        <v>0.6</v>
      </c>
      <c r="Q300" t="s">
        <v>20</v>
      </c>
    </row>
    <row r="301" spans="1:17">
      <c r="A301" t="s">
        <v>527</v>
      </c>
      <c r="B301" t="s">
        <v>305</v>
      </c>
      <c r="C301" t="s">
        <v>319</v>
      </c>
      <c r="D301" t="s">
        <v>2716</v>
      </c>
      <c r="E301" t="s">
        <v>757</v>
      </c>
      <c r="F301" t="s">
        <v>758</v>
      </c>
      <c r="H301" t="s">
        <v>760</v>
      </c>
      <c r="I301">
        <v>2022</v>
      </c>
      <c r="J301">
        <v>1500000</v>
      </c>
      <c r="K301">
        <v>1500000</v>
      </c>
      <c r="L301">
        <v>517232.25</v>
      </c>
      <c r="M301">
        <v>0</v>
      </c>
      <c r="O301">
        <v>0.05</v>
      </c>
      <c r="Q301" t="s">
        <v>20</v>
      </c>
    </row>
    <row r="302" spans="1:17">
      <c r="A302" t="s">
        <v>527</v>
      </c>
      <c r="B302" t="s">
        <v>305</v>
      </c>
      <c r="C302" t="s">
        <v>319</v>
      </c>
      <c r="D302" t="s">
        <v>2716</v>
      </c>
      <c r="E302" t="s">
        <v>757</v>
      </c>
      <c r="F302" t="s">
        <v>758</v>
      </c>
      <c r="H302" t="s">
        <v>3254</v>
      </c>
      <c r="I302" t="s">
        <v>610</v>
      </c>
      <c r="J302">
        <v>1200000</v>
      </c>
      <c r="K302">
        <v>3130000</v>
      </c>
      <c r="L302">
        <v>3087749.5848300001</v>
      </c>
      <c r="M302">
        <v>3084348.60507</v>
      </c>
      <c r="O302">
        <v>1</v>
      </c>
      <c r="Q302" t="s">
        <v>762</v>
      </c>
    </row>
    <row r="303" spans="1:17">
      <c r="A303" t="s">
        <v>527</v>
      </c>
      <c r="B303" t="s">
        <v>305</v>
      </c>
      <c r="C303" t="s">
        <v>319</v>
      </c>
      <c r="D303" t="s">
        <v>2716</v>
      </c>
      <c r="E303" t="s">
        <v>757</v>
      </c>
      <c r="F303" t="s">
        <v>758</v>
      </c>
      <c r="H303" t="s">
        <v>763</v>
      </c>
    </row>
    <row r="304" spans="1:17">
      <c r="A304" t="s">
        <v>527</v>
      </c>
      <c r="B304" t="s">
        <v>305</v>
      </c>
      <c r="C304" t="s">
        <v>319</v>
      </c>
      <c r="D304" t="s">
        <v>2716</v>
      </c>
      <c r="E304" t="s">
        <v>757</v>
      </c>
      <c r="F304" t="s">
        <v>758</v>
      </c>
      <c r="H304" t="s">
        <v>764</v>
      </c>
    </row>
    <row r="305" spans="1:17">
      <c r="A305" t="s">
        <v>527</v>
      </c>
      <c r="B305" t="s">
        <v>305</v>
      </c>
      <c r="C305" t="s">
        <v>319</v>
      </c>
      <c r="D305" t="s">
        <v>2716</v>
      </c>
      <c r="E305" t="s">
        <v>757</v>
      </c>
      <c r="F305" t="s">
        <v>758</v>
      </c>
      <c r="H305" t="s">
        <v>765</v>
      </c>
      <c r="I305">
        <v>2022</v>
      </c>
      <c r="J305">
        <v>1000000</v>
      </c>
      <c r="K305">
        <v>1000000</v>
      </c>
      <c r="L305">
        <v>535696.97385000007</v>
      </c>
      <c r="M305">
        <v>6120.9851500000004</v>
      </c>
      <c r="O305">
        <v>0.1</v>
      </c>
      <c r="Q305" t="s">
        <v>20</v>
      </c>
    </row>
    <row r="306" spans="1:17">
      <c r="A306" t="s">
        <v>527</v>
      </c>
      <c r="B306" t="s">
        <v>305</v>
      </c>
      <c r="C306" t="s">
        <v>319</v>
      </c>
      <c r="D306" t="s">
        <v>2706</v>
      </c>
      <c r="E306" t="s">
        <v>767</v>
      </c>
      <c r="F306" t="s">
        <v>768</v>
      </c>
      <c r="H306" t="s">
        <v>769</v>
      </c>
      <c r="I306" t="s">
        <v>770</v>
      </c>
      <c r="J306">
        <v>100000</v>
      </c>
      <c r="K306">
        <v>1535000</v>
      </c>
      <c r="L306">
        <v>38198.837469999999</v>
      </c>
      <c r="M306">
        <v>31040.13953</v>
      </c>
      <c r="O306">
        <v>0</v>
      </c>
      <c r="Q306" t="s">
        <v>107</v>
      </c>
    </row>
    <row r="307" spans="1:17">
      <c r="A307" t="s">
        <v>527</v>
      </c>
      <c r="B307" t="s">
        <v>305</v>
      </c>
      <c r="C307" t="s">
        <v>319</v>
      </c>
      <c r="D307" t="s">
        <v>2708</v>
      </c>
      <c r="E307" t="s">
        <v>772</v>
      </c>
      <c r="F307" t="s">
        <v>773</v>
      </c>
      <c r="H307" t="s">
        <v>774</v>
      </c>
      <c r="I307" t="s">
        <v>775</v>
      </c>
      <c r="J307">
        <v>3000000</v>
      </c>
      <c r="K307">
        <v>5000000</v>
      </c>
      <c r="L307">
        <v>4962880.0656199995</v>
      </c>
      <c r="M307">
        <v>4949597.8772999998</v>
      </c>
      <c r="O307">
        <v>0.95</v>
      </c>
      <c r="Q307" t="s">
        <v>20</v>
      </c>
    </row>
    <row r="308" spans="1:17">
      <c r="A308" t="s">
        <v>527</v>
      </c>
      <c r="B308" t="s">
        <v>305</v>
      </c>
      <c r="C308" t="s">
        <v>319</v>
      </c>
      <c r="D308" t="s">
        <v>2708</v>
      </c>
      <c r="E308" t="s">
        <v>772</v>
      </c>
      <c r="F308" t="s">
        <v>773</v>
      </c>
      <c r="H308" t="s">
        <v>776</v>
      </c>
      <c r="I308" t="s">
        <v>777</v>
      </c>
      <c r="J308">
        <v>3000000</v>
      </c>
      <c r="K308">
        <v>3000000</v>
      </c>
      <c r="L308">
        <v>2799424.94264</v>
      </c>
      <c r="M308">
        <v>2766528.7379000001</v>
      </c>
      <c r="O308">
        <v>0.95</v>
      </c>
      <c r="Q308" t="s">
        <v>20</v>
      </c>
    </row>
    <row r="309" spans="1:17">
      <c r="A309" t="s">
        <v>527</v>
      </c>
      <c r="B309" t="s">
        <v>305</v>
      </c>
      <c r="C309" t="s">
        <v>319</v>
      </c>
      <c r="D309" t="s">
        <v>2708</v>
      </c>
      <c r="E309" t="s">
        <v>772</v>
      </c>
      <c r="F309" t="s">
        <v>773</v>
      </c>
      <c r="H309" t="s">
        <v>778</v>
      </c>
      <c r="I309" t="s">
        <v>661</v>
      </c>
      <c r="J309">
        <v>3000000</v>
      </c>
      <c r="K309">
        <v>3000000</v>
      </c>
      <c r="L309">
        <v>2944506</v>
      </c>
      <c r="M309">
        <v>2730117</v>
      </c>
      <c r="O309">
        <v>1</v>
      </c>
      <c r="Q309" t="s">
        <v>762</v>
      </c>
    </row>
    <row r="310" spans="1:17">
      <c r="A310" t="s">
        <v>527</v>
      </c>
      <c r="B310" t="s">
        <v>305</v>
      </c>
      <c r="C310" t="s">
        <v>319</v>
      </c>
      <c r="D310" t="s">
        <v>2697</v>
      </c>
      <c r="E310" t="s">
        <v>780</v>
      </c>
      <c r="F310" t="s">
        <v>781</v>
      </c>
      <c r="H310" t="s">
        <v>782</v>
      </c>
      <c r="I310">
        <v>2012</v>
      </c>
      <c r="J310">
        <v>474000</v>
      </c>
      <c r="K310">
        <v>1749100</v>
      </c>
      <c r="L310">
        <v>1299672.7009000001</v>
      </c>
      <c r="M310">
        <v>1239973.1208500003</v>
      </c>
      <c r="O310">
        <v>0.8</v>
      </c>
      <c r="Q310" t="s">
        <v>20</v>
      </c>
    </row>
    <row r="311" spans="1:17">
      <c r="A311" t="s">
        <v>527</v>
      </c>
      <c r="B311" t="s">
        <v>305</v>
      </c>
      <c r="C311" t="s">
        <v>319</v>
      </c>
      <c r="D311" t="s">
        <v>2697</v>
      </c>
      <c r="E311" t="s">
        <v>780</v>
      </c>
      <c r="F311" t="s">
        <v>781</v>
      </c>
      <c r="H311" t="s">
        <v>783</v>
      </c>
      <c r="I311">
        <v>2011</v>
      </c>
      <c r="J311">
        <v>948000</v>
      </c>
      <c r="K311">
        <v>1987500</v>
      </c>
      <c r="L311">
        <v>626.53091000008578</v>
      </c>
      <c r="M311">
        <v>626.53091000000006</v>
      </c>
      <c r="O311">
        <v>0</v>
      </c>
      <c r="Q311" t="s">
        <v>107</v>
      </c>
    </row>
    <row r="312" spans="1:17">
      <c r="A312" t="s">
        <v>527</v>
      </c>
      <c r="B312" t="s">
        <v>305</v>
      </c>
      <c r="C312" t="s">
        <v>319</v>
      </c>
      <c r="D312" t="s">
        <v>2690</v>
      </c>
      <c r="E312" t="s">
        <v>785</v>
      </c>
      <c r="F312" t="s">
        <v>786</v>
      </c>
      <c r="H312" t="s">
        <v>787</v>
      </c>
      <c r="I312" t="s">
        <v>788</v>
      </c>
      <c r="J312">
        <v>500000</v>
      </c>
      <c r="K312">
        <v>1433000</v>
      </c>
      <c r="L312">
        <v>1362085.0604699997</v>
      </c>
      <c r="M312">
        <v>1360940.63757</v>
      </c>
      <c r="O312">
        <v>0.95</v>
      </c>
      <c r="Q312" t="s">
        <v>20</v>
      </c>
    </row>
    <row r="313" spans="1:17">
      <c r="A313" t="s">
        <v>527</v>
      </c>
      <c r="B313" t="s">
        <v>305</v>
      </c>
      <c r="C313" t="s">
        <v>319</v>
      </c>
      <c r="D313" t="s">
        <v>2705</v>
      </c>
      <c r="E313" t="s">
        <v>790</v>
      </c>
      <c r="F313" t="s">
        <v>791</v>
      </c>
      <c r="H313" t="s">
        <v>792</v>
      </c>
      <c r="I313" t="s">
        <v>770</v>
      </c>
      <c r="J313">
        <v>2075000</v>
      </c>
      <c r="K313">
        <v>4432000</v>
      </c>
      <c r="L313">
        <v>4381828.5828900002</v>
      </c>
      <c r="M313">
        <v>3887117.0308599998</v>
      </c>
      <c r="O313">
        <v>0.9</v>
      </c>
      <c r="Q313" t="s">
        <v>20</v>
      </c>
    </row>
    <row r="314" spans="1:17">
      <c r="A314" t="s">
        <v>527</v>
      </c>
      <c r="B314" t="s">
        <v>305</v>
      </c>
      <c r="C314" t="s">
        <v>319</v>
      </c>
      <c r="D314" t="s">
        <v>2705</v>
      </c>
      <c r="E314" t="s">
        <v>790</v>
      </c>
      <c r="F314" t="s">
        <v>791</v>
      </c>
      <c r="H314" t="s">
        <v>793</v>
      </c>
      <c r="I314" t="s">
        <v>794</v>
      </c>
      <c r="J314">
        <v>2000000</v>
      </c>
      <c r="K314">
        <v>2000000</v>
      </c>
      <c r="L314">
        <v>326431.64513000002</v>
      </c>
      <c r="M314">
        <v>75042.899609999993</v>
      </c>
      <c r="O314">
        <v>0.25</v>
      </c>
      <c r="Q314" t="s">
        <v>20</v>
      </c>
    </row>
    <row r="315" spans="1:17">
      <c r="A315" t="s">
        <v>527</v>
      </c>
      <c r="B315" t="s">
        <v>305</v>
      </c>
      <c r="C315" t="s">
        <v>319</v>
      </c>
      <c r="D315" t="s">
        <v>2705</v>
      </c>
      <c r="E315" t="s">
        <v>790</v>
      </c>
      <c r="F315" t="s">
        <v>791</v>
      </c>
      <c r="H315" t="s">
        <v>795</v>
      </c>
      <c r="I315" t="s">
        <v>770</v>
      </c>
      <c r="J315">
        <v>1650000</v>
      </c>
      <c r="K315">
        <v>1650000</v>
      </c>
      <c r="L315">
        <v>1643459</v>
      </c>
      <c r="M315">
        <v>1535585</v>
      </c>
      <c r="O315">
        <v>1</v>
      </c>
      <c r="Q315" t="s">
        <v>762</v>
      </c>
    </row>
    <row r="316" spans="1:17">
      <c r="A316" t="s">
        <v>527</v>
      </c>
      <c r="B316" t="s">
        <v>305</v>
      </c>
      <c r="C316" t="s">
        <v>319</v>
      </c>
      <c r="D316" t="s">
        <v>2705</v>
      </c>
      <c r="E316" t="s">
        <v>790</v>
      </c>
      <c r="F316" t="s">
        <v>791</v>
      </c>
      <c r="H316" t="s">
        <v>796</v>
      </c>
      <c r="I316" t="s">
        <v>661</v>
      </c>
      <c r="J316">
        <v>2101200</v>
      </c>
      <c r="K316">
        <v>2101200</v>
      </c>
      <c r="L316">
        <v>1863984</v>
      </c>
      <c r="M316">
        <v>1774364</v>
      </c>
      <c r="O316">
        <v>0.7</v>
      </c>
      <c r="Q316" t="s">
        <v>20</v>
      </c>
    </row>
    <row r="317" spans="1:17">
      <c r="A317" t="s">
        <v>527</v>
      </c>
      <c r="B317" t="s">
        <v>305</v>
      </c>
      <c r="C317" t="s">
        <v>319</v>
      </c>
      <c r="D317" t="s">
        <v>2705</v>
      </c>
      <c r="E317" t="s">
        <v>790</v>
      </c>
      <c r="F317" t="s">
        <v>791</v>
      </c>
      <c r="H317" t="s">
        <v>797</v>
      </c>
      <c r="I317" t="s">
        <v>661</v>
      </c>
      <c r="J317">
        <v>1500000</v>
      </c>
      <c r="K317">
        <v>1500000</v>
      </c>
      <c r="L317">
        <v>1497726</v>
      </c>
      <c r="M317">
        <v>1360116</v>
      </c>
      <c r="O317">
        <v>1</v>
      </c>
      <c r="Q317" t="s">
        <v>762</v>
      </c>
    </row>
    <row r="318" spans="1:17">
      <c r="A318" t="s">
        <v>527</v>
      </c>
      <c r="B318" t="s">
        <v>305</v>
      </c>
      <c r="C318" t="s">
        <v>319</v>
      </c>
      <c r="D318" t="s">
        <v>2705</v>
      </c>
      <c r="E318" t="s">
        <v>790</v>
      </c>
      <c r="F318" t="s">
        <v>791</v>
      </c>
      <c r="H318" t="s">
        <v>798</v>
      </c>
      <c r="I318" t="s">
        <v>799</v>
      </c>
      <c r="J318">
        <v>1800000</v>
      </c>
      <c r="K318">
        <v>1800000</v>
      </c>
      <c r="L318">
        <v>1528138</v>
      </c>
      <c r="M318">
        <v>1237628</v>
      </c>
      <c r="O318">
        <v>0.7</v>
      </c>
      <c r="Q318" t="s">
        <v>20</v>
      </c>
    </row>
    <row r="319" spans="1:17">
      <c r="A319" t="s">
        <v>527</v>
      </c>
      <c r="B319" t="s">
        <v>305</v>
      </c>
      <c r="C319" t="s">
        <v>319</v>
      </c>
      <c r="D319" t="s">
        <v>2705</v>
      </c>
      <c r="E319" t="s">
        <v>790</v>
      </c>
      <c r="F319" t="s">
        <v>791</v>
      </c>
      <c r="H319" t="s">
        <v>800</v>
      </c>
      <c r="I319" t="s">
        <v>801</v>
      </c>
      <c r="J319">
        <v>2000000</v>
      </c>
      <c r="K319">
        <v>2000000</v>
      </c>
      <c r="L319">
        <v>1985248</v>
      </c>
      <c r="M319">
        <v>1801555</v>
      </c>
      <c r="O319">
        <v>0.9</v>
      </c>
      <c r="Q319" t="s">
        <v>20</v>
      </c>
    </row>
    <row r="320" spans="1:17">
      <c r="A320" t="s">
        <v>527</v>
      </c>
      <c r="B320" t="s">
        <v>305</v>
      </c>
      <c r="C320" t="s">
        <v>319</v>
      </c>
      <c r="D320" t="s">
        <v>2705</v>
      </c>
      <c r="E320" t="s">
        <v>802</v>
      </c>
      <c r="F320" t="s">
        <v>803</v>
      </c>
      <c r="H320" t="s">
        <v>804</v>
      </c>
      <c r="I320" t="s">
        <v>661</v>
      </c>
      <c r="J320">
        <v>2400000</v>
      </c>
      <c r="K320">
        <v>2950425</v>
      </c>
      <c r="L320">
        <v>2929175</v>
      </c>
      <c r="M320">
        <v>1886771</v>
      </c>
      <c r="O320">
        <v>0.85</v>
      </c>
      <c r="Q320" t="s">
        <v>20</v>
      </c>
    </row>
    <row r="321" spans="1:17">
      <c r="A321" t="s">
        <v>527</v>
      </c>
      <c r="B321" t="s">
        <v>305</v>
      </c>
      <c r="C321" t="s">
        <v>319</v>
      </c>
      <c r="D321" t="s">
        <v>2705</v>
      </c>
      <c r="H321" t="s">
        <v>805</v>
      </c>
      <c r="I321" t="s">
        <v>661</v>
      </c>
      <c r="J321">
        <v>1000000</v>
      </c>
      <c r="K321">
        <v>1000000</v>
      </c>
      <c r="L321">
        <v>938715</v>
      </c>
      <c r="M321">
        <v>412816</v>
      </c>
      <c r="O321">
        <v>0.9</v>
      </c>
      <c r="Q321" t="s">
        <v>20</v>
      </c>
    </row>
    <row r="322" spans="1:17">
      <c r="A322" t="s">
        <v>527</v>
      </c>
      <c r="B322" t="s">
        <v>305</v>
      </c>
      <c r="C322" t="s">
        <v>319</v>
      </c>
      <c r="D322" t="s">
        <v>2691</v>
      </c>
      <c r="E322" t="s">
        <v>807</v>
      </c>
      <c r="F322" t="s">
        <v>808</v>
      </c>
      <c r="H322" t="s">
        <v>809</v>
      </c>
      <c r="I322" t="s">
        <v>810</v>
      </c>
      <c r="J322">
        <v>200000</v>
      </c>
      <c r="K322">
        <v>1052000</v>
      </c>
      <c r="L322">
        <v>1032674.28258</v>
      </c>
      <c r="M322">
        <v>976344.34472000005</v>
      </c>
      <c r="O322">
        <v>1</v>
      </c>
      <c r="Q322" t="s">
        <v>762</v>
      </c>
    </row>
    <row r="323" spans="1:17">
      <c r="A323" t="s">
        <v>527</v>
      </c>
      <c r="B323" t="s">
        <v>305</v>
      </c>
      <c r="C323" t="s">
        <v>319</v>
      </c>
      <c r="D323" t="s">
        <v>2691</v>
      </c>
      <c r="E323" t="s">
        <v>811</v>
      </c>
      <c r="F323" t="s">
        <v>812</v>
      </c>
      <c r="H323" t="s">
        <v>813</v>
      </c>
      <c r="I323" t="s">
        <v>614</v>
      </c>
      <c r="J323">
        <v>900000</v>
      </c>
      <c r="K323">
        <v>3000000</v>
      </c>
      <c r="L323">
        <v>2846076.3834000002</v>
      </c>
      <c r="M323">
        <v>2842479.2944299998</v>
      </c>
      <c r="O323">
        <v>1</v>
      </c>
      <c r="Q323" t="s">
        <v>762</v>
      </c>
    </row>
    <row r="324" spans="1:17">
      <c r="A324" t="s">
        <v>527</v>
      </c>
      <c r="B324" t="s">
        <v>305</v>
      </c>
      <c r="C324" t="s">
        <v>319</v>
      </c>
      <c r="D324" t="s">
        <v>2711</v>
      </c>
      <c r="E324" t="s">
        <v>119</v>
      </c>
      <c r="F324" t="s">
        <v>815</v>
      </c>
      <c r="H324" t="s">
        <v>816</v>
      </c>
      <c r="I324" t="s">
        <v>614</v>
      </c>
      <c r="J324">
        <v>300000</v>
      </c>
      <c r="K324">
        <v>1200000</v>
      </c>
      <c r="L324">
        <v>1177669.1114000001</v>
      </c>
      <c r="M324">
        <v>1097621.71261</v>
      </c>
      <c r="O324">
        <v>0.95</v>
      </c>
      <c r="Q324" t="s">
        <v>20</v>
      </c>
    </row>
    <row r="325" spans="1:17">
      <c r="A325" t="s">
        <v>527</v>
      </c>
      <c r="B325" t="s">
        <v>305</v>
      </c>
      <c r="C325" t="s">
        <v>319</v>
      </c>
      <c r="D325" t="s">
        <v>2711</v>
      </c>
      <c r="E325" t="s">
        <v>119</v>
      </c>
      <c r="F325" t="s">
        <v>815</v>
      </c>
      <c r="H325" t="s">
        <v>817</v>
      </c>
      <c r="I325" t="s">
        <v>610</v>
      </c>
      <c r="J325">
        <v>700000</v>
      </c>
      <c r="K325">
        <v>2225000</v>
      </c>
      <c r="L325">
        <v>2180431.60898</v>
      </c>
      <c r="M325">
        <v>2122090.1335900002</v>
      </c>
      <c r="O325">
        <v>0.98</v>
      </c>
      <c r="Q325" t="s">
        <v>20</v>
      </c>
    </row>
    <row r="326" spans="1:17">
      <c r="A326" t="s">
        <v>527</v>
      </c>
      <c r="B326" t="s">
        <v>305</v>
      </c>
      <c r="C326" t="s">
        <v>319</v>
      </c>
      <c r="D326" t="s">
        <v>2711</v>
      </c>
      <c r="E326" t="s">
        <v>119</v>
      </c>
      <c r="F326" t="s">
        <v>815</v>
      </c>
      <c r="H326" t="s">
        <v>818</v>
      </c>
      <c r="I326" t="s">
        <v>614</v>
      </c>
      <c r="J326">
        <v>1200000</v>
      </c>
      <c r="K326">
        <v>2993180</v>
      </c>
      <c r="L326">
        <v>2868098.8927600002</v>
      </c>
      <c r="M326">
        <v>2718218.2877600002</v>
      </c>
      <c r="O326">
        <v>0.95</v>
      </c>
      <c r="Q326" t="s">
        <v>20</v>
      </c>
    </row>
    <row r="327" spans="1:17">
      <c r="A327" t="s">
        <v>527</v>
      </c>
      <c r="B327" t="s">
        <v>305</v>
      </c>
      <c r="C327" t="s">
        <v>319</v>
      </c>
      <c r="D327" t="s">
        <v>2711</v>
      </c>
      <c r="E327" t="s">
        <v>119</v>
      </c>
      <c r="F327" t="s">
        <v>815</v>
      </c>
      <c r="H327" t="s">
        <v>819</v>
      </c>
      <c r="I327" t="s">
        <v>661</v>
      </c>
      <c r="J327">
        <v>5000000</v>
      </c>
      <c r="K327">
        <v>8801607</v>
      </c>
      <c r="L327">
        <v>8208624</v>
      </c>
      <c r="M327">
        <v>7674792</v>
      </c>
      <c r="O327">
        <v>0.98</v>
      </c>
      <c r="Q327" t="s">
        <v>820</v>
      </c>
    </row>
    <row r="328" spans="1:17">
      <c r="A328" t="s">
        <v>527</v>
      </c>
      <c r="B328" t="s">
        <v>292</v>
      </c>
      <c r="C328" t="s">
        <v>319</v>
      </c>
      <c r="D328" t="s">
        <v>2690</v>
      </c>
      <c r="E328" t="s">
        <v>822</v>
      </c>
      <c r="F328" t="s">
        <v>823</v>
      </c>
      <c r="H328" t="s">
        <v>824</v>
      </c>
      <c r="I328">
        <v>2006</v>
      </c>
      <c r="J328">
        <v>400000</v>
      </c>
      <c r="K328">
        <v>1027000</v>
      </c>
      <c r="L328">
        <v>925561</v>
      </c>
      <c r="M328">
        <v>924783</v>
      </c>
      <c r="O328">
        <v>0.98</v>
      </c>
    </row>
    <row r="329" spans="1:17">
      <c r="A329" t="s">
        <v>527</v>
      </c>
      <c r="B329" t="s">
        <v>292</v>
      </c>
      <c r="C329" t="s">
        <v>319</v>
      </c>
      <c r="D329" t="s">
        <v>2690</v>
      </c>
      <c r="E329" t="s">
        <v>825</v>
      </c>
      <c r="F329" t="s">
        <v>826</v>
      </c>
      <c r="H329" t="s">
        <v>827</v>
      </c>
      <c r="I329">
        <v>2014</v>
      </c>
      <c r="J329">
        <v>700000</v>
      </c>
      <c r="K329">
        <v>1000000</v>
      </c>
      <c r="L329">
        <v>596060</v>
      </c>
      <c r="M329">
        <v>536898</v>
      </c>
      <c r="O329">
        <v>0.7</v>
      </c>
    </row>
    <row r="330" spans="1:17">
      <c r="A330" t="s">
        <v>527</v>
      </c>
      <c r="B330" t="s">
        <v>292</v>
      </c>
      <c r="C330" t="s">
        <v>319</v>
      </c>
      <c r="D330" t="s">
        <v>2691</v>
      </c>
      <c r="E330" t="s">
        <v>829</v>
      </c>
      <c r="F330" t="s">
        <v>830</v>
      </c>
      <c r="H330" t="s">
        <v>831</v>
      </c>
      <c r="I330">
        <v>2008</v>
      </c>
      <c r="J330">
        <v>400000</v>
      </c>
      <c r="K330">
        <v>2229000</v>
      </c>
      <c r="L330">
        <v>1869825</v>
      </c>
      <c r="M330">
        <v>680030</v>
      </c>
      <c r="O330">
        <v>0.38</v>
      </c>
    </row>
    <row r="331" spans="1:17">
      <c r="A331" t="s">
        <v>527</v>
      </c>
      <c r="B331" t="s">
        <v>292</v>
      </c>
      <c r="C331" t="s">
        <v>319</v>
      </c>
      <c r="D331" t="s">
        <v>2705</v>
      </c>
      <c r="E331" t="s">
        <v>833</v>
      </c>
      <c r="F331" t="s">
        <v>834</v>
      </c>
      <c r="H331" t="s">
        <v>835</v>
      </c>
      <c r="I331">
        <v>2014</v>
      </c>
      <c r="J331">
        <v>5600000</v>
      </c>
      <c r="K331">
        <v>8060000</v>
      </c>
      <c r="L331">
        <v>3625053</v>
      </c>
      <c r="M331">
        <v>1245157</v>
      </c>
      <c r="O331">
        <v>0.3</v>
      </c>
    </row>
    <row r="332" spans="1:17">
      <c r="A332" t="s">
        <v>527</v>
      </c>
      <c r="B332" t="s">
        <v>292</v>
      </c>
      <c r="C332" t="s">
        <v>319</v>
      </c>
      <c r="D332" t="s">
        <v>2705</v>
      </c>
      <c r="E332" t="s">
        <v>836</v>
      </c>
      <c r="F332" t="s">
        <v>837</v>
      </c>
      <c r="H332" t="s">
        <v>838</v>
      </c>
      <c r="I332">
        <v>2018</v>
      </c>
      <c r="J332">
        <v>1300000</v>
      </c>
      <c r="K332">
        <v>1300000</v>
      </c>
      <c r="L332">
        <v>1225865</v>
      </c>
      <c r="M332">
        <v>979353</v>
      </c>
      <c r="O332">
        <v>0.95</v>
      </c>
    </row>
    <row r="333" spans="1:17">
      <c r="A333" t="s">
        <v>527</v>
      </c>
      <c r="B333" t="s">
        <v>292</v>
      </c>
      <c r="C333" t="s">
        <v>319</v>
      </c>
      <c r="D333" t="s">
        <v>2708</v>
      </c>
      <c r="E333" t="s">
        <v>840</v>
      </c>
      <c r="F333" t="s">
        <v>841</v>
      </c>
      <c r="H333" t="s">
        <v>842</v>
      </c>
      <c r="I333">
        <v>2019</v>
      </c>
      <c r="J333">
        <v>3150000</v>
      </c>
      <c r="K333">
        <v>3150000</v>
      </c>
      <c r="L333">
        <v>1706706</v>
      </c>
      <c r="M333">
        <v>783427</v>
      </c>
      <c r="O333">
        <v>0.35</v>
      </c>
    </row>
    <row r="334" spans="1:17">
      <c r="A334" t="s">
        <v>527</v>
      </c>
      <c r="B334" t="s">
        <v>292</v>
      </c>
      <c r="C334" t="s">
        <v>319</v>
      </c>
      <c r="D334" t="s">
        <v>2708</v>
      </c>
      <c r="E334" t="s">
        <v>840</v>
      </c>
      <c r="F334" t="s">
        <v>841</v>
      </c>
      <c r="H334" t="s">
        <v>843</v>
      </c>
      <c r="I334">
        <v>2014</v>
      </c>
      <c r="J334">
        <v>3700000</v>
      </c>
      <c r="K334">
        <v>3700000</v>
      </c>
      <c r="L334">
        <v>3675938</v>
      </c>
      <c r="M334">
        <v>3277183</v>
      </c>
      <c r="O334">
        <v>1</v>
      </c>
    </row>
    <row r="335" spans="1:17">
      <c r="A335" t="s">
        <v>527</v>
      </c>
      <c r="B335" t="s">
        <v>292</v>
      </c>
      <c r="C335" t="s">
        <v>319</v>
      </c>
      <c r="D335" t="s">
        <v>2708</v>
      </c>
      <c r="E335" t="s">
        <v>840</v>
      </c>
      <c r="F335" t="s">
        <v>841</v>
      </c>
      <c r="H335" t="s">
        <v>844</v>
      </c>
      <c r="I335">
        <v>2014</v>
      </c>
      <c r="J335">
        <v>1200000</v>
      </c>
      <c r="K335">
        <v>4620000</v>
      </c>
      <c r="L335">
        <v>4266211</v>
      </c>
      <c r="M335">
        <v>2363149</v>
      </c>
      <c r="O335">
        <v>0.56000000000000005</v>
      </c>
    </row>
    <row r="336" spans="1:17">
      <c r="A336" t="s">
        <v>527</v>
      </c>
      <c r="B336" t="s">
        <v>292</v>
      </c>
      <c r="C336" t="s">
        <v>319</v>
      </c>
      <c r="D336" t="s">
        <v>2708</v>
      </c>
      <c r="E336" t="s">
        <v>840</v>
      </c>
      <c r="F336" t="s">
        <v>845</v>
      </c>
      <c r="H336" t="s">
        <v>846</v>
      </c>
      <c r="I336">
        <v>2007</v>
      </c>
      <c r="J336">
        <v>2000000</v>
      </c>
      <c r="K336">
        <v>3200000</v>
      </c>
      <c r="L336">
        <v>3199702</v>
      </c>
      <c r="M336">
        <v>2359161</v>
      </c>
      <c r="O336">
        <v>1</v>
      </c>
    </row>
    <row r="337" spans="1:17">
      <c r="A337" t="s">
        <v>527</v>
      </c>
      <c r="B337" t="s">
        <v>292</v>
      </c>
      <c r="C337" t="s">
        <v>319</v>
      </c>
      <c r="D337" t="s">
        <v>2708</v>
      </c>
      <c r="E337" t="s">
        <v>847</v>
      </c>
      <c r="F337" t="s">
        <v>848</v>
      </c>
      <c r="H337" t="s">
        <v>849</v>
      </c>
      <c r="I337">
        <v>2006</v>
      </c>
      <c r="J337">
        <v>1200000</v>
      </c>
      <c r="K337">
        <v>4948000</v>
      </c>
      <c r="L337">
        <v>4697120</v>
      </c>
      <c r="M337">
        <v>3809726</v>
      </c>
      <c r="O337">
        <v>0.99</v>
      </c>
    </row>
    <row r="338" spans="1:17">
      <c r="A338" t="s">
        <v>527</v>
      </c>
      <c r="B338" t="s">
        <v>292</v>
      </c>
      <c r="C338" t="s">
        <v>319</v>
      </c>
      <c r="D338" t="s">
        <v>2711</v>
      </c>
      <c r="E338" t="s">
        <v>851</v>
      </c>
      <c r="F338" t="s">
        <v>852</v>
      </c>
      <c r="H338" t="s">
        <v>853</v>
      </c>
      <c r="I338">
        <v>2008</v>
      </c>
      <c r="J338">
        <v>600000</v>
      </c>
      <c r="K338">
        <v>1676320</v>
      </c>
      <c r="L338">
        <v>1634450</v>
      </c>
      <c r="M338">
        <v>1534223</v>
      </c>
      <c r="O338">
        <v>0.95</v>
      </c>
    </row>
    <row r="339" spans="1:17">
      <c r="A339" t="s">
        <v>527</v>
      </c>
      <c r="B339" t="s">
        <v>292</v>
      </c>
      <c r="C339" t="s">
        <v>319</v>
      </c>
      <c r="D339" t="s">
        <v>2711</v>
      </c>
      <c r="E339" t="s">
        <v>851</v>
      </c>
      <c r="F339" t="s">
        <v>852</v>
      </c>
      <c r="H339" t="s">
        <v>854</v>
      </c>
      <c r="I339">
        <v>2008</v>
      </c>
      <c r="J339">
        <v>600000</v>
      </c>
      <c r="K339">
        <v>1828000</v>
      </c>
      <c r="L339">
        <v>1805927</v>
      </c>
      <c r="M339">
        <v>1742042</v>
      </c>
      <c r="O339">
        <v>0.98</v>
      </c>
    </row>
    <row r="340" spans="1:17">
      <c r="A340" t="s">
        <v>527</v>
      </c>
      <c r="B340" t="s">
        <v>292</v>
      </c>
      <c r="C340" t="s">
        <v>319</v>
      </c>
      <c r="D340" t="s">
        <v>2711</v>
      </c>
      <c r="E340" t="s">
        <v>851</v>
      </c>
      <c r="F340" t="s">
        <v>852</v>
      </c>
      <c r="H340" t="s">
        <v>855</v>
      </c>
      <c r="I340">
        <v>2019</v>
      </c>
      <c r="J340">
        <v>2300000</v>
      </c>
      <c r="K340">
        <v>3163900</v>
      </c>
      <c r="L340">
        <v>2642122</v>
      </c>
      <c r="M340">
        <v>683570</v>
      </c>
      <c r="O340">
        <v>0.48</v>
      </c>
    </row>
    <row r="341" spans="1:17">
      <c r="A341" t="s">
        <v>527</v>
      </c>
      <c r="B341" t="s">
        <v>292</v>
      </c>
      <c r="C341" t="s">
        <v>319</v>
      </c>
      <c r="D341" t="s">
        <v>2711</v>
      </c>
      <c r="E341" t="s">
        <v>851</v>
      </c>
      <c r="F341" t="s">
        <v>852</v>
      </c>
      <c r="H341" t="s">
        <v>856</v>
      </c>
      <c r="I341">
        <v>2019</v>
      </c>
      <c r="J341">
        <v>1500000</v>
      </c>
      <c r="K341">
        <v>2035616</v>
      </c>
      <c r="L341">
        <v>1797750</v>
      </c>
      <c r="M341">
        <v>901401</v>
      </c>
      <c r="O341">
        <v>0.7</v>
      </c>
    </row>
    <row r="342" spans="1:17">
      <c r="A342" t="s">
        <v>527</v>
      </c>
      <c r="B342" t="s">
        <v>292</v>
      </c>
      <c r="C342" t="s">
        <v>319</v>
      </c>
      <c r="D342" t="s">
        <v>2716</v>
      </c>
      <c r="E342" t="s">
        <v>858</v>
      </c>
      <c r="F342" t="s">
        <v>859</v>
      </c>
      <c r="H342" t="s">
        <v>860</v>
      </c>
      <c r="I342">
        <v>2012</v>
      </c>
      <c r="J342">
        <v>500000</v>
      </c>
      <c r="K342">
        <v>2700000</v>
      </c>
      <c r="L342">
        <v>2106112</v>
      </c>
      <c r="M342">
        <v>2081867</v>
      </c>
      <c r="O342">
        <v>1</v>
      </c>
    </row>
    <row r="343" spans="1:17">
      <c r="A343" t="s">
        <v>527</v>
      </c>
      <c r="B343" t="s">
        <v>314</v>
      </c>
      <c r="C343" t="s">
        <v>319</v>
      </c>
      <c r="D343" t="s">
        <v>2691</v>
      </c>
      <c r="E343" t="s">
        <v>862</v>
      </c>
      <c r="F343" t="s">
        <v>863</v>
      </c>
      <c r="H343" t="s">
        <v>864</v>
      </c>
      <c r="I343">
        <v>2007</v>
      </c>
      <c r="J343">
        <v>500000</v>
      </c>
      <c r="K343">
        <v>3593000</v>
      </c>
      <c r="L343">
        <v>3022704</v>
      </c>
      <c r="M343">
        <v>1873705</v>
      </c>
      <c r="O343">
        <v>0.85</v>
      </c>
      <c r="Q343" t="s">
        <v>865</v>
      </c>
    </row>
    <row r="344" spans="1:17">
      <c r="A344" t="s">
        <v>527</v>
      </c>
      <c r="B344" t="s">
        <v>314</v>
      </c>
      <c r="C344" t="s">
        <v>319</v>
      </c>
      <c r="D344" t="s">
        <v>2705</v>
      </c>
      <c r="E344" t="s">
        <v>867</v>
      </c>
      <c r="F344" t="s">
        <v>868</v>
      </c>
      <c r="H344" t="s">
        <v>869</v>
      </c>
      <c r="I344">
        <v>2014</v>
      </c>
      <c r="J344">
        <v>1540000</v>
      </c>
      <c r="K344">
        <v>2040000</v>
      </c>
      <c r="L344">
        <v>83831</v>
      </c>
      <c r="M344">
        <v>10092</v>
      </c>
      <c r="O344">
        <v>0</v>
      </c>
      <c r="Q344" t="s">
        <v>870</v>
      </c>
    </row>
    <row r="345" spans="1:17">
      <c r="A345" t="s">
        <v>527</v>
      </c>
      <c r="B345" t="s">
        <v>314</v>
      </c>
      <c r="C345" t="s">
        <v>319</v>
      </c>
      <c r="D345" t="s">
        <v>2705</v>
      </c>
      <c r="E345" t="s">
        <v>871</v>
      </c>
      <c r="F345" t="s">
        <v>872</v>
      </c>
      <c r="H345" t="s">
        <v>873</v>
      </c>
      <c r="I345">
        <v>2012</v>
      </c>
      <c r="J345">
        <v>1500000</v>
      </c>
      <c r="K345">
        <v>1500000</v>
      </c>
      <c r="L345">
        <v>484693</v>
      </c>
      <c r="M345">
        <v>267492</v>
      </c>
      <c r="O345">
        <v>0.05</v>
      </c>
      <c r="Q345" t="s">
        <v>865</v>
      </c>
    </row>
    <row r="346" spans="1:17">
      <c r="A346" t="s">
        <v>527</v>
      </c>
      <c r="B346" t="s">
        <v>314</v>
      </c>
      <c r="C346" t="s">
        <v>319</v>
      </c>
      <c r="D346" t="s">
        <v>2711</v>
      </c>
      <c r="E346" t="s">
        <v>875</v>
      </c>
      <c r="F346" t="s">
        <v>876</v>
      </c>
      <c r="H346" t="s">
        <v>877</v>
      </c>
      <c r="I346">
        <v>2019</v>
      </c>
      <c r="J346">
        <v>2300000</v>
      </c>
      <c r="K346">
        <v>2300000</v>
      </c>
      <c r="L346">
        <v>2078467</v>
      </c>
      <c r="M346">
        <v>2091</v>
      </c>
      <c r="O346">
        <v>0.15</v>
      </c>
      <c r="Q346" t="s">
        <v>865</v>
      </c>
    </row>
    <row r="347" spans="1:17">
      <c r="A347" t="s">
        <v>527</v>
      </c>
      <c r="B347" t="s">
        <v>314</v>
      </c>
      <c r="C347" t="s">
        <v>319</v>
      </c>
      <c r="D347" t="s">
        <v>2716</v>
      </c>
      <c r="E347" t="s">
        <v>879</v>
      </c>
      <c r="F347" t="s">
        <v>880</v>
      </c>
      <c r="H347" t="s">
        <v>881</v>
      </c>
      <c r="I347">
        <v>2019</v>
      </c>
      <c r="J347">
        <v>1200000</v>
      </c>
      <c r="K347">
        <v>1200000</v>
      </c>
      <c r="L347">
        <v>1762</v>
      </c>
      <c r="M347">
        <v>1762</v>
      </c>
      <c r="O347">
        <v>0</v>
      </c>
      <c r="Q347" t="s">
        <v>882</v>
      </c>
    </row>
    <row r="348" spans="1:17">
      <c r="A348" t="s">
        <v>527</v>
      </c>
      <c r="B348" t="s">
        <v>273</v>
      </c>
      <c r="C348" t="s">
        <v>883</v>
      </c>
      <c r="D348" t="s">
        <v>2690</v>
      </c>
      <c r="E348" t="s">
        <v>885</v>
      </c>
      <c r="F348" t="s">
        <v>886</v>
      </c>
      <c r="G348" t="s">
        <v>887</v>
      </c>
      <c r="H348" t="s">
        <v>888</v>
      </c>
      <c r="I348">
        <v>2011</v>
      </c>
      <c r="J348">
        <v>900000</v>
      </c>
      <c r="K348">
        <v>1100000</v>
      </c>
      <c r="L348">
        <v>1099098</v>
      </c>
      <c r="M348">
        <v>1083386</v>
      </c>
      <c r="O348">
        <v>0.98</v>
      </c>
      <c r="Q348" t="s">
        <v>889</v>
      </c>
    </row>
    <row r="349" spans="1:17">
      <c r="A349" t="s">
        <v>527</v>
      </c>
      <c r="B349" t="s">
        <v>273</v>
      </c>
      <c r="C349" t="s">
        <v>319</v>
      </c>
      <c r="D349" t="s">
        <v>2690</v>
      </c>
      <c r="E349" t="s">
        <v>890</v>
      </c>
      <c r="F349" t="s">
        <v>891</v>
      </c>
      <c r="G349" t="s">
        <v>892</v>
      </c>
      <c r="H349" t="s">
        <v>893</v>
      </c>
      <c r="I349">
        <v>2007</v>
      </c>
      <c r="J349">
        <v>180000</v>
      </c>
      <c r="K349">
        <v>1075000</v>
      </c>
      <c r="L349">
        <v>97282</v>
      </c>
      <c r="M349">
        <v>97985</v>
      </c>
      <c r="O349">
        <v>0.5</v>
      </c>
      <c r="Q349" t="s">
        <v>894</v>
      </c>
    </row>
    <row r="350" spans="1:17">
      <c r="A350" t="s">
        <v>527</v>
      </c>
      <c r="B350" t="s">
        <v>273</v>
      </c>
      <c r="C350" t="s">
        <v>319</v>
      </c>
      <c r="D350" t="s">
        <v>2691</v>
      </c>
      <c r="E350" t="s">
        <v>895</v>
      </c>
      <c r="F350" t="s">
        <v>896</v>
      </c>
      <c r="G350" t="s">
        <v>897</v>
      </c>
      <c r="H350" t="s">
        <v>898</v>
      </c>
      <c r="I350">
        <v>2007</v>
      </c>
      <c r="J350">
        <v>900000</v>
      </c>
      <c r="K350">
        <v>3802332</v>
      </c>
      <c r="L350">
        <v>3761620</v>
      </c>
      <c r="M350">
        <v>3508425</v>
      </c>
      <c r="O350">
        <v>0.98</v>
      </c>
      <c r="Q350" t="s">
        <v>899</v>
      </c>
    </row>
    <row r="351" spans="1:17">
      <c r="A351" t="s">
        <v>527</v>
      </c>
      <c r="B351" t="s">
        <v>273</v>
      </c>
      <c r="C351" t="s">
        <v>319</v>
      </c>
      <c r="D351" t="s">
        <v>2691</v>
      </c>
      <c r="E351" t="s">
        <v>895</v>
      </c>
      <c r="F351" t="s">
        <v>896</v>
      </c>
      <c r="G351" t="s">
        <v>900</v>
      </c>
      <c r="H351" t="s">
        <v>901</v>
      </c>
      <c r="I351">
        <v>2006</v>
      </c>
      <c r="J351">
        <v>500000</v>
      </c>
      <c r="K351">
        <v>3272000</v>
      </c>
      <c r="L351">
        <v>3116122</v>
      </c>
      <c r="M351">
        <v>2702312</v>
      </c>
      <c r="O351">
        <v>0.95</v>
      </c>
      <c r="Q351" t="s">
        <v>902</v>
      </c>
    </row>
    <row r="352" spans="1:17">
      <c r="A352" t="s">
        <v>527</v>
      </c>
      <c r="B352" t="s">
        <v>273</v>
      </c>
      <c r="C352" t="s">
        <v>319</v>
      </c>
      <c r="D352" t="s">
        <v>2691</v>
      </c>
      <c r="E352" t="s">
        <v>895</v>
      </c>
      <c r="F352" t="s">
        <v>896</v>
      </c>
      <c r="G352" t="s">
        <v>903</v>
      </c>
      <c r="H352" t="s">
        <v>904</v>
      </c>
      <c r="I352">
        <v>2006</v>
      </c>
      <c r="J352">
        <v>500000</v>
      </c>
      <c r="K352">
        <v>3245500</v>
      </c>
      <c r="L352">
        <v>3085772</v>
      </c>
      <c r="M352">
        <v>2690245</v>
      </c>
      <c r="O352">
        <v>0.8</v>
      </c>
      <c r="Q352" t="s">
        <v>902</v>
      </c>
    </row>
    <row r="353" spans="1:17">
      <c r="A353" t="s">
        <v>527</v>
      </c>
      <c r="B353" t="s">
        <v>273</v>
      </c>
      <c r="C353" t="s">
        <v>319</v>
      </c>
      <c r="D353" t="s">
        <v>2697</v>
      </c>
      <c r="E353" t="s">
        <v>906</v>
      </c>
      <c r="F353" t="s">
        <v>907</v>
      </c>
      <c r="G353" t="s">
        <v>908</v>
      </c>
      <c r="H353" t="s">
        <v>909</v>
      </c>
      <c r="I353">
        <v>2020</v>
      </c>
      <c r="J353">
        <v>1000000</v>
      </c>
      <c r="K353">
        <v>1293000</v>
      </c>
      <c r="L353">
        <v>1263690</v>
      </c>
      <c r="M353">
        <v>864750</v>
      </c>
      <c r="O353">
        <v>0.85</v>
      </c>
      <c r="Q353" t="s">
        <v>910</v>
      </c>
    </row>
    <row r="354" spans="1:17">
      <c r="A354" t="s">
        <v>527</v>
      </c>
      <c r="B354" t="s">
        <v>273</v>
      </c>
      <c r="C354" t="s">
        <v>319</v>
      </c>
      <c r="D354" t="s">
        <v>2700</v>
      </c>
      <c r="E354" t="s">
        <v>912</v>
      </c>
      <c r="F354" t="s">
        <v>913</v>
      </c>
      <c r="H354" t="s">
        <v>914</v>
      </c>
      <c r="I354">
        <v>2011</v>
      </c>
      <c r="J354">
        <v>750000</v>
      </c>
      <c r="K354">
        <v>1020000</v>
      </c>
      <c r="L354">
        <v>937279</v>
      </c>
      <c r="M354">
        <v>936730</v>
      </c>
      <c r="O354">
        <v>1</v>
      </c>
      <c r="Q354" t="s">
        <v>13</v>
      </c>
    </row>
    <row r="355" spans="1:17">
      <c r="A355" t="s">
        <v>527</v>
      </c>
      <c r="B355" t="s">
        <v>273</v>
      </c>
      <c r="C355" t="s">
        <v>319</v>
      </c>
      <c r="D355" t="s">
        <v>2705</v>
      </c>
      <c r="E355" t="s">
        <v>916</v>
      </c>
      <c r="F355" t="s">
        <v>917</v>
      </c>
      <c r="G355" t="s">
        <v>918</v>
      </c>
      <c r="H355" t="s">
        <v>919</v>
      </c>
      <c r="I355">
        <v>2011</v>
      </c>
      <c r="J355">
        <v>1500000</v>
      </c>
      <c r="K355">
        <v>1500000</v>
      </c>
      <c r="L355">
        <v>1499412</v>
      </c>
      <c r="M355">
        <v>442606</v>
      </c>
      <c r="O355">
        <v>0.3</v>
      </c>
      <c r="Q355" t="s">
        <v>920</v>
      </c>
    </row>
    <row r="356" spans="1:17">
      <c r="A356" t="s">
        <v>527</v>
      </c>
      <c r="B356" t="s">
        <v>273</v>
      </c>
      <c r="C356" t="s">
        <v>319</v>
      </c>
      <c r="D356" t="s">
        <v>2705</v>
      </c>
      <c r="E356" t="s">
        <v>916</v>
      </c>
      <c r="F356" t="s">
        <v>917</v>
      </c>
      <c r="G356" t="s">
        <v>921</v>
      </c>
      <c r="H356" t="s">
        <v>922</v>
      </c>
      <c r="I356">
        <v>2018</v>
      </c>
      <c r="J356">
        <v>1400000</v>
      </c>
      <c r="K356">
        <v>1400000</v>
      </c>
      <c r="L356">
        <v>1386210</v>
      </c>
      <c r="M356">
        <v>1037588</v>
      </c>
      <c r="O356">
        <v>0.8</v>
      </c>
      <c r="Q356" t="s">
        <v>923</v>
      </c>
    </row>
    <row r="357" spans="1:17">
      <c r="A357" t="s">
        <v>527</v>
      </c>
      <c r="B357" t="s">
        <v>273</v>
      </c>
      <c r="C357" t="s">
        <v>319</v>
      </c>
      <c r="D357" t="s">
        <v>2708</v>
      </c>
      <c r="E357" t="s">
        <v>130</v>
      </c>
      <c r="F357" t="s">
        <v>925</v>
      </c>
      <c r="G357" t="s">
        <v>926</v>
      </c>
      <c r="H357" t="s">
        <v>927</v>
      </c>
      <c r="I357">
        <v>2018</v>
      </c>
      <c r="J357">
        <v>2000000</v>
      </c>
      <c r="K357">
        <v>8950000</v>
      </c>
      <c r="L357">
        <v>8811188</v>
      </c>
      <c r="M357">
        <v>8007590</v>
      </c>
      <c r="O357">
        <v>0.98</v>
      </c>
      <c r="Q357" t="s">
        <v>928</v>
      </c>
    </row>
    <row r="358" spans="1:17">
      <c r="A358" t="s">
        <v>527</v>
      </c>
      <c r="B358" t="s">
        <v>273</v>
      </c>
      <c r="C358" t="s">
        <v>319</v>
      </c>
      <c r="D358" t="s">
        <v>2708</v>
      </c>
      <c r="E358" t="s">
        <v>130</v>
      </c>
      <c r="F358" t="s">
        <v>925</v>
      </c>
      <c r="G358" t="s">
        <v>929</v>
      </c>
      <c r="H358" t="s">
        <v>930</v>
      </c>
      <c r="I358">
        <v>2013</v>
      </c>
      <c r="J358">
        <v>5711741</v>
      </c>
      <c r="K358">
        <v>6411741</v>
      </c>
      <c r="L358">
        <v>5784414</v>
      </c>
      <c r="M358">
        <v>5190993</v>
      </c>
      <c r="O358">
        <v>0.81</v>
      </c>
      <c r="Q358" t="s">
        <v>931</v>
      </c>
    </row>
    <row r="359" spans="1:17">
      <c r="A359" t="s">
        <v>527</v>
      </c>
      <c r="B359" t="s">
        <v>273</v>
      </c>
      <c r="C359" t="s">
        <v>319</v>
      </c>
      <c r="D359" t="s">
        <v>2708</v>
      </c>
      <c r="E359" t="s">
        <v>130</v>
      </c>
      <c r="F359" t="s">
        <v>925</v>
      </c>
      <c r="G359" t="s">
        <v>932</v>
      </c>
      <c r="H359" t="s">
        <v>933</v>
      </c>
      <c r="I359">
        <v>2018</v>
      </c>
      <c r="J359">
        <v>1000000</v>
      </c>
      <c r="K359">
        <v>6000000</v>
      </c>
      <c r="L359">
        <v>5950356</v>
      </c>
      <c r="M359">
        <v>5522703</v>
      </c>
      <c r="O359">
        <v>0.95</v>
      </c>
      <c r="Q359" t="s">
        <v>20</v>
      </c>
    </row>
    <row r="360" spans="1:17">
      <c r="A360" t="s">
        <v>527</v>
      </c>
      <c r="B360" t="s">
        <v>273</v>
      </c>
      <c r="C360" t="s">
        <v>319</v>
      </c>
      <c r="D360" t="s">
        <v>2708</v>
      </c>
      <c r="E360" t="s">
        <v>130</v>
      </c>
      <c r="F360" t="s">
        <v>925</v>
      </c>
      <c r="G360" t="s">
        <v>934</v>
      </c>
      <c r="H360" t="s">
        <v>935</v>
      </c>
      <c r="I360">
        <v>2011</v>
      </c>
      <c r="J360">
        <v>4640000</v>
      </c>
      <c r="K360">
        <v>5690000</v>
      </c>
      <c r="L360">
        <v>5673108</v>
      </c>
      <c r="M360">
        <v>5567592</v>
      </c>
      <c r="O360">
        <v>1</v>
      </c>
      <c r="Q360" t="s">
        <v>936</v>
      </c>
    </row>
    <row r="361" spans="1:17">
      <c r="A361" t="s">
        <v>527</v>
      </c>
      <c r="B361" t="s">
        <v>273</v>
      </c>
      <c r="C361" t="s">
        <v>319</v>
      </c>
      <c r="D361" t="s">
        <v>2708</v>
      </c>
      <c r="E361" t="s">
        <v>130</v>
      </c>
      <c r="F361" t="s">
        <v>925</v>
      </c>
      <c r="G361" t="s">
        <v>937</v>
      </c>
      <c r="H361" t="s">
        <v>938</v>
      </c>
      <c r="I361">
        <v>2017</v>
      </c>
      <c r="J361">
        <v>5000000</v>
      </c>
      <c r="K361">
        <v>5200000</v>
      </c>
      <c r="L361">
        <v>5037134</v>
      </c>
      <c r="M361">
        <v>4560094</v>
      </c>
      <c r="O361">
        <v>0.97</v>
      </c>
      <c r="Q361" t="s">
        <v>939</v>
      </c>
    </row>
    <row r="362" spans="1:17">
      <c r="A362" t="s">
        <v>527</v>
      </c>
      <c r="B362" t="s">
        <v>273</v>
      </c>
      <c r="C362" t="s">
        <v>319</v>
      </c>
      <c r="D362" t="s">
        <v>2708</v>
      </c>
      <c r="E362" t="s">
        <v>130</v>
      </c>
      <c r="F362" t="s">
        <v>925</v>
      </c>
      <c r="G362" t="s">
        <v>940</v>
      </c>
      <c r="H362" t="s">
        <v>941</v>
      </c>
      <c r="I362">
        <v>2018</v>
      </c>
      <c r="J362">
        <v>1500000</v>
      </c>
      <c r="K362">
        <v>4500000</v>
      </c>
      <c r="L362">
        <v>4468123</v>
      </c>
      <c r="M362">
        <v>3594023</v>
      </c>
      <c r="O362">
        <v>0.79</v>
      </c>
      <c r="Q362" t="s">
        <v>20</v>
      </c>
    </row>
    <row r="363" spans="1:17">
      <c r="A363" t="s">
        <v>527</v>
      </c>
      <c r="B363" t="s">
        <v>273</v>
      </c>
      <c r="C363" t="s">
        <v>319</v>
      </c>
      <c r="D363" t="s">
        <v>2708</v>
      </c>
      <c r="E363" t="s">
        <v>130</v>
      </c>
      <c r="F363" t="s">
        <v>925</v>
      </c>
      <c r="G363" t="s">
        <v>942</v>
      </c>
      <c r="H363" t="s">
        <v>943</v>
      </c>
      <c r="I363">
        <v>2021</v>
      </c>
      <c r="J363">
        <v>3000000</v>
      </c>
      <c r="K363">
        <v>3000000</v>
      </c>
      <c r="L363">
        <v>2588276</v>
      </c>
      <c r="M363">
        <v>1161857</v>
      </c>
      <c r="O363">
        <v>0.66</v>
      </c>
      <c r="Q363" t="s">
        <v>20</v>
      </c>
    </row>
    <row r="364" spans="1:17">
      <c r="A364" t="s">
        <v>527</v>
      </c>
      <c r="B364" t="s">
        <v>273</v>
      </c>
      <c r="C364" t="s">
        <v>319</v>
      </c>
      <c r="D364" t="s">
        <v>2708</v>
      </c>
      <c r="E364" t="s">
        <v>130</v>
      </c>
      <c r="F364" t="s">
        <v>925</v>
      </c>
      <c r="G364" t="s">
        <v>944</v>
      </c>
      <c r="H364" t="s">
        <v>945</v>
      </c>
      <c r="I364">
        <v>2014</v>
      </c>
      <c r="J364">
        <v>1500000</v>
      </c>
      <c r="K364">
        <v>2600000</v>
      </c>
      <c r="L364">
        <v>2593690</v>
      </c>
      <c r="M364">
        <v>2079365</v>
      </c>
      <c r="O364">
        <v>0.8</v>
      </c>
      <c r="Q364" t="s">
        <v>20</v>
      </c>
    </row>
    <row r="365" spans="1:17">
      <c r="A365" t="s">
        <v>527</v>
      </c>
      <c r="B365" t="s">
        <v>273</v>
      </c>
      <c r="C365" t="s">
        <v>319</v>
      </c>
      <c r="D365" t="s">
        <v>2708</v>
      </c>
      <c r="E365" t="s">
        <v>130</v>
      </c>
      <c r="F365" t="s">
        <v>925</v>
      </c>
      <c r="G365" t="s">
        <v>946</v>
      </c>
      <c r="H365" t="s">
        <v>947</v>
      </c>
      <c r="I365">
        <v>2021</v>
      </c>
      <c r="J365">
        <v>2060000</v>
      </c>
      <c r="K365">
        <v>2060000</v>
      </c>
      <c r="L365">
        <v>1553148</v>
      </c>
      <c r="M365">
        <v>433584</v>
      </c>
      <c r="O365">
        <v>0.43</v>
      </c>
      <c r="Q365" t="s">
        <v>20</v>
      </c>
    </row>
    <row r="366" spans="1:17">
      <c r="A366" t="s">
        <v>527</v>
      </c>
      <c r="B366" t="s">
        <v>273</v>
      </c>
      <c r="C366" t="s">
        <v>319</v>
      </c>
      <c r="D366" t="s">
        <v>2708</v>
      </c>
      <c r="E366" t="s">
        <v>130</v>
      </c>
      <c r="F366" t="s">
        <v>925</v>
      </c>
      <c r="G366" t="s">
        <v>948</v>
      </c>
      <c r="H366" t="s">
        <v>949</v>
      </c>
      <c r="I366">
        <v>2014</v>
      </c>
      <c r="J366">
        <v>3100000</v>
      </c>
      <c r="K366">
        <v>1739169</v>
      </c>
      <c r="L366">
        <v>546582</v>
      </c>
      <c r="M366">
        <v>1246965</v>
      </c>
      <c r="O366">
        <v>0.93</v>
      </c>
      <c r="Q366" t="s">
        <v>20</v>
      </c>
    </row>
    <row r="367" spans="1:17">
      <c r="A367" t="s">
        <v>527</v>
      </c>
      <c r="B367" t="s">
        <v>273</v>
      </c>
      <c r="C367" t="s">
        <v>319</v>
      </c>
      <c r="D367" t="s">
        <v>2708</v>
      </c>
      <c r="E367" t="s">
        <v>130</v>
      </c>
      <c r="F367" t="s">
        <v>925</v>
      </c>
      <c r="G367" t="s">
        <v>950</v>
      </c>
      <c r="H367" t="s">
        <v>951</v>
      </c>
      <c r="I367">
        <v>2014</v>
      </c>
      <c r="J367">
        <v>850000</v>
      </c>
      <c r="K367">
        <v>1700000</v>
      </c>
      <c r="L367">
        <v>1503482</v>
      </c>
      <c r="M367">
        <v>1435574</v>
      </c>
      <c r="O367">
        <v>0.98</v>
      </c>
      <c r="Q367" t="s">
        <v>952</v>
      </c>
    </row>
    <row r="368" spans="1:17">
      <c r="A368" t="s">
        <v>527</v>
      </c>
      <c r="B368" t="s">
        <v>273</v>
      </c>
      <c r="C368" t="s">
        <v>319</v>
      </c>
      <c r="D368" t="s">
        <v>2708</v>
      </c>
      <c r="E368" t="s">
        <v>130</v>
      </c>
      <c r="F368" t="s">
        <v>925</v>
      </c>
      <c r="G368" t="s">
        <v>953</v>
      </c>
      <c r="H368" t="s">
        <v>954</v>
      </c>
      <c r="I368">
        <v>2018</v>
      </c>
      <c r="J368">
        <v>1300000</v>
      </c>
      <c r="K368">
        <v>1300000</v>
      </c>
      <c r="L368">
        <v>154084</v>
      </c>
      <c r="M368">
        <v>153812</v>
      </c>
      <c r="O368">
        <v>0.12</v>
      </c>
      <c r="Q368" t="s">
        <v>955</v>
      </c>
    </row>
    <row r="369" spans="1:17">
      <c r="A369" t="s">
        <v>527</v>
      </c>
      <c r="B369" t="s">
        <v>273</v>
      </c>
      <c r="C369" t="s">
        <v>319</v>
      </c>
      <c r="D369" t="s">
        <v>2708</v>
      </c>
      <c r="E369" t="s">
        <v>130</v>
      </c>
      <c r="F369" t="s">
        <v>925</v>
      </c>
      <c r="G369" t="s">
        <v>956</v>
      </c>
      <c r="H369" t="s">
        <v>957</v>
      </c>
      <c r="I369">
        <v>2011</v>
      </c>
      <c r="J369">
        <v>3000000</v>
      </c>
      <c r="K369">
        <v>3910000</v>
      </c>
      <c r="L369">
        <v>2548470</v>
      </c>
      <c r="M369">
        <v>3807750</v>
      </c>
      <c r="O369">
        <v>1</v>
      </c>
      <c r="Q369" t="s">
        <v>958</v>
      </c>
    </row>
    <row r="370" spans="1:17">
      <c r="A370" t="s">
        <v>527</v>
      </c>
      <c r="B370" t="s">
        <v>273</v>
      </c>
      <c r="C370" t="s">
        <v>319</v>
      </c>
      <c r="D370" t="s">
        <v>2711</v>
      </c>
      <c r="E370" t="s">
        <v>119</v>
      </c>
      <c r="F370" t="s">
        <v>119</v>
      </c>
      <c r="G370" t="s">
        <v>959</v>
      </c>
      <c r="H370" t="s">
        <v>960</v>
      </c>
      <c r="I370">
        <v>2014</v>
      </c>
      <c r="J370">
        <v>4000000</v>
      </c>
      <c r="K370">
        <v>8221457</v>
      </c>
      <c r="L370">
        <v>8019567</v>
      </c>
      <c r="M370">
        <v>6808093</v>
      </c>
      <c r="O370">
        <v>0.99</v>
      </c>
      <c r="Q370" t="s">
        <v>961</v>
      </c>
    </row>
    <row r="371" spans="1:17">
      <c r="A371" t="s">
        <v>527</v>
      </c>
      <c r="B371" t="s">
        <v>273</v>
      </c>
      <c r="C371" t="s">
        <v>319</v>
      </c>
      <c r="D371" t="s">
        <v>2711</v>
      </c>
      <c r="E371" t="s">
        <v>119</v>
      </c>
      <c r="F371" t="s">
        <v>119</v>
      </c>
      <c r="G371" t="s">
        <v>962</v>
      </c>
      <c r="H371" t="s">
        <v>963</v>
      </c>
      <c r="I371">
        <v>2006</v>
      </c>
      <c r="J371">
        <v>350000</v>
      </c>
      <c r="K371">
        <v>1187000</v>
      </c>
      <c r="L371">
        <v>1051254</v>
      </c>
      <c r="M371">
        <v>1048651</v>
      </c>
      <c r="O371">
        <v>0.97</v>
      </c>
      <c r="Q371" t="s">
        <v>964</v>
      </c>
    </row>
    <row r="372" spans="1:17">
      <c r="A372" t="s">
        <v>527</v>
      </c>
      <c r="B372" t="s">
        <v>273</v>
      </c>
      <c r="C372" t="s">
        <v>319</v>
      </c>
      <c r="D372" t="s">
        <v>2716</v>
      </c>
      <c r="E372" t="s">
        <v>966</v>
      </c>
      <c r="F372" t="s">
        <v>967</v>
      </c>
      <c r="G372" t="s">
        <v>968</v>
      </c>
      <c r="H372" t="s">
        <v>969</v>
      </c>
      <c r="I372">
        <v>2022</v>
      </c>
      <c r="J372">
        <v>3000000</v>
      </c>
      <c r="K372">
        <v>3000000</v>
      </c>
      <c r="L372">
        <v>2423038</v>
      </c>
      <c r="M372">
        <v>255057</v>
      </c>
      <c r="O372">
        <v>0.25</v>
      </c>
      <c r="Q372" t="s">
        <v>20</v>
      </c>
    </row>
    <row r="373" spans="1:17">
      <c r="A373" t="s">
        <v>527</v>
      </c>
      <c r="B373" t="s">
        <v>311</v>
      </c>
      <c r="C373" t="s">
        <v>319</v>
      </c>
      <c r="D373" t="s">
        <v>2690</v>
      </c>
      <c r="E373" t="s">
        <v>971</v>
      </c>
      <c r="F373" t="s">
        <v>972</v>
      </c>
      <c r="G373" t="s">
        <v>973</v>
      </c>
      <c r="I373">
        <v>2022</v>
      </c>
      <c r="J373">
        <v>1150000</v>
      </c>
      <c r="K373">
        <v>1150000</v>
      </c>
      <c r="L373">
        <v>952310</v>
      </c>
      <c r="M373">
        <v>35051</v>
      </c>
      <c r="O373">
        <v>0</v>
      </c>
      <c r="Q373" t="s">
        <v>974</v>
      </c>
    </row>
    <row r="374" spans="1:17">
      <c r="A374" t="s">
        <v>527</v>
      </c>
      <c r="B374" t="s">
        <v>311</v>
      </c>
      <c r="C374" t="s">
        <v>319</v>
      </c>
      <c r="D374" t="s">
        <v>2711</v>
      </c>
      <c r="E374" t="s">
        <v>976</v>
      </c>
      <c r="F374" t="s">
        <v>977</v>
      </c>
      <c r="H374" t="s">
        <v>978</v>
      </c>
      <c r="I374">
        <v>2022</v>
      </c>
      <c r="J374">
        <v>3201862</v>
      </c>
      <c r="K374">
        <v>7098532</v>
      </c>
      <c r="L374">
        <v>3582369</v>
      </c>
      <c r="M374">
        <v>2875349</v>
      </c>
      <c r="O374">
        <v>0.95</v>
      </c>
      <c r="Q374" t="s">
        <v>979</v>
      </c>
    </row>
    <row r="375" spans="1:17">
      <c r="A375" t="s">
        <v>527</v>
      </c>
      <c r="B375" t="s">
        <v>312</v>
      </c>
      <c r="C375" t="s">
        <v>319</v>
      </c>
      <c r="D375" t="s">
        <v>2690</v>
      </c>
      <c r="E375" t="s">
        <v>981</v>
      </c>
      <c r="F375" t="s">
        <v>982</v>
      </c>
      <c r="H375" t="s">
        <v>983</v>
      </c>
      <c r="I375">
        <v>2022</v>
      </c>
      <c r="J375">
        <v>350000</v>
      </c>
      <c r="K375">
        <v>1159000</v>
      </c>
      <c r="L375">
        <v>316000</v>
      </c>
      <c r="M375">
        <v>14175</v>
      </c>
      <c r="O375">
        <v>0.05</v>
      </c>
      <c r="Q375" t="s">
        <v>984</v>
      </c>
    </row>
    <row r="376" spans="1:17">
      <c r="A376" t="s">
        <v>527</v>
      </c>
      <c r="B376" t="s">
        <v>312</v>
      </c>
      <c r="C376" t="s">
        <v>319</v>
      </c>
      <c r="D376" t="s">
        <v>2690</v>
      </c>
      <c r="E376" t="s">
        <v>981</v>
      </c>
      <c r="F376" t="s">
        <v>982</v>
      </c>
      <c r="H376" t="s">
        <v>983</v>
      </c>
      <c r="J376">
        <v>350000</v>
      </c>
      <c r="K376">
        <v>1159000</v>
      </c>
      <c r="L376">
        <v>316000</v>
      </c>
      <c r="M376">
        <v>14175</v>
      </c>
      <c r="O376">
        <v>0.05</v>
      </c>
      <c r="Q376" t="s">
        <v>984</v>
      </c>
    </row>
    <row r="377" spans="1:17">
      <c r="A377" t="s">
        <v>527</v>
      </c>
      <c r="B377" t="s">
        <v>312</v>
      </c>
      <c r="C377" t="s">
        <v>319</v>
      </c>
      <c r="D377" t="s">
        <v>2708</v>
      </c>
      <c r="E377" t="s">
        <v>986</v>
      </c>
      <c r="F377" t="s">
        <v>987</v>
      </c>
      <c r="H377" t="s">
        <v>988</v>
      </c>
      <c r="I377">
        <v>2022</v>
      </c>
      <c r="J377">
        <v>3100000</v>
      </c>
      <c r="K377">
        <v>3650000</v>
      </c>
      <c r="L377">
        <v>3489957</v>
      </c>
      <c r="M377">
        <v>3457138</v>
      </c>
      <c r="O377">
        <v>0.98</v>
      </c>
      <c r="Q377" t="s">
        <v>20</v>
      </c>
    </row>
    <row r="378" spans="1:17">
      <c r="A378" t="s">
        <v>527</v>
      </c>
      <c r="B378" t="s">
        <v>312</v>
      </c>
      <c r="C378" t="s">
        <v>319</v>
      </c>
      <c r="D378" t="s">
        <v>2708</v>
      </c>
      <c r="E378" t="s">
        <v>989</v>
      </c>
      <c r="F378" t="s">
        <v>990</v>
      </c>
      <c r="H378" t="s">
        <v>991</v>
      </c>
      <c r="I378">
        <v>2022</v>
      </c>
      <c r="J378">
        <v>3671340</v>
      </c>
      <c r="K378">
        <v>4426340</v>
      </c>
      <c r="L378">
        <v>4129532</v>
      </c>
      <c r="M378">
        <v>2473550</v>
      </c>
      <c r="O378">
        <v>0.8</v>
      </c>
      <c r="Q378" t="s">
        <v>992</v>
      </c>
    </row>
    <row r="379" spans="1:17">
      <c r="A379" t="s">
        <v>527</v>
      </c>
      <c r="B379" t="s">
        <v>312</v>
      </c>
      <c r="C379" t="s">
        <v>319</v>
      </c>
      <c r="D379" t="s">
        <v>2708</v>
      </c>
      <c r="E379" t="s">
        <v>989</v>
      </c>
      <c r="F379" t="s">
        <v>990</v>
      </c>
      <c r="H379" t="s">
        <v>993</v>
      </c>
      <c r="I379">
        <v>2022</v>
      </c>
      <c r="J379">
        <v>4300000</v>
      </c>
      <c r="K379">
        <v>4300000</v>
      </c>
      <c r="L379">
        <v>2433650</v>
      </c>
      <c r="M379">
        <v>1055438</v>
      </c>
      <c r="O379">
        <v>0.5</v>
      </c>
      <c r="Q379" t="s">
        <v>992</v>
      </c>
    </row>
    <row r="380" spans="1:17">
      <c r="A380" t="s">
        <v>527</v>
      </c>
      <c r="B380" t="s">
        <v>312</v>
      </c>
      <c r="C380" t="s">
        <v>319</v>
      </c>
      <c r="D380" t="s">
        <v>2708</v>
      </c>
      <c r="E380" t="s">
        <v>989</v>
      </c>
      <c r="F380" t="s">
        <v>990</v>
      </c>
      <c r="H380" t="s">
        <v>994</v>
      </c>
      <c r="I380">
        <v>2022</v>
      </c>
      <c r="J380">
        <v>2300000</v>
      </c>
      <c r="K380">
        <v>2300000</v>
      </c>
      <c r="L380">
        <v>1267672</v>
      </c>
      <c r="M380">
        <v>252574</v>
      </c>
      <c r="O380">
        <v>0.2</v>
      </c>
      <c r="Q380" t="s">
        <v>992</v>
      </c>
    </row>
    <row r="381" spans="1:17">
      <c r="A381" t="s">
        <v>527</v>
      </c>
      <c r="B381" t="s">
        <v>312</v>
      </c>
      <c r="C381" t="s">
        <v>319</v>
      </c>
      <c r="D381" t="s">
        <v>2711</v>
      </c>
      <c r="E381" t="s">
        <v>119</v>
      </c>
      <c r="F381" t="s">
        <v>119</v>
      </c>
      <c r="H381" t="s">
        <v>995</v>
      </c>
      <c r="I381">
        <v>2022</v>
      </c>
      <c r="J381">
        <v>1800000</v>
      </c>
      <c r="K381">
        <v>2270000</v>
      </c>
      <c r="L381">
        <v>2086576</v>
      </c>
      <c r="M381">
        <v>1590937</v>
      </c>
      <c r="O381">
        <v>0.87</v>
      </c>
      <c r="Q381" t="s">
        <v>20</v>
      </c>
    </row>
    <row r="382" spans="1:17">
      <c r="A382" t="s">
        <v>527</v>
      </c>
      <c r="B382" t="s">
        <v>312</v>
      </c>
      <c r="C382" t="s">
        <v>319</v>
      </c>
      <c r="D382" t="s">
        <v>2711</v>
      </c>
      <c r="E382" t="s">
        <v>119</v>
      </c>
      <c r="F382" t="s">
        <v>119</v>
      </c>
      <c r="H382" t="s">
        <v>996</v>
      </c>
      <c r="I382">
        <v>2022</v>
      </c>
      <c r="J382">
        <v>1800000</v>
      </c>
      <c r="K382">
        <v>3048431</v>
      </c>
      <c r="L382">
        <v>2256481</v>
      </c>
      <c r="M382">
        <v>680509</v>
      </c>
      <c r="O382">
        <v>0.45</v>
      </c>
      <c r="Q382" t="s">
        <v>20</v>
      </c>
    </row>
    <row r="383" spans="1:17">
      <c r="A383" t="s">
        <v>527</v>
      </c>
      <c r="B383" t="s">
        <v>312</v>
      </c>
      <c r="C383" t="s">
        <v>319</v>
      </c>
      <c r="D383" t="s">
        <v>2716</v>
      </c>
      <c r="E383" t="s">
        <v>997</v>
      </c>
      <c r="F383" t="s">
        <v>764</v>
      </c>
      <c r="H383" t="s">
        <v>998</v>
      </c>
      <c r="I383">
        <v>2022</v>
      </c>
      <c r="J383">
        <v>1234000</v>
      </c>
      <c r="K383">
        <v>1234000</v>
      </c>
      <c r="L383">
        <v>992738</v>
      </c>
      <c r="M383">
        <v>872769</v>
      </c>
      <c r="O383">
        <v>0.85</v>
      </c>
      <c r="Q383" t="s">
        <v>67</v>
      </c>
    </row>
    <row r="384" spans="1:17">
      <c r="A384" t="s">
        <v>527</v>
      </c>
      <c r="B384" t="s">
        <v>289</v>
      </c>
      <c r="C384" t="s">
        <v>999</v>
      </c>
      <c r="D384" t="s">
        <v>2697</v>
      </c>
      <c r="E384" t="s">
        <v>1000</v>
      </c>
      <c r="F384" t="s">
        <v>1000</v>
      </c>
      <c r="G384" t="s">
        <v>1000</v>
      </c>
      <c r="H384" t="s">
        <v>1000</v>
      </c>
      <c r="I384">
        <v>2023</v>
      </c>
      <c r="J384">
        <v>1500000</v>
      </c>
      <c r="K384">
        <v>1500000</v>
      </c>
      <c r="L384">
        <v>0</v>
      </c>
      <c r="M384">
        <v>0</v>
      </c>
      <c r="O384">
        <v>0</v>
      </c>
      <c r="Q384" t="s">
        <v>1001</v>
      </c>
    </row>
    <row r="385" spans="1:17">
      <c r="A385" t="s">
        <v>527</v>
      </c>
      <c r="B385" t="s">
        <v>289</v>
      </c>
      <c r="C385" t="s">
        <v>999</v>
      </c>
      <c r="D385" t="s">
        <v>2704</v>
      </c>
      <c r="E385" t="s">
        <v>1002</v>
      </c>
      <c r="F385" t="s">
        <v>1002</v>
      </c>
      <c r="G385" t="s">
        <v>1002</v>
      </c>
      <c r="H385" t="s">
        <v>1002</v>
      </c>
      <c r="I385">
        <v>2023</v>
      </c>
      <c r="J385">
        <v>2276742.852</v>
      </c>
      <c r="K385">
        <v>2276742.852</v>
      </c>
      <c r="L385">
        <v>1340297</v>
      </c>
      <c r="M385">
        <v>110312.95574999999</v>
      </c>
      <c r="O385">
        <v>0.4</v>
      </c>
      <c r="Q385" t="s">
        <v>1003</v>
      </c>
    </row>
    <row r="386" spans="1:17">
      <c r="A386" t="s">
        <v>527</v>
      </c>
      <c r="B386" t="s">
        <v>289</v>
      </c>
      <c r="C386" t="s">
        <v>999</v>
      </c>
      <c r="D386" t="s">
        <v>2704</v>
      </c>
      <c r="E386" t="s">
        <v>1004</v>
      </c>
      <c r="F386" t="s">
        <v>1004</v>
      </c>
      <c r="G386" t="s">
        <v>1004</v>
      </c>
      <c r="H386" t="s">
        <v>1004</v>
      </c>
      <c r="I386">
        <v>2025</v>
      </c>
      <c r="J386">
        <v>3000000</v>
      </c>
      <c r="K386">
        <v>3000000</v>
      </c>
      <c r="L386">
        <v>0</v>
      </c>
      <c r="M386">
        <v>0</v>
      </c>
      <c r="O386">
        <v>0</v>
      </c>
      <c r="Q386" t="s">
        <v>1005</v>
      </c>
    </row>
    <row r="387" spans="1:17">
      <c r="A387" t="s">
        <v>527</v>
      </c>
      <c r="B387" t="s">
        <v>289</v>
      </c>
      <c r="C387" t="s">
        <v>999</v>
      </c>
      <c r="D387" t="s">
        <v>2708</v>
      </c>
      <c r="E387" t="s">
        <v>1007</v>
      </c>
      <c r="F387" t="s">
        <v>1007</v>
      </c>
      <c r="G387" t="s">
        <v>1007</v>
      </c>
      <c r="H387" t="s">
        <v>1007</v>
      </c>
      <c r="I387">
        <v>2024</v>
      </c>
      <c r="J387">
        <v>1900000</v>
      </c>
      <c r="K387">
        <v>1900000</v>
      </c>
      <c r="L387">
        <v>1532734.5179999999</v>
      </c>
      <c r="M387">
        <v>246112.16751999999</v>
      </c>
      <c r="O387">
        <v>0.12</v>
      </c>
      <c r="Q387" t="s">
        <v>436</v>
      </c>
    </row>
    <row r="388" spans="1:17">
      <c r="A388" t="s">
        <v>527</v>
      </c>
      <c r="B388" t="s">
        <v>289</v>
      </c>
      <c r="C388" t="s">
        <v>999</v>
      </c>
      <c r="D388" t="s">
        <v>2708</v>
      </c>
      <c r="E388" t="s">
        <v>1008</v>
      </c>
      <c r="F388" t="s">
        <v>1008</v>
      </c>
      <c r="G388" t="s">
        <v>1008</v>
      </c>
      <c r="H388" t="s">
        <v>1008</v>
      </c>
      <c r="I388">
        <v>2025</v>
      </c>
      <c r="J388">
        <v>1229000</v>
      </c>
      <c r="K388">
        <v>1229000</v>
      </c>
      <c r="L388">
        <v>0</v>
      </c>
      <c r="M388">
        <v>0</v>
      </c>
      <c r="O388">
        <v>0</v>
      </c>
      <c r="Q388" t="s">
        <v>1009</v>
      </c>
    </row>
    <row r="389" spans="1:17">
      <c r="A389" t="s">
        <v>527</v>
      </c>
      <c r="B389" t="s">
        <v>289</v>
      </c>
      <c r="C389" t="s">
        <v>999</v>
      </c>
      <c r="D389" t="s">
        <v>2708</v>
      </c>
      <c r="E389" t="s">
        <v>1010</v>
      </c>
      <c r="F389" t="s">
        <v>1010</v>
      </c>
      <c r="G389" t="s">
        <v>1010</v>
      </c>
      <c r="H389" t="s">
        <v>1010</v>
      </c>
      <c r="I389">
        <v>2024</v>
      </c>
      <c r="J389">
        <v>2600000</v>
      </c>
      <c r="K389">
        <v>2600000</v>
      </c>
      <c r="L389">
        <v>383082.27172999998</v>
      </c>
      <c r="M389">
        <v>383082.27172999998</v>
      </c>
      <c r="O389">
        <v>0</v>
      </c>
      <c r="Q389" t="s">
        <v>1009</v>
      </c>
    </row>
    <row r="390" spans="1:17">
      <c r="A390" t="s">
        <v>527</v>
      </c>
      <c r="B390" t="s">
        <v>313</v>
      </c>
      <c r="C390" t="s">
        <v>999</v>
      </c>
      <c r="D390" t="s">
        <v>2691</v>
      </c>
      <c r="E390" t="s">
        <v>1012</v>
      </c>
      <c r="F390" t="s">
        <v>1012</v>
      </c>
      <c r="G390" t="s">
        <v>1012</v>
      </c>
      <c r="H390" t="s">
        <v>1012</v>
      </c>
      <c r="J390">
        <v>2500000</v>
      </c>
      <c r="K390">
        <v>2500000</v>
      </c>
      <c r="L390">
        <v>9659</v>
      </c>
      <c r="M390">
        <v>0</v>
      </c>
      <c r="O390">
        <v>0</v>
      </c>
      <c r="Q390" t="s">
        <v>3258</v>
      </c>
    </row>
    <row r="391" spans="1:17">
      <c r="A391" t="s">
        <v>527</v>
      </c>
      <c r="B391" t="s">
        <v>313</v>
      </c>
      <c r="C391" t="s">
        <v>999</v>
      </c>
      <c r="D391" t="s">
        <v>2704</v>
      </c>
      <c r="E391" t="s">
        <v>474</v>
      </c>
      <c r="F391" t="s">
        <v>474</v>
      </c>
      <c r="G391" t="s">
        <v>474</v>
      </c>
      <c r="H391" t="s">
        <v>474</v>
      </c>
      <c r="J391">
        <v>3000000</v>
      </c>
      <c r="K391">
        <v>3000000</v>
      </c>
      <c r="L391">
        <v>0</v>
      </c>
      <c r="M391">
        <v>0</v>
      </c>
      <c r="O391">
        <v>0</v>
      </c>
      <c r="Q391" t="s">
        <v>1015</v>
      </c>
    </row>
    <row r="392" spans="1:17">
      <c r="A392" t="s">
        <v>527</v>
      </c>
      <c r="B392" t="s">
        <v>313</v>
      </c>
      <c r="C392" t="s">
        <v>999</v>
      </c>
      <c r="D392" t="s">
        <v>2705</v>
      </c>
      <c r="E392" t="s">
        <v>1017</v>
      </c>
      <c r="F392" t="s">
        <v>1017</v>
      </c>
      <c r="G392" t="s">
        <v>1017</v>
      </c>
      <c r="H392" t="s">
        <v>1017</v>
      </c>
      <c r="J392">
        <v>1000000</v>
      </c>
      <c r="K392">
        <v>1000000</v>
      </c>
      <c r="L392">
        <v>831205</v>
      </c>
      <c r="M392">
        <v>132263</v>
      </c>
      <c r="O392">
        <v>45</v>
      </c>
    </row>
    <row r="393" spans="1:17">
      <c r="A393" t="s">
        <v>527</v>
      </c>
      <c r="B393" t="s">
        <v>313</v>
      </c>
      <c r="C393" t="s">
        <v>999</v>
      </c>
      <c r="D393" t="s">
        <v>2705</v>
      </c>
      <c r="E393" t="s">
        <v>1018</v>
      </c>
      <c r="F393" t="s">
        <v>1018</v>
      </c>
      <c r="G393" t="s">
        <v>1018</v>
      </c>
      <c r="H393" t="s">
        <v>1018</v>
      </c>
      <c r="J393">
        <v>1500000</v>
      </c>
      <c r="K393">
        <v>1500000</v>
      </c>
      <c r="L393">
        <v>1115390</v>
      </c>
      <c r="M393">
        <v>182858</v>
      </c>
      <c r="O393">
        <v>60</v>
      </c>
    </row>
    <row r="394" spans="1:17">
      <c r="A394" t="s">
        <v>527</v>
      </c>
      <c r="B394" t="s">
        <v>313</v>
      </c>
      <c r="C394" t="s">
        <v>999</v>
      </c>
      <c r="D394" t="s">
        <v>2708</v>
      </c>
      <c r="E394" t="s">
        <v>1020</v>
      </c>
      <c r="F394" t="s">
        <v>1020</v>
      </c>
      <c r="G394" t="s">
        <v>1020</v>
      </c>
      <c r="H394" t="s">
        <v>1020</v>
      </c>
      <c r="J394">
        <v>2000000</v>
      </c>
      <c r="K394">
        <v>2000000</v>
      </c>
      <c r="L394">
        <v>1898529</v>
      </c>
      <c r="M394">
        <v>423981</v>
      </c>
      <c r="O394">
        <v>45</v>
      </c>
    </row>
    <row r="395" spans="1:17">
      <c r="A395" t="s">
        <v>527</v>
      </c>
      <c r="B395" t="s">
        <v>313</v>
      </c>
      <c r="C395" t="s">
        <v>999</v>
      </c>
      <c r="D395" t="s">
        <v>2708</v>
      </c>
      <c r="E395" t="s">
        <v>1021</v>
      </c>
      <c r="F395" t="s">
        <v>1021</v>
      </c>
      <c r="G395" t="s">
        <v>1021</v>
      </c>
      <c r="H395" t="s">
        <v>1021</v>
      </c>
      <c r="J395">
        <v>1385000</v>
      </c>
      <c r="K395">
        <v>1385000</v>
      </c>
      <c r="L395">
        <v>0</v>
      </c>
      <c r="M395">
        <v>0</v>
      </c>
      <c r="O395">
        <v>0</v>
      </c>
      <c r="Q395" t="s">
        <v>3259</v>
      </c>
    </row>
    <row r="396" spans="1:17">
      <c r="A396" t="s">
        <v>527</v>
      </c>
      <c r="B396" t="s">
        <v>297</v>
      </c>
      <c r="C396" t="s">
        <v>999</v>
      </c>
      <c r="D396" t="s">
        <v>2708</v>
      </c>
      <c r="E396" t="s">
        <v>1023</v>
      </c>
      <c r="F396" t="s">
        <v>1023</v>
      </c>
      <c r="G396" t="s">
        <v>1023</v>
      </c>
      <c r="H396" t="s">
        <v>1023</v>
      </c>
      <c r="I396">
        <v>2024</v>
      </c>
      <c r="J396">
        <v>4500000</v>
      </c>
      <c r="K396">
        <v>4500000</v>
      </c>
      <c r="L396">
        <v>197000</v>
      </c>
      <c r="M396">
        <v>196830</v>
      </c>
      <c r="O396">
        <v>0.15</v>
      </c>
      <c r="Q396" t="s">
        <v>114</v>
      </c>
    </row>
    <row r="397" spans="1:17">
      <c r="A397" t="s">
        <v>527</v>
      </c>
      <c r="B397" t="s">
        <v>297</v>
      </c>
      <c r="C397" t="s">
        <v>999</v>
      </c>
      <c r="D397" t="s">
        <v>2704</v>
      </c>
      <c r="E397" t="s">
        <v>1025</v>
      </c>
      <c r="F397" t="s">
        <v>1025</v>
      </c>
      <c r="G397" t="s">
        <v>1025</v>
      </c>
      <c r="H397" t="s">
        <v>1025</v>
      </c>
      <c r="I397">
        <v>2023</v>
      </c>
      <c r="J397">
        <v>2782685.7080000001</v>
      </c>
      <c r="K397">
        <v>2782685.7080000001</v>
      </c>
      <c r="L397">
        <v>2683462</v>
      </c>
      <c r="M397">
        <v>386508.07089999999</v>
      </c>
      <c r="O397">
        <v>0.3</v>
      </c>
      <c r="Q397" t="s">
        <v>1026</v>
      </c>
    </row>
    <row r="398" spans="1:17">
      <c r="A398" t="s">
        <v>527</v>
      </c>
      <c r="B398" t="s">
        <v>315</v>
      </c>
      <c r="C398" t="s">
        <v>999</v>
      </c>
      <c r="D398" t="s">
        <v>2691</v>
      </c>
      <c r="E398" t="s">
        <v>1027</v>
      </c>
      <c r="F398" t="s">
        <v>1027</v>
      </c>
      <c r="G398" t="s">
        <v>1027</v>
      </c>
      <c r="H398" t="s">
        <v>1027</v>
      </c>
      <c r="I398">
        <v>2025</v>
      </c>
      <c r="J398">
        <v>3040000</v>
      </c>
      <c r="K398">
        <v>3040000</v>
      </c>
      <c r="O398">
        <v>0</v>
      </c>
      <c r="Q398" t="s">
        <v>1028</v>
      </c>
    </row>
    <row r="399" spans="1:17">
      <c r="A399" t="s">
        <v>527</v>
      </c>
      <c r="B399" t="s">
        <v>315</v>
      </c>
      <c r="C399" t="s">
        <v>999</v>
      </c>
      <c r="D399" t="s">
        <v>2704</v>
      </c>
      <c r="E399" t="s">
        <v>1030</v>
      </c>
      <c r="F399" t="s">
        <v>1030</v>
      </c>
      <c r="G399" t="s">
        <v>1030</v>
      </c>
      <c r="H399" t="s">
        <v>1030</v>
      </c>
      <c r="I399">
        <v>2023</v>
      </c>
      <c r="J399">
        <v>1011886</v>
      </c>
      <c r="K399">
        <v>1011886</v>
      </c>
      <c r="L399">
        <v>982474</v>
      </c>
      <c r="M399">
        <v>117956</v>
      </c>
      <c r="O399">
        <v>0.4</v>
      </c>
      <c r="Q399" t="s">
        <v>1031</v>
      </c>
    </row>
    <row r="400" spans="1:17">
      <c r="A400" t="s">
        <v>527</v>
      </c>
      <c r="B400" t="s">
        <v>315</v>
      </c>
      <c r="C400" t="s">
        <v>999</v>
      </c>
      <c r="D400" t="s">
        <v>2705</v>
      </c>
      <c r="E400" t="s">
        <v>1033</v>
      </c>
      <c r="F400" t="s">
        <v>1033</v>
      </c>
      <c r="G400" t="s">
        <v>1033</v>
      </c>
      <c r="H400" t="s">
        <v>1033</v>
      </c>
      <c r="I400">
        <v>2023</v>
      </c>
      <c r="J400">
        <v>1000000</v>
      </c>
      <c r="K400">
        <v>1000000</v>
      </c>
      <c r="L400">
        <v>867907</v>
      </c>
      <c r="M400">
        <v>654087</v>
      </c>
      <c r="O400">
        <v>0.8</v>
      </c>
      <c r="Q400" t="s">
        <v>339</v>
      </c>
    </row>
    <row r="401" spans="1:17">
      <c r="A401" t="s">
        <v>527</v>
      </c>
      <c r="B401" t="s">
        <v>315</v>
      </c>
      <c r="C401" t="s">
        <v>999</v>
      </c>
      <c r="D401" t="s">
        <v>2708</v>
      </c>
      <c r="E401" t="s">
        <v>1034</v>
      </c>
      <c r="F401" t="s">
        <v>1034</v>
      </c>
      <c r="G401" t="s">
        <v>1034</v>
      </c>
      <c r="H401" t="s">
        <v>1034</v>
      </c>
      <c r="I401">
        <v>2023</v>
      </c>
      <c r="J401">
        <v>1220000</v>
      </c>
      <c r="K401">
        <v>1220000</v>
      </c>
      <c r="L401">
        <v>975895</v>
      </c>
      <c r="M401">
        <v>267220</v>
      </c>
      <c r="O401">
        <v>0.6</v>
      </c>
      <c r="Q401" t="s">
        <v>339</v>
      </c>
    </row>
    <row r="402" spans="1:17">
      <c r="A402" t="s">
        <v>527</v>
      </c>
      <c r="B402" t="s">
        <v>315</v>
      </c>
      <c r="C402" t="s">
        <v>999</v>
      </c>
      <c r="D402" t="s">
        <v>2708</v>
      </c>
      <c r="E402" t="s">
        <v>1035</v>
      </c>
      <c r="F402" t="s">
        <v>1035</v>
      </c>
      <c r="G402" t="s">
        <v>1035</v>
      </c>
      <c r="H402" t="s">
        <v>1035</v>
      </c>
      <c r="I402">
        <v>2024</v>
      </c>
      <c r="J402">
        <v>1600000</v>
      </c>
      <c r="K402">
        <v>1600000</v>
      </c>
      <c r="L402">
        <v>1160372</v>
      </c>
      <c r="M402">
        <v>563872</v>
      </c>
      <c r="O402">
        <v>0.5</v>
      </c>
      <c r="Q402" t="s">
        <v>339</v>
      </c>
    </row>
    <row r="403" spans="1:17">
      <c r="A403" t="s">
        <v>527</v>
      </c>
      <c r="B403" t="s">
        <v>271</v>
      </c>
      <c r="C403" t="s">
        <v>999</v>
      </c>
      <c r="D403" t="s">
        <v>2704</v>
      </c>
      <c r="E403" t="s">
        <v>1037</v>
      </c>
      <c r="F403" t="s">
        <v>1037</v>
      </c>
      <c r="G403" t="s">
        <v>1037</v>
      </c>
      <c r="H403" t="s">
        <v>1037</v>
      </c>
      <c r="I403">
        <v>2023</v>
      </c>
      <c r="J403">
        <v>2023771</v>
      </c>
      <c r="K403">
        <v>2023771</v>
      </c>
      <c r="L403">
        <v>1936335</v>
      </c>
      <c r="M403">
        <v>226890</v>
      </c>
      <c r="O403" t="s">
        <v>110</v>
      </c>
    </row>
    <row r="404" spans="1:17">
      <c r="A404" t="s">
        <v>527</v>
      </c>
      <c r="B404" t="s">
        <v>271</v>
      </c>
      <c r="C404" t="s">
        <v>999</v>
      </c>
      <c r="D404" t="s">
        <v>2708</v>
      </c>
      <c r="E404" t="s">
        <v>1039</v>
      </c>
      <c r="F404" t="s">
        <v>1039</v>
      </c>
      <c r="G404" t="s">
        <v>1039</v>
      </c>
      <c r="H404" t="s">
        <v>1039</v>
      </c>
      <c r="I404">
        <v>2024</v>
      </c>
      <c r="J404">
        <v>1400000</v>
      </c>
      <c r="K404">
        <v>1400000</v>
      </c>
      <c r="L404">
        <v>1284988</v>
      </c>
      <c r="M404">
        <v>405775</v>
      </c>
      <c r="O404" t="s">
        <v>1040</v>
      </c>
    </row>
    <row r="405" spans="1:17">
      <c r="A405" t="s">
        <v>527</v>
      </c>
      <c r="B405" t="s">
        <v>271</v>
      </c>
      <c r="C405" t="s">
        <v>999</v>
      </c>
      <c r="D405" t="s">
        <v>2708</v>
      </c>
      <c r="E405" t="s">
        <v>1041</v>
      </c>
      <c r="F405" t="s">
        <v>1041</v>
      </c>
      <c r="G405" t="s">
        <v>1041</v>
      </c>
      <c r="H405" t="s">
        <v>1041</v>
      </c>
      <c r="I405">
        <v>2024</v>
      </c>
      <c r="J405">
        <v>1800000</v>
      </c>
      <c r="K405">
        <v>1800000</v>
      </c>
      <c r="L405">
        <v>1528479</v>
      </c>
      <c r="M405">
        <v>125344</v>
      </c>
      <c r="O405" t="s">
        <v>1042</v>
      </c>
    </row>
    <row r="406" spans="1:17">
      <c r="A406" t="s">
        <v>527</v>
      </c>
      <c r="B406" t="s">
        <v>271</v>
      </c>
      <c r="C406" t="s">
        <v>999</v>
      </c>
      <c r="D406" t="s">
        <v>2708</v>
      </c>
      <c r="E406" t="s">
        <v>1043</v>
      </c>
      <c r="F406" t="s">
        <v>1043</v>
      </c>
      <c r="G406" t="s">
        <v>1043</v>
      </c>
      <c r="H406" t="s">
        <v>1043</v>
      </c>
      <c r="I406">
        <v>2024</v>
      </c>
      <c r="J406">
        <v>1800000</v>
      </c>
      <c r="K406">
        <v>1800000</v>
      </c>
      <c r="L406">
        <v>1787948</v>
      </c>
      <c r="M406">
        <v>376105</v>
      </c>
      <c r="O406" t="s">
        <v>1042</v>
      </c>
    </row>
    <row r="407" spans="1:17">
      <c r="A407" t="s">
        <v>527</v>
      </c>
      <c r="B407" t="s">
        <v>271</v>
      </c>
      <c r="C407" t="s">
        <v>999</v>
      </c>
      <c r="D407" t="s">
        <v>2716</v>
      </c>
      <c r="E407" t="s">
        <v>1045</v>
      </c>
      <c r="F407" t="s">
        <v>1045</v>
      </c>
      <c r="G407" t="s">
        <v>1045</v>
      </c>
      <c r="H407" t="s">
        <v>1045</v>
      </c>
      <c r="I407">
        <v>2024</v>
      </c>
      <c r="J407">
        <v>4000000</v>
      </c>
      <c r="K407">
        <v>4000000</v>
      </c>
      <c r="L407">
        <v>2287852</v>
      </c>
      <c r="M407">
        <v>224053</v>
      </c>
      <c r="O407" t="s">
        <v>1042</v>
      </c>
    </row>
    <row r="408" spans="1:17">
      <c r="A408" t="s">
        <v>527</v>
      </c>
      <c r="B408" t="s">
        <v>309</v>
      </c>
      <c r="C408" t="s">
        <v>999</v>
      </c>
      <c r="D408" t="s">
        <v>2691</v>
      </c>
      <c r="E408" t="s">
        <v>1047</v>
      </c>
      <c r="F408" t="s">
        <v>1047</v>
      </c>
      <c r="G408" t="s">
        <v>1047</v>
      </c>
      <c r="H408" t="s">
        <v>1047</v>
      </c>
      <c r="I408">
        <v>2025</v>
      </c>
      <c r="J408">
        <v>2800000</v>
      </c>
      <c r="K408">
        <v>2800000</v>
      </c>
      <c r="L408">
        <v>0</v>
      </c>
      <c r="M408">
        <v>0</v>
      </c>
      <c r="O408">
        <v>0</v>
      </c>
      <c r="Q408" t="s">
        <v>1048</v>
      </c>
    </row>
    <row r="409" spans="1:17">
      <c r="A409" t="s">
        <v>527</v>
      </c>
      <c r="B409" t="s">
        <v>309</v>
      </c>
      <c r="C409" t="s">
        <v>999</v>
      </c>
      <c r="D409" t="s">
        <v>2705</v>
      </c>
      <c r="E409" t="s">
        <v>1049</v>
      </c>
      <c r="F409" t="s">
        <v>1049</v>
      </c>
      <c r="G409" t="s">
        <v>1049</v>
      </c>
      <c r="H409" t="s">
        <v>1049</v>
      </c>
      <c r="I409">
        <v>2023</v>
      </c>
      <c r="J409">
        <v>1000000</v>
      </c>
      <c r="K409">
        <v>1000000</v>
      </c>
      <c r="L409">
        <v>981430.86684000003</v>
      </c>
      <c r="M409">
        <v>28097.265780000002</v>
      </c>
      <c r="O409">
        <v>0.5</v>
      </c>
      <c r="Q409" t="s">
        <v>743</v>
      </c>
    </row>
    <row r="410" spans="1:17">
      <c r="A410" t="s">
        <v>527</v>
      </c>
      <c r="B410" t="s">
        <v>309</v>
      </c>
      <c r="C410" t="s">
        <v>999</v>
      </c>
      <c r="D410" t="s">
        <v>2716</v>
      </c>
      <c r="E410" t="s">
        <v>1050</v>
      </c>
      <c r="F410" t="s">
        <v>1050</v>
      </c>
      <c r="G410" t="s">
        <v>1050</v>
      </c>
      <c r="H410" t="s">
        <v>1050</v>
      </c>
      <c r="I410">
        <v>2025</v>
      </c>
      <c r="J410">
        <v>2500000</v>
      </c>
      <c r="K410">
        <v>2500000</v>
      </c>
      <c r="L410">
        <v>0</v>
      </c>
      <c r="M410">
        <v>0</v>
      </c>
      <c r="O410">
        <v>0</v>
      </c>
      <c r="Q410" t="s">
        <v>1051</v>
      </c>
    </row>
    <row r="411" spans="1:17">
      <c r="A411" t="s">
        <v>527</v>
      </c>
      <c r="B411" t="s">
        <v>305</v>
      </c>
      <c r="C411" t="s">
        <v>999</v>
      </c>
      <c r="D411" t="s">
        <v>2708</v>
      </c>
      <c r="E411" t="s">
        <v>1053</v>
      </c>
      <c r="F411" t="s">
        <v>1053</v>
      </c>
      <c r="G411" t="s">
        <v>1053</v>
      </c>
      <c r="H411" t="s">
        <v>1053</v>
      </c>
      <c r="I411" t="s">
        <v>1054</v>
      </c>
      <c r="J411">
        <v>1000000</v>
      </c>
      <c r="K411">
        <v>1000000</v>
      </c>
      <c r="L411">
        <v>0</v>
      </c>
      <c r="M411">
        <v>0</v>
      </c>
      <c r="O411">
        <v>0</v>
      </c>
      <c r="Q411" t="s">
        <v>1055</v>
      </c>
    </row>
    <row r="412" spans="1:17">
      <c r="A412" t="s">
        <v>527</v>
      </c>
      <c r="B412" t="s">
        <v>305</v>
      </c>
      <c r="C412" t="s">
        <v>999</v>
      </c>
      <c r="D412" t="s">
        <v>2708</v>
      </c>
      <c r="E412" t="s">
        <v>3253</v>
      </c>
      <c r="F412" t="s">
        <v>3253</v>
      </c>
      <c r="G412" t="s">
        <v>3253</v>
      </c>
      <c r="H412" t="s">
        <v>3253</v>
      </c>
      <c r="I412" t="s">
        <v>1057</v>
      </c>
      <c r="J412">
        <v>2500000</v>
      </c>
      <c r="K412">
        <v>2500000</v>
      </c>
      <c r="L412">
        <v>2401255</v>
      </c>
      <c r="M412">
        <v>511501</v>
      </c>
      <c r="O412">
        <v>0.5</v>
      </c>
      <c r="Q412" t="s">
        <v>20</v>
      </c>
    </row>
    <row r="413" spans="1:17">
      <c r="A413" t="s">
        <v>527</v>
      </c>
      <c r="B413" t="s">
        <v>305</v>
      </c>
      <c r="C413" t="s">
        <v>999</v>
      </c>
      <c r="D413" t="s">
        <v>2704</v>
      </c>
      <c r="E413" t="s">
        <v>1059</v>
      </c>
      <c r="F413" t="s">
        <v>1059</v>
      </c>
      <c r="G413" t="s">
        <v>1059</v>
      </c>
      <c r="H413" t="s">
        <v>1059</v>
      </c>
      <c r="I413" t="s">
        <v>1054</v>
      </c>
      <c r="J413">
        <v>2000000</v>
      </c>
      <c r="K413">
        <v>2000000</v>
      </c>
      <c r="L413">
        <v>0</v>
      </c>
      <c r="M413">
        <v>0</v>
      </c>
      <c r="O413">
        <v>0</v>
      </c>
      <c r="Q413" t="s">
        <v>1060</v>
      </c>
    </row>
    <row r="414" spans="1:17">
      <c r="A414" t="s">
        <v>527</v>
      </c>
      <c r="B414" t="s">
        <v>305</v>
      </c>
      <c r="C414" t="s">
        <v>999</v>
      </c>
      <c r="D414" t="s">
        <v>2704</v>
      </c>
      <c r="E414" t="s">
        <v>1061</v>
      </c>
      <c r="F414" t="s">
        <v>1061</v>
      </c>
      <c r="G414" t="s">
        <v>1061</v>
      </c>
      <c r="H414" t="s">
        <v>1061</v>
      </c>
      <c r="I414" t="s">
        <v>1062</v>
      </c>
      <c r="J414">
        <v>2023771</v>
      </c>
      <c r="K414">
        <v>2023771</v>
      </c>
      <c r="L414">
        <v>2019085</v>
      </c>
      <c r="M414">
        <v>533094</v>
      </c>
      <c r="O414">
        <v>0.4</v>
      </c>
      <c r="Q414" t="s">
        <v>20</v>
      </c>
    </row>
    <row r="415" spans="1:17">
      <c r="A415" t="s">
        <v>527</v>
      </c>
      <c r="B415" t="s">
        <v>305</v>
      </c>
      <c r="C415" t="s">
        <v>999</v>
      </c>
      <c r="D415" t="s">
        <v>2705</v>
      </c>
      <c r="E415" t="s">
        <v>1064</v>
      </c>
      <c r="F415" t="s">
        <v>1064</v>
      </c>
      <c r="G415" t="s">
        <v>1064</v>
      </c>
      <c r="H415" t="s">
        <v>1064</v>
      </c>
      <c r="I415" t="s">
        <v>1057</v>
      </c>
      <c r="J415">
        <v>1000000</v>
      </c>
      <c r="K415">
        <v>1000000</v>
      </c>
      <c r="L415">
        <v>951393</v>
      </c>
      <c r="M415">
        <v>252722</v>
      </c>
      <c r="O415">
        <v>0.6</v>
      </c>
      <c r="Q415" t="s">
        <v>20</v>
      </c>
    </row>
    <row r="416" spans="1:17">
      <c r="A416" t="s">
        <v>527</v>
      </c>
      <c r="B416" t="s">
        <v>316</v>
      </c>
      <c r="C416" t="s">
        <v>999</v>
      </c>
      <c r="D416" t="s">
        <v>2708</v>
      </c>
      <c r="E416" t="s">
        <v>1065</v>
      </c>
      <c r="F416" t="s">
        <v>1065</v>
      </c>
      <c r="G416" t="s">
        <v>1065</v>
      </c>
      <c r="H416" t="s">
        <v>1065</v>
      </c>
      <c r="I416">
        <v>2024</v>
      </c>
      <c r="J416">
        <v>3000000</v>
      </c>
      <c r="K416">
        <v>3000000</v>
      </c>
      <c r="L416">
        <v>2604074</v>
      </c>
      <c r="M416">
        <v>311067</v>
      </c>
      <c r="O416">
        <v>0.2</v>
      </c>
    </row>
    <row r="417" spans="1:17">
      <c r="A417" t="s">
        <v>527</v>
      </c>
      <c r="B417" t="s">
        <v>316</v>
      </c>
      <c r="C417" t="s">
        <v>999</v>
      </c>
      <c r="D417" t="s">
        <v>2708</v>
      </c>
      <c r="E417" t="s">
        <v>365</v>
      </c>
      <c r="F417" t="s">
        <v>365</v>
      </c>
      <c r="G417" t="s">
        <v>365</v>
      </c>
      <c r="H417" t="s">
        <v>365</v>
      </c>
      <c r="I417">
        <v>2025</v>
      </c>
      <c r="J417">
        <v>2000000</v>
      </c>
      <c r="K417">
        <v>2000000</v>
      </c>
      <c r="L417">
        <v>0</v>
      </c>
      <c r="M417">
        <v>0</v>
      </c>
      <c r="O417">
        <v>0</v>
      </c>
    </row>
    <row r="418" spans="1:17">
      <c r="A418" t="s">
        <v>527</v>
      </c>
      <c r="B418" t="s">
        <v>316</v>
      </c>
      <c r="C418" t="s">
        <v>999</v>
      </c>
      <c r="D418" t="s">
        <v>2708</v>
      </c>
      <c r="E418" t="s">
        <v>365</v>
      </c>
      <c r="F418" t="s">
        <v>365</v>
      </c>
      <c r="G418" t="s">
        <v>365</v>
      </c>
      <c r="H418" t="s">
        <v>365</v>
      </c>
      <c r="I418">
        <v>2025</v>
      </c>
      <c r="J418">
        <v>1099459</v>
      </c>
      <c r="K418">
        <v>1099459</v>
      </c>
      <c r="L418">
        <v>0</v>
      </c>
      <c r="M418">
        <v>0</v>
      </c>
      <c r="O418">
        <v>0</v>
      </c>
    </row>
    <row r="419" spans="1:17">
      <c r="A419" t="s">
        <v>527</v>
      </c>
      <c r="B419" t="s">
        <v>316</v>
      </c>
      <c r="C419" t="s">
        <v>999</v>
      </c>
      <c r="D419" t="s">
        <v>2691</v>
      </c>
      <c r="E419" t="s">
        <v>1065</v>
      </c>
      <c r="F419" t="s">
        <v>1065</v>
      </c>
      <c r="G419" t="s">
        <v>1065</v>
      </c>
      <c r="H419" t="s">
        <v>1065</v>
      </c>
      <c r="I419">
        <v>2025</v>
      </c>
      <c r="J419">
        <v>2700000</v>
      </c>
      <c r="K419">
        <v>2700000</v>
      </c>
      <c r="L419">
        <v>0</v>
      </c>
      <c r="M419">
        <v>0</v>
      </c>
      <c r="O419">
        <v>0</v>
      </c>
    </row>
    <row r="420" spans="1:17">
      <c r="A420" t="s">
        <v>527</v>
      </c>
      <c r="B420" t="s">
        <v>316</v>
      </c>
      <c r="C420" t="s">
        <v>999</v>
      </c>
      <c r="D420" t="s">
        <v>2704</v>
      </c>
      <c r="E420" t="s">
        <v>1025</v>
      </c>
      <c r="F420" t="s">
        <v>1025</v>
      </c>
      <c r="G420" t="s">
        <v>1025</v>
      </c>
      <c r="H420" t="s">
        <v>1025</v>
      </c>
      <c r="I420">
        <v>2025</v>
      </c>
      <c r="J420">
        <v>2300000</v>
      </c>
      <c r="K420">
        <v>2300000</v>
      </c>
      <c r="L420">
        <v>0</v>
      </c>
      <c r="M420">
        <v>0</v>
      </c>
      <c r="O420">
        <v>0</v>
      </c>
    </row>
    <row r="421" spans="1:17">
      <c r="A421" t="s">
        <v>527</v>
      </c>
      <c r="B421" t="s">
        <v>316</v>
      </c>
      <c r="C421" t="s">
        <v>999</v>
      </c>
      <c r="D421" t="s">
        <v>2704</v>
      </c>
      <c r="E421" t="s">
        <v>1066</v>
      </c>
      <c r="F421" t="s">
        <v>1066</v>
      </c>
      <c r="G421" t="s">
        <v>1066</v>
      </c>
      <c r="H421" t="s">
        <v>1066</v>
      </c>
      <c r="I421">
        <v>2025</v>
      </c>
      <c r="J421">
        <v>2782685.7080000001</v>
      </c>
      <c r="K421">
        <v>2782685.7080000001</v>
      </c>
      <c r="L421">
        <v>2505084</v>
      </c>
      <c r="M421">
        <v>58996</v>
      </c>
      <c r="O421">
        <v>0.3</v>
      </c>
    </row>
    <row r="422" spans="1:17">
      <c r="A422" t="s">
        <v>527</v>
      </c>
      <c r="B422" t="s">
        <v>292</v>
      </c>
      <c r="C422" t="s">
        <v>999</v>
      </c>
      <c r="D422" t="s">
        <v>2708</v>
      </c>
      <c r="E422" t="s">
        <v>839</v>
      </c>
      <c r="F422" t="s">
        <v>839</v>
      </c>
      <c r="G422" t="s">
        <v>839</v>
      </c>
      <c r="H422" t="s">
        <v>839</v>
      </c>
      <c r="J422">
        <v>5715000</v>
      </c>
      <c r="K422">
        <v>5715000</v>
      </c>
      <c r="L422">
        <v>5126328.2434</v>
      </c>
      <c r="M422">
        <v>237852.67681</v>
      </c>
    </row>
    <row r="423" spans="1:17">
      <c r="A423" t="s">
        <v>527</v>
      </c>
      <c r="B423" t="s">
        <v>292</v>
      </c>
      <c r="C423" t="s">
        <v>999</v>
      </c>
      <c r="D423" t="s">
        <v>2708</v>
      </c>
      <c r="E423" t="s">
        <v>840</v>
      </c>
      <c r="F423" t="s">
        <v>840</v>
      </c>
      <c r="G423" t="s">
        <v>840</v>
      </c>
      <c r="H423" t="s">
        <v>840</v>
      </c>
      <c r="J423">
        <v>5715000</v>
      </c>
      <c r="K423">
        <v>5715000</v>
      </c>
      <c r="L423">
        <v>5126328.2434</v>
      </c>
      <c r="M423">
        <v>237852.67681</v>
      </c>
    </row>
    <row r="424" spans="1:17">
      <c r="A424" t="s">
        <v>527</v>
      </c>
      <c r="B424" t="s">
        <v>292</v>
      </c>
      <c r="C424" t="s">
        <v>999</v>
      </c>
      <c r="D424" t="s">
        <v>2708</v>
      </c>
      <c r="E424" t="s">
        <v>841</v>
      </c>
      <c r="F424" t="s">
        <v>841</v>
      </c>
      <c r="G424" t="s">
        <v>841</v>
      </c>
      <c r="H424" t="s">
        <v>841</v>
      </c>
      <c r="J424">
        <v>5715000</v>
      </c>
      <c r="K424">
        <v>5715000</v>
      </c>
      <c r="L424">
        <v>5126328.2434</v>
      </c>
      <c r="M424">
        <v>237852.67681</v>
      </c>
    </row>
    <row r="425" spans="1:17">
      <c r="A425" t="s">
        <v>527</v>
      </c>
      <c r="B425" t="s">
        <v>292</v>
      </c>
      <c r="C425" t="s">
        <v>999</v>
      </c>
      <c r="D425" t="s">
        <v>2708</v>
      </c>
      <c r="E425" t="s">
        <v>1067</v>
      </c>
      <c r="F425" t="s">
        <v>1067</v>
      </c>
      <c r="G425" t="s">
        <v>1067</v>
      </c>
      <c r="H425" t="s">
        <v>1067</v>
      </c>
      <c r="I425">
        <v>2024</v>
      </c>
      <c r="J425">
        <v>1800000</v>
      </c>
      <c r="K425">
        <v>1800000</v>
      </c>
      <c r="L425">
        <v>1609614.7179</v>
      </c>
      <c r="M425">
        <v>237852.67681</v>
      </c>
      <c r="O425">
        <v>0.15</v>
      </c>
    </row>
    <row r="426" spans="1:17">
      <c r="A426" t="s">
        <v>527</v>
      </c>
      <c r="B426" t="s">
        <v>292</v>
      </c>
      <c r="C426" t="s">
        <v>999</v>
      </c>
      <c r="D426" t="s">
        <v>2705</v>
      </c>
      <c r="E426" t="s">
        <v>1068</v>
      </c>
      <c r="F426" t="s">
        <v>1068</v>
      </c>
      <c r="G426" t="s">
        <v>1068</v>
      </c>
      <c r="H426" t="s">
        <v>1068</v>
      </c>
      <c r="I426">
        <v>2023</v>
      </c>
      <c r="J426">
        <v>3915000</v>
      </c>
      <c r="K426">
        <v>3915000</v>
      </c>
      <c r="L426">
        <v>3516713.5255</v>
      </c>
      <c r="M426">
        <v>0</v>
      </c>
      <c r="O426">
        <v>0.1</v>
      </c>
    </row>
    <row r="427" spans="1:17">
      <c r="A427" t="s">
        <v>527</v>
      </c>
      <c r="B427" t="s">
        <v>292</v>
      </c>
      <c r="C427" t="s">
        <v>999</v>
      </c>
      <c r="D427" t="s">
        <v>2704</v>
      </c>
      <c r="E427" t="s">
        <v>1069</v>
      </c>
      <c r="F427" t="s">
        <v>1069</v>
      </c>
      <c r="G427" t="s">
        <v>1069</v>
      </c>
      <c r="H427" t="s">
        <v>1069</v>
      </c>
      <c r="J427">
        <v>2600000</v>
      </c>
      <c r="K427">
        <v>2600000</v>
      </c>
      <c r="L427">
        <v>0</v>
      </c>
      <c r="M427">
        <v>0</v>
      </c>
    </row>
    <row r="428" spans="1:17">
      <c r="A428" t="s">
        <v>527</v>
      </c>
      <c r="B428" t="s">
        <v>292</v>
      </c>
      <c r="C428" t="s">
        <v>999</v>
      </c>
      <c r="D428" t="s">
        <v>2716</v>
      </c>
      <c r="E428" t="s">
        <v>1070</v>
      </c>
      <c r="F428" t="s">
        <v>1070</v>
      </c>
      <c r="G428" t="s">
        <v>1070</v>
      </c>
      <c r="H428" t="s">
        <v>1070</v>
      </c>
      <c r="J428">
        <v>2600000</v>
      </c>
      <c r="K428">
        <v>2600000</v>
      </c>
      <c r="L428">
        <v>0</v>
      </c>
      <c r="M428">
        <v>0</v>
      </c>
    </row>
    <row r="429" spans="1:17">
      <c r="A429" t="s">
        <v>527</v>
      </c>
      <c r="B429" t="s">
        <v>292</v>
      </c>
      <c r="C429" t="s">
        <v>999</v>
      </c>
      <c r="D429" t="s">
        <v>2704</v>
      </c>
      <c r="E429" t="s">
        <v>1071</v>
      </c>
      <c r="F429" t="s">
        <v>1071</v>
      </c>
      <c r="G429" t="s">
        <v>1071</v>
      </c>
      <c r="H429" t="s">
        <v>1071</v>
      </c>
      <c r="J429">
        <v>2600000</v>
      </c>
      <c r="K429">
        <v>2600000</v>
      </c>
      <c r="L429">
        <v>0</v>
      </c>
      <c r="M429">
        <v>0</v>
      </c>
    </row>
    <row r="430" spans="1:17">
      <c r="A430" t="s">
        <v>527</v>
      </c>
      <c r="B430" t="s">
        <v>292</v>
      </c>
      <c r="C430" t="s">
        <v>999</v>
      </c>
      <c r="D430" t="s">
        <v>2704</v>
      </c>
      <c r="E430" t="s">
        <v>1072</v>
      </c>
      <c r="F430" t="s">
        <v>1072</v>
      </c>
      <c r="G430" t="s">
        <v>1072</v>
      </c>
      <c r="H430" t="s">
        <v>1072</v>
      </c>
      <c r="I430">
        <v>2025</v>
      </c>
      <c r="J430">
        <v>2600000</v>
      </c>
      <c r="K430">
        <v>2600000</v>
      </c>
      <c r="L430">
        <v>0</v>
      </c>
      <c r="M430">
        <v>0</v>
      </c>
      <c r="O430">
        <v>0</v>
      </c>
      <c r="Q430" t="s">
        <v>1073</v>
      </c>
    </row>
    <row r="431" spans="1:17">
      <c r="A431" t="s">
        <v>527</v>
      </c>
      <c r="B431" t="s">
        <v>314</v>
      </c>
      <c r="C431" t="s">
        <v>999</v>
      </c>
      <c r="D431" t="s">
        <v>2705</v>
      </c>
      <c r="E431" t="s">
        <v>1074</v>
      </c>
      <c r="F431" t="s">
        <v>1074</v>
      </c>
      <c r="G431" t="s">
        <v>1074</v>
      </c>
      <c r="H431" t="s">
        <v>1074</v>
      </c>
      <c r="I431">
        <v>2023</v>
      </c>
      <c r="J431">
        <v>1000000</v>
      </c>
      <c r="K431">
        <v>1000000</v>
      </c>
      <c r="L431">
        <v>937760</v>
      </c>
      <c r="M431">
        <v>198270</v>
      </c>
      <c r="O431">
        <v>0.7</v>
      </c>
      <c r="Q431" t="s">
        <v>865</v>
      </c>
    </row>
    <row r="432" spans="1:17">
      <c r="A432" t="s">
        <v>527</v>
      </c>
      <c r="B432" t="s">
        <v>314</v>
      </c>
      <c r="C432" t="s">
        <v>999</v>
      </c>
      <c r="D432" t="s">
        <v>2708</v>
      </c>
      <c r="E432" t="s">
        <v>1076</v>
      </c>
      <c r="F432" t="s">
        <v>1076</v>
      </c>
      <c r="G432" t="s">
        <v>1076</v>
      </c>
      <c r="H432" t="s">
        <v>1076</v>
      </c>
      <c r="I432">
        <v>2023</v>
      </c>
      <c r="J432">
        <v>2750000</v>
      </c>
      <c r="K432">
        <v>2750000</v>
      </c>
      <c r="L432">
        <v>1292162</v>
      </c>
      <c r="M432">
        <v>0</v>
      </c>
      <c r="O432">
        <v>0</v>
      </c>
      <c r="Q432" t="s">
        <v>865</v>
      </c>
    </row>
    <row r="433" spans="1:17">
      <c r="A433" t="s">
        <v>527</v>
      </c>
      <c r="B433" t="s">
        <v>314</v>
      </c>
      <c r="C433" t="s">
        <v>999</v>
      </c>
      <c r="D433" t="s">
        <v>2708</v>
      </c>
      <c r="E433" t="s">
        <v>1077</v>
      </c>
      <c r="F433" t="s">
        <v>1077</v>
      </c>
      <c r="G433" t="s">
        <v>1077</v>
      </c>
      <c r="H433" t="s">
        <v>1077</v>
      </c>
      <c r="I433">
        <v>2024</v>
      </c>
      <c r="J433">
        <v>3000</v>
      </c>
      <c r="K433">
        <v>3000</v>
      </c>
      <c r="L433">
        <v>2951</v>
      </c>
      <c r="M433">
        <v>0</v>
      </c>
      <c r="O433">
        <v>1</v>
      </c>
      <c r="Q433" t="s">
        <v>1078</v>
      </c>
    </row>
    <row r="434" spans="1:17">
      <c r="A434" t="s">
        <v>527</v>
      </c>
      <c r="B434" t="s">
        <v>314</v>
      </c>
      <c r="C434" t="s">
        <v>999</v>
      </c>
      <c r="D434" t="s">
        <v>2708</v>
      </c>
      <c r="E434" t="s">
        <v>1079</v>
      </c>
      <c r="F434" t="s">
        <v>1079</v>
      </c>
      <c r="G434" t="s">
        <v>1079</v>
      </c>
      <c r="H434" t="s">
        <v>1079</v>
      </c>
      <c r="I434">
        <v>2024</v>
      </c>
      <c r="J434">
        <v>2725000</v>
      </c>
      <c r="K434">
        <v>2725000</v>
      </c>
      <c r="L434">
        <v>0</v>
      </c>
      <c r="M434">
        <v>0</v>
      </c>
      <c r="O434">
        <v>0</v>
      </c>
      <c r="Q434" t="s">
        <v>1080</v>
      </c>
    </row>
    <row r="435" spans="1:17">
      <c r="A435" t="s">
        <v>527</v>
      </c>
      <c r="B435" t="s">
        <v>314</v>
      </c>
      <c r="C435" t="s">
        <v>999</v>
      </c>
      <c r="D435" t="s">
        <v>2708</v>
      </c>
      <c r="E435" t="s">
        <v>1081</v>
      </c>
      <c r="F435" t="s">
        <v>1081</v>
      </c>
      <c r="G435" t="s">
        <v>1081</v>
      </c>
      <c r="H435" t="s">
        <v>1081</v>
      </c>
      <c r="I435">
        <v>2024</v>
      </c>
      <c r="J435">
        <v>2500</v>
      </c>
      <c r="K435">
        <v>2500</v>
      </c>
      <c r="L435">
        <v>2460</v>
      </c>
      <c r="M435">
        <v>0</v>
      </c>
      <c r="O435">
        <v>1</v>
      </c>
      <c r="Q435" t="s">
        <v>1078</v>
      </c>
    </row>
    <row r="436" spans="1:17">
      <c r="A436" t="s">
        <v>527</v>
      </c>
      <c r="B436" t="s">
        <v>314</v>
      </c>
      <c r="C436" t="s">
        <v>999</v>
      </c>
      <c r="D436" t="s">
        <v>2708</v>
      </c>
      <c r="E436" t="s">
        <v>1082</v>
      </c>
      <c r="F436" t="s">
        <v>1082</v>
      </c>
      <c r="G436" t="s">
        <v>1082</v>
      </c>
      <c r="H436" t="s">
        <v>1082</v>
      </c>
      <c r="I436">
        <v>2024</v>
      </c>
      <c r="J436">
        <v>2358200</v>
      </c>
      <c r="K436">
        <v>2358200</v>
      </c>
      <c r="L436">
        <v>0</v>
      </c>
      <c r="M436">
        <v>0</v>
      </c>
      <c r="O436">
        <v>0</v>
      </c>
      <c r="Q436" t="s">
        <v>1083</v>
      </c>
    </row>
    <row r="437" spans="1:17">
      <c r="A437" t="s">
        <v>527</v>
      </c>
      <c r="B437" t="s">
        <v>314</v>
      </c>
      <c r="C437" t="s">
        <v>999</v>
      </c>
      <c r="D437" t="s">
        <v>2708</v>
      </c>
      <c r="E437" t="s">
        <v>1084</v>
      </c>
      <c r="F437" t="s">
        <v>1084</v>
      </c>
      <c r="G437" t="s">
        <v>1084</v>
      </c>
      <c r="H437" t="s">
        <v>1084</v>
      </c>
      <c r="I437">
        <v>2024</v>
      </c>
      <c r="J437">
        <v>2500</v>
      </c>
      <c r="K437">
        <v>2500</v>
      </c>
      <c r="L437">
        <v>2478</v>
      </c>
      <c r="M437">
        <v>0</v>
      </c>
      <c r="O437">
        <v>1</v>
      </c>
      <c r="Q437" t="s">
        <v>1078</v>
      </c>
    </row>
    <row r="438" spans="1:17">
      <c r="A438" t="s">
        <v>527</v>
      </c>
      <c r="B438" t="s">
        <v>314</v>
      </c>
      <c r="C438" t="s">
        <v>999</v>
      </c>
      <c r="D438" t="s">
        <v>2708</v>
      </c>
      <c r="E438" t="s">
        <v>1085</v>
      </c>
      <c r="F438" t="s">
        <v>1085</v>
      </c>
      <c r="G438" t="s">
        <v>1085</v>
      </c>
      <c r="H438" t="s">
        <v>1085</v>
      </c>
      <c r="I438">
        <v>2024</v>
      </c>
      <c r="J438">
        <v>3657000</v>
      </c>
      <c r="K438">
        <v>3657000</v>
      </c>
      <c r="L438">
        <v>0</v>
      </c>
      <c r="M438">
        <v>0</v>
      </c>
      <c r="O438">
        <v>0</v>
      </c>
      <c r="Q438" t="s">
        <v>1086</v>
      </c>
    </row>
    <row r="439" spans="1:17">
      <c r="A439" t="s">
        <v>527</v>
      </c>
      <c r="B439" t="s">
        <v>314</v>
      </c>
      <c r="C439" t="s">
        <v>999</v>
      </c>
      <c r="D439" t="s">
        <v>2708</v>
      </c>
      <c r="E439" t="s">
        <v>1087</v>
      </c>
      <c r="F439" t="s">
        <v>1087</v>
      </c>
      <c r="G439" t="s">
        <v>1087</v>
      </c>
      <c r="H439" t="s">
        <v>1087</v>
      </c>
      <c r="I439">
        <v>2024</v>
      </c>
      <c r="J439">
        <v>2500</v>
      </c>
      <c r="K439">
        <v>2500</v>
      </c>
      <c r="L439">
        <v>2451</v>
      </c>
      <c r="M439">
        <v>0</v>
      </c>
      <c r="O439">
        <v>1</v>
      </c>
      <c r="Q439" t="s">
        <v>1078</v>
      </c>
    </row>
    <row r="440" spans="1:17">
      <c r="A440" t="s">
        <v>527</v>
      </c>
      <c r="B440" t="s">
        <v>314</v>
      </c>
      <c r="C440" t="s">
        <v>999</v>
      </c>
      <c r="D440" t="s">
        <v>2708</v>
      </c>
      <c r="E440" t="s">
        <v>1088</v>
      </c>
      <c r="F440" t="s">
        <v>1088</v>
      </c>
      <c r="G440" t="s">
        <v>1088</v>
      </c>
      <c r="H440" t="s">
        <v>1088</v>
      </c>
      <c r="I440">
        <v>2024</v>
      </c>
      <c r="J440">
        <v>2743300</v>
      </c>
      <c r="K440">
        <v>2743300</v>
      </c>
      <c r="L440">
        <v>0</v>
      </c>
      <c r="M440">
        <v>0</v>
      </c>
      <c r="Q440" t="s">
        <v>1089</v>
      </c>
    </row>
    <row r="441" spans="1:17">
      <c r="A441" t="s">
        <v>527</v>
      </c>
      <c r="B441" t="s">
        <v>273</v>
      </c>
      <c r="C441" t="s">
        <v>999</v>
      </c>
      <c r="D441" t="s">
        <v>2697</v>
      </c>
      <c r="E441" t="s">
        <v>1090</v>
      </c>
      <c r="F441" t="s">
        <v>1090</v>
      </c>
      <c r="G441" t="s">
        <v>1090</v>
      </c>
      <c r="H441" t="s">
        <v>1090</v>
      </c>
      <c r="I441">
        <v>2023</v>
      </c>
      <c r="J441">
        <v>1500000</v>
      </c>
      <c r="K441">
        <v>1500000</v>
      </c>
      <c r="L441">
        <v>0</v>
      </c>
      <c r="M441">
        <v>0</v>
      </c>
      <c r="O441">
        <v>0</v>
      </c>
      <c r="Q441" t="s">
        <v>1091</v>
      </c>
    </row>
    <row r="442" spans="1:17">
      <c r="A442" t="s">
        <v>527</v>
      </c>
      <c r="B442" t="s">
        <v>273</v>
      </c>
      <c r="C442" t="s">
        <v>999</v>
      </c>
      <c r="D442" t="s">
        <v>2708</v>
      </c>
      <c r="E442" t="s">
        <v>1092</v>
      </c>
      <c r="F442" t="s">
        <v>1092</v>
      </c>
      <c r="G442" t="s">
        <v>1092</v>
      </c>
      <c r="H442" t="s">
        <v>1092</v>
      </c>
      <c r="I442">
        <v>2023</v>
      </c>
      <c r="J442">
        <v>6307115</v>
      </c>
      <c r="K442">
        <v>6307115</v>
      </c>
      <c r="L442">
        <v>0</v>
      </c>
      <c r="M442">
        <v>0</v>
      </c>
      <c r="O442">
        <v>0</v>
      </c>
      <c r="Q442" t="s">
        <v>330</v>
      </c>
    </row>
    <row r="443" spans="1:17">
      <c r="A443" t="s">
        <v>527</v>
      </c>
      <c r="B443" t="s">
        <v>273</v>
      </c>
      <c r="C443" t="s">
        <v>999</v>
      </c>
      <c r="D443" t="s">
        <v>2708</v>
      </c>
      <c r="E443" t="s">
        <v>1092</v>
      </c>
      <c r="F443" t="s">
        <v>1092</v>
      </c>
      <c r="G443" t="s">
        <v>1092</v>
      </c>
      <c r="H443" t="s">
        <v>1092</v>
      </c>
      <c r="I443">
        <v>2023</v>
      </c>
      <c r="J443">
        <v>4885671</v>
      </c>
      <c r="K443">
        <v>4885671</v>
      </c>
      <c r="L443">
        <v>0</v>
      </c>
      <c r="M443">
        <v>0</v>
      </c>
      <c r="O443">
        <v>0</v>
      </c>
      <c r="Q443" t="s">
        <v>330</v>
      </c>
    </row>
    <row r="444" spans="1:17">
      <c r="A444" t="s">
        <v>527</v>
      </c>
      <c r="B444" t="s">
        <v>273</v>
      </c>
      <c r="C444" t="s">
        <v>999</v>
      </c>
      <c r="D444" t="s">
        <v>2708</v>
      </c>
      <c r="E444" t="s">
        <v>1093</v>
      </c>
      <c r="F444" t="s">
        <v>1093</v>
      </c>
      <c r="G444" t="s">
        <v>1093</v>
      </c>
      <c r="H444" t="s">
        <v>1093</v>
      </c>
      <c r="I444">
        <v>2024</v>
      </c>
      <c r="J444">
        <v>3000000</v>
      </c>
      <c r="K444">
        <v>3000000</v>
      </c>
      <c r="L444">
        <v>2790000</v>
      </c>
      <c r="M444">
        <v>139600</v>
      </c>
      <c r="O444">
        <v>0.35</v>
      </c>
      <c r="Q444" t="s">
        <v>71</v>
      </c>
    </row>
    <row r="445" spans="1:17">
      <c r="A445" t="s">
        <v>527</v>
      </c>
      <c r="B445" t="s">
        <v>273</v>
      </c>
      <c r="C445" t="s">
        <v>999</v>
      </c>
      <c r="D445" t="s">
        <v>2708</v>
      </c>
      <c r="E445" t="s">
        <v>1094</v>
      </c>
      <c r="F445" t="s">
        <v>1094</v>
      </c>
      <c r="G445" t="s">
        <v>1094</v>
      </c>
      <c r="H445" t="s">
        <v>1094</v>
      </c>
      <c r="I445">
        <v>2023</v>
      </c>
      <c r="J445">
        <v>2764944</v>
      </c>
      <c r="K445">
        <v>2764944</v>
      </c>
      <c r="L445">
        <v>0</v>
      </c>
      <c r="M445">
        <v>0</v>
      </c>
      <c r="O445">
        <v>0</v>
      </c>
      <c r="Q445" t="s">
        <v>330</v>
      </c>
    </row>
    <row r="446" spans="1:17">
      <c r="A446" t="s">
        <v>527</v>
      </c>
      <c r="B446" t="s">
        <v>273</v>
      </c>
      <c r="C446" t="s">
        <v>999</v>
      </c>
      <c r="D446" t="s">
        <v>2708</v>
      </c>
      <c r="E446" t="s">
        <v>1092</v>
      </c>
      <c r="F446" t="s">
        <v>1092</v>
      </c>
      <c r="G446" t="s">
        <v>1092</v>
      </c>
      <c r="H446" t="s">
        <v>1092</v>
      </c>
      <c r="I446">
        <v>2023</v>
      </c>
      <c r="J446">
        <v>2080000</v>
      </c>
      <c r="K446">
        <v>2080000</v>
      </c>
      <c r="L446">
        <v>0</v>
      </c>
      <c r="M446">
        <v>0</v>
      </c>
      <c r="O446">
        <v>0.05</v>
      </c>
      <c r="Q446" t="s">
        <v>1095</v>
      </c>
    </row>
    <row r="447" spans="1:17">
      <c r="A447" t="s">
        <v>527</v>
      </c>
      <c r="B447" t="s">
        <v>273</v>
      </c>
      <c r="C447" t="s">
        <v>999</v>
      </c>
      <c r="D447" t="s">
        <v>2708</v>
      </c>
      <c r="E447" t="s">
        <v>1096</v>
      </c>
      <c r="F447" t="s">
        <v>1096</v>
      </c>
      <c r="G447" t="s">
        <v>1096</v>
      </c>
      <c r="H447" t="s">
        <v>1096</v>
      </c>
      <c r="I447">
        <v>2024</v>
      </c>
      <c r="J447">
        <v>1052350</v>
      </c>
      <c r="K447">
        <v>1052350</v>
      </c>
      <c r="L447">
        <v>905021</v>
      </c>
      <c r="M447">
        <v>255312</v>
      </c>
      <c r="O447">
        <v>0.66</v>
      </c>
      <c r="Q447" t="s">
        <v>67</v>
      </c>
    </row>
    <row r="448" spans="1:17">
      <c r="A448" t="s">
        <v>527</v>
      </c>
      <c r="B448" t="s">
        <v>273</v>
      </c>
      <c r="C448" t="s">
        <v>999</v>
      </c>
      <c r="D448" t="s">
        <v>2716</v>
      </c>
      <c r="E448" t="s">
        <v>1097</v>
      </c>
      <c r="F448" t="s">
        <v>1097</v>
      </c>
      <c r="G448" t="s">
        <v>1097</v>
      </c>
      <c r="H448" t="s">
        <v>1097</v>
      </c>
      <c r="I448">
        <v>2024</v>
      </c>
      <c r="J448">
        <v>1500000</v>
      </c>
      <c r="K448">
        <v>1500000</v>
      </c>
      <c r="L448">
        <v>1290000</v>
      </c>
      <c r="M448">
        <v>93100</v>
      </c>
      <c r="O448">
        <v>0.6</v>
      </c>
      <c r="Q448" t="s">
        <v>20</v>
      </c>
    </row>
    <row r="449" spans="1:17">
      <c r="A449" t="s">
        <v>527</v>
      </c>
      <c r="B449" t="s">
        <v>311</v>
      </c>
      <c r="C449" t="s">
        <v>999</v>
      </c>
      <c r="D449" t="s">
        <v>2704</v>
      </c>
      <c r="E449" t="s">
        <v>1099</v>
      </c>
      <c r="F449" t="s">
        <v>1099</v>
      </c>
      <c r="G449" t="s">
        <v>1099</v>
      </c>
      <c r="H449" t="s">
        <v>1099</v>
      </c>
      <c r="I449" t="s">
        <v>1054</v>
      </c>
      <c r="J449">
        <v>1500000</v>
      </c>
      <c r="K449">
        <v>1500000</v>
      </c>
      <c r="L449" t="s">
        <v>106</v>
      </c>
      <c r="M449" t="s">
        <v>106</v>
      </c>
      <c r="O449">
        <v>0</v>
      </c>
      <c r="Q449" t="s">
        <v>1100</v>
      </c>
    </row>
    <row r="450" spans="1:17">
      <c r="A450" t="s">
        <v>527</v>
      </c>
      <c r="B450" t="s">
        <v>311</v>
      </c>
      <c r="C450" t="s">
        <v>999</v>
      </c>
      <c r="D450" t="s">
        <v>2705</v>
      </c>
      <c r="E450" t="s">
        <v>1102</v>
      </c>
      <c r="F450" t="s">
        <v>1102</v>
      </c>
      <c r="G450" t="s">
        <v>1102</v>
      </c>
      <c r="H450" t="s">
        <v>1102</v>
      </c>
      <c r="I450" t="s">
        <v>1062</v>
      </c>
      <c r="J450">
        <v>1000000</v>
      </c>
      <c r="K450">
        <v>1000000</v>
      </c>
      <c r="L450">
        <v>926598</v>
      </c>
      <c r="M450">
        <v>80588</v>
      </c>
      <c r="O450">
        <v>0.25</v>
      </c>
      <c r="Q450" t="s">
        <v>1103</v>
      </c>
    </row>
    <row r="451" spans="1:17">
      <c r="A451" t="s">
        <v>527</v>
      </c>
      <c r="B451" t="s">
        <v>311</v>
      </c>
      <c r="C451" t="s">
        <v>999</v>
      </c>
      <c r="D451" t="s">
        <v>2708</v>
      </c>
      <c r="E451" t="s">
        <v>1105</v>
      </c>
      <c r="F451" t="s">
        <v>1105</v>
      </c>
      <c r="G451" t="s">
        <v>1105</v>
      </c>
      <c r="H451" t="s">
        <v>1105</v>
      </c>
      <c r="I451" t="s">
        <v>1054</v>
      </c>
      <c r="J451">
        <v>1800000</v>
      </c>
      <c r="K451">
        <v>1800000</v>
      </c>
      <c r="L451" t="s">
        <v>106</v>
      </c>
      <c r="M451" t="s">
        <v>106</v>
      </c>
      <c r="O451">
        <v>0</v>
      </c>
      <c r="Q451" t="s">
        <v>1100</v>
      </c>
    </row>
    <row r="452" spans="1:17">
      <c r="A452" t="s">
        <v>527</v>
      </c>
      <c r="B452" t="s">
        <v>312</v>
      </c>
      <c r="C452" t="s">
        <v>999</v>
      </c>
      <c r="D452" t="s">
        <v>2705</v>
      </c>
      <c r="E452" t="s">
        <v>1107</v>
      </c>
      <c r="F452" t="s">
        <v>1107</v>
      </c>
      <c r="G452" t="s">
        <v>1107</v>
      </c>
      <c r="H452" t="s">
        <v>1107</v>
      </c>
      <c r="I452">
        <v>2023</v>
      </c>
      <c r="J452">
        <v>1000000</v>
      </c>
      <c r="K452">
        <v>1000000</v>
      </c>
      <c r="L452">
        <v>956529</v>
      </c>
      <c r="M452">
        <v>561892</v>
      </c>
      <c r="O452">
        <v>0.9</v>
      </c>
      <c r="Q452" t="s">
        <v>67</v>
      </c>
    </row>
    <row r="453" spans="1:17">
      <c r="A453" t="s">
        <v>527</v>
      </c>
      <c r="B453" t="s">
        <v>312</v>
      </c>
      <c r="C453" t="s">
        <v>999</v>
      </c>
      <c r="D453" t="s">
        <v>2708</v>
      </c>
      <c r="E453" t="s">
        <v>1108</v>
      </c>
      <c r="F453" t="s">
        <v>1108</v>
      </c>
      <c r="G453" t="s">
        <v>1108</v>
      </c>
      <c r="H453" t="s">
        <v>1108</v>
      </c>
      <c r="I453">
        <v>2023</v>
      </c>
      <c r="J453">
        <v>2600000</v>
      </c>
      <c r="K453">
        <v>2600000</v>
      </c>
      <c r="L453">
        <v>821583</v>
      </c>
      <c r="M453">
        <v>0</v>
      </c>
      <c r="O453">
        <v>0.05</v>
      </c>
      <c r="Q453" t="s">
        <v>20</v>
      </c>
    </row>
    <row r="454" spans="1:17">
      <c r="A454" t="s">
        <v>527</v>
      </c>
      <c r="B454" t="s">
        <v>312</v>
      </c>
      <c r="C454" t="s">
        <v>999</v>
      </c>
      <c r="D454" t="s">
        <v>2708</v>
      </c>
      <c r="E454" t="s">
        <v>1109</v>
      </c>
      <c r="F454" t="s">
        <v>1109</v>
      </c>
      <c r="G454" t="s">
        <v>1109</v>
      </c>
      <c r="H454" t="s">
        <v>1109</v>
      </c>
      <c r="I454">
        <v>2024</v>
      </c>
      <c r="J454">
        <v>2500000</v>
      </c>
      <c r="K454">
        <v>2500000</v>
      </c>
      <c r="L454">
        <v>2186366</v>
      </c>
      <c r="M454">
        <v>0</v>
      </c>
      <c r="O454">
        <v>0.05</v>
      </c>
      <c r="Q454" t="s">
        <v>20</v>
      </c>
    </row>
    <row r="455" spans="1:17">
      <c r="A455" t="s">
        <v>527</v>
      </c>
      <c r="B455" t="s">
        <v>305</v>
      </c>
      <c r="C455" t="s">
        <v>480</v>
      </c>
      <c r="D455" t="s">
        <v>2705</v>
      </c>
      <c r="E455" t="s">
        <v>790</v>
      </c>
      <c r="F455" t="s">
        <v>1110</v>
      </c>
      <c r="G455" t="s">
        <v>1111</v>
      </c>
      <c r="H455" t="s">
        <v>1112</v>
      </c>
      <c r="J455">
        <v>1200000</v>
      </c>
      <c r="K455">
        <v>1200000</v>
      </c>
      <c r="L455">
        <v>1199957</v>
      </c>
      <c r="M455">
        <v>1143074</v>
      </c>
    </row>
    <row r="456" spans="1:17">
      <c r="A456" t="s">
        <v>527</v>
      </c>
      <c r="B456" t="s">
        <v>305</v>
      </c>
      <c r="C456" t="s">
        <v>480</v>
      </c>
      <c r="D456" t="s">
        <v>2705</v>
      </c>
      <c r="E456" t="s">
        <v>790</v>
      </c>
      <c r="F456" t="s">
        <v>1110</v>
      </c>
      <c r="G456" t="s">
        <v>1113</v>
      </c>
      <c r="H456" t="s">
        <v>1114</v>
      </c>
      <c r="J456">
        <v>2000000</v>
      </c>
      <c r="K456">
        <v>2000000</v>
      </c>
      <c r="L456">
        <v>1999867</v>
      </c>
      <c r="M456">
        <v>1950116</v>
      </c>
    </row>
    <row r="457" spans="1:17">
      <c r="A457" t="s">
        <v>527</v>
      </c>
      <c r="B457" t="s">
        <v>305</v>
      </c>
      <c r="C457" t="s">
        <v>480</v>
      </c>
      <c r="D457" t="s">
        <v>2705</v>
      </c>
      <c r="E457" t="s">
        <v>790</v>
      </c>
      <c r="F457" t="s">
        <v>1110</v>
      </c>
      <c r="G457" t="s">
        <v>1115</v>
      </c>
      <c r="H457" t="s">
        <v>3255</v>
      </c>
      <c r="J457">
        <v>1900000</v>
      </c>
      <c r="K457">
        <v>1900000</v>
      </c>
      <c r="L457">
        <v>1790987</v>
      </c>
      <c r="M457">
        <v>1638219</v>
      </c>
    </row>
    <row r="458" spans="1:17">
      <c r="A458" t="s">
        <v>527</v>
      </c>
      <c r="B458" t="s">
        <v>305</v>
      </c>
      <c r="C458" t="s">
        <v>480</v>
      </c>
      <c r="D458" t="s">
        <v>2705</v>
      </c>
      <c r="E458" t="s">
        <v>790</v>
      </c>
      <c r="F458" t="s">
        <v>1110</v>
      </c>
      <c r="G458" t="s">
        <v>1117</v>
      </c>
      <c r="H458" t="s">
        <v>1118</v>
      </c>
      <c r="J458">
        <v>1000000</v>
      </c>
      <c r="K458">
        <v>1000000</v>
      </c>
      <c r="L458">
        <v>999429</v>
      </c>
      <c r="M458">
        <v>570494</v>
      </c>
    </row>
    <row r="459" spans="1:17">
      <c r="A459" t="s">
        <v>527</v>
      </c>
      <c r="B459" t="s">
        <v>273</v>
      </c>
      <c r="C459" t="s">
        <v>480</v>
      </c>
      <c r="D459" t="s">
        <v>2708</v>
      </c>
      <c r="E459" t="s">
        <v>1120</v>
      </c>
      <c r="F459" t="s">
        <v>1121</v>
      </c>
      <c r="G459" t="s">
        <v>1122</v>
      </c>
      <c r="H459" t="s">
        <v>1123</v>
      </c>
      <c r="J459">
        <v>10000000</v>
      </c>
      <c r="K459">
        <v>6723000</v>
      </c>
      <c r="L459">
        <v>6481045</v>
      </c>
      <c r="M459">
        <v>1545289</v>
      </c>
    </row>
    <row r="460" spans="1:17">
      <c r="A460" t="s">
        <v>527</v>
      </c>
      <c r="B460" t="s">
        <v>273</v>
      </c>
      <c r="C460" t="s">
        <v>480</v>
      </c>
      <c r="D460" t="s">
        <v>2708</v>
      </c>
      <c r="E460" t="s">
        <v>1120</v>
      </c>
      <c r="F460" t="s">
        <v>1121</v>
      </c>
      <c r="G460" t="s">
        <v>1124</v>
      </c>
      <c r="H460" t="s">
        <v>1125</v>
      </c>
      <c r="J460">
        <v>7699844</v>
      </c>
      <c r="K460">
        <v>7699844</v>
      </c>
      <c r="L460">
        <v>7571535</v>
      </c>
      <c r="M460">
        <v>1962125</v>
      </c>
    </row>
    <row r="461" spans="1:17">
      <c r="A461" t="s">
        <v>527</v>
      </c>
      <c r="B461" t="s">
        <v>273</v>
      </c>
      <c r="C461" t="s">
        <v>480</v>
      </c>
      <c r="D461" t="s">
        <v>2705</v>
      </c>
      <c r="E461" t="s">
        <v>1127</v>
      </c>
      <c r="F461" t="s">
        <v>1128</v>
      </c>
      <c r="G461" t="s">
        <v>1129</v>
      </c>
      <c r="H461" t="s">
        <v>1130</v>
      </c>
      <c r="J461">
        <v>1145000</v>
      </c>
      <c r="K461">
        <v>1145000</v>
      </c>
      <c r="L461">
        <v>1144119.2536900002</v>
      </c>
      <c r="M461">
        <v>1141799.797</v>
      </c>
    </row>
    <row r="462" spans="1:17">
      <c r="A462" t="s">
        <v>527</v>
      </c>
      <c r="B462" t="s">
        <v>273</v>
      </c>
      <c r="C462" t="s">
        <v>480</v>
      </c>
      <c r="D462" t="s">
        <v>2705</v>
      </c>
      <c r="E462" t="s">
        <v>1127</v>
      </c>
      <c r="F462" t="s">
        <v>1128</v>
      </c>
      <c r="G462" t="s">
        <v>1131</v>
      </c>
      <c r="H462" t="s">
        <v>1132</v>
      </c>
      <c r="J462">
        <v>1000000</v>
      </c>
      <c r="K462">
        <v>1000000</v>
      </c>
      <c r="L462">
        <v>985921.7818</v>
      </c>
      <c r="M462">
        <v>625876.16374999995</v>
      </c>
    </row>
    <row r="463" spans="1:17">
      <c r="A463" t="s">
        <v>527</v>
      </c>
      <c r="B463" t="s">
        <v>311</v>
      </c>
      <c r="C463" t="s">
        <v>480</v>
      </c>
      <c r="D463" t="s">
        <v>2705</v>
      </c>
      <c r="E463" t="s">
        <v>1134</v>
      </c>
      <c r="F463" t="s">
        <v>1135</v>
      </c>
      <c r="G463" t="s">
        <v>1136</v>
      </c>
      <c r="H463" t="s">
        <v>1137</v>
      </c>
      <c r="J463">
        <v>20000</v>
      </c>
      <c r="K463">
        <v>20000</v>
      </c>
      <c r="L463">
        <v>15951</v>
      </c>
      <c r="M463">
        <v>0</v>
      </c>
    </row>
    <row r="464" spans="1:17">
      <c r="A464" t="s">
        <v>527</v>
      </c>
      <c r="B464" t="s">
        <v>311</v>
      </c>
      <c r="C464" t="s">
        <v>480</v>
      </c>
      <c r="D464" t="s">
        <v>2705</v>
      </c>
      <c r="E464" t="s">
        <v>1134</v>
      </c>
      <c r="F464" t="s">
        <v>1135</v>
      </c>
      <c r="G464" t="s">
        <v>1138</v>
      </c>
      <c r="H464" t="s">
        <v>1139</v>
      </c>
      <c r="J464">
        <v>20000</v>
      </c>
      <c r="K464">
        <v>20000</v>
      </c>
      <c r="L464">
        <v>16761</v>
      </c>
      <c r="M464">
        <v>0</v>
      </c>
    </row>
    <row r="465" spans="1:13">
      <c r="A465" t="s">
        <v>527</v>
      </c>
      <c r="B465" t="s">
        <v>311</v>
      </c>
      <c r="C465" t="s">
        <v>480</v>
      </c>
      <c r="D465" t="s">
        <v>2705</v>
      </c>
      <c r="E465" t="s">
        <v>1134</v>
      </c>
      <c r="F465" t="s">
        <v>917</v>
      </c>
      <c r="G465" t="s">
        <v>1140</v>
      </c>
      <c r="H465" t="s">
        <v>1141</v>
      </c>
      <c r="J465">
        <v>400000</v>
      </c>
      <c r="K465">
        <v>400000</v>
      </c>
      <c r="L465">
        <v>352720</v>
      </c>
      <c r="M465">
        <v>123578</v>
      </c>
    </row>
    <row r="466" spans="1:13">
      <c r="A466" t="s">
        <v>527</v>
      </c>
      <c r="B466" t="s">
        <v>311</v>
      </c>
      <c r="C466" t="s">
        <v>480</v>
      </c>
      <c r="D466" t="s">
        <v>2705</v>
      </c>
      <c r="E466" t="s">
        <v>1142</v>
      </c>
      <c r="F466" t="s">
        <v>1143</v>
      </c>
      <c r="G466" t="s">
        <v>1144</v>
      </c>
      <c r="H466" t="s">
        <v>1145</v>
      </c>
      <c r="J466">
        <v>112147</v>
      </c>
      <c r="K466">
        <v>112147</v>
      </c>
      <c r="L466">
        <v>101271</v>
      </c>
      <c r="M466">
        <v>63000</v>
      </c>
    </row>
    <row r="467" spans="1:13">
      <c r="A467" t="s">
        <v>527</v>
      </c>
      <c r="B467" t="s">
        <v>311</v>
      </c>
      <c r="C467" t="s">
        <v>480</v>
      </c>
      <c r="D467" t="s">
        <v>2705</v>
      </c>
      <c r="E467" t="s">
        <v>1142</v>
      </c>
      <c r="F467" t="s">
        <v>1146</v>
      </c>
      <c r="G467" t="s">
        <v>1147</v>
      </c>
      <c r="H467" t="s">
        <v>1148</v>
      </c>
      <c r="J467">
        <v>260995</v>
      </c>
      <c r="K467">
        <v>260995</v>
      </c>
      <c r="L467">
        <v>176772</v>
      </c>
      <c r="M467">
        <v>15832</v>
      </c>
    </row>
    <row r="468" spans="1:13">
      <c r="A468" t="s">
        <v>527</v>
      </c>
      <c r="B468" t="s">
        <v>311</v>
      </c>
      <c r="C468" t="s">
        <v>480</v>
      </c>
      <c r="D468" t="s">
        <v>2708</v>
      </c>
      <c r="E468" t="s">
        <v>1150</v>
      </c>
      <c r="F468" t="s">
        <v>1151</v>
      </c>
      <c r="G468" t="s">
        <v>1152</v>
      </c>
      <c r="H468" t="s">
        <v>1153</v>
      </c>
      <c r="J468">
        <v>480000</v>
      </c>
      <c r="K468">
        <v>480000</v>
      </c>
      <c r="L468">
        <v>376850</v>
      </c>
      <c r="M468">
        <v>55816</v>
      </c>
    </row>
    <row r="469" spans="1:13">
      <c r="A469" t="s">
        <v>527</v>
      </c>
      <c r="B469" t="s">
        <v>316</v>
      </c>
      <c r="C469" t="s">
        <v>480</v>
      </c>
      <c r="D469" t="s">
        <v>2708</v>
      </c>
      <c r="E469" t="s">
        <v>130</v>
      </c>
      <c r="F469" t="s">
        <v>1155</v>
      </c>
      <c r="G469" t="s">
        <v>1156</v>
      </c>
      <c r="H469" t="s">
        <v>1157</v>
      </c>
      <c r="J469">
        <v>1800000</v>
      </c>
      <c r="K469">
        <v>1800000</v>
      </c>
      <c r="L469">
        <v>1512517</v>
      </c>
      <c r="M469">
        <v>0</v>
      </c>
    </row>
    <row r="470" spans="1:13">
      <c r="A470" t="s">
        <v>527</v>
      </c>
      <c r="B470" t="s">
        <v>316</v>
      </c>
      <c r="C470" t="s">
        <v>480</v>
      </c>
      <c r="D470" t="s">
        <v>2708</v>
      </c>
      <c r="E470" t="s">
        <v>130</v>
      </c>
      <c r="F470" t="s">
        <v>1155</v>
      </c>
      <c r="G470" t="s">
        <v>1158</v>
      </c>
      <c r="H470" t="s">
        <v>1159</v>
      </c>
      <c r="J470">
        <v>1114727</v>
      </c>
      <c r="K470">
        <v>1114727</v>
      </c>
      <c r="L470">
        <v>1114596</v>
      </c>
      <c r="M470">
        <v>0</v>
      </c>
    </row>
    <row r="471" spans="1:13">
      <c r="A471" t="s">
        <v>527</v>
      </c>
      <c r="B471" t="s">
        <v>316</v>
      </c>
      <c r="C471" t="s">
        <v>480</v>
      </c>
      <c r="D471" t="s">
        <v>2705</v>
      </c>
      <c r="E471" t="s">
        <v>1161</v>
      </c>
      <c r="F471" t="s">
        <v>1161</v>
      </c>
      <c r="G471" t="s">
        <v>1162</v>
      </c>
      <c r="H471" t="s">
        <v>1163</v>
      </c>
      <c r="J471">
        <v>28181587</v>
      </c>
      <c r="K471">
        <v>28181587</v>
      </c>
      <c r="L471">
        <v>9914874</v>
      </c>
      <c r="M471">
        <v>0</v>
      </c>
    </row>
    <row r="472" spans="1:13">
      <c r="A472" t="s">
        <v>527</v>
      </c>
      <c r="B472" t="s">
        <v>312</v>
      </c>
      <c r="C472" t="s">
        <v>480</v>
      </c>
      <c r="D472" t="s">
        <v>2708</v>
      </c>
      <c r="E472" t="s">
        <v>986</v>
      </c>
      <c r="F472" t="s">
        <v>987</v>
      </c>
      <c r="G472" t="s">
        <v>1164</v>
      </c>
      <c r="H472" t="s">
        <v>1165</v>
      </c>
      <c r="J472">
        <v>997000</v>
      </c>
      <c r="K472">
        <v>997000</v>
      </c>
      <c r="L472">
        <v>962713</v>
      </c>
      <c r="M472">
        <v>0</v>
      </c>
    </row>
    <row r="473" spans="1:13">
      <c r="A473" t="s">
        <v>527</v>
      </c>
      <c r="B473" t="s">
        <v>297</v>
      </c>
      <c r="C473" t="s">
        <v>480</v>
      </c>
      <c r="D473" t="s">
        <v>2708</v>
      </c>
      <c r="E473" t="s">
        <v>1167</v>
      </c>
      <c r="F473" t="s">
        <v>1168</v>
      </c>
      <c r="G473" t="s">
        <v>1169</v>
      </c>
      <c r="H473" t="s">
        <v>1170</v>
      </c>
      <c r="J473">
        <v>7800000</v>
      </c>
      <c r="K473">
        <v>7800000</v>
      </c>
      <c r="L473">
        <v>7617349.1679600002</v>
      </c>
      <c r="M473">
        <v>7280257.3134199996</v>
      </c>
    </row>
    <row r="474" spans="1:13">
      <c r="A474" t="s">
        <v>527</v>
      </c>
      <c r="B474" t="s">
        <v>297</v>
      </c>
      <c r="C474" t="s">
        <v>480</v>
      </c>
      <c r="D474" t="s">
        <v>2708</v>
      </c>
      <c r="E474" t="s">
        <v>1167</v>
      </c>
      <c r="F474" t="s">
        <v>1168</v>
      </c>
      <c r="G474" t="s">
        <v>1171</v>
      </c>
      <c r="H474" t="s">
        <v>1172</v>
      </c>
      <c r="J474">
        <v>4700000</v>
      </c>
      <c r="K474">
        <v>4700000</v>
      </c>
      <c r="L474">
        <v>4579235.60042</v>
      </c>
      <c r="M474">
        <v>4173340.2568700002</v>
      </c>
    </row>
    <row r="475" spans="1:13">
      <c r="A475" t="s">
        <v>527</v>
      </c>
      <c r="B475" t="s">
        <v>297</v>
      </c>
      <c r="C475" t="s">
        <v>480</v>
      </c>
      <c r="D475" t="s">
        <v>2708</v>
      </c>
      <c r="E475" t="s">
        <v>1167</v>
      </c>
      <c r="F475" t="s">
        <v>1168</v>
      </c>
      <c r="G475" t="s">
        <v>1173</v>
      </c>
      <c r="H475" t="s">
        <v>1174</v>
      </c>
      <c r="J475">
        <v>2525000</v>
      </c>
      <c r="K475">
        <v>2525000</v>
      </c>
      <c r="L475">
        <v>2188476.3357199999</v>
      </c>
      <c r="M475">
        <v>1997746.5999700001</v>
      </c>
    </row>
    <row r="476" spans="1:13">
      <c r="A476" t="s">
        <v>527</v>
      </c>
      <c r="B476" t="s">
        <v>297</v>
      </c>
      <c r="C476" t="s">
        <v>480</v>
      </c>
      <c r="D476" t="s">
        <v>2716</v>
      </c>
      <c r="E476" t="s">
        <v>1176</v>
      </c>
      <c r="F476" t="s">
        <v>1177</v>
      </c>
      <c r="G476" t="s">
        <v>1178</v>
      </c>
      <c r="H476" t="s">
        <v>1179</v>
      </c>
      <c r="J476">
        <v>3000000</v>
      </c>
      <c r="K476">
        <v>3000000</v>
      </c>
      <c r="L476">
        <v>2998296.4255500003</v>
      </c>
      <c r="M476">
        <v>2968839.0585500002</v>
      </c>
    </row>
    <row r="477" spans="1:13">
      <c r="A477" t="s">
        <v>527</v>
      </c>
      <c r="B477" t="s">
        <v>314</v>
      </c>
      <c r="C477" t="s">
        <v>480</v>
      </c>
      <c r="D477" t="s">
        <v>2708</v>
      </c>
      <c r="E477" t="s">
        <v>1181</v>
      </c>
      <c r="F477" t="s">
        <v>1182</v>
      </c>
      <c r="G477" t="s">
        <v>1183</v>
      </c>
      <c r="H477" t="s">
        <v>1184</v>
      </c>
      <c r="J477">
        <v>2035500</v>
      </c>
      <c r="K477">
        <v>2035500</v>
      </c>
      <c r="L477">
        <v>1834113</v>
      </c>
      <c r="M477">
        <v>337348</v>
      </c>
    </row>
    <row r="478" spans="1:13">
      <c r="A478" t="s">
        <v>527</v>
      </c>
      <c r="B478" t="s">
        <v>314</v>
      </c>
      <c r="C478" t="s">
        <v>480</v>
      </c>
      <c r="D478" t="s">
        <v>2708</v>
      </c>
      <c r="E478" t="s">
        <v>1186</v>
      </c>
      <c r="F478" t="s">
        <v>1182</v>
      </c>
      <c r="G478" t="s">
        <v>1187</v>
      </c>
      <c r="H478" t="s">
        <v>1188</v>
      </c>
      <c r="J478">
        <v>1214500</v>
      </c>
      <c r="K478">
        <v>1214500</v>
      </c>
      <c r="L478">
        <v>836662</v>
      </c>
      <c r="M478">
        <v>0</v>
      </c>
    </row>
    <row r="479" spans="1:13">
      <c r="A479" t="s">
        <v>527</v>
      </c>
      <c r="B479" t="s">
        <v>289</v>
      </c>
      <c r="C479" t="s">
        <v>480</v>
      </c>
      <c r="D479" t="s">
        <v>2705</v>
      </c>
      <c r="E479" t="s">
        <v>1134</v>
      </c>
      <c r="F479" t="s">
        <v>917</v>
      </c>
      <c r="G479" t="s">
        <v>1189</v>
      </c>
      <c r="H479" t="s">
        <v>1190</v>
      </c>
      <c r="J479">
        <v>1200000</v>
      </c>
      <c r="K479">
        <v>1200000</v>
      </c>
      <c r="L479">
        <v>1070609.2479600001</v>
      </c>
      <c r="M479">
        <v>464066.70912999997</v>
      </c>
    </row>
    <row r="480" spans="1:13">
      <c r="A480" t="s">
        <v>527</v>
      </c>
      <c r="B480" t="s">
        <v>289</v>
      </c>
      <c r="C480" t="s">
        <v>480</v>
      </c>
      <c r="D480" t="s">
        <v>2705</v>
      </c>
      <c r="E480" t="s">
        <v>1134</v>
      </c>
      <c r="F480" t="s">
        <v>917</v>
      </c>
      <c r="G480" t="s">
        <v>1191</v>
      </c>
      <c r="H480" t="s">
        <v>1192</v>
      </c>
      <c r="J480">
        <v>800000</v>
      </c>
      <c r="K480">
        <v>800000</v>
      </c>
      <c r="L480">
        <v>715928.61750000005</v>
      </c>
      <c r="M480">
        <v>557575.00439000002</v>
      </c>
    </row>
    <row r="481" spans="1:17">
      <c r="A481" t="s">
        <v>527</v>
      </c>
      <c r="B481" t="s">
        <v>289</v>
      </c>
      <c r="C481" t="s">
        <v>480</v>
      </c>
      <c r="D481" t="s">
        <v>2705</v>
      </c>
      <c r="E481" t="s">
        <v>1134</v>
      </c>
      <c r="F481" t="s">
        <v>917</v>
      </c>
      <c r="G481" t="s">
        <v>1193</v>
      </c>
      <c r="H481" t="s">
        <v>1194</v>
      </c>
      <c r="J481">
        <v>950000</v>
      </c>
      <c r="K481">
        <v>950000</v>
      </c>
      <c r="L481">
        <v>899550.29732000013</v>
      </c>
      <c r="M481">
        <v>896031.25363000005</v>
      </c>
    </row>
    <row r="482" spans="1:17">
      <c r="A482" t="s">
        <v>527</v>
      </c>
      <c r="B482" t="s">
        <v>289</v>
      </c>
      <c r="C482" t="s">
        <v>480</v>
      </c>
      <c r="D482" t="s">
        <v>2708</v>
      </c>
      <c r="E482" t="s">
        <v>130</v>
      </c>
      <c r="F482" t="s">
        <v>1195</v>
      </c>
      <c r="G482" t="s">
        <v>3236</v>
      </c>
      <c r="H482" t="s">
        <v>3235</v>
      </c>
      <c r="J482">
        <v>8550000</v>
      </c>
      <c r="K482">
        <v>8550000</v>
      </c>
      <c r="L482">
        <v>8445930</v>
      </c>
      <c r="M482">
        <v>8231591</v>
      </c>
    </row>
    <row r="483" spans="1:17">
      <c r="A483" t="s">
        <v>527</v>
      </c>
      <c r="B483" t="s">
        <v>289</v>
      </c>
      <c r="C483" t="s">
        <v>480</v>
      </c>
      <c r="D483" t="s">
        <v>2708</v>
      </c>
      <c r="E483" t="s">
        <v>130</v>
      </c>
      <c r="F483" t="s">
        <v>1195</v>
      </c>
      <c r="G483" t="s">
        <v>3238</v>
      </c>
      <c r="H483" t="s">
        <v>3237</v>
      </c>
      <c r="J483">
        <v>1900000</v>
      </c>
      <c r="K483">
        <v>1900000</v>
      </c>
      <c r="L483">
        <v>1801067</v>
      </c>
      <c r="M483">
        <v>1784004</v>
      </c>
    </row>
    <row r="484" spans="1:17">
      <c r="A484" t="s">
        <v>529</v>
      </c>
      <c r="B484" t="s">
        <v>282</v>
      </c>
      <c r="C484" t="s">
        <v>319</v>
      </c>
      <c r="D484" t="s">
        <v>2690</v>
      </c>
      <c r="H484" t="s">
        <v>1211</v>
      </c>
      <c r="K484">
        <v>6700000</v>
      </c>
      <c r="M484">
        <v>4182054.4870799999</v>
      </c>
      <c r="N484">
        <v>0.56061147085959895</v>
      </c>
      <c r="O484">
        <v>0.65</v>
      </c>
      <c r="Q484" t="s">
        <v>20</v>
      </c>
    </row>
    <row r="485" spans="1:17">
      <c r="A485" t="s">
        <v>529</v>
      </c>
      <c r="B485" t="s">
        <v>282</v>
      </c>
      <c r="C485" t="s">
        <v>319</v>
      </c>
      <c r="D485" t="s">
        <v>2690</v>
      </c>
      <c r="H485" t="s">
        <v>1212</v>
      </c>
      <c r="K485">
        <v>4537000</v>
      </c>
      <c r="M485">
        <v>2543494.2432900006</v>
      </c>
      <c r="N485">
        <v>0.59801091061700706</v>
      </c>
      <c r="O485">
        <v>0.8</v>
      </c>
      <c r="Q485" t="s">
        <v>20</v>
      </c>
    </row>
    <row r="486" spans="1:17">
      <c r="A486" t="s">
        <v>529</v>
      </c>
      <c r="B486" t="s">
        <v>282</v>
      </c>
      <c r="C486" t="s">
        <v>319</v>
      </c>
      <c r="D486" t="s">
        <v>2691</v>
      </c>
      <c r="H486" t="s">
        <v>1213</v>
      </c>
      <c r="K486">
        <v>4457000</v>
      </c>
      <c r="M486">
        <v>2665334.628620001</v>
      </c>
      <c r="N486">
        <v>0</v>
      </c>
      <c r="O486">
        <v>0.8</v>
      </c>
      <c r="Q486" t="s">
        <v>20</v>
      </c>
    </row>
    <row r="487" spans="1:17">
      <c r="A487" t="s">
        <v>529</v>
      </c>
      <c r="B487" t="s">
        <v>282</v>
      </c>
      <c r="C487" t="s">
        <v>319</v>
      </c>
      <c r="D487" t="s">
        <v>2716</v>
      </c>
      <c r="H487" t="s">
        <v>1214</v>
      </c>
      <c r="K487">
        <v>62000000</v>
      </c>
      <c r="M487">
        <v>4813054.1864999998</v>
      </c>
      <c r="N487">
        <v>0</v>
      </c>
      <c r="O487">
        <v>0.05</v>
      </c>
      <c r="Q487" t="s">
        <v>436</v>
      </c>
    </row>
    <row r="488" spans="1:17">
      <c r="A488" t="s">
        <v>529</v>
      </c>
      <c r="B488" t="s">
        <v>282</v>
      </c>
      <c r="C488" t="s">
        <v>319</v>
      </c>
      <c r="D488" t="s">
        <v>2708</v>
      </c>
      <c r="H488" t="s">
        <v>1216</v>
      </c>
      <c r="K488">
        <v>2250000</v>
      </c>
      <c r="M488">
        <v>961960.33545000001</v>
      </c>
      <c r="O488">
        <v>0.05</v>
      </c>
    </row>
    <row r="489" spans="1:17">
      <c r="A489" t="s">
        <v>529</v>
      </c>
      <c r="B489" t="s">
        <v>282</v>
      </c>
      <c r="C489" t="s">
        <v>319</v>
      </c>
      <c r="D489" t="s">
        <v>2708</v>
      </c>
      <c r="M489">
        <v>961960.33545000001</v>
      </c>
      <c r="N489">
        <v>0</v>
      </c>
    </row>
    <row r="490" spans="1:17">
      <c r="A490" t="s">
        <v>529</v>
      </c>
      <c r="B490" t="s">
        <v>282</v>
      </c>
      <c r="C490" t="s">
        <v>319</v>
      </c>
      <c r="D490" t="s">
        <v>2708</v>
      </c>
      <c r="H490" t="s">
        <v>1217</v>
      </c>
      <c r="K490">
        <v>5650000</v>
      </c>
      <c r="M490">
        <v>3046552.4775799997</v>
      </c>
      <c r="O490">
        <v>0.4</v>
      </c>
      <c r="Q490" t="s">
        <v>474</v>
      </c>
    </row>
    <row r="491" spans="1:17">
      <c r="A491" t="s">
        <v>529</v>
      </c>
      <c r="B491" t="s">
        <v>282</v>
      </c>
      <c r="C491" t="s">
        <v>319</v>
      </c>
      <c r="D491" t="s">
        <v>2708</v>
      </c>
      <c r="M491">
        <v>3046552.4775799997</v>
      </c>
      <c r="N491">
        <v>0.54</v>
      </c>
      <c r="O491">
        <v>0.4</v>
      </c>
    </row>
    <row r="492" spans="1:17">
      <c r="A492" t="s">
        <v>529</v>
      </c>
      <c r="B492" t="s">
        <v>282</v>
      </c>
      <c r="C492" t="s">
        <v>319</v>
      </c>
      <c r="D492" t="s">
        <v>2708</v>
      </c>
      <c r="H492" t="s">
        <v>3092</v>
      </c>
      <c r="K492">
        <v>5056000</v>
      </c>
      <c r="M492">
        <v>4438680.7176900003</v>
      </c>
      <c r="O492">
        <v>1</v>
      </c>
      <c r="Q492" t="s">
        <v>474</v>
      </c>
    </row>
    <row r="493" spans="1:17">
      <c r="A493" t="s">
        <v>529</v>
      </c>
      <c r="B493" t="s">
        <v>282</v>
      </c>
      <c r="C493" t="s">
        <v>319</v>
      </c>
      <c r="D493" t="s">
        <v>2708</v>
      </c>
      <c r="H493" t="s">
        <v>3093</v>
      </c>
      <c r="M493">
        <v>4438680.7176900003</v>
      </c>
    </row>
    <row r="494" spans="1:17">
      <c r="A494" t="s">
        <v>529</v>
      </c>
      <c r="B494" t="s">
        <v>283</v>
      </c>
      <c r="C494" t="s">
        <v>480</v>
      </c>
      <c r="D494" t="s">
        <v>2708</v>
      </c>
      <c r="H494" t="s">
        <v>1221</v>
      </c>
      <c r="K494">
        <v>7638000</v>
      </c>
      <c r="M494">
        <v>4146876.1746200002</v>
      </c>
      <c r="N494">
        <v>0.54292696708824295</v>
      </c>
      <c r="O494">
        <v>0.52</v>
      </c>
      <c r="Q494" t="s">
        <v>3257</v>
      </c>
    </row>
    <row r="495" spans="1:17">
      <c r="A495" t="s">
        <v>529</v>
      </c>
      <c r="B495" t="s">
        <v>283</v>
      </c>
      <c r="C495" t="s">
        <v>480</v>
      </c>
      <c r="D495" t="s">
        <v>2708</v>
      </c>
      <c r="H495" t="s">
        <v>1223</v>
      </c>
      <c r="K495">
        <v>1760000</v>
      </c>
      <c r="M495" t="s">
        <v>474</v>
      </c>
      <c r="N495">
        <v>0.24071895424836601</v>
      </c>
      <c r="O495" t="s">
        <v>474</v>
      </c>
      <c r="Q495" t="s">
        <v>1224</v>
      </c>
    </row>
    <row r="496" spans="1:17">
      <c r="A496" t="s">
        <v>529</v>
      </c>
      <c r="B496" t="s">
        <v>294</v>
      </c>
      <c r="C496" t="s">
        <v>319</v>
      </c>
      <c r="D496" t="s">
        <v>2697</v>
      </c>
      <c r="H496" t="s">
        <v>1226</v>
      </c>
      <c r="K496">
        <v>1545300</v>
      </c>
      <c r="M496">
        <v>371983</v>
      </c>
      <c r="N496">
        <v>0.60933926560320051</v>
      </c>
      <c r="O496">
        <v>0.3</v>
      </c>
      <c r="Q496" t="s">
        <v>720</v>
      </c>
    </row>
    <row r="497" spans="1:17">
      <c r="A497" t="s">
        <v>529</v>
      </c>
      <c r="B497" t="s">
        <v>294</v>
      </c>
      <c r="C497" t="s">
        <v>319</v>
      </c>
      <c r="D497" t="s">
        <v>2697</v>
      </c>
      <c r="H497" t="s">
        <v>1227</v>
      </c>
      <c r="K497">
        <v>2379640</v>
      </c>
      <c r="M497">
        <v>1450008.09</v>
      </c>
      <c r="N497">
        <v>0.6998712702702703</v>
      </c>
      <c r="O497">
        <v>0.85</v>
      </c>
      <c r="Q497" t="s">
        <v>436</v>
      </c>
    </row>
    <row r="498" spans="1:17">
      <c r="A498" t="s">
        <v>529</v>
      </c>
      <c r="B498" t="s">
        <v>294</v>
      </c>
      <c r="C498" t="s">
        <v>319</v>
      </c>
      <c r="D498" t="s">
        <v>2697</v>
      </c>
      <c r="H498" t="s">
        <v>1228</v>
      </c>
      <c r="K498">
        <v>370000</v>
      </c>
      <c r="M498">
        <v>258952.37</v>
      </c>
      <c r="N498">
        <v>0.10782433783108449</v>
      </c>
      <c r="O498">
        <v>0.95</v>
      </c>
      <c r="Q498" t="s">
        <v>436</v>
      </c>
    </row>
    <row r="499" spans="1:17">
      <c r="A499" t="s">
        <v>529</v>
      </c>
      <c r="B499" t="s">
        <v>294</v>
      </c>
      <c r="C499" t="s">
        <v>319</v>
      </c>
      <c r="D499" t="s">
        <v>2697</v>
      </c>
      <c r="H499" t="s">
        <v>1229</v>
      </c>
      <c r="K499">
        <v>1600800</v>
      </c>
      <c r="M499">
        <v>172605.2</v>
      </c>
      <c r="N499">
        <v>0.11624738888888889</v>
      </c>
      <c r="O499">
        <v>0.15</v>
      </c>
      <c r="Q499" t="s">
        <v>720</v>
      </c>
    </row>
    <row r="500" spans="1:17">
      <c r="A500" t="s">
        <v>529</v>
      </c>
      <c r="B500" t="s">
        <v>294</v>
      </c>
      <c r="C500" t="s">
        <v>319</v>
      </c>
      <c r="D500" t="s">
        <v>2697</v>
      </c>
      <c r="H500" t="s">
        <v>1230</v>
      </c>
      <c r="K500">
        <v>900000</v>
      </c>
      <c r="M500">
        <v>104622.65</v>
      </c>
      <c r="N500">
        <v>0</v>
      </c>
      <c r="O500">
        <v>0.15</v>
      </c>
      <c r="Q500" t="s">
        <v>436</v>
      </c>
    </row>
    <row r="501" spans="1:17">
      <c r="A501" t="s">
        <v>529</v>
      </c>
      <c r="B501" t="s">
        <v>294</v>
      </c>
      <c r="C501" t="s">
        <v>319</v>
      </c>
      <c r="D501" t="s">
        <v>2697</v>
      </c>
      <c r="H501" t="s">
        <v>1231</v>
      </c>
      <c r="K501">
        <v>1800000</v>
      </c>
      <c r="M501">
        <v>0</v>
      </c>
      <c r="N501">
        <v>0.30111185193579248</v>
      </c>
      <c r="O501">
        <v>0</v>
      </c>
      <c r="Q501" t="s">
        <v>720</v>
      </c>
    </row>
    <row r="502" spans="1:17">
      <c r="A502" t="s">
        <v>529</v>
      </c>
      <c r="B502" t="s">
        <v>294</v>
      </c>
      <c r="C502" t="s">
        <v>319</v>
      </c>
      <c r="D502" t="s">
        <v>2704</v>
      </c>
      <c r="H502" t="s">
        <v>1233</v>
      </c>
      <c r="K502">
        <v>758914</v>
      </c>
      <c r="M502">
        <v>228518</v>
      </c>
      <c r="N502">
        <v>0.87008399999999997</v>
      </c>
      <c r="O502" t="s">
        <v>1234</v>
      </c>
      <c r="Q502" t="s">
        <v>436</v>
      </c>
    </row>
    <row r="503" spans="1:17">
      <c r="A503" t="s">
        <v>529</v>
      </c>
      <c r="B503" t="s">
        <v>294</v>
      </c>
      <c r="C503" t="s">
        <v>319</v>
      </c>
      <c r="D503" t="s">
        <v>2703</v>
      </c>
      <c r="H503" t="s">
        <v>1236</v>
      </c>
      <c r="K503">
        <v>500000</v>
      </c>
      <c r="M503">
        <v>435042</v>
      </c>
      <c r="N503">
        <v>0.38700000000000001</v>
      </c>
      <c r="O503">
        <v>0.95</v>
      </c>
      <c r="Q503" t="s">
        <v>436</v>
      </c>
    </row>
    <row r="504" spans="1:17">
      <c r="A504" t="s">
        <v>529</v>
      </c>
      <c r="B504" t="s">
        <v>294</v>
      </c>
      <c r="C504" t="s">
        <v>480</v>
      </c>
      <c r="D504" t="s">
        <v>2708</v>
      </c>
      <c r="H504" t="s">
        <v>1238</v>
      </c>
      <c r="K504">
        <v>548554</v>
      </c>
      <c r="N504">
        <v>0</v>
      </c>
      <c r="O504">
        <v>0.46189999999999998</v>
      </c>
    </row>
    <row r="505" spans="1:17">
      <c r="A505" t="s">
        <v>529</v>
      </c>
      <c r="B505" t="s">
        <v>294</v>
      </c>
      <c r="C505" t="s">
        <v>480</v>
      </c>
      <c r="D505" t="s">
        <v>2716</v>
      </c>
      <c r="H505" t="s">
        <v>1240</v>
      </c>
      <c r="M505" t="s">
        <v>474</v>
      </c>
      <c r="N505">
        <v>0.7</v>
      </c>
      <c r="O505">
        <v>0.95</v>
      </c>
    </row>
    <row r="506" spans="1:17">
      <c r="A506" t="s">
        <v>529</v>
      </c>
      <c r="B506" t="s">
        <v>294</v>
      </c>
      <c r="C506" t="s">
        <v>480</v>
      </c>
      <c r="D506" t="s">
        <v>2716</v>
      </c>
      <c r="H506" t="s">
        <v>1242</v>
      </c>
      <c r="K506">
        <v>15778292</v>
      </c>
      <c r="M506" t="s">
        <v>474</v>
      </c>
      <c r="N506">
        <v>0.75</v>
      </c>
      <c r="O506">
        <v>1</v>
      </c>
    </row>
    <row r="507" spans="1:17">
      <c r="A507" t="s">
        <v>529</v>
      </c>
      <c r="B507" t="s">
        <v>294</v>
      </c>
      <c r="C507" t="s">
        <v>480</v>
      </c>
      <c r="D507" t="s">
        <v>2716</v>
      </c>
      <c r="H507" t="s">
        <v>1243</v>
      </c>
      <c r="K507">
        <v>12741089</v>
      </c>
      <c r="M507" t="s">
        <v>474</v>
      </c>
      <c r="N507">
        <v>0.32400000000000001</v>
      </c>
      <c r="O507">
        <v>1</v>
      </c>
    </row>
    <row r="508" spans="1:17">
      <c r="A508" t="s">
        <v>529</v>
      </c>
      <c r="B508" t="s">
        <v>294</v>
      </c>
      <c r="C508" t="s">
        <v>480</v>
      </c>
      <c r="D508" t="s">
        <v>2716</v>
      </c>
      <c r="H508" t="s">
        <v>1244</v>
      </c>
      <c r="K508">
        <v>4381982</v>
      </c>
      <c r="M508" t="s">
        <v>474</v>
      </c>
      <c r="N508">
        <v>0.22</v>
      </c>
      <c r="O508">
        <v>0.43</v>
      </c>
    </row>
    <row r="509" spans="1:17">
      <c r="A509" t="s">
        <v>529</v>
      </c>
      <c r="B509" t="s">
        <v>294</v>
      </c>
      <c r="C509" t="s">
        <v>480</v>
      </c>
      <c r="D509" t="s">
        <v>2716</v>
      </c>
      <c r="H509" t="s">
        <v>1245</v>
      </c>
      <c r="K509">
        <v>1260982</v>
      </c>
      <c r="M509" t="s">
        <v>474</v>
      </c>
      <c r="N509">
        <v>0.06</v>
      </c>
      <c r="O509">
        <v>0.43</v>
      </c>
    </row>
    <row r="510" spans="1:17">
      <c r="A510" t="s">
        <v>529</v>
      </c>
      <c r="B510" t="s">
        <v>294</v>
      </c>
      <c r="C510" t="s">
        <v>480</v>
      </c>
      <c r="D510" t="s">
        <v>2716</v>
      </c>
      <c r="H510" t="s">
        <v>1246</v>
      </c>
      <c r="K510">
        <v>5959786</v>
      </c>
      <c r="M510" t="s">
        <v>474</v>
      </c>
      <c r="N510">
        <v>0</v>
      </c>
      <c r="O510">
        <v>0.3</v>
      </c>
    </row>
    <row r="511" spans="1:17">
      <c r="A511" t="s">
        <v>529</v>
      </c>
      <c r="B511" t="s">
        <v>294</v>
      </c>
      <c r="C511" t="s">
        <v>480</v>
      </c>
      <c r="D511" t="s">
        <v>2716</v>
      </c>
      <c r="H511" t="s">
        <v>1247</v>
      </c>
      <c r="K511">
        <v>1693578</v>
      </c>
      <c r="M511" t="s">
        <v>474</v>
      </c>
      <c r="N511">
        <v>0.73229999999999995</v>
      </c>
      <c r="O511">
        <v>0.13</v>
      </c>
    </row>
    <row r="512" spans="1:17">
      <c r="A512" t="s">
        <v>529</v>
      </c>
      <c r="B512" t="s">
        <v>294</v>
      </c>
      <c r="C512" t="s">
        <v>480</v>
      </c>
      <c r="D512" t="s">
        <v>2716</v>
      </c>
      <c r="H512" t="s">
        <v>1248</v>
      </c>
      <c r="K512">
        <v>22077000</v>
      </c>
      <c r="M512" t="s">
        <v>474</v>
      </c>
      <c r="O512">
        <v>0.8</v>
      </c>
    </row>
    <row r="513" spans="1:15">
      <c r="A513" t="s">
        <v>529</v>
      </c>
      <c r="B513" t="s">
        <v>298</v>
      </c>
      <c r="C513" t="s">
        <v>319</v>
      </c>
      <c r="D513" t="s">
        <v>2704</v>
      </c>
      <c r="H513" t="s">
        <v>1250</v>
      </c>
      <c r="K513">
        <v>1000000</v>
      </c>
      <c r="L513">
        <v>255687</v>
      </c>
      <c r="M513">
        <v>204549</v>
      </c>
      <c r="O513">
        <v>0.8</v>
      </c>
    </row>
    <row r="514" spans="1:15">
      <c r="A514" t="s">
        <v>529</v>
      </c>
      <c r="B514" t="s">
        <v>298</v>
      </c>
      <c r="C514" t="s">
        <v>319</v>
      </c>
      <c r="D514" t="s">
        <v>2704</v>
      </c>
      <c r="H514" t="s">
        <v>1250</v>
      </c>
      <c r="K514">
        <v>1500000</v>
      </c>
      <c r="L514">
        <v>936228</v>
      </c>
      <c r="M514">
        <v>638679</v>
      </c>
      <c r="O514">
        <v>0.98</v>
      </c>
    </row>
    <row r="515" spans="1:15">
      <c r="A515" t="s">
        <v>529</v>
      </c>
      <c r="B515" t="s">
        <v>298</v>
      </c>
      <c r="C515" t="s">
        <v>319</v>
      </c>
      <c r="D515" t="s">
        <v>2704</v>
      </c>
      <c r="H515" t="s">
        <v>1252</v>
      </c>
      <c r="K515">
        <v>162000</v>
      </c>
      <c r="L515">
        <v>161847</v>
      </c>
      <c r="M515">
        <v>41069</v>
      </c>
      <c r="O515">
        <v>0.8</v>
      </c>
    </row>
    <row r="516" spans="1:15">
      <c r="A516" t="s">
        <v>529</v>
      </c>
      <c r="B516" t="s">
        <v>298</v>
      </c>
      <c r="C516" t="s">
        <v>319</v>
      </c>
      <c r="D516" t="s">
        <v>2704</v>
      </c>
      <c r="H516" t="s">
        <v>1253</v>
      </c>
      <c r="K516">
        <v>486000</v>
      </c>
      <c r="L516">
        <v>459977</v>
      </c>
      <c r="M516">
        <v>205419</v>
      </c>
      <c r="O516">
        <v>0.8</v>
      </c>
    </row>
    <row r="517" spans="1:15">
      <c r="A517" t="s">
        <v>529</v>
      </c>
      <c r="B517" t="s">
        <v>298</v>
      </c>
      <c r="C517" t="s">
        <v>319</v>
      </c>
      <c r="D517" t="s">
        <v>2704</v>
      </c>
      <c r="H517" t="s">
        <v>1254</v>
      </c>
      <c r="K517">
        <v>1400000</v>
      </c>
      <c r="L517">
        <v>1210373</v>
      </c>
      <c r="M517">
        <v>513457</v>
      </c>
      <c r="O517">
        <v>0.67</v>
      </c>
    </row>
    <row r="518" spans="1:15">
      <c r="A518" t="s">
        <v>529</v>
      </c>
      <c r="B518" t="s">
        <v>298</v>
      </c>
      <c r="C518" t="s">
        <v>319</v>
      </c>
      <c r="D518" t="s">
        <v>2704</v>
      </c>
      <c r="H518" t="s">
        <v>1255</v>
      </c>
      <c r="K518">
        <v>1500000</v>
      </c>
      <c r="L518">
        <v>1331871</v>
      </c>
      <c r="M518">
        <v>1157747</v>
      </c>
      <c r="O518">
        <v>0.98</v>
      </c>
    </row>
    <row r="519" spans="1:15">
      <c r="A519" t="s">
        <v>529</v>
      </c>
      <c r="B519" t="s">
        <v>298</v>
      </c>
      <c r="C519" t="s">
        <v>319</v>
      </c>
      <c r="D519" t="s">
        <v>2705</v>
      </c>
      <c r="H519" t="s">
        <v>1256</v>
      </c>
      <c r="K519">
        <v>14610000</v>
      </c>
      <c r="L519">
        <v>13611907</v>
      </c>
      <c r="M519">
        <v>10529573</v>
      </c>
      <c r="O519">
        <v>0.71</v>
      </c>
    </row>
    <row r="520" spans="1:15">
      <c r="A520" t="s">
        <v>529</v>
      </c>
      <c r="B520" t="s">
        <v>298</v>
      </c>
      <c r="C520" t="s">
        <v>319</v>
      </c>
      <c r="D520" t="s">
        <v>2716</v>
      </c>
      <c r="H520" t="s">
        <v>1257</v>
      </c>
      <c r="K520">
        <v>2500000</v>
      </c>
      <c r="L520">
        <v>2142157</v>
      </c>
      <c r="M520">
        <v>826597</v>
      </c>
      <c r="O520">
        <v>0.85</v>
      </c>
    </row>
    <row r="521" spans="1:15">
      <c r="A521" t="s">
        <v>529</v>
      </c>
      <c r="B521" t="s">
        <v>298</v>
      </c>
      <c r="C521" t="s">
        <v>319</v>
      </c>
      <c r="D521" t="s">
        <v>2716</v>
      </c>
      <c r="H521" t="s">
        <v>1259</v>
      </c>
      <c r="K521">
        <v>2490000</v>
      </c>
      <c r="L521">
        <v>1999404</v>
      </c>
      <c r="M521">
        <v>412576</v>
      </c>
      <c r="O521">
        <v>0.5</v>
      </c>
    </row>
    <row r="522" spans="1:15">
      <c r="A522" t="s">
        <v>529</v>
      </c>
      <c r="B522" t="s">
        <v>298</v>
      </c>
      <c r="C522" t="s">
        <v>319</v>
      </c>
      <c r="D522" t="s">
        <v>2708</v>
      </c>
      <c r="H522" t="s">
        <v>1261</v>
      </c>
      <c r="K522">
        <v>2000000</v>
      </c>
      <c r="L522">
        <v>1517700</v>
      </c>
      <c r="M522">
        <v>1428287</v>
      </c>
      <c r="O522">
        <v>0.9</v>
      </c>
    </row>
    <row r="523" spans="1:15">
      <c r="A523" t="s">
        <v>529</v>
      </c>
      <c r="B523" t="s">
        <v>298</v>
      </c>
      <c r="C523" t="s">
        <v>319</v>
      </c>
      <c r="D523" t="s">
        <v>2703</v>
      </c>
      <c r="H523" t="s">
        <v>1262</v>
      </c>
      <c r="K523">
        <v>1700000</v>
      </c>
      <c r="L523">
        <v>1201064</v>
      </c>
      <c r="M523">
        <v>574074</v>
      </c>
      <c r="O523">
        <v>0.65</v>
      </c>
    </row>
    <row r="524" spans="1:15">
      <c r="A524" t="s">
        <v>529</v>
      </c>
      <c r="B524" t="s">
        <v>298</v>
      </c>
      <c r="C524" t="s">
        <v>319</v>
      </c>
      <c r="D524" t="s">
        <v>2703</v>
      </c>
      <c r="H524" t="s">
        <v>1264</v>
      </c>
      <c r="K524">
        <v>700000</v>
      </c>
      <c r="L524">
        <v>611126</v>
      </c>
      <c r="M524">
        <v>126410</v>
      </c>
      <c r="O524">
        <v>0.45</v>
      </c>
    </row>
    <row r="525" spans="1:15">
      <c r="A525" t="s">
        <v>529</v>
      </c>
      <c r="B525" t="s">
        <v>298</v>
      </c>
      <c r="C525" t="s">
        <v>319</v>
      </c>
      <c r="D525" t="s">
        <v>2703</v>
      </c>
      <c r="H525" t="s">
        <v>1265</v>
      </c>
      <c r="K525">
        <v>2000000</v>
      </c>
      <c r="L525">
        <v>1637616</v>
      </c>
      <c r="M525">
        <v>507012</v>
      </c>
      <c r="O525">
        <v>0.45</v>
      </c>
    </row>
    <row r="526" spans="1:15">
      <c r="A526" t="s">
        <v>529</v>
      </c>
      <c r="B526" t="s">
        <v>298</v>
      </c>
      <c r="C526" t="s">
        <v>319</v>
      </c>
      <c r="D526" t="s">
        <v>2711</v>
      </c>
      <c r="H526" t="s">
        <v>1266</v>
      </c>
      <c r="K526">
        <v>900000</v>
      </c>
      <c r="L526">
        <v>333414</v>
      </c>
      <c r="M526">
        <v>44449</v>
      </c>
      <c r="O526">
        <v>0.15</v>
      </c>
    </row>
    <row r="527" spans="1:15">
      <c r="A527" t="s">
        <v>529</v>
      </c>
      <c r="B527" t="s">
        <v>298</v>
      </c>
      <c r="C527" t="s">
        <v>319</v>
      </c>
      <c r="D527" t="s">
        <v>2711</v>
      </c>
      <c r="H527" t="s">
        <v>1267</v>
      </c>
      <c r="K527">
        <v>700000</v>
      </c>
      <c r="L527">
        <v>227304</v>
      </c>
      <c r="M527">
        <v>164018</v>
      </c>
      <c r="O527">
        <v>0.65</v>
      </c>
    </row>
    <row r="528" spans="1:15">
      <c r="A528" t="s">
        <v>529</v>
      </c>
      <c r="B528" t="s">
        <v>298</v>
      </c>
      <c r="C528" t="s">
        <v>319</v>
      </c>
      <c r="D528" t="s">
        <v>2697</v>
      </c>
      <c r="H528" t="s">
        <v>1268</v>
      </c>
      <c r="K528">
        <v>3110000</v>
      </c>
      <c r="L528">
        <v>2986303</v>
      </c>
      <c r="M528">
        <v>2285748</v>
      </c>
      <c r="O528">
        <v>0.9</v>
      </c>
    </row>
    <row r="529" spans="1:17">
      <c r="A529" t="s">
        <v>529</v>
      </c>
      <c r="B529" t="s">
        <v>298</v>
      </c>
      <c r="C529" t="s">
        <v>319</v>
      </c>
      <c r="D529" t="s">
        <v>2697</v>
      </c>
      <c r="H529" t="s">
        <v>1270</v>
      </c>
      <c r="K529">
        <v>2292000</v>
      </c>
      <c r="L529">
        <v>1997405</v>
      </c>
      <c r="M529">
        <v>1906385</v>
      </c>
      <c r="O529">
        <v>0.85</v>
      </c>
    </row>
    <row r="530" spans="1:17">
      <c r="A530" t="s">
        <v>529</v>
      </c>
      <c r="B530" t="s">
        <v>298</v>
      </c>
      <c r="C530" t="s">
        <v>319</v>
      </c>
      <c r="D530" t="s">
        <v>2698</v>
      </c>
      <c r="H530" t="s">
        <v>1272</v>
      </c>
      <c r="K530">
        <v>522000</v>
      </c>
      <c r="L530">
        <v>358383</v>
      </c>
      <c r="M530">
        <v>282841</v>
      </c>
      <c r="O530">
        <v>0.85</v>
      </c>
    </row>
    <row r="531" spans="1:17">
      <c r="A531" t="s">
        <v>529</v>
      </c>
      <c r="B531" t="s">
        <v>298</v>
      </c>
      <c r="C531" t="s">
        <v>319</v>
      </c>
      <c r="D531" t="s">
        <v>2698</v>
      </c>
      <c r="H531" t="s">
        <v>1274</v>
      </c>
      <c r="K531">
        <v>568000</v>
      </c>
      <c r="L531">
        <v>382994</v>
      </c>
      <c r="M531">
        <v>308530</v>
      </c>
      <c r="O531">
        <v>0.85</v>
      </c>
    </row>
    <row r="532" spans="1:17">
      <c r="A532" t="s">
        <v>529</v>
      </c>
      <c r="B532" t="s">
        <v>298</v>
      </c>
      <c r="C532" t="s">
        <v>319</v>
      </c>
      <c r="D532" t="s">
        <v>2700</v>
      </c>
      <c r="H532" t="s">
        <v>1276</v>
      </c>
      <c r="K532">
        <v>3693200</v>
      </c>
      <c r="L532">
        <v>3435134</v>
      </c>
      <c r="M532">
        <v>1549144</v>
      </c>
      <c r="O532">
        <v>0.7</v>
      </c>
    </row>
    <row r="533" spans="1:17">
      <c r="A533" t="s">
        <v>529</v>
      </c>
      <c r="B533" t="s">
        <v>298</v>
      </c>
      <c r="C533" t="s">
        <v>319</v>
      </c>
      <c r="D533" t="s">
        <v>2710</v>
      </c>
      <c r="H533" t="s">
        <v>1278</v>
      </c>
      <c r="K533">
        <v>561000</v>
      </c>
      <c r="L533">
        <v>297670</v>
      </c>
      <c r="M533">
        <v>161083</v>
      </c>
      <c r="O533">
        <v>0.78</v>
      </c>
    </row>
    <row r="534" spans="1:17">
      <c r="A534" t="s">
        <v>529</v>
      </c>
      <c r="B534" t="s">
        <v>298</v>
      </c>
      <c r="C534" t="s">
        <v>480</v>
      </c>
      <c r="D534" t="s">
        <v>2693</v>
      </c>
      <c r="H534" t="s">
        <v>1280</v>
      </c>
      <c r="K534">
        <v>82230000</v>
      </c>
      <c r="L534" t="s">
        <v>474</v>
      </c>
      <c r="M534" t="s">
        <v>474</v>
      </c>
      <c r="O534">
        <v>0.92</v>
      </c>
    </row>
    <row r="535" spans="1:17">
      <c r="A535" t="s">
        <v>529</v>
      </c>
      <c r="B535" t="s">
        <v>298</v>
      </c>
      <c r="C535" t="s">
        <v>480</v>
      </c>
      <c r="D535" t="s">
        <v>2716</v>
      </c>
      <c r="H535" t="s">
        <v>1282</v>
      </c>
      <c r="K535">
        <v>4000000</v>
      </c>
      <c r="L535">
        <v>2997084</v>
      </c>
      <c r="M535">
        <v>0</v>
      </c>
      <c r="N535">
        <v>0.59</v>
      </c>
      <c r="O535">
        <v>0.17</v>
      </c>
    </row>
    <row r="536" spans="1:17">
      <c r="A536" t="s">
        <v>529</v>
      </c>
      <c r="B536" t="s">
        <v>268</v>
      </c>
      <c r="C536" t="s">
        <v>480</v>
      </c>
      <c r="D536" t="s">
        <v>2716</v>
      </c>
      <c r="H536" t="s">
        <v>1284</v>
      </c>
      <c r="K536">
        <v>1733000</v>
      </c>
      <c r="M536">
        <v>0</v>
      </c>
      <c r="N536">
        <v>0.71640266241101958</v>
      </c>
      <c r="O536">
        <v>0.7</v>
      </c>
      <c r="Q536" t="s">
        <v>97</v>
      </c>
    </row>
    <row r="537" spans="1:17">
      <c r="A537" t="s">
        <v>529</v>
      </c>
      <c r="B537" t="s">
        <v>268</v>
      </c>
      <c r="C537" t="s">
        <v>480</v>
      </c>
      <c r="D537" t="s">
        <v>2704</v>
      </c>
      <c r="H537" t="s">
        <v>1286</v>
      </c>
      <c r="K537">
        <v>1063998</v>
      </c>
      <c r="M537">
        <v>762251</v>
      </c>
      <c r="N537">
        <v>0.680878431372549</v>
      </c>
      <c r="O537">
        <v>0.83</v>
      </c>
      <c r="Q537" t="s">
        <v>1287</v>
      </c>
    </row>
    <row r="538" spans="1:17">
      <c r="A538" t="s">
        <v>529</v>
      </c>
      <c r="B538" t="s">
        <v>268</v>
      </c>
      <c r="C538" t="s">
        <v>319</v>
      </c>
      <c r="D538" t="s">
        <v>2699</v>
      </c>
      <c r="H538" t="s">
        <v>1289</v>
      </c>
      <c r="K538">
        <v>255000</v>
      </c>
      <c r="M538">
        <v>173624</v>
      </c>
      <c r="N538">
        <v>0.29938999999999999</v>
      </c>
      <c r="O538">
        <v>0.9</v>
      </c>
    </row>
    <row r="539" spans="1:17">
      <c r="A539" t="s">
        <v>529</v>
      </c>
      <c r="B539" t="s">
        <v>268</v>
      </c>
      <c r="C539" t="s">
        <v>319</v>
      </c>
      <c r="D539" t="s">
        <v>2697</v>
      </c>
      <c r="H539" t="s">
        <v>1291</v>
      </c>
      <c r="K539">
        <v>500000</v>
      </c>
      <c r="M539">
        <v>149695</v>
      </c>
      <c r="N539">
        <v>0.36415334682710854</v>
      </c>
      <c r="O539">
        <v>0.6</v>
      </c>
    </row>
    <row r="540" spans="1:17">
      <c r="A540" t="s">
        <v>529</v>
      </c>
      <c r="B540" t="s">
        <v>268</v>
      </c>
      <c r="C540" t="s">
        <v>319</v>
      </c>
      <c r="D540" t="s">
        <v>2711</v>
      </c>
      <c r="H540" t="s">
        <v>1292</v>
      </c>
      <c r="K540">
        <v>3118969</v>
      </c>
      <c r="M540">
        <v>1135783</v>
      </c>
      <c r="N540">
        <v>0.90447326086956525</v>
      </c>
      <c r="O540">
        <v>0.8</v>
      </c>
    </row>
    <row r="541" spans="1:17">
      <c r="A541" t="s">
        <v>529</v>
      </c>
      <c r="B541" t="s">
        <v>268</v>
      </c>
      <c r="C541" t="s">
        <v>319</v>
      </c>
      <c r="D541" t="s">
        <v>2711</v>
      </c>
      <c r="H541" t="s">
        <v>1293</v>
      </c>
      <c r="K541">
        <v>4600000</v>
      </c>
      <c r="M541">
        <v>4160577</v>
      </c>
      <c r="N541">
        <v>0.213271875</v>
      </c>
      <c r="O541">
        <v>1</v>
      </c>
    </row>
    <row r="542" spans="1:17">
      <c r="A542" t="s">
        <v>529</v>
      </c>
      <c r="B542" t="s">
        <v>268</v>
      </c>
      <c r="C542" t="s">
        <v>319</v>
      </c>
      <c r="D542" t="s">
        <v>2711</v>
      </c>
      <c r="H542" t="s">
        <v>1294</v>
      </c>
      <c r="K542">
        <v>1600000</v>
      </c>
      <c r="M542">
        <v>341235</v>
      </c>
      <c r="N542">
        <v>1.2623999999999999E-3</v>
      </c>
      <c r="O542">
        <v>0.8</v>
      </c>
    </row>
    <row r="543" spans="1:17">
      <c r="A543" t="s">
        <v>529</v>
      </c>
      <c r="B543" t="s">
        <v>268</v>
      </c>
      <c r="C543" t="s">
        <v>319</v>
      </c>
      <c r="D543" t="s">
        <v>2716</v>
      </c>
      <c r="H543" t="s">
        <v>1295</v>
      </c>
      <c r="K543">
        <v>2500000</v>
      </c>
      <c r="M543">
        <v>3156</v>
      </c>
      <c r="N543">
        <v>0.9741546875</v>
      </c>
      <c r="O543">
        <v>0</v>
      </c>
    </row>
    <row r="544" spans="1:17">
      <c r="A544" t="s">
        <v>529</v>
      </c>
      <c r="B544" t="s">
        <v>268</v>
      </c>
      <c r="C544" t="s">
        <v>319</v>
      </c>
      <c r="D544" t="s">
        <v>2708</v>
      </c>
      <c r="H544" t="s">
        <v>1296</v>
      </c>
      <c r="K544">
        <v>640000</v>
      </c>
      <c r="M544">
        <v>623459</v>
      </c>
      <c r="O544">
        <v>1</v>
      </c>
    </row>
    <row r="545" spans="1:17">
      <c r="A545" t="s">
        <v>529</v>
      </c>
      <c r="B545" t="s">
        <v>268</v>
      </c>
      <c r="C545" t="s">
        <v>319</v>
      </c>
      <c r="D545" t="s">
        <v>2708</v>
      </c>
      <c r="N545">
        <v>0.66282614196932399</v>
      </c>
    </row>
    <row r="546" spans="1:17">
      <c r="A546" t="s">
        <v>529</v>
      </c>
      <c r="B546" t="s">
        <v>268</v>
      </c>
      <c r="C546" t="s">
        <v>319</v>
      </c>
      <c r="D546" t="s">
        <v>2703</v>
      </c>
      <c r="H546" t="s">
        <v>1298</v>
      </c>
      <c r="O546">
        <v>0.75</v>
      </c>
    </row>
    <row r="547" spans="1:17">
      <c r="A547" t="s">
        <v>529</v>
      </c>
      <c r="B547" t="s">
        <v>268</v>
      </c>
      <c r="C547" t="s">
        <v>319</v>
      </c>
      <c r="D547" t="s">
        <v>2703</v>
      </c>
      <c r="H547" t="s">
        <v>3091</v>
      </c>
      <c r="K547">
        <v>1217108</v>
      </c>
      <c r="M547">
        <v>806731</v>
      </c>
      <c r="N547">
        <v>0.75</v>
      </c>
      <c r="O547">
        <v>0.66282614196932399</v>
      </c>
    </row>
    <row r="548" spans="1:17">
      <c r="A548" t="s">
        <v>529</v>
      </c>
      <c r="B548" t="s">
        <v>268</v>
      </c>
      <c r="C548" t="s">
        <v>319</v>
      </c>
      <c r="D548" t="s">
        <v>2700</v>
      </c>
      <c r="H548" t="s">
        <v>1299</v>
      </c>
      <c r="K548">
        <v>160000</v>
      </c>
      <c r="M548">
        <v>93804</v>
      </c>
      <c r="N548">
        <v>0.36</v>
      </c>
      <c r="O548">
        <v>0.8</v>
      </c>
    </row>
    <row r="549" spans="1:17">
      <c r="A549" t="s">
        <v>529</v>
      </c>
      <c r="B549" t="s">
        <v>268</v>
      </c>
      <c r="C549" t="s">
        <v>319</v>
      </c>
      <c r="D549" t="s">
        <v>2700</v>
      </c>
      <c r="H549" t="s">
        <v>1300</v>
      </c>
      <c r="K549">
        <v>2392145</v>
      </c>
      <c r="M549">
        <v>851222</v>
      </c>
      <c r="N549">
        <v>0.26513975000000001</v>
      </c>
      <c r="O549">
        <v>0.7</v>
      </c>
    </row>
    <row r="550" spans="1:17">
      <c r="A550" t="s">
        <v>529</v>
      </c>
      <c r="B550" t="s">
        <v>268</v>
      </c>
      <c r="C550" t="s">
        <v>319</v>
      </c>
      <c r="D550" t="s">
        <v>2703</v>
      </c>
      <c r="H550" t="s">
        <v>1301</v>
      </c>
      <c r="K550">
        <v>4000000</v>
      </c>
      <c r="M550">
        <v>1106580</v>
      </c>
      <c r="N550">
        <v>0.33</v>
      </c>
      <c r="O550">
        <v>0.4</v>
      </c>
    </row>
    <row r="551" spans="1:17">
      <c r="A551" t="s">
        <v>529</v>
      </c>
      <c r="B551" t="s">
        <v>280</v>
      </c>
      <c r="C551" t="s">
        <v>319</v>
      </c>
      <c r="D551" t="s">
        <v>2711</v>
      </c>
      <c r="H551" t="s">
        <v>1302</v>
      </c>
      <c r="K551">
        <v>3083000</v>
      </c>
      <c r="M551">
        <v>1021151.31956</v>
      </c>
      <c r="N551">
        <v>0</v>
      </c>
      <c r="O551">
        <v>0.5</v>
      </c>
      <c r="Q551" t="s">
        <v>1303</v>
      </c>
    </row>
    <row r="552" spans="1:17">
      <c r="A552" t="s">
        <v>529</v>
      </c>
      <c r="B552" t="s">
        <v>280</v>
      </c>
      <c r="C552" t="s">
        <v>319</v>
      </c>
      <c r="D552" t="s">
        <v>2711</v>
      </c>
      <c r="H552" t="s">
        <v>1304</v>
      </c>
      <c r="K552">
        <v>1400000</v>
      </c>
      <c r="M552">
        <v>974.61</v>
      </c>
      <c r="N552">
        <v>0</v>
      </c>
      <c r="O552">
        <v>0</v>
      </c>
      <c r="Q552" t="s">
        <v>1305</v>
      </c>
    </row>
    <row r="553" spans="1:17">
      <c r="A553" t="s">
        <v>529</v>
      </c>
      <c r="B553" t="s">
        <v>280</v>
      </c>
      <c r="C553" t="s">
        <v>319</v>
      </c>
      <c r="D553" t="s">
        <v>2711</v>
      </c>
      <c r="H553" t="s">
        <v>1306</v>
      </c>
      <c r="K553">
        <v>300000</v>
      </c>
      <c r="M553">
        <v>0</v>
      </c>
      <c r="N553">
        <v>0</v>
      </c>
      <c r="O553">
        <v>0</v>
      </c>
      <c r="Q553" t="s">
        <v>1307</v>
      </c>
    </row>
    <row r="554" spans="1:17">
      <c r="A554" t="s">
        <v>529</v>
      </c>
      <c r="B554" t="s">
        <v>280</v>
      </c>
      <c r="C554" t="s">
        <v>319</v>
      </c>
      <c r="D554" t="s">
        <v>2711</v>
      </c>
      <c r="H554" t="s">
        <v>1308</v>
      </c>
      <c r="K554">
        <v>160000</v>
      </c>
      <c r="M554">
        <v>0</v>
      </c>
      <c r="N554">
        <v>0.88</v>
      </c>
      <c r="O554">
        <v>0</v>
      </c>
      <c r="Q554" t="s">
        <v>1307</v>
      </c>
    </row>
    <row r="555" spans="1:17">
      <c r="A555" t="s">
        <v>529</v>
      </c>
      <c r="B555" t="s">
        <v>280</v>
      </c>
      <c r="C555" t="s">
        <v>319</v>
      </c>
      <c r="D555" t="s">
        <v>2716</v>
      </c>
      <c r="H555" t="s">
        <v>1309</v>
      </c>
      <c r="K555">
        <v>3005000</v>
      </c>
      <c r="M555">
        <v>2649907.60348</v>
      </c>
      <c r="N555">
        <v>0.64730430840562814</v>
      </c>
      <c r="O555">
        <v>0.99</v>
      </c>
      <c r="Q555" t="s">
        <v>1310</v>
      </c>
    </row>
    <row r="556" spans="1:17">
      <c r="A556" t="s">
        <v>529</v>
      </c>
      <c r="B556" t="s">
        <v>299</v>
      </c>
      <c r="C556" t="s">
        <v>319</v>
      </c>
      <c r="D556" t="s">
        <v>2703</v>
      </c>
      <c r="H556" t="s">
        <v>1311</v>
      </c>
      <c r="K556">
        <v>3000000</v>
      </c>
      <c r="M556">
        <v>2341776</v>
      </c>
      <c r="N556">
        <v>0.8260424638718058</v>
      </c>
      <c r="O556">
        <v>0.8</v>
      </c>
      <c r="Q556" t="s">
        <v>1312</v>
      </c>
    </row>
    <row r="557" spans="1:17">
      <c r="A557" t="s">
        <v>529</v>
      </c>
      <c r="B557" t="s">
        <v>299</v>
      </c>
      <c r="C557" t="s">
        <v>319</v>
      </c>
      <c r="D557" t="s">
        <v>2690</v>
      </c>
      <c r="H557" t="s">
        <v>1313</v>
      </c>
      <c r="K557">
        <v>1604564</v>
      </c>
      <c r="M557">
        <v>1325438</v>
      </c>
      <c r="N557">
        <v>0.19094720000000001</v>
      </c>
      <c r="O557">
        <v>0.98</v>
      </c>
      <c r="Q557" t="s">
        <v>20</v>
      </c>
    </row>
    <row r="558" spans="1:17">
      <c r="A558" t="s">
        <v>529</v>
      </c>
      <c r="B558" t="s">
        <v>299</v>
      </c>
      <c r="C558" t="s">
        <v>319</v>
      </c>
      <c r="D558" t="s">
        <v>2689</v>
      </c>
      <c r="H558" t="s">
        <v>1314</v>
      </c>
      <c r="K558">
        <v>1250000</v>
      </c>
      <c r="M558">
        <v>238684</v>
      </c>
      <c r="N558">
        <v>0.614714255091104</v>
      </c>
      <c r="O558">
        <v>0.49</v>
      </c>
      <c r="Q558" t="s">
        <v>1315</v>
      </c>
    </row>
    <row r="559" spans="1:17">
      <c r="A559" t="s">
        <v>529</v>
      </c>
      <c r="B559" t="s">
        <v>299</v>
      </c>
      <c r="C559" t="s">
        <v>319</v>
      </c>
      <c r="D559" t="s">
        <v>2697</v>
      </c>
      <c r="H559" t="s">
        <v>1316</v>
      </c>
      <c r="K559">
        <v>4665000</v>
      </c>
      <c r="M559">
        <v>2867642</v>
      </c>
      <c r="N559">
        <v>0.23293885819521179</v>
      </c>
      <c r="O559">
        <v>0.98</v>
      </c>
      <c r="Q559" t="s">
        <v>20</v>
      </c>
    </row>
    <row r="560" spans="1:17">
      <c r="A560" t="s">
        <v>529</v>
      </c>
      <c r="B560" t="s">
        <v>299</v>
      </c>
      <c r="C560" t="s">
        <v>319</v>
      </c>
      <c r="D560" t="s">
        <v>2711</v>
      </c>
      <c r="H560" t="s">
        <v>1317</v>
      </c>
      <c r="K560">
        <v>2715000</v>
      </c>
      <c r="M560">
        <v>632429</v>
      </c>
      <c r="N560">
        <v>4.26875E-3</v>
      </c>
      <c r="O560">
        <v>0.72</v>
      </c>
      <c r="Q560" t="s">
        <v>20</v>
      </c>
    </row>
    <row r="561" spans="1:17">
      <c r="A561" t="s">
        <v>529</v>
      </c>
      <c r="B561" t="s">
        <v>299</v>
      </c>
      <c r="C561" t="s">
        <v>319</v>
      </c>
      <c r="D561" t="s">
        <v>2711</v>
      </c>
      <c r="H561" t="s">
        <v>1318</v>
      </c>
      <c r="K561">
        <v>1600000</v>
      </c>
      <c r="M561">
        <v>6830</v>
      </c>
      <c r="N561">
        <v>2.8623853211009174E-4</v>
      </c>
      <c r="O561">
        <v>0.15</v>
      </c>
      <c r="Q561" t="s">
        <v>20</v>
      </c>
    </row>
    <row r="562" spans="1:17">
      <c r="A562" t="s">
        <v>529</v>
      </c>
      <c r="B562" t="s">
        <v>299</v>
      </c>
      <c r="C562" t="s">
        <v>319</v>
      </c>
      <c r="D562" t="s">
        <v>2711</v>
      </c>
      <c r="H562" t="s">
        <v>1319</v>
      </c>
      <c r="K562">
        <v>3815000</v>
      </c>
      <c r="M562">
        <v>1092</v>
      </c>
      <c r="N562">
        <v>0.34866666666666668</v>
      </c>
      <c r="O562">
        <v>0.05</v>
      </c>
      <c r="Q562" t="s">
        <v>20</v>
      </c>
    </row>
    <row r="563" spans="1:17">
      <c r="A563" t="s">
        <v>529</v>
      </c>
      <c r="B563" t="s">
        <v>299</v>
      </c>
      <c r="C563" t="s">
        <v>319</v>
      </c>
      <c r="D563" t="s">
        <v>2711</v>
      </c>
      <c r="H563" t="s">
        <v>1320</v>
      </c>
      <c r="K563">
        <v>990000</v>
      </c>
      <c r="M563">
        <v>345180</v>
      </c>
      <c r="N563">
        <v>2.8960786571207908E-3</v>
      </c>
      <c r="O563">
        <v>0.45</v>
      </c>
      <c r="Q563" t="s">
        <v>20</v>
      </c>
    </row>
    <row r="564" spans="1:17">
      <c r="A564" t="s">
        <v>529</v>
      </c>
      <c r="B564" t="s">
        <v>274</v>
      </c>
      <c r="C564" t="s">
        <v>319</v>
      </c>
      <c r="D564" t="s">
        <v>2704</v>
      </c>
      <c r="H564" t="s">
        <v>1322</v>
      </c>
      <c r="K564">
        <v>2023771</v>
      </c>
      <c r="M564">
        <v>5861</v>
      </c>
      <c r="N564">
        <v>0</v>
      </c>
      <c r="O564">
        <v>0.12</v>
      </c>
      <c r="Q564" t="s">
        <v>1323</v>
      </c>
    </row>
    <row r="565" spans="1:17">
      <c r="A565" t="s">
        <v>529</v>
      </c>
      <c r="B565" t="s">
        <v>274</v>
      </c>
      <c r="C565" t="s">
        <v>319</v>
      </c>
      <c r="D565" t="s">
        <v>2711</v>
      </c>
      <c r="H565" t="s">
        <v>1324</v>
      </c>
      <c r="K565">
        <v>1500000</v>
      </c>
      <c r="M565">
        <v>0</v>
      </c>
      <c r="N565">
        <v>0.73965333333333338</v>
      </c>
      <c r="O565">
        <v>0</v>
      </c>
      <c r="Q565" t="s">
        <v>1325</v>
      </c>
    </row>
    <row r="566" spans="1:17">
      <c r="A566" t="s">
        <v>529</v>
      </c>
      <c r="B566" t="s">
        <v>274</v>
      </c>
      <c r="C566" t="s">
        <v>319</v>
      </c>
      <c r="D566" t="s">
        <v>2711</v>
      </c>
      <c r="H566" t="s">
        <v>1326</v>
      </c>
      <c r="K566">
        <v>750000</v>
      </c>
      <c r="M566">
        <v>554740</v>
      </c>
      <c r="N566">
        <v>0.89417536452836099</v>
      </c>
      <c r="O566">
        <v>0.97</v>
      </c>
      <c r="Q566" t="s">
        <v>1327</v>
      </c>
    </row>
    <row r="567" spans="1:17">
      <c r="A567" t="s">
        <v>529</v>
      </c>
      <c r="B567" t="s">
        <v>274</v>
      </c>
      <c r="C567" t="s">
        <v>319</v>
      </c>
      <c r="D567" t="s">
        <v>2711</v>
      </c>
      <c r="H567" t="s">
        <v>1328</v>
      </c>
      <c r="K567">
        <v>767430</v>
      </c>
      <c r="M567">
        <v>686217</v>
      </c>
      <c r="N567">
        <v>0.78631142099999995</v>
      </c>
      <c r="O567">
        <v>0.98</v>
      </c>
      <c r="Q567" t="s">
        <v>1327</v>
      </c>
    </row>
    <row r="568" spans="1:17">
      <c r="A568" t="s">
        <v>529</v>
      </c>
      <c r="B568" t="s">
        <v>274</v>
      </c>
      <c r="C568" t="s">
        <v>319</v>
      </c>
      <c r="D568" t="s">
        <v>2716</v>
      </c>
      <c r="H568" t="s">
        <v>1329</v>
      </c>
      <c r="K568">
        <v>800000</v>
      </c>
      <c r="M568">
        <v>629049.13679999998</v>
      </c>
      <c r="N568">
        <v>0.23188200275000001</v>
      </c>
      <c r="O568">
        <v>0.95</v>
      </c>
      <c r="Q568" t="s">
        <v>1330</v>
      </c>
    </row>
    <row r="569" spans="1:17">
      <c r="A569" t="s">
        <v>529</v>
      </c>
      <c r="B569" t="s">
        <v>274</v>
      </c>
      <c r="C569" t="s">
        <v>319</v>
      </c>
      <c r="D569" t="s">
        <v>2716</v>
      </c>
      <c r="H569" t="s">
        <v>1331</v>
      </c>
      <c r="K569">
        <v>600000</v>
      </c>
      <c r="M569">
        <v>139129.20165</v>
      </c>
      <c r="N569">
        <v>0</v>
      </c>
      <c r="O569">
        <v>0.9</v>
      </c>
      <c r="Q569" t="s">
        <v>1332</v>
      </c>
    </row>
    <row r="570" spans="1:17">
      <c r="A570" t="s">
        <v>529</v>
      </c>
      <c r="B570" t="s">
        <v>274</v>
      </c>
      <c r="C570" t="s">
        <v>319</v>
      </c>
      <c r="D570" t="s">
        <v>2716</v>
      </c>
      <c r="H570" t="s">
        <v>1333</v>
      </c>
      <c r="K570">
        <v>600000</v>
      </c>
      <c r="M570">
        <v>0</v>
      </c>
      <c r="N570">
        <v>0.25187583333333335</v>
      </c>
      <c r="O570">
        <v>0</v>
      </c>
      <c r="Q570" t="s">
        <v>1334</v>
      </c>
    </row>
    <row r="571" spans="1:17">
      <c r="A571" t="s">
        <v>529</v>
      </c>
      <c r="B571" t="s">
        <v>274</v>
      </c>
      <c r="C571" t="s">
        <v>319</v>
      </c>
      <c r="D571" t="s">
        <v>2708</v>
      </c>
      <c r="H571" t="s">
        <v>1336</v>
      </c>
      <c r="K571">
        <v>1200000</v>
      </c>
      <c r="M571">
        <v>302251</v>
      </c>
      <c r="N571">
        <v>0.21543100000000001</v>
      </c>
      <c r="O571">
        <v>0.8</v>
      </c>
      <c r="Q571" t="s">
        <v>1337</v>
      </c>
    </row>
    <row r="572" spans="1:17">
      <c r="A572" t="s">
        <v>529</v>
      </c>
      <c r="B572" t="s">
        <v>274</v>
      </c>
      <c r="C572" t="s">
        <v>319</v>
      </c>
      <c r="D572" t="s">
        <v>2705</v>
      </c>
      <c r="H572" t="s">
        <v>1339</v>
      </c>
      <c r="K572">
        <v>1000000</v>
      </c>
      <c r="M572">
        <v>215431</v>
      </c>
      <c r="N572">
        <v>0.3456745</v>
      </c>
      <c r="O572">
        <v>0.35</v>
      </c>
      <c r="Q572" t="s">
        <v>1340</v>
      </c>
    </row>
    <row r="573" spans="1:17">
      <c r="A573" t="s">
        <v>529</v>
      </c>
      <c r="B573" t="s">
        <v>274</v>
      </c>
      <c r="C573" t="s">
        <v>319</v>
      </c>
      <c r="D573" t="s">
        <v>2705</v>
      </c>
      <c r="H573" t="s">
        <v>1341</v>
      </c>
      <c r="K573">
        <v>2000000</v>
      </c>
      <c r="M573">
        <v>691349</v>
      </c>
      <c r="N573">
        <v>0.90645728000000003</v>
      </c>
      <c r="O573">
        <v>0.5</v>
      </c>
      <c r="Q573" t="s">
        <v>1342</v>
      </c>
    </row>
    <row r="574" spans="1:17">
      <c r="A574" t="s">
        <v>529</v>
      </c>
      <c r="B574" t="s">
        <v>274</v>
      </c>
      <c r="C574" t="s">
        <v>319</v>
      </c>
      <c r="D574" t="s">
        <v>2705</v>
      </c>
      <c r="H574" t="s">
        <v>1343</v>
      </c>
      <c r="K574">
        <v>6250000</v>
      </c>
      <c r="M574">
        <v>5665358</v>
      </c>
      <c r="N574">
        <v>0.83016253968253972</v>
      </c>
      <c r="O574">
        <v>0.95</v>
      </c>
      <c r="Q574" t="s">
        <v>1344</v>
      </c>
    </row>
    <row r="575" spans="1:17">
      <c r="A575" t="s">
        <v>529</v>
      </c>
      <c r="B575" t="s">
        <v>274</v>
      </c>
      <c r="C575" t="s">
        <v>319</v>
      </c>
      <c r="D575" t="s">
        <v>2705</v>
      </c>
      <c r="H575" t="s">
        <v>1346</v>
      </c>
      <c r="K575">
        <v>3150000</v>
      </c>
      <c r="M575">
        <v>2615012</v>
      </c>
      <c r="N575">
        <v>0.85799333333333339</v>
      </c>
      <c r="O575">
        <v>0.95</v>
      </c>
      <c r="Q575" t="s">
        <v>1347</v>
      </c>
    </row>
    <row r="576" spans="1:17">
      <c r="A576" t="s">
        <v>529</v>
      </c>
      <c r="B576" t="s">
        <v>274</v>
      </c>
      <c r="C576" t="s">
        <v>319</v>
      </c>
      <c r="D576" t="s">
        <v>2705</v>
      </c>
      <c r="H576" t="s">
        <v>1348</v>
      </c>
      <c r="K576">
        <v>750000</v>
      </c>
      <c r="M576">
        <v>643495</v>
      </c>
      <c r="N576">
        <v>1.3358208955223882E-3</v>
      </c>
      <c r="O576">
        <v>0.91</v>
      </c>
      <c r="Q576" t="s">
        <v>1349</v>
      </c>
    </row>
    <row r="577" spans="1:17">
      <c r="A577" t="s">
        <v>529</v>
      </c>
      <c r="B577" t="s">
        <v>274</v>
      </c>
      <c r="C577" t="s">
        <v>319</v>
      </c>
      <c r="D577" t="s">
        <v>2690</v>
      </c>
      <c r="H577" t="s">
        <v>1351</v>
      </c>
      <c r="K577">
        <v>268000</v>
      </c>
      <c r="M577">
        <v>358</v>
      </c>
      <c r="O577">
        <v>0.05</v>
      </c>
      <c r="Q577" t="s">
        <v>1352</v>
      </c>
    </row>
    <row r="578" spans="1:17">
      <c r="A578" t="s">
        <v>529</v>
      </c>
      <c r="B578" t="s">
        <v>274</v>
      </c>
      <c r="C578" t="s">
        <v>480</v>
      </c>
      <c r="D578" t="s">
        <v>2693</v>
      </c>
      <c r="H578" t="s">
        <v>1353</v>
      </c>
      <c r="K578">
        <v>5866667</v>
      </c>
      <c r="O578">
        <v>0.98</v>
      </c>
      <c r="Q578" t="s">
        <v>1354</v>
      </c>
    </row>
    <row r="579" spans="1:17">
      <c r="A579" t="s">
        <v>529</v>
      </c>
      <c r="B579" t="s">
        <v>274</v>
      </c>
      <c r="C579" t="s">
        <v>480</v>
      </c>
      <c r="D579" t="s">
        <v>2693</v>
      </c>
      <c r="H579" t="s">
        <v>1355</v>
      </c>
      <c r="K579">
        <v>4933333</v>
      </c>
      <c r="O579">
        <v>0.98</v>
      </c>
      <c r="Q579" t="s">
        <v>1354</v>
      </c>
    </row>
    <row r="580" spans="1:17">
      <c r="A580" t="s">
        <v>529</v>
      </c>
      <c r="B580" t="s">
        <v>274</v>
      </c>
      <c r="C580" t="s">
        <v>480</v>
      </c>
      <c r="D580" t="s">
        <v>2693</v>
      </c>
      <c r="H580" t="s">
        <v>1356</v>
      </c>
      <c r="K580">
        <v>2500000</v>
      </c>
      <c r="O580">
        <v>0.82</v>
      </c>
      <c r="Q580" t="s">
        <v>1354</v>
      </c>
    </row>
    <row r="581" spans="1:17">
      <c r="A581" t="s">
        <v>529</v>
      </c>
      <c r="B581" t="s">
        <v>274</v>
      </c>
      <c r="C581" t="s">
        <v>480</v>
      </c>
      <c r="D581" t="s">
        <v>2693</v>
      </c>
      <c r="H581" t="s">
        <v>1357</v>
      </c>
      <c r="K581">
        <v>1500000</v>
      </c>
      <c r="O581">
        <v>0.96</v>
      </c>
      <c r="Q581" t="s">
        <v>1354</v>
      </c>
    </row>
    <row r="582" spans="1:17">
      <c r="A582" t="s">
        <v>528</v>
      </c>
      <c r="B582" t="s">
        <v>286</v>
      </c>
      <c r="C582" t="s">
        <v>319</v>
      </c>
      <c r="D582" t="s">
        <v>2708</v>
      </c>
      <c r="G582" t="s">
        <v>2210</v>
      </c>
      <c r="H582" t="s">
        <v>2211</v>
      </c>
      <c r="K582">
        <v>2866246.0245790002</v>
      </c>
    </row>
    <row r="583" spans="1:17">
      <c r="A583" t="s">
        <v>528</v>
      </c>
      <c r="B583" t="s">
        <v>288</v>
      </c>
      <c r="C583" t="s">
        <v>319</v>
      </c>
      <c r="D583" t="s">
        <v>2695</v>
      </c>
      <c r="H583" t="s">
        <v>2213</v>
      </c>
      <c r="K583">
        <v>2504000</v>
      </c>
    </row>
    <row r="584" spans="1:17">
      <c r="A584" t="s">
        <v>528</v>
      </c>
      <c r="B584" t="s">
        <v>288</v>
      </c>
      <c r="C584" t="s">
        <v>319</v>
      </c>
      <c r="D584" t="s">
        <v>2697</v>
      </c>
      <c r="H584" t="s">
        <v>2215</v>
      </c>
      <c r="K584">
        <v>4642710</v>
      </c>
    </row>
    <row r="585" spans="1:17">
      <c r="A585" t="s">
        <v>528</v>
      </c>
      <c r="B585" t="s">
        <v>288</v>
      </c>
      <c r="C585" t="s">
        <v>319</v>
      </c>
      <c r="D585" t="s">
        <v>2700</v>
      </c>
      <c r="H585" t="s">
        <v>2217</v>
      </c>
      <c r="K585">
        <v>2577000</v>
      </c>
    </row>
    <row r="586" spans="1:17">
      <c r="A586" t="s">
        <v>528</v>
      </c>
      <c r="B586" t="s">
        <v>288</v>
      </c>
      <c r="C586" t="s">
        <v>319</v>
      </c>
      <c r="D586" t="s">
        <v>2703</v>
      </c>
      <c r="H586" t="s">
        <v>2219</v>
      </c>
      <c r="K586">
        <v>1000000</v>
      </c>
    </row>
    <row r="587" spans="1:17">
      <c r="A587" t="s">
        <v>528</v>
      </c>
      <c r="B587" t="s">
        <v>288</v>
      </c>
      <c r="C587" t="s">
        <v>2220</v>
      </c>
      <c r="D587" t="s">
        <v>2704</v>
      </c>
      <c r="H587" t="s">
        <v>2221</v>
      </c>
      <c r="K587">
        <v>2276743</v>
      </c>
    </row>
    <row r="588" spans="1:17">
      <c r="A588" t="s">
        <v>528</v>
      </c>
      <c r="B588" t="s">
        <v>288</v>
      </c>
      <c r="C588" t="s">
        <v>319</v>
      </c>
      <c r="D588" t="s">
        <v>2708</v>
      </c>
      <c r="H588" t="s">
        <v>2222</v>
      </c>
      <c r="K588">
        <v>59000000</v>
      </c>
    </row>
    <row r="589" spans="1:17">
      <c r="A589" t="s">
        <v>528</v>
      </c>
      <c r="B589" t="s">
        <v>288</v>
      </c>
      <c r="C589" t="s">
        <v>319</v>
      </c>
      <c r="D589" t="s">
        <v>2708</v>
      </c>
      <c r="H589" t="s">
        <v>2224</v>
      </c>
      <c r="K589">
        <v>1500000</v>
      </c>
    </row>
    <row r="590" spans="1:17">
      <c r="A590" t="s">
        <v>528</v>
      </c>
      <c r="B590" t="s">
        <v>288</v>
      </c>
      <c r="C590" t="s">
        <v>319</v>
      </c>
      <c r="D590" t="s">
        <v>2711</v>
      </c>
      <c r="H590" t="s">
        <v>2226</v>
      </c>
      <c r="K590">
        <v>2623237</v>
      </c>
    </row>
    <row r="591" spans="1:17">
      <c r="A591" t="s">
        <v>528</v>
      </c>
      <c r="B591" t="s">
        <v>288</v>
      </c>
      <c r="C591" t="s">
        <v>319</v>
      </c>
      <c r="D591" t="s">
        <v>2711</v>
      </c>
      <c r="H591" t="s">
        <v>2227</v>
      </c>
      <c r="K591">
        <v>3940000</v>
      </c>
    </row>
    <row r="592" spans="1:17">
      <c r="A592" t="s">
        <v>528</v>
      </c>
      <c r="B592" t="s">
        <v>288</v>
      </c>
      <c r="D592" t="s">
        <v>2716</v>
      </c>
      <c r="H592" t="s">
        <v>2228</v>
      </c>
      <c r="K592">
        <v>2170000</v>
      </c>
    </row>
    <row r="593" spans="1:13">
      <c r="A593" t="s">
        <v>528</v>
      </c>
      <c r="B593" t="s">
        <v>288</v>
      </c>
      <c r="D593" t="s">
        <v>2716</v>
      </c>
      <c r="H593" t="s">
        <v>2229</v>
      </c>
      <c r="K593">
        <v>1250000</v>
      </c>
    </row>
    <row r="594" spans="1:13">
      <c r="A594" t="s">
        <v>528</v>
      </c>
      <c r="B594" t="s">
        <v>288</v>
      </c>
      <c r="C594" t="s">
        <v>480</v>
      </c>
      <c r="D594" t="s">
        <v>2708</v>
      </c>
      <c r="K594">
        <v>0</v>
      </c>
    </row>
    <row r="595" spans="1:13">
      <c r="A595" t="s">
        <v>528</v>
      </c>
      <c r="B595" t="s">
        <v>288</v>
      </c>
      <c r="C595" t="s">
        <v>480</v>
      </c>
      <c r="D595" t="s">
        <v>2716</v>
      </c>
      <c r="H595" t="s">
        <v>2230</v>
      </c>
      <c r="K595">
        <v>14500000</v>
      </c>
    </row>
    <row r="596" spans="1:13">
      <c r="A596" t="s">
        <v>528</v>
      </c>
      <c r="B596" t="s">
        <v>288</v>
      </c>
      <c r="C596" t="s">
        <v>480</v>
      </c>
      <c r="D596" t="s">
        <v>2716</v>
      </c>
      <c r="H596" t="s">
        <v>2231</v>
      </c>
      <c r="K596">
        <v>5830000</v>
      </c>
    </row>
    <row r="597" spans="1:13">
      <c r="A597" t="s">
        <v>528</v>
      </c>
      <c r="B597" t="s">
        <v>288</v>
      </c>
      <c r="C597" t="s">
        <v>480</v>
      </c>
      <c r="D597" t="s">
        <v>2716</v>
      </c>
      <c r="H597" t="s">
        <v>2232</v>
      </c>
      <c r="K597">
        <v>10000000</v>
      </c>
    </row>
    <row r="598" spans="1:13">
      <c r="A598" t="s">
        <v>528</v>
      </c>
      <c r="B598" t="s">
        <v>279</v>
      </c>
      <c r="D598" t="s">
        <v>2708</v>
      </c>
      <c r="E598" t="s">
        <v>2233</v>
      </c>
      <c r="F598" t="s">
        <v>2234</v>
      </c>
      <c r="H598" t="s">
        <v>2235</v>
      </c>
      <c r="K598">
        <v>1200000</v>
      </c>
    </row>
    <row r="599" spans="1:13">
      <c r="A599" t="s">
        <v>528</v>
      </c>
      <c r="B599" t="s">
        <v>288</v>
      </c>
      <c r="D599" t="s">
        <v>2696</v>
      </c>
      <c r="H599" t="s">
        <v>2237</v>
      </c>
      <c r="K599">
        <v>1511104</v>
      </c>
    </row>
    <row r="600" spans="1:13">
      <c r="A600" t="s">
        <v>528</v>
      </c>
      <c r="B600" t="s">
        <v>288</v>
      </c>
      <c r="D600" t="s">
        <v>2696</v>
      </c>
      <c r="H600" t="s">
        <v>2238</v>
      </c>
      <c r="K600">
        <v>1642759</v>
      </c>
    </row>
    <row r="601" spans="1:13">
      <c r="A601" t="s">
        <v>528</v>
      </c>
      <c r="B601" t="s">
        <v>288</v>
      </c>
      <c r="D601" t="s">
        <v>2696</v>
      </c>
      <c r="H601" t="s">
        <v>2240</v>
      </c>
      <c r="K601">
        <v>2037000</v>
      </c>
    </row>
    <row r="602" spans="1:13">
      <c r="A602" t="s">
        <v>528</v>
      </c>
      <c r="B602" t="s">
        <v>288</v>
      </c>
      <c r="D602" t="s">
        <v>2696</v>
      </c>
      <c r="H602" t="s">
        <v>2241</v>
      </c>
      <c r="K602">
        <v>1190611</v>
      </c>
    </row>
    <row r="603" spans="1:13">
      <c r="A603" t="s">
        <v>528</v>
      </c>
      <c r="B603" t="s">
        <v>288</v>
      </c>
      <c r="D603" t="s">
        <v>2704</v>
      </c>
      <c r="H603" t="s">
        <v>2243</v>
      </c>
      <c r="K603">
        <v>700000</v>
      </c>
    </row>
    <row r="604" spans="1:13">
      <c r="A604" t="s">
        <v>528</v>
      </c>
      <c r="B604" t="s">
        <v>288</v>
      </c>
      <c r="D604" t="s">
        <v>2704</v>
      </c>
      <c r="H604" t="s">
        <v>2244</v>
      </c>
      <c r="K604">
        <v>1000000</v>
      </c>
    </row>
    <row r="605" spans="1:13">
      <c r="A605" t="s">
        <v>528</v>
      </c>
      <c r="B605" t="s">
        <v>290</v>
      </c>
      <c r="D605" t="s">
        <v>2697</v>
      </c>
      <c r="H605" t="s">
        <v>2246</v>
      </c>
      <c r="K605">
        <v>19966463</v>
      </c>
      <c r="L605">
        <v>18827752.600000001</v>
      </c>
      <c r="M605">
        <v>18700276</v>
      </c>
    </row>
    <row r="606" spans="1:13">
      <c r="A606" t="s">
        <v>528</v>
      </c>
      <c r="B606" t="s">
        <v>290</v>
      </c>
      <c r="D606" t="s">
        <v>2700</v>
      </c>
      <c r="H606" t="s">
        <v>2248</v>
      </c>
      <c r="K606">
        <v>11980255</v>
      </c>
      <c r="L606" t="s">
        <v>2249</v>
      </c>
      <c r="M606">
        <v>11980255</v>
      </c>
    </row>
    <row r="607" spans="1:13">
      <c r="A607" t="s">
        <v>528</v>
      </c>
      <c r="B607" t="s">
        <v>290</v>
      </c>
      <c r="D607" t="s">
        <v>2708</v>
      </c>
      <c r="H607" t="s">
        <v>2251</v>
      </c>
      <c r="K607">
        <v>12839500</v>
      </c>
      <c r="L607">
        <v>12817395.17</v>
      </c>
      <c r="M607">
        <v>12759454</v>
      </c>
    </row>
    <row r="608" spans="1:13">
      <c r="A608" t="s">
        <v>528</v>
      </c>
      <c r="B608" t="s">
        <v>290</v>
      </c>
      <c r="D608" t="s">
        <v>2708</v>
      </c>
      <c r="H608" t="s">
        <v>2252</v>
      </c>
      <c r="K608">
        <v>12370909</v>
      </c>
      <c r="L608">
        <v>12230047.15</v>
      </c>
      <c r="M608">
        <v>12219052</v>
      </c>
    </row>
    <row r="609" spans="1:17">
      <c r="A609" t="s">
        <v>528</v>
      </c>
      <c r="B609" t="s">
        <v>281</v>
      </c>
      <c r="D609" t="s">
        <v>2691</v>
      </c>
      <c r="H609" t="s">
        <v>2253</v>
      </c>
    </row>
    <row r="610" spans="1:17">
      <c r="A610" t="s">
        <v>528</v>
      </c>
      <c r="B610" t="s">
        <v>281</v>
      </c>
      <c r="D610" t="s">
        <v>2700</v>
      </c>
      <c r="H610" t="s">
        <v>2255</v>
      </c>
    </row>
    <row r="611" spans="1:17">
      <c r="A611" t="s">
        <v>528</v>
      </c>
      <c r="B611" t="s">
        <v>281</v>
      </c>
      <c r="D611" t="s">
        <v>2703</v>
      </c>
      <c r="H611" t="s">
        <v>2257</v>
      </c>
    </row>
    <row r="612" spans="1:17">
      <c r="A612" t="s">
        <v>528</v>
      </c>
      <c r="B612" t="s">
        <v>281</v>
      </c>
      <c r="D612" t="s">
        <v>2704</v>
      </c>
      <c r="H612" t="s">
        <v>2259</v>
      </c>
    </row>
    <row r="613" spans="1:17">
      <c r="A613" t="s">
        <v>528</v>
      </c>
      <c r="B613" t="s">
        <v>281</v>
      </c>
      <c r="D613" t="s">
        <v>2708</v>
      </c>
      <c r="H613" t="s">
        <v>2261</v>
      </c>
    </row>
    <row r="614" spans="1:17">
      <c r="A614" t="s">
        <v>528</v>
      </c>
      <c r="B614" t="s">
        <v>281</v>
      </c>
      <c r="D614" t="s">
        <v>2711</v>
      </c>
      <c r="H614" t="s">
        <v>2262</v>
      </c>
    </row>
    <row r="615" spans="1:17">
      <c r="A615" t="s">
        <v>528</v>
      </c>
      <c r="B615" t="s">
        <v>281</v>
      </c>
      <c r="D615" t="s">
        <v>2716</v>
      </c>
      <c r="H615" t="s">
        <v>2264</v>
      </c>
    </row>
    <row r="616" spans="1:17">
      <c r="A616" t="s">
        <v>528</v>
      </c>
      <c r="B616" t="s">
        <v>281</v>
      </c>
      <c r="D616" t="s">
        <v>2716</v>
      </c>
      <c r="H616" t="s">
        <v>2265</v>
      </c>
    </row>
    <row r="617" spans="1:17">
      <c r="A617" t="s">
        <v>528</v>
      </c>
      <c r="B617" t="s">
        <v>281</v>
      </c>
      <c r="D617" t="s">
        <v>2716</v>
      </c>
      <c r="H617" t="s">
        <v>2266</v>
      </c>
    </row>
    <row r="618" spans="1:17">
      <c r="A618" t="s">
        <v>528</v>
      </c>
      <c r="B618" t="s">
        <v>281</v>
      </c>
      <c r="D618" t="s">
        <v>2716</v>
      </c>
      <c r="H618" t="s">
        <v>2267</v>
      </c>
    </row>
    <row r="619" spans="1:17">
      <c r="A619" t="s">
        <v>528</v>
      </c>
      <c r="B619" t="s">
        <v>281</v>
      </c>
      <c r="D619" t="s">
        <v>2716</v>
      </c>
      <c r="H619" t="s">
        <v>2268</v>
      </c>
    </row>
    <row r="620" spans="1:17">
      <c r="A620" t="s">
        <v>528</v>
      </c>
      <c r="B620" t="s">
        <v>281</v>
      </c>
      <c r="D620" t="s">
        <v>2716</v>
      </c>
      <c r="H620" t="s">
        <v>2269</v>
      </c>
    </row>
    <row r="621" spans="1:17">
      <c r="A621" t="s">
        <v>528</v>
      </c>
      <c r="B621" t="s">
        <v>275</v>
      </c>
      <c r="D621" t="s">
        <v>2708</v>
      </c>
      <c r="H621" t="s">
        <v>2270</v>
      </c>
    </row>
    <row r="622" spans="1:17">
      <c r="A622" t="s">
        <v>2286</v>
      </c>
      <c r="B622" t="s">
        <v>267</v>
      </c>
      <c r="C622" t="s">
        <v>2287</v>
      </c>
      <c r="D622" t="s">
        <v>2696</v>
      </c>
      <c r="E622" t="s">
        <v>2289</v>
      </c>
      <c r="F622" t="s">
        <v>2290</v>
      </c>
      <c r="G622" t="s">
        <v>2292</v>
      </c>
      <c r="H622" t="s">
        <v>2291</v>
      </c>
      <c r="J622">
        <v>1652810</v>
      </c>
      <c r="K622">
        <v>2592705</v>
      </c>
      <c r="L622">
        <v>2563875.0188000002</v>
      </c>
      <c r="M622">
        <v>2546429.9740000004</v>
      </c>
      <c r="N622">
        <v>0.98215183524542915</v>
      </c>
      <c r="O622">
        <v>1</v>
      </c>
      <c r="Q622" t="s">
        <v>2293</v>
      </c>
    </row>
    <row r="623" spans="1:17">
      <c r="A623" t="s">
        <v>2286</v>
      </c>
      <c r="B623" t="s">
        <v>267</v>
      </c>
      <c r="C623" t="s">
        <v>2287</v>
      </c>
      <c r="D623" t="s">
        <v>2696</v>
      </c>
      <c r="E623" t="s">
        <v>2289</v>
      </c>
      <c r="F623" t="s">
        <v>2294</v>
      </c>
      <c r="G623" t="s">
        <v>2296</v>
      </c>
      <c r="H623" t="s">
        <v>2295</v>
      </c>
      <c r="J623">
        <v>760000</v>
      </c>
      <c r="K623">
        <v>1404648</v>
      </c>
      <c r="L623">
        <v>1370803.49483</v>
      </c>
      <c r="M623">
        <v>1369168.7043300001</v>
      </c>
      <c r="N623">
        <v>0.97474150415620131</v>
      </c>
      <c r="O623">
        <v>1</v>
      </c>
      <c r="Q623" t="s">
        <v>2297</v>
      </c>
    </row>
    <row r="624" spans="1:17">
      <c r="A624" t="s">
        <v>2286</v>
      </c>
      <c r="B624" t="s">
        <v>267</v>
      </c>
      <c r="C624" t="s">
        <v>2287</v>
      </c>
      <c r="D624" t="s">
        <v>2696</v>
      </c>
      <c r="E624" t="s">
        <v>2289</v>
      </c>
      <c r="F624" t="s">
        <v>2294</v>
      </c>
      <c r="G624" t="s">
        <v>2298</v>
      </c>
      <c r="H624" t="s">
        <v>2299</v>
      </c>
      <c r="J624">
        <v>720000</v>
      </c>
      <c r="K624">
        <v>1031538</v>
      </c>
      <c r="L624">
        <v>1024877.48948</v>
      </c>
      <c r="M624">
        <v>1013137.79761</v>
      </c>
      <c r="N624">
        <v>0.9821623610666792</v>
      </c>
      <c r="O624">
        <v>1</v>
      </c>
      <c r="Q624" t="s">
        <v>2300</v>
      </c>
    </row>
    <row r="625" spans="1:17">
      <c r="A625" t="s">
        <v>2286</v>
      </c>
      <c r="B625" t="s">
        <v>267</v>
      </c>
      <c r="C625" t="s">
        <v>2287</v>
      </c>
      <c r="D625" t="s">
        <v>2696</v>
      </c>
      <c r="E625" t="s">
        <v>2289</v>
      </c>
      <c r="F625" t="s">
        <v>2301</v>
      </c>
      <c r="G625" t="s">
        <v>2303</v>
      </c>
      <c r="H625" t="s">
        <v>2302</v>
      </c>
      <c r="J625">
        <v>632000</v>
      </c>
      <c r="K625">
        <v>1240427</v>
      </c>
      <c r="L625">
        <v>1210415.11619</v>
      </c>
      <c r="M625">
        <v>1218811.3813499999</v>
      </c>
      <c r="N625">
        <v>0.98257405018594401</v>
      </c>
      <c r="O625">
        <v>1</v>
      </c>
      <c r="Q625" t="s">
        <v>2297</v>
      </c>
    </row>
    <row r="626" spans="1:17">
      <c r="A626" t="s">
        <v>2286</v>
      </c>
      <c r="B626" t="s">
        <v>267</v>
      </c>
      <c r="C626" t="s">
        <v>2287</v>
      </c>
      <c r="D626" t="s">
        <v>2696</v>
      </c>
      <c r="E626" t="s">
        <v>2289</v>
      </c>
      <c r="F626" t="s">
        <v>2301</v>
      </c>
      <c r="G626" t="s">
        <v>2305</v>
      </c>
      <c r="H626" t="s">
        <v>2304</v>
      </c>
      <c r="J626">
        <v>960000</v>
      </c>
      <c r="K626">
        <v>1700471</v>
      </c>
      <c r="L626">
        <v>1671317.4227199999</v>
      </c>
      <c r="M626">
        <v>1665969.47226</v>
      </c>
      <c r="N626">
        <v>0.97971060503825125</v>
      </c>
      <c r="O626">
        <v>1</v>
      </c>
      <c r="Q626" t="s">
        <v>2306</v>
      </c>
    </row>
    <row r="627" spans="1:17">
      <c r="A627" t="s">
        <v>2286</v>
      </c>
      <c r="B627" t="s">
        <v>267</v>
      </c>
      <c r="C627" t="s">
        <v>2287</v>
      </c>
      <c r="D627" t="s">
        <v>2697</v>
      </c>
      <c r="E627" t="s">
        <v>2308</v>
      </c>
      <c r="F627" t="s">
        <v>2309</v>
      </c>
      <c r="G627" t="s">
        <v>601</v>
      </c>
      <c r="H627" t="s">
        <v>2310</v>
      </c>
      <c r="J627">
        <v>2310000</v>
      </c>
      <c r="K627">
        <v>4123615</v>
      </c>
      <c r="L627">
        <v>4004797.16909</v>
      </c>
      <c r="M627">
        <v>3845759.4258500002</v>
      </c>
      <c r="N627">
        <v>0.93261844906714131</v>
      </c>
      <c r="O627">
        <v>1</v>
      </c>
      <c r="Q627" t="s">
        <v>2312</v>
      </c>
    </row>
    <row r="628" spans="1:17">
      <c r="A628" t="s">
        <v>2286</v>
      </c>
      <c r="B628" t="s">
        <v>267</v>
      </c>
      <c r="C628" t="s">
        <v>2287</v>
      </c>
      <c r="D628" t="s">
        <v>2697</v>
      </c>
      <c r="E628" t="s">
        <v>2313</v>
      </c>
      <c r="F628" t="s">
        <v>2314</v>
      </c>
      <c r="G628" t="s">
        <v>2299</v>
      </c>
      <c r="H628" t="s">
        <v>2315</v>
      </c>
      <c r="J628">
        <v>948000</v>
      </c>
      <c r="K628">
        <v>2446718</v>
      </c>
      <c r="L628">
        <v>2439269.8956900002</v>
      </c>
      <c r="M628">
        <v>2289960.9657799997</v>
      </c>
      <c r="N628">
        <v>0.93593171169705691</v>
      </c>
      <c r="O628">
        <v>1</v>
      </c>
      <c r="Q628" t="s">
        <v>2312</v>
      </c>
    </row>
    <row r="629" spans="1:17">
      <c r="A629" t="s">
        <v>2286</v>
      </c>
      <c r="B629" t="s">
        <v>267</v>
      </c>
      <c r="C629" t="s">
        <v>2287</v>
      </c>
      <c r="D629" t="s">
        <v>2697</v>
      </c>
      <c r="E629" t="s">
        <v>2308</v>
      </c>
      <c r="F629" t="s">
        <v>2309</v>
      </c>
      <c r="G629" t="s">
        <v>2311</v>
      </c>
      <c r="H629" t="s">
        <v>2317</v>
      </c>
      <c r="J629">
        <v>920000</v>
      </c>
      <c r="K629">
        <v>1476000</v>
      </c>
      <c r="L629">
        <v>0</v>
      </c>
      <c r="M629">
        <v>0</v>
      </c>
      <c r="N629">
        <v>0</v>
      </c>
      <c r="O629">
        <v>0</v>
      </c>
      <c r="Q629" t="s">
        <v>2319</v>
      </c>
    </row>
    <row r="630" spans="1:17">
      <c r="A630" t="s">
        <v>2286</v>
      </c>
      <c r="B630" t="s">
        <v>267</v>
      </c>
      <c r="C630" t="s">
        <v>2287</v>
      </c>
      <c r="D630" t="s">
        <v>2697</v>
      </c>
      <c r="E630" t="s">
        <v>2308</v>
      </c>
      <c r="F630" t="s">
        <v>2309</v>
      </c>
      <c r="G630" t="s">
        <v>2316</v>
      </c>
      <c r="H630" t="s">
        <v>2320</v>
      </c>
      <c r="J630">
        <v>1200000</v>
      </c>
      <c r="K630">
        <v>1328000</v>
      </c>
      <c r="L630">
        <v>1218085.1101299999</v>
      </c>
      <c r="M630">
        <v>1140436.6429100002</v>
      </c>
      <c r="N630">
        <v>0.85876253231174715</v>
      </c>
      <c r="O630">
        <v>1</v>
      </c>
      <c r="Q630" t="s">
        <v>2322</v>
      </c>
    </row>
    <row r="631" spans="1:17">
      <c r="A631" t="s">
        <v>2286</v>
      </c>
      <c r="B631" t="s">
        <v>267</v>
      </c>
      <c r="C631" t="s">
        <v>2287</v>
      </c>
      <c r="D631" t="s">
        <v>2703</v>
      </c>
      <c r="E631" t="s">
        <v>2324</v>
      </c>
      <c r="F631" t="s">
        <v>2325</v>
      </c>
      <c r="G631" t="s">
        <v>2326</v>
      </c>
      <c r="H631" t="s">
        <v>2327</v>
      </c>
      <c r="J631">
        <v>2500000</v>
      </c>
      <c r="K631">
        <v>2500000</v>
      </c>
      <c r="L631">
        <v>1799061.075</v>
      </c>
      <c r="M631">
        <v>1793977.94998</v>
      </c>
      <c r="N631">
        <v>0.71759117999200006</v>
      </c>
      <c r="O631">
        <v>0.72</v>
      </c>
      <c r="Q631" t="s">
        <v>2328</v>
      </c>
    </row>
    <row r="632" spans="1:17">
      <c r="A632" t="s">
        <v>2286</v>
      </c>
      <c r="B632" t="s">
        <v>267</v>
      </c>
      <c r="C632" t="s">
        <v>2287</v>
      </c>
      <c r="D632" t="s">
        <v>2703</v>
      </c>
      <c r="E632" t="s">
        <v>2324</v>
      </c>
      <c r="F632" t="s">
        <v>2325</v>
      </c>
      <c r="G632" t="s">
        <v>2329</v>
      </c>
      <c r="H632" t="s">
        <v>2330</v>
      </c>
      <c r="J632">
        <v>1000000</v>
      </c>
      <c r="K632">
        <v>1000000</v>
      </c>
      <c r="L632">
        <v>811406.72415999998</v>
      </c>
      <c r="M632">
        <v>328279.75623</v>
      </c>
      <c r="N632">
        <v>0.32827975623</v>
      </c>
      <c r="O632">
        <v>0.5</v>
      </c>
      <c r="Q632" t="s">
        <v>2331</v>
      </c>
    </row>
    <row r="633" spans="1:17">
      <c r="A633" t="s">
        <v>2286</v>
      </c>
      <c r="B633" t="s">
        <v>267</v>
      </c>
      <c r="C633" t="s">
        <v>2287</v>
      </c>
      <c r="D633" t="s">
        <v>2703</v>
      </c>
      <c r="E633" t="s">
        <v>2324</v>
      </c>
      <c r="F633" t="s">
        <v>2325</v>
      </c>
      <c r="G633" t="s">
        <v>2318</v>
      </c>
      <c r="H633" t="s">
        <v>2332</v>
      </c>
      <c r="J633">
        <v>1000000</v>
      </c>
      <c r="K633">
        <v>1000000</v>
      </c>
      <c r="L633">
        <v>220391.7</v>
      </c>
      <c r="M633">
        <v>220391.7</v>
      </c>
      <c r="N633">
        <v>0.2203917</v>
      </c>
      <c r="O633">
        <v>0.22</v>
      </c>
      <c r="Q633" t="s">
        <v>2334</v>
      </c>
    </row>
    <row r="634" spans="1:17">
      <c r="A634" t="s">
        <v>2286</v>
      </c>
      <c r="B634" t="s">
        <v>267</v>
      </c>
      <c r="C634" t="s">
        <v>2287</v>
      </c>
      <c r="D634" t="s">
        <v>2705</v>
      </c>
      <c r="E634" t="s">
        <v>2336</v>
      </c>
      <c r="F634" t="s">
        <v>2337</v>
      </c>
      <c r="G634" t="s">
        <v>2338</v>
      </c>
      <c r="H634" t="s">
        <v>2339</v>
      </c>
      <c r="J634">
        <v>2050000</v>
      </c>
      <c r="K634">
        <v>2050000</v>
      </c>
      <c r="L634">
        <v>2048441.40769</v>
      </c>
      <c r="M634">
        <v>2047233.2906200001</v>
      </c>
      <c r="N634">
        <v>0.99865038566829278</v>
      </c>
      <c r="O634">
        <v>1</v>
      </c>
      <c r="Q634" t="s">
        <v>2340</v>
      </c>
    </row>
    <row r="635" spans="1:17">
      <c r="A635" t="s">
        <v>2286</v>
      </c>
      <c r="B635" t="s">
        <v>267</v>
      </c>
      <c r="C635" t="s">
        <v>2287</v>
      </c>
      <c r="D635" t="s">
        <v>2708</v>
      </c>
      <c r="E635" t="s">
        <v>2342</v>
      </c>
      <c r="F635" t="s">
        <v>2343</v>
      </c>
      <c r="G635" t="s">
        <v>2345</v>
      </c>
      <c r="H635" t="s">
        <v>2344</v>
      </c>
      <c r="J635">
        <v>1800000</v>
      </c>
      <c r="K635">
        <v>2950000</v>
      </c>
      <c r="L635">
        <v>2929818.7784899999</v>
      </c>
      <c r="M635">
        <v>2774456.7618700005</v>
      </c>
      <c r="N635">
        <v>0.94049381758305106</v>
      </c>
      <c r="O635">
        <v>0.95</v>
      </c>
      <c r="Q635" t="s">
        <v>2346</v>
      </c>
    </row>
    <row r="636" spans="1:17">
      <c r="A636" t="s">
        <v>2286</v>
      </c>
      <c r="B636" t="s">
        <v>267</v>
      </c>
      <c r="C636" t="s">
        <v>2287</v>
      </c>
      <c r="D636" t="s">
        <v>2708</v>
      </c>
      <c r="E636" t="s">
        <v>2347</v>
      </c>
      <c r="F636" t="s">
        <v>2348</v>
      </c>
      <c r="G636" t="s">
        <v>2321</v>
      </c>
      <c r="H636" t="s">
        <v>1200</v>
      </c>
      <c r="J636">
        <v>1600000</v>
      </c>
      <c r="K636">
        <v>1812725</v>
      </c>
      <c r="L636">
        <v>1812047.6340900001</v>
      </c>
      <c r="M636">
        <v>1778089.9096400002</v>
      </c>
      <c r="N636">
        <v>0.98089335648816012</v>
      </c>
      <c r="O636">
        <v>1</v>
      </c>
      <c r="Q636" t="s">
        <v>2350</v>
      </c>
    </row>
    <row r="637" spans="1:17">
      <c r="A637" t="s">
        <v>2286</v>
      </c>
      <c r="B637" t="s">
        <v>267</v>
      </c>
      <c r="C637" t="s">
        <v>2287</v>
      </c>
      <c r="D637" t="s">
        <v>2711</v>
      </c>
      <c r="E637" t="s">
        <v>2352</v>
      </c>
      <c r="F637" t="s">
        <v>2353</v>
      </c>
      <c r="G637" t="s">
        <v>2355</v>
      </c>
      <c r="H637" t="s">
        <v>2354</v>
      </c>
      <c r="J637">
        <v>1500000</v>
      </c>
      <c r="K637">
        <v>7210000</v>
      </c>
      <c r="L637">
        <v>7097576.1451399997</v>
      </c>
      <c r="M637">
        <v>5313053.4713200005</v>
      </c>
      <c r="N637">
        <v>0.73690062015533986</v>
      </c>
      <c r="O637">
        <v>0.92</v>
      </c>
      <c r="Q637" t="s">
        <v>2356</v>
      </c>
    </row>
    <row r="638" spans="1:17">
      <c r="A638" t="s">
        <v>2286</v>
      </c>
      <c r="B638" t="s">
        <v>267</v>
      </c>
      <c r="C638" t="s">
        <v>2287</v>
      </c>
      <c r="D638" t="s">
        <v>2711</v>
      </c>
      <c r="E638" t="s">
        <v>2352</v>
      </c>
      <c r="F638" t="s">
        <v>2353</v>
      </c>
      <c r="G638" t="s">
        <v>2333</v>
      </c>
      <c r="H638" t="s">
        <v>2357</v>
      </c>
      <c r="J638">
        <v>3000000</v>
      </c>
      <c r="K638">
        <v>4000000</v>
      </c>
      <c r="L638">
        <v>3566368.03308</v>
      </c>
      <c r="M638">
        <v>2951954.2807999998</v>
      </c>
      <c r="N638">
        <v>0.73798857019999997</v>
      </c>
      <c r="O638">
        <v>0.95</v>
      </c>
      <c r="Q638" t="s">
        <v>2359</v>
      </c>
    </row>
    <row r="639" spans="1:17">
      <c r="A639" t="s">
        <v>2286</v>
      </c>
      <c r="B639" t="s">
        <v>267</v>
      </c>
      <c r="C639" t="s">
        <v>2287</v>
      </c>
      <c r="D639" t="s">
        <v>2711</v>
      </c>
      <c r="E639" t="s">
        <v>2352</v>
      </c>
      <c r="F639" t="s">
        <v>2353</v>
      </c>
      <c r="G639" t="s">
        <v>2361</v>
      </c>
      <c r="H639" t="s">
        <v>2360</v>
      </c>
      <c r="J639">
        <v>1100000</v>
      </c>
      <c r="K639">
        <v>2924200</v>
      </c>
      <c r="L639">
        <v>2314831.2743500001</v>
      </c>
      <c r="M639">
        <v>602.57434999999998</v>
      </c>
      <c r="N639">
        <v>2.0606468435811504E-4</v>
      </c>
      <c r="O639">
        <v>0</v>
      </c>
      <c r="Q639" t="s">
        <v>2362</v>
      </c>
    </row>
    <row r="640" spans="1:17">
      <c r="A640" t="s">
        <v>2286</v>
      </c>
      <c r="B640" t="s">
        <v>267</v>
      </c>
      <c r="C640" t="s">
        <v>2287</v>
      </c>
      <c r="D640" t="s">
        <v>2711</v>
      </c>
      <c r="E640" t="s">
        <v>2352</v>
      </c>
      <c r="F640" t="s">
        <v>2353</v>
      </c>
      <c r="G640" t="s">
        <v>2364</v>
      </c>
      <c r="H640" t="s">
        <v>2363</v>
      </c>
      <c r="J640">
        <v>600000</v>
      </c>
      <c r="K640">
        <v>2456000</v>
      </c>
      <c r="L640">
        <v>2453892.7447700002</v>
      </c>
      <c r="M640">
        <v>2436150.4811200001</v>
      </c>
      <c r="N640">
        <v>0.99191794833876223</v>
      </c>
      <c r="O640">
        <v>1</v>
      </c>
      <c r="Q640" t="s">
        <v>14</v>
      </c>
    </row>
    <row r="641" spans="1:17">
      <c r="A641" t="s">
        <v>2286</v>
      </c>
      <c r="B641" t="s">
        <v>267</v>
      </c>
      <c r="C641" t="s">
        <v>2287</v>
      </c>
      <c r="D641" t="s">
        <v>2716</v>
      </c>
      <c r="E641" t="s">
        <v>2366</v>
      </c>
      <c r="F641" t="s">
        <v>2367</v>
      </c>
      <c r="G641" t="s">
        <v>2349</v>
      </c>
      <c r="H641" t="s">
        <v>2368</v>
      </c>
      <c r="J641">
        <v>2500000</v>
      </c>
      <c r="K641">
        <v>3600000</v>
      </c>
      <c r="L641">
        <v>2310097.7072800002</v>
      </c>
      <c r="M641">
        <v>678621.86604999995</v>
      </c>
      <c r="N641">
        <v>0.18850607390277777</v>
      </c>
      <c r="O641">
        <v>0.22</v>
      </c>
      <c r="Q641" t="s">
        <v>2370</v>
      </c>
    </row>
    <row r="642" spans="1:17">
      <c r="A642" t="s">
        <v>2286</v>
      </c>
      <c r="B642" t="s">
        <v>267</v>
      </c>
      <c r="C642" t="s">
        <v>2287</v>
      </c>
      <c r="D642" t="s">
        <v>2716</v>
      </c>
      <c r="E642" t="s">
        <v>2371</v>
      </c>
      <c r="F642" t="s">
        <v>2372</v>
      </c>
      <c r="G642" t="s">
        <v>2373</v>
      </c>
      <c r="H642" t="s">
        <v>2374</v>
      </c>
      <c r="J642">
        <v>1000000</v>
      </c>
      <c r="K642">
        <v>1000000</v>
      </c>
      <c r="L642">
        <v>998952.52396000002</v>
      </c>
      <c r="M642">
        <v>920328.82253</v>
      </c>
      <c r="N642">
        <v>0.92032882253000003</v>
      </c>
      <c r="O642">
        <v>1</v>
      </c>
      <c r="Q642" t="s">
        <v>2375</v>
      </c>
    </row>
    <row r="643" spans="1:17">
      <c r="A643" t="s">
        <v>2286</v>
      </c>
      <c r="B643" t="s">
        <v>267</v>
      </c>
      <c r="C643" t="s">
        <v>2287</v>
      </c>
      <c r="D643" t="s">
        <v>2716</v>
      </c>
      <c r="E643" t="s">
        <v>2371</v>
      </c>
      <c r="F643" t="s">
        <v>2372</v>
      </c>
      <c r="G643" t="s">
        <v>2376</v>
      </c>
      <c r="H643" t="s">
        <v>2377</v>
      </c>
      <c r="J643">
        <v>1000000</v>
      </c>
      <c r="K643">
        <v>1000000</v>
      </c>
      <c r="L643">
        <v>830171.32715999999</v>
      </c>
      <c r="M643">
        <v>160062.69978</v>
      </c>
      <c r="N643">
        <v>0.16006269977999998</v>
      </c>
      <c r="O643">
        <v>0.09</v>
      </c>
      <c r="Q643" t="s">
        <v>2378</v>
      </c>
    </row>
    <row r="644" spans="1:17">
      <c r="A644" t="s">
        <v>2286</v>
      </c>
      <c r="B644" t="s">
        <v>267</v>
      </c>
      <c r="C644" t="s">
        <v>2379</v>
      </c>
      <c r="D644" t="s">
        <v>2704</v>
      </c>
      <c r="E644" t="s">
        <v>2381</v>
      </c>
      <c r="F644" t="s">
        <v>2382</v>
      </c>
      <c r="G644" t="s">
        <v>2383</v>
      </c>
      <c r="H644" t="s">
        <v>2384</v>
      </c>
      <c r="J644">
        <v>2529714.2799999998</v>
      </c>
      <c r="K644">
        <v>2529714.2799999998</v>
      </c>
      <c r="L644">
        <v>1739554.16756</v>
      </c>
      <c r="M644">
        <v>129620.63336000001</v>
      </c>
      <c r="N644">
        <v>5.1239238511947685E-2</v>
      </c>
      <c r="O644">
        <v>0.3</v>
      </c>
      <c r="Q644" t="s">
        <v>2385</v>
      </c>
    </row>
    <row r="645" spans="1:17">
      <c r="A645" t="s">
        <v>2286</v>
      </c>
      <c r="B645" t="s">
        <v>267</v>
      </c>
      <c r="C645" t="s">
        <v>1337</v>
      </c>
      <c r="D645" t="s">
        <v>2705</v>
      </c>
      <c r="E645" t="s">
        <v>2336</v>
      </c>
      <c r="F645" t="s">
        <v>2337</v>
      </c>
      <c r="G645" t="s">
        <v>2388</v>
      </c>
      <c r="H645" t="s">
        <v>2387</v>
      </c>
      <c r="J645">
        <v>1000000</v>
      </c>
      <c r="K645">
        <v>1000000</v>
      </c>
      <c r="L645">
        <v>974284.27527999994</v>
      </c>
      <c r="M645">
        <v>493952.57659000001</v>
      </c>
      <c r="N645">
        <v>0.49395257659000003</v>
      </c>
      <c r="O645">
        <v>0.45</v>
      </c>
      <c r="Q645" t="s">
        <v>67</v>
      </c>
    </row>
    <row r="646" spans="1:17">
      <c r="A646" t="s">
        <v>2286</v>
      </c>
      <c r="B646" t="s">
        <v>267</v>
      </c>
      <c r="C646" t="s">
        <v>1337</v>
      </c>
      <c r="D646" t="s">
        <v>2708</v>
      </c>
      <c r="E646" t="s">
        <v>2347</v>
      </c>
      <c r="F646" t="s">
        <v>2390</v>
      </c>
      <c r="G646" t="s">
        <v>2392</v>
      </c>
      <c r="H646" t="s">
        <v>2391</v>
      </c>
      <c r="J646">
        <v>2800000</v>
      </c>
      <c r="K646">
        <v>2800000</v>
      </c>
      <c r="L646">
        <v>2593239.9988299999</v>
      </c>
      <c r="M646">
        <v>508990.81206999999</v>
      </c>
      <c r="N646">
        <v>0.18178243288214285</v>
      </c>
      <c r="O646">
        <v>0.12</v>
      </c>
      <c r="Q646" t="s">
        <v>67</v>
      </c>
    </row>
    <row r="647" spans="1:17">
      <c r="A647" t="s">
        <v>2286</v>
      </c>
      <c r="B647" t="s">
        <v>267</v>
      </c>
      <c r="C647" t="s">
        <v>1337</v>
      </c>
      <c r="D647" t="s">
        <v>2716</v>
      </c>
      <c r="E647" t="s">
        <v>2366</v>
      </c>
      <c r="F647" t="s">
        <v>2394</v>
      </c>
      <c r="G647" t="s">
        <v>2395</v>
      </c>
      <c r="H647" t="s">
        <v>365</v>
      </c>
      <c r="J647">
        <v>2000000</v>
      </c>
      <c r="K647">
        <v>2000000</v>
      </c>
      <c r="L647">
        <v>0</v>
      </c>
      <c r="M647">
        <v>0</v>
      </c>
      <c r="N647">
        <v>0</v>
      </c>
      <c r="O647">
        <v>0</v>
      </c>
      <c r="Q647" t="s">
        <v>2396</v>
      </c>
    </row>
    <row r="648" spans="1:17">
      <c r="A648" t="s">
        <v>2286</v>
      </c>
      <c r="B648" t="s">
        <v>302</v>
      </c>
      <c r="D648" t="s">
        <v>2705</v>
      </c>
      <c r="G648" t="s">
        <v>2358</v>
      </c>
      <c r="H648" t="s">
        <v>2398</v>
      </c>
      <c r="J648">
        <v>2000000</v>
      </c>
      <c r="K648">
        <v>2000000</v>
      </c>
      <c r="M648">
        <v>1976513</v>
      </c>
      <c r="N648">
        <v>0.98825649999999998</v>
      </c>
      <c r="O648">
        <v>90</v>
      </c>
      <c r="Q648" t="s">
        <v>20</v>
      </c>
    </row>
    <row r="649" spans="1:17">
      <c r="A649" t="s">
        <v>2286</v>
      </c>
      <c r="B649" t="s">
        <v>302</v>
      </c>
      <c r="D649" t="s">
        <v>2700</v>
      </c>
      <c r="G649" t="s">
        <v>2369</v>
      </c>
      <c r="H649" t="s">
        <v>2400</v>
      </c>
      <c r="J649">
        <v>1200000</v>
      </c>
      <c r="K649">
        <v>1200000</v>
      </c>
      <c r="M649">
        <v>23809</v>
      </c>
      <c r="N649">
        <v>1.9840833333333332E-2</v>
      </c>
      <c r="O649">
        <v>0</v>
      </c>
      <c r="Q649" t="s">
        <v>2401</v>
      </c>
    </row>
    <row r="650" spans="1:17">
      <c r="A650" t="s">
        <v>2286</v>
      </c>
      <c r="B650" t="s">
        <v>302</v>
      </c>
      <c r="D650" t="s">
        <v>2708</v>
      </c>
      <c r="H650" t="s">
        <v>2403</v>
      </c>
      <c r="J650">
        <v>500000</v>
      </c>
      <c r="K650">
        <v>1100000</v>
      </c>
      <c r="M650">
        <v>1058042</v>
      </c>
      <c r="N650">
        <v>0.96185636363636373</v>
      </c>
      <c r="O650">
        <v>98</v>
      </c>
      <c r="Q650" t="s">
        <v>2404</v>
      </c>
    </row>
    <row r="651" spans="1:17">
      <c r="A651" t="s">
        <v>2286</v>
      </c>
      <c r="B651" t="s">
        <v>302</v>
      </c>
      <c r="D651" t="s">
        <v>2690</v>
      </c>
      <c r="H651" t="s">
        <v>2408</v>
      </c>
      <c r="J651">
        <v>1800000</v>
      </c>
      <c r="K651">
        <v>1800000</v>
      </c>
      <c r="M651">
        <v>139</v>
      </c>
      <c r="N651">
        <v>7.7222222222222206E-3</v>
      </c>
      <c r="O651">
        <v>0</v>
      </c>
      <c r="Q651" t="s">
        <v>984</v>
      </c>
    </row>
    <row r="652" spans="1:17">
      <c r="A652" t="s">
        <v>2286</v>
      </c>
      <c r="B652" t="s">
        <v>302</v>
      </c>
      <c r="D652" t="s">
        <v>2711</v>
      </c>
      <c r="H652" t="s">
        <v>2410</v>
      </c>
      <c r="J652">
        <v>2400000</v>
      </c>
      <c r="K652">
        <v>7490000</v>
      </c>
      <c r="M652">
        <v>7118021</v>
      </c>
      <c r="N652">
        <v>0.95033658210947936</v>
      </c>
      <c r="O652">
        <v>98</v>
      </c>
      <c r="Q652" t="s">
        <v>2411</v>
      </c>
    </row>
    <row r="653" spans="1:17">
      <c r="A653" t="s">
        <v>2286</v>
      </c>
      <c r="B653" t="s">
        <v>302</v>
      </c>
      <c r="D653" t="s">
        <v>2704</v>
      </c>
      <c r="H653" t="s">
        <v>2415</v>
      </c>
      <c r="J653">
        <v>2782686</v>
      </c>
      <c r="K653">
        <v>2782686</v>
      </c>
      <c r="M653">
        <v>441488</v>
      </c>
      <c r="N653">
        <v>0.15865534235627016</v>
      </c>
      <c r="O653">
        <v>40</v>
      </c>
      <c r="Q653" t="s">
        <v>20</v>
      </c>
    </row>
    <row r="654" spans="1:17">
      <c r="A654" t="s">
        <v>2286</v>
      </c>
      <c r="B654" t="s">
        <v>302</v>
      </c>
      <c r="D654" t="s">
        <v>2691</v>
      </c>
      <c r="H654" t="s">
        <v>2418</v>
      </c>
      <c r="J654">
        <v>500000</v>
      </c>
      <c r="K654">
        <v>3330000</v>
      </c>
      <c r="M654">
        <v>1038424</v>
      </c>
      <c r="N654">
        <v>0.31183903903903903</v>
      </c>
      <c r="O654">
        <v>20</v>
      </c>
      <c r="Q654" t="s">
        <v>20</v>
      </c>
    </row>
    <row r="655" spans="1:17">
      <c r="A655" t="s">
        <v>2286</v>
      </c>
      <c r="B655" t="s">
        <v>302</v>
      </c>
      <c r="D655" t="s">
        <v>2697</v>
      </c>
      <c r="H655" t="s">
        <v>2421</v>
      </c>
      <c r="J655">
        <v>1422000</v>
      </c>
      <c r="K655">
        <v>3582000</v>
      </c>
      <c r="M655">
        <v>972</v>
      </c>
      <c r="N655">
        <v>2.7135678391959801E-2</v>
      </c>
      <c r="O655">
        <v>20</v>
      </c>
      <c r="Q655" t="s">
        <v>20</v>
      </c>
    </row>
    <row r="656" spans="1:17">
      <c r="A656" t="s">
        <v>2286</v>
      </c>
      <c r="B656" t="s">
        <v>302</v>
      </c>
      <c r="D656" t="s">
        <v>2697</v>
      </c>
      <c r="H656" t="s">
        <v>2424</v>
      </c>
      <c r="J656">
        <v>770000</v>
      </c>
      <c r="K656">
        <v>1759000</v>
      </c>
      <c r="M656">
        <v>417174</v>
      </c>
      <c r="N656">
        <v>0.23716543490619671</v>
      </c>
      <c r="O656">
        <v>50</v>
      </c>
      <c r="Q656" t="s">
        <v>20</v>
      </c>
    </row>
    <row r="657" spans="1:17">
      <c r="A657" t="s">
        <v>2286</v>
      </c>
      <c r="B657" t="s">
        <v>302</v>
      </c>
      <c r="D657" t="s">
        <v>2697</v>
      </c>
      <c r="H657" t="s">
        <v>2427</v>
      </c>
      <c r="J657">
        <v>474000</v>
      </c>
      <c r="K657">
        <v>1525200</v>
      </c>
      <c r="M657">
        <v>1417812</v>
      </c>
      <c r="N657">
        <v>0.92959087332808799</v>
      </c>
      <c r="O657">
        <v>100</v>
      </c>
      <c r="Q657" t="s">
        <v>13</v>
      </c>
    </row>
    <row r="658" spans="1:17">
      <c r="A658" t="s">
        <v>2286</v>
      </c>
      <c r="B658" t="s">
        <v>306</v>
      </c>
      <c r="C658" t="s">
        <v>319</v>
      </c>
      <c r="D658" t="s">
        <v>2716</v>
      </c>
      <c r="G658" t="s">
        <v>2428</v>
      </c>
      <c r="H658" t="s">
        <v>2429</v>
      </c>
      <c r="J658">
        <v>1250000</v>
      </c>
      <c r="K658">
        <v>2450000</v>
      </c>
      <c r="L658">
        <v>2294676</v>
      </c>
      <c r="M658">
        <v>2183628</v>
      </c>
      <c r="O658">
        <v>1</v>
      </c>
      <c r="Q658" t="s">
        <v>2430</v>
      </c>
    </row>
    <row r="659" spans="1:17">
      <c r="A659" t="s">
        <v>2286</v>
      </c>
      <c r="B659" t="s">
        <v>306</v>
      </c>
      <c r="C659" t="s">
        <v>319</v>
      </c>
      <c r="D659" t="s">
        <v>2716</v>
      </c>
      <c r="G659" t="s">
        <v>2432</v>
      </c>
      <c r="H659" t="s">
        <v>2431</v>
      </c>
      <c r="J659">
        <v>2500000</v>
      </c>
      <c r="K659">
        <v>2500000</v>
      </c>
      <c r="L659">
        <v>2076273</v>
      </c>
      <c r="M659">
        <v>1819116</v>
      </c>
      <c r="O659">
        <v>0.9</v>
      </c>
      <c r="Q659" t="s">
        <v>2430</v>
      </c>
    </row>
    <row r="660" spans="1:17">
      <c r="A660" t="s">
        <v>2286</v>
      </c>
      <c r="B660" t="s">
        <v>306</v>
      </c>
      <c r="C660" t="s">
        <v>319</v>
      </c>
      <c r="D660" t="s">
        <v>2716</v>
      </c>
      <c r="G660" t="s">
        <v>2434</v>
      </c>
      <c r="H660" t="s">
        <v>2433</v>
      </c>
      <c r="J660">
        <v>10000000</v>
      </c>
      <c r="K660">
        <v>13704000</v>
      </c>
      <c r="L660">
        <v>13565515</v>
      </c>
      <c r="M660">
        <v>13328981</v>
      </c>
      <c r="O660">
        <v>0.99</v>
      </c>
      <c r="Q660" t="s">
        <v>2430</v>
      </c>
    </row>
    <row r="661" spans="1:17">
      <c r="A661" t="s">
        <v>2286</v>
      </c>
      <c r="B661" t="s">
        <v>306</v>
      </c>
      <c r="C661" t="s">
        <v>319</v>
      </c>
      <c r="D661" t="s">
        <v>2708</v>
      </c>
      <c r="G661" t="s">
        <v>2435</v>
      </c>
      <c r="J661">
        <v>400000</v>
      </c>
      <c r="K661">
        <v>470200</v>
      </c>
      <c r="L661">
        <v>470083</v>
      </c>
      <c r="M661">
        <v>469836</v>
      </c>
      <c r="O661">
        <v>1</v>
      </c>
      <c r="Q661" t="s">
        <v>2436</v>
      </c>
    </row>
    <row r="662" spans="1:17">
      <c r="A662" t="s">
        <v>2286</v>
      </c>
      <c r="B662" t="s">
        <v>306</v>
      </c>
      <c r="C662" t="s">
        <v>319</v>
      </c>
      <c r="D662" t="s">
        <v>2695</v>
      </c>
      <c r="G662" t="s">
        <v>2439</v>
      </c>
      <c r="H662" t="s">
        <v>2438</v>
      </c>
      <c r="J662">
        <v>973000</v>
      </c>
      <c r="K662">
        <v>1823000</v>
      </c>
      <c r="L662">
        <v>1681332</v>
      </c>
      <c r="M662">
        <v>1114743</v>
      </c>
      <c r="O662">
        <v>0.88</v>
      </c>
      <c r="Q662" t="s">
        <v>2440</v>
      </c>
    </row>
    <row r="663" spans="1:17">
      <c r="A663" t="s">
        <v>2286</v>
      </c>
      <c r="B663" t="s">
        <v>300</v>
      </c>
      <c r="C663" t="s">
        <v>319</v>
      </c>
      <c r="D663" t="s">
        <v>2691</v>
      </c>
      <c r="G663" t="s">
        <v>2442</v>
      </c>
      <c r="H663" t="s">
        <v>2443</v>
      </c>
      <c r="J663">
        <v>196654</v>
      </c>
      <c r="K663">
        <v>2727853</v>
      </c>
      <c r="L663">
        <v>2649815.3555899998</v>
      </c>
      <c r="M663">
        <v>2432897.1112299999</v>
      </c>
      <c r="O663">
        <v>95</v>
      </c>
      <c r="Q663" t="s">
        <v>2444</v>
      </c>
    </row>
    <row r="664" spans="1:17">
      <c r="A664" t="s">
        <v>2286</v>
      </c>
      <c r="B664" t="s">
        <v>300</v>
      </c>
      <c r="C664" t="s">
        <v>319</v>
      </c>
      <c r="D664" t="s">
        <v>2692</v>
      </c>
      <c r="G664" t="s">
        <v>2447</v>
      </c>
      <c r="H664" t="s">
        <v>2446</v>
      </c>
      <c r="J664">
        <v>38800</v>
      </c>
      <c r="K664">
        <v>2354700</v>
      </c>
      <c r="L664">
        <v>2333195.7896500002</v>
      </c>
      <c r="M664">
        <v>1802547.4883900001</v>
      </c>
      <c r="O664">
        <v>0.99</v>
      </c>
    </row>
    <row r="665" spans="1:17">
      <c r="A665" t="s">
        <v>2286</v>
      </c>
      <c r="B665" t="s">
        <v>300</v>
      </c>
      <c r="C665" t="s">
        <v>319</v>
      </c>
      <c r="D665" t="s">
        <v>2695</v>
      </c>
      <c r="G665" t="s">
        <v>2448</v>
      </c>
      <c r="H665" t="s">
        <v>2449</v>
      </c>
      <c r="J665">
        <v>973000</v>
      </c>
      <c r="K665">
        <v>1437000</v>
      </c>
      <c r="L665">
        <v>1133694.39983</v>
      </c>
      <c r="M665">
        <v>951546.89040000003</v>
      </c>
      <c r="O665">
        <v>95</v>
      </c>
    </row>
    <row r="666" spans="1:17">
      <c r="A666" t="s">
        <v>2286</v>
      </c>
      <c r="B666" t="s">
        <v>300</v>
      </c>
      <c r="C666" t="s">
        <v>319</v>
      </c>
      <c r="D666" t="s">
        <v>2700</v>
      </c>
      <c r="G666" t="s">
        <v>2452</v>
      </c>
      <c r="H666" t="s">
        <v>2451</v>
      </c>
      <c r="J666">
        <v>900000</v>
      </c>
      <c r="K666">
        <v>1916700</v>
      </c>
      <c r="L666">
        <v>1704707.09506</v>
      </c>
      <c r="M666">
        <v>1161733.83516</v>
      </c>
      <c r="O666">
        <v>90</v>
      </c>
      <c r="Q666">
        <v>1</v>
      </c>
    </row>
    <row r="667" spans="1:17">
      <c r="A667" t="s">
        <v>2286</v>
      </c>
      <c r="B667" t="s">
        <v>300</v>
      </c>
      <c r="C667" t="s">
        <v>319</v>
      </c>
      <c r="D667" t="s">
        <v>2700</v>
      </c>
      <c r="G667" t="s">
        <v>2453</v>
      </c>
      <c r="H667" t="s">
        <v>2454</v>
      </c>
      <c r="J667">
        <v>1000000</v>
      </c>
      <c r="K667">
        <v>2502000</v>
      </c>
      <c r="L667">
        <v>2456514.5337899998</v>
      </c>
      <c r="M667">
        <v>2380647.0141499997</v>
      </c>
      <c r="O667">
        <v>95</v>
      </c>
    </row>
    <row r="668" spans="1:17">
      <c r="A668" t="s">
        <v>2286</v>
      </c>
      <c r="B668" t="s">
        <v>300</v>
      </c>
      <c r="C668" t="s">
        <v>319</v>
      </c>
      <c r="D668" t="s">
        <v>2700</v>
      </c>
      <c r="G668" t="s">
        <v>2455</v>
      </c>
      <c r="H668" t="s">
        <v>2456</v>
      </c>
      <c r="J668">
        <v>672000</v>
      </c>
      <c r="K668">
        <v>1019400</v>
      </c>
      <c r="L668">
        <v>993395.81232000003</v>
      </c>
      <c r="M668">
        <v>547169.94929999998</v>
      </c>
      <c r="O668">
        <v>85</v>
      </c>
      <c r="Q668">
        <v>1</v>
      </c>
    </row>
    <row r="669" spans="1:17">
      <c r="A669" t="s">
        <v>2286</v>
      </c>
      <c r="B669" t="s">
        <v>300</v>
      </c>
      <c r="C669" t="s">
        <v>319</v>
      </c>
      <c r="D669" t="s">
        <v>2705</v>
      </c>
      <c r="G669" t="s">
        <v>2459</v>
      </c>
      <c r="H669" t="s">
        <v>2458</v>
      </c>
      <c r="J669">
        <v>1000000</v>
      </c>
      <c r="K669">
        <v>1000000</v>
      </c>
      <c r="L669">
        <v>913764.62757999997</v>
      </c>
      <c r="M669">
        <v>714307.89893000002</v>
      </c>
      <c r="O669">
        <v>99</v>
      </c>
    </row>
    <row r="670" spans="1:17">
      <c r="A670" t="s">
        <v>2286</v>
      </c>
      <c r="B670" t="s">
        <v>300</v>
      </c>
      <c r="C670" t="s">
        <v>319</v>
      </c>
      <c r="D670" t="s">
        <v>2705</v>
      </c>
      <c r="G670" t="s">
        <v>2460</v>
      </c>
      <c r="H670" t="s">
        <v>2461</v>
      </c>
      <c r="J670">
        <v>1500000</v>
      </c>
      <c r="K670">
        <v>1500000</v>
      </c>
      <c r="L670">
        <v>891114.49126000004</v>
      </c>
      <c r="M670">
        <v>473319.82117000001</v>
      </c>
      <c r="O670">
        <v>70</v>
      </c>
    </row>
    <row r="671" spans="1:17">
      <c r="A671" t="s">
        <v>2286</v>
      </c>
      <c r="B671" t="s">
        <v>300</v>
      </c>
      <c r="C671" t="s">
        <v>319</v>
      </c>
      <c r="D671" t="s">
        <v>2716</v>
      </c>
      <c r="G671" t="s">
        <v>2463</v>
      </c>
      <c r="H671" t="s">
        <v>2464</v>
      </c>
      <c r="J671">
        <v>2000000</v>
      </c>
      <c r="K671">
        <v>2000000</v>
      </c>
      <c r="L671">
        <v>1982123.3700300001</v>
      </c>
      <c r="M671">
        <v>1354022.4776900001</v>
      </c>
      <c r="O671">
        <v>98</v>
      </c>
      <c r="Q671" t="s">
        <v>2465</v>
      </c>
    </row>
    <row r="672" spans="1:17">
      <c r="A672" t="s">
        <v>2286</v>
      </c>
      <c r="B672" t="s">
        <v>300</v>
      </c>
      <c r="C672" t="s">
        <v>319</v>
      </c>
      <c r="D672" t="s">
        <v>2716</v>
      </c>
      <c r="G672" t="s">
        <v>2466</v>
      </c>
      <c r="H672" t="s">
        <v>2467</v>
      </c>
      <c r="J672">
        <v>2000000</v>
      </c>
      <c r="K672">
        <v>2500000</v>
      </c>
      <c r="L672">
        <v>1960121.95141</v>
      </c>
      <c r="M672">
        <v>603838.06296000001</v>
      </c>
      <c r="O672">
        <v>0.6</v>
      </c>
      <c r="Q672" t="s">
        <v>2468</v>
      </c>
    </row>
    <row r="673" spans="1:17">
      <c r="A673" t="s">
        <v>2286</v>
      </c>
      <c r="B673" t="s">
        <v>300</v>
      </c>
      <c r="C673" t="s">
        <v>319</v>
      </c>
      <c r="D673" t="s">
        <v>2711</v>
      </c>
      <c r="G673" t="s">
        <v>2471</v>
      </c>
      <c r="H673" t="s">
        <v>2470</v>
      </c>
      <c r="J673">
        <v>600000</v>
      </c>
      <c r="K673">
        <v>600000</v>
      </c>
      <c r="L673">
        <v>10287.59669</v>
      </c>
      <c r="M673">
        <v>8455.3536899999999</v>
      </c>
    </row>
    <row r="674" spans="1:17">
      <c r="A674" t="s">
        <v>2286</v>
      </c>
      <c r="B674" t="s">
        <v>300</v>
      </c>
      <c r="C674" t="s">
        <v>319</v>
      </c>
      <c r="D674" t="s">
        <v>2708</v>
      </c>
      <c r="G674" t="s">
        <v>2474</v>
      </c>
      <c r="H674" t="s">
        <v>2473</v>
      </c>
      <c r="J674">
        <v>600000</v>
      </c>
      <c r="K674">
        <v>1520000</v>
      </c>
      <c r="L674">
        <v>1414111.1751600001</v>
      </c>
      <c r="M674">
        <v>649614.33151000005</v>
      </c>
      <c r="O674">
        <v>0.75</v>
      </c>
    </row>
    <row r="675" spans="1:17">
      <c r="A675" t="s">
        <v>2286</v>
      </c>
      <c r="B675" t="s">
        <v>300</v>
      </c>
      <c r="C675" t="s">
        <v>319</v>
      </c>
      <c r="D675" t="s">
        <v>2708</v>
      </c>
      <c r="G675" t="s">
        <v>2475</v>
      </c>
      <c r="H675" t="s">
        <v>2476</v>
      </c>
      <c r="J675">
        <v>800000</v>
      </c>
      <c r="K675">
        <v>1200000</v>
      </c>
      <c r="L675">
        <v>1162649.3286299999</v>
      </c>
      <c r="M675">
        <v>1057618.42903</v>
      </c>
      <c r="O675">
        <v>0.98</v>
      </c>
    </row>
    <row r="676" spans="1:17">
      <c r="A676" t="s">
        <v>2286</v>
      </c>
      <c r="B676" t="s">
        <v>296</v>
      </c>
      <c r="C676" t="s">
        <v>510</v>
      </c>
      <c r="D676" t="s">
        <v>2704</v>
      </c>
      <c r="G676" t="s">
        <v>2477</v>
      </c>
      <c r="K676">
        <v>2276742.852</v>
      </c>
      <c r="L676">
        <v>1592565.12</v>
      </c>
      <c r="M676">
        <v>0</v>
      </c>
      <c r="O676" t="s">
        <v>2478</v>
      </c>
      <c r="Q676" t="s">
        <v>2479</v>
      </c>
    </row>
    <row r="677" spans="1:17">
      <c r="A677" t="s">
        <v>2286</v>
      </c>
      <c r="B677" t="s">
        <v>296</v>
      </c>
      <c r="C677" t="s">
        <v>510</v>
      </c>
      <c r="D677" t="s">
        <v>2705</v>
      </c>
      <c r="G677" t="s">
        <v>2480</v>
      </c>
      <c r="K677">
        <v>2481000</v>
      </c>
      <c r="L677">
        <v>1583111.1120500001</v>
      </c>
      <c r="M677">
        <v>238915.62823</v>
      </c>
    </row>
    <row r="678" spans="1:17">
      <c r="A678" t="s">
        <v>2286</v>
      </c>
      <c r="B678" t="s">
        <v>296</v>
      </c>
      <c r="C678" t="s">
        <v>510</v>
      </c>
      <c r="D678" t="s">
        <v>2711</v>
      </c>
      <c r="G678" t="s">
        <v>2481</v>
      </c>
      <c r="K678">
        <v>2000000</v>
      </c>
      <c r="L678">
        <v>0</v>
      </c>
      <c r="M678">
        <v>0</v>
      </c>
      <c r="O678">
        <v>0</v>
      </c>
    </row>
    <row r="679" spans="1:17">
      <c r="A679" t="s">
        <v>2286</v>
      </c>
      <c r="B679" t="s">
        <v>296</v>
      </c>
      <c r="C679" t="s">
        <v>2285</v>
      </c>
      <c r="D679" t="s">
        <v>2716</v>
      </c>
      <c r="G679" t="s">
        <v>2483</v>
      </c>
      <c r="J679">
        <v>600000</v>
      </c>
      <c r="K679">
        <v>1100000</v>
      </c>
      <c r="M679">
        <v>973995.75054000004</v>
      </c>
      <c r="O679">
        <v>0.98</v>
      </c>
    </row>
    <row r="680" spans="1:17">
      <c r="A680" t="s">
        <v>2286</v>
      </c>
      <c r="B680" t="s">
        <v>296</v>
      </c>
      <c r="C680" t="s">
        <v>2285</v>
      </c>
      <c r="D680" t="s">
        <v>2716</v>
      </c>
      <c r="G680" t="s">
        <v>2485</v>
      </c>
      <c r="J680">
        <v>500000</v>
      </c>
      <c r="K680">
        <v>1124200</v>
      </c>
      <c r="M680">
        <v>750847.00804999995</v>
      </c>
      <c r="O680">
        <v>0.75</v>
      </c>
    </row>
    <row r="681" spans="1:17">
      <c r="A681" t="s">
        <v>2286</v>
      </c>
      <c r="B681" t="s">
        <v>296</v>
      </c>
      <c r="C681" t="s">
        <v>2285</v>
      </c>
      <c r="D681" t="s">
        <v>2708</v>
      </c>
      <c r="G681" t="s">
        <v>2488</v>
      </c>
      <c r="J681">
        <v>450000</v>
      </c>
      <c r="K681">
        <v>2408068</v>
      </c>
      <c r="M681">
        <v>2388340.2190300003</v>
      </c>
      <c r="O681">
        <v>1</v>
      </c>
    </row>
    <row r="682" spans="1:17">
      <c r="A682" t="s">
        <v>2286</v>
      </c>
      <c r="B682" t="s">
        <v>296</v>
      </c>
      <c r="C682" t="s">
        <v>2285</v>
      </c>
      <c r="D682" t="s">
        <v>2708</v>
      </c>
      <c r="G682" t="s">
        <v>2490</v>
      </c>
      <c r="J682">
        <v>180000</v>
      </c>
      <c r="K682">
        <v>1315000</v>
      </c>
      <c r="M682">
        <v>1222682.3444000001</v>
      </c>
      <c r="O682">
        <v>0.96</v>
      </c>
    </row>
    <row r="683" spans="1:17">
      <c r="A683" t="s">
        <v>2286</v>
      </c>
      <c r="B683" t="s">
        <v>296</v>
      </c>
      <c r="C683" t="s">
        <v>2285</v>
      </c>
      <c r="D683" t="s">
        <v>2708</v>
      </c>
      <c r="G683" t="s">
        <v>2492</v>
      </c>
      <c r="J683">
        <v>400000</v>
      </c>
      <c r="K683">
        <v>1300000</v>
      </c>
      <c r="M683">
        <v>1183693.3957499999</v>
      </c>
      <c r="O683">
        <v>0.9</v>
      </c>
    </row>
    <row r="684" spans="1:17">
      <c r="A684" t="s">
        <v>2286</v>
      </c>
      <c r="B684" t="s">
        <v>296</v>
      </c>
      <c r="C684" t="s">
        <v>2285</v>
      </c>
      <c r="D684" t="s">
        <v>2708</v>
      </c>
      <c r="G684" t="s">
        <v>2494</v>
      </c>
      <c r="J684">
        <v>1500000</v>
      </c>
      <c r="K684">
        <v>1900000</v>
      </c>
      <c r="M684">
        <v>1728020.83372</v>
      </c>
      <c r="O684">
        <v>1</v>
      </c>
    </row>
    <row r="685" spans="1:17">
      <c r="A685" t="s">
        <v>2286</v>
      </c>
      <c r="B685" t="s">
        <v>296</v>
      </c>
      <c r="C685" t="s">
        <v>2285</v>
      </c>
      <c r="D685" t="s">
        <v>2708</v>
      </c>
      <c r="G685" t="s">
        <v>2496</v>
      </c>
      <c r="J685">
        <v>1400000</v>
      </c>
      <c r="K685">
        <v>2750000</v>
      </c>
      <c r="M685">
        <v>1092327.44881</v>
      </c>
      <c r="O685">
        <v>0.5</v>
      </c>
    </row>
    <row r="686" spans="1:17">
      <c r="A686" t="s">
        <v>2286</v>
      </c>
      <c r="B686" t="s">
        <v>296</v>
      </c>
      <c r="C686" t="s">
        <v>2285</v>
      </c>
      <c r="D686" t="s">
        <v>2708</v>
      </c>
      <c r="G686" t="s">
        <v>2498</v>
      </c>
      <c r="J686">
        <v>1000000</v>
      </c>
      <c r="K686">
        <v>1000000</v>
      </c>
      <c r="M686">
        <v>783191.57597000001</v>
      </c>
      <c r="O686">
        <v>0.8</v>
      </c>
      <c r="Q686" t="s">
        <v>2499</v>
      </c>
    </row>
    <row r="687" spans="1:17">
      <c r="A687" t="s">
        <v>2286</v>
      </c>
      <c r="B687" t="s">
        <v>296</v>
      </c>
      <c r="C687" t="s">
        <v>2285</v>
      </c>
      <c r="D687" t="s">
        <v>2708</v>
      </c>
      <c r="G687" t="s">
        <v>2501</v>
      </c>
      <c r="J687">
        <v>1000000</v>
      </c>
      <c r="K687">
        <v>1000000</v>
      </c>
      <c r="M687">
        <v>780812.71394000005</v>
      </c>
      <c r="O687">
        <v>0.9</v>
      </c>
      <c r="Q687" t="s">
        <v>2499</v>
      </c>
    </row>
    <row r="688" spans="1:17">
      <c r="A688" t="s">
        <v>2286</v>
      </c>
      <c r="B688" t="s">
        <v>296</v>
      </c>
      <c r="C688" t="s">
        <v>2285</v>
      </c>
      <c r="D688" t="s">
        <v>2708</v>
      </c>
      <c r="G688" t="s">
        <v>2502</v>
      </c>
      <c r="J688">
        <v>1500000</v>
      </c>
      <c r="K688">
        <v>1500000</v>
      </c>
      <c r="M688">
        <v>1334245.1762900001</v>
      </c>
      <c r="O688">
        <v>0.97</v>
      </c>
      <c r="Q688" t="s">
        <v>2499</v>
      </c>
    </row>
    <row r="689" spans="1:17">
      <c r="A689" t="s">
        <v>2286</v>
      </c>
      <c r="B689" t="s">
        <v>296</v>
      </c>
      <c r="C689" t="s">
        <v>2285</v>
      </c>
      <c r="D689" t="s">
        <v>2708</v>
      </c>
      <c r="G689" t="s">
        <v>2504</v>
      </c>
      <c r="J689">
        <v>2000000</v>
      </c>
      <c r="K689">
        <v>2000000</v>
      </c>
      <c r="M689">
        <v>1782050.3262199999</v>
      </c>
      <c r="O689">
        <v>1</v>
      </c>
      <c r="Q689" t="s">
        <v>2499</v>
      </c>
    </row>
    <row r="690" spans="1:17">
      <c r="A690" t="s">
        <v>2286</v>
      </c>
      <c r="B690" t="s">
        <v>296</v>
      </c>
      <c r="C690" t="s">
        <v>2285</v>
      </c>
      <c r="D690" t="s">
        <v>2690</v>
      </c>
      <c r="G690" t="s">
        <v>2507</v>
      </c>
      <c r="J690">
        <v>300000</v>
      </c>
      <c r="K690">
        <v>2489000</v>
      </c>
      <c r="M690">
        <v>2349654</v>
      </c>
      <c r="O690">
        <v>1</v>
      </c>
    </row>
    <row r="691" spans="1:17">
      <c r="A691" t="s">
        <v>2286</v>
      </c>
      <c r="B691" t="s">
        <v>296</v>
      </c>
      <c r="C691" t="s">
        <v>2285</v>
      </c>
      <c r="D691" t="s">
        <v>2691</v>
      </c>
      <c r="G691" t="s">
        <v>2508</v>
      </c>
      <c r="J691">
        <v>500000</v>
      </c>
      <c r="K691">
        <v>3289000</v>
      </c>
      <c r="M691">
        <v>2082320.1385300001</v>
      </c>
      <c r="O691">
        <v>0.9</v>
      </c>
    </row>
    <row r="692" spans="1:17">
      <c r="A692" t="s">
        <v>2286</v>
      </c>
      <c r="B692" t="s">
        <v>296</v>
      </c>
      <c r="C692" t="s">
        <v>2285</v>
      </c>
      <c r="D692" t="s">
        <v>2691</v>
      </c>
      <c r="G692" t="s">
        <v>2510</v>
      </c>
      <c r="J692">
        <v>376000</v>
      </c>
      <c r="K692">
        <v>1261000</v>
      </c>
      <c r="M692">
        <v>757342.47857000004</v>
      </c>
      <c r="O692">
        <v>0.7</v>
      </c>
    </row>
    <row r="693" spans="1:17">
      <c r="A693" t="s">
        <v>2286</v>
      </c>
      <c r="B693" t="s">
        <v>296</v>
      </c>
      <c r="C693" t="s">
        <v>2285</v>
      </c>
      <c r="D693" t="s">
        <v>2690</v>
      </c>
      <c r="G693" t="s">
        <v>2511</v>
      </c>
      <c r="J693">
        <v>2000000</v>
      </c>
      <c r="K693">
        <v>2000000</v>
      </c>
      <c r="M693">
        <v>39985.077499999999</v>
      </c>
      <c r="O693" t="s">
        <v>2512</v>
      </c>
      <c r="Q693" t="s">
        <v>2499</v>
      </c>
    </row>
    <row r="694" spans="1:17">
      <c r="A694" t="s">
        <v>2286</v>
      </c>
      <c r="B694" t="s">
        <v>296</v>
      </c>
      <c r="C694" t="s">
        <v>2285</v>
      </c>
      <c r="D694" t="s">
        <v>2697</v>
      </c>
      <c r="G694" t="s">
        <v>2514</v>
      </c>
      <c r="J694">
        <v>948000</v>
      </c>
      <c r="K694">
        <v>1934000</v>
      </c>
      <c r="M694">
        <v>1454015.7386400001</v>
      </c>
      <c r="O694">
        <v>1</v>
      </c>
    </row>
    <row r="695" spans="1:17">
      <c r="A695" t="s">
        <v>2286</v>
      </c>
      <c r="B695" t="s">
        <v>296</v>
      </c>
      <c r="C695" t="s">
        <v>2285</v>
      </c>
      <c r="D695" t="s">
        <v>2697</v>
      </c>
      <c r="G695" t="s">
        <v>2516</v>
      </c>
      <c r="J695">
        <v>1540000</v>
      </c>
      <c r="K695">
        <v>2830000</v>
      </c>
      <c r="M695">
        <v>2120057.23007</v>
      </c>
      <c r="O695">
        <v>0.98</v>
      </c>
    </row>
    <row r="696" spans="1:17">
      <c r="A696" t="s">
        <v>2286</v>
      </c>
      <c r="B696" t="s">
        <v>296</v>
      </c>
      <c r="C696" t="s">
        <v>2285</v>
      </c>
      <c r="D696" t="s">
        <v>2697</v>
      </c>
      <c r="G696" t="s">
        <v>2518</v>
      </c>
      <c r="J696">
        <v>474000</v>
      </c>
      <c r="K696">
        <v>1446000</v>
      </c>
      <c r="M696">
        <v>4811.9384</v>
      </c>
      <c r="O696">
        <v>0</v>
      </c>
      <c r="Q696" t="s">
        <v>2519</v>
      </c>
    </row>
    <row r="697" spans="1:17">
      <c r="A697" t="s">
        <v>2286</v>
      </c>
      <c r="B697" t="s">
        <v>296</v>
      </c>
      <c r="C697" t="s">
        <v>2285</v>
      </c>
      <c r="D697" t="s">
        <v>2711</v>
      </c>
      <c r="G697" t="s">
        <v>2521</v>
      </c>
      <c r="J697">
        <v>610000</v>
      </c>
      <c r="K697">
        <v>2040000</v>
      </c>
      <c r="M697">
        <v>873268.89612000005</v>
      </c>
      <c r="O697">
        <v>0.78</v>
      </c>
    </row>
    <row r="698" spans="1:17">
      <c r="A698" t="s">
        <v>2286</v>
      </c>
      <c r="B698" t="s">
        <v>296</v>
      </c>
      <c r="C698" t="s">
        <v>2285</v>
      </c>
      <c r="D698" t="s">
        <v>2711</v>
      </c>
      <c r="G698" t="s">
        <v>2523</v>
      </c>
      <c r="J698">
        <v>4000000</v>
      </c>
      <c r="K698">
        <v>8200000</v>
      </c>
      <c r="M698">
        <v>17070.256699999998</v>
      </c>
      <c r="O698">
        <v>0</v>
      </c>
    </row>
    <row r="699" spans="1:17">
      <c r="A699" t="s">
        <v>2286</v>
      </c>
      <c r="B699" t="s">
        <v>296</v>
      </c>
      <c r="C699" t="s">
        <v>2285</v>
      </c>
      <c r="D699" t="s">
        <v>2700</v>
      </c>
      <c r="G699" t="s">
        <v>2524</v>
      </c>
      <c r="J699">
        <v>1200000</v>
      </c>
      <c r="K699">
        <v>1200000</v>
      </c>
      <c r="M699">
        <v>19718.09</v>
      </c>
      <c r="O699">
        <v>0.02</v>
      </c>
      <c r="Q699" t="s">
        <v>2499</v>
      </c>
    </row>
    <row r="700" spans="1:17">
      <c r="A700" t="s">
        <v>2286</v>
      </c>
      <c r="B700" t="s">
        <v>296</v>
      </c>
      <c r="C700" t="s">
        <v>2285</v>
      </c>
      <c r="D700" t="s">
        <v>2705</v>
      </c>
      <c r="G700" t="s">
        <v>2526</v>
      </c>
      <c r="J700">
        <v>2700000</v>
      </c>
      <c r="K700">
        <v>2700000</v>
      </c>
      <c r="M700">
        <v>1032465.73999</v>
      </c>
      <c r="O700">
        <v>0.9</v>
      </c>
    </row>
    <row r="701" spans="1:17">
      <c r="A701" t="s">
        <v>2286</v>
      </c>
      <c r="B701" t="s">
        <v>296</v>
      </c>
      <c r="C701" t="s">
        <v>2285</v>
      </c>
      <c r="D701" t="s">
        <v>2705</v>
      </c>
      <c r="G701" t="s">
        <v>2528</v>
      </c>
      <c r="J701">
        <v>1000000</v>
      </c>
      <c r="K701">
        <v>1000000</v>
      </c>
      <c r="M701">
        <v>176073.98230999999</v>
      </c>
      <c r="O701">
        <v>0</v>
      </c>
    </row>
    <row r="702" spans="1:17">
      <c r="A702" t="s">
        <v>2286</v>
      </c>
      <c r="B702" t="s">
        <v>276</v>
      </c>
      <c r="D702" t="s">
        <v>2690</v>
      </c>
      <c r="G702" t="s">
        <v>2530</v>
      </c>
      <c r="H702" t="s">
        <v>2529</v>
      </c>
      <c r="K702">
        <v>4990300</v>
      </c>
      <c r="L702">
        <v>4476759.3845899999</v>
      </c>
      <c r="O702">
        <v>1</v>
      </c>
      <c r="Q702" t="s">
        <v>2531</v>
      </c>
    </row>
    <row r="703" spans="1:17">
      <c r="A703" t="s">
        <v>2286</v>
      </c>
      <c r="B703" t="s">
        <v>276</v>
      </c>
      <c r="D703" t="s">
        <v>2690</v>
      </c>
      <c r="G703" t="s">
        <v>2533</v>
      </c>
      <c r="H703" t="s">
        <v>2532</v>
      </c>
      <c r="K703">
        <v>1800000</v>
      </c>
      <c r="L703">
        <v>0</v>
      </c>
      <c r="O703">
        <v>0</v>
      </c>
      <c r="Q703" t="s">
        <v>2534</v>
      </c>
    </row>
    <row r="704" spans="1:17">
      <c r="A704" t="s">
        <v>2286</v>
      </c>
      <c r="B704" t="s">
        <v>276</v>
      </c>
      <c r="D704" t="s">
        <v>2691</v>
      </c>
      <c r="G704" t="s">
        <v>2536</v>
      </c>
      <c r="H704" t="s">
        <v>2535</v>
      </c>
      <c r="K704">
        <v>1033000</v>
      </c>
      <c r="L704">
        <v>1011847.5645</v>
      </c>
      <c r="O704">
        <v>1</v>
      </c>
      <c r="Q704" t="s">
        <v>2537</v>
      </c>
    </row>
    <row r="705" spans="1:17">
      <c r="A705" t="s">
        <v>2286</v>
      </c>
      <c r="B705" t="s">
        <v>276</v>
      </c>
      <c r="D705" t="s">
        <v>2691</v>
      </c>
      <c r="G705" t="s">
        <v>2539</v>
      </c>
      <c r="H705" t="s">
        <v>2538</v>
      </c>
      <c r="K705">
        <v>2277000</v>
      </c>
      <c r="L705">
        <v>2253103.6016899999</v>
      </c>
      <c r="O705">
        <v>0.99</v>
      </c>
      <c r="Q705" t="s">
        <v>2540</v>
      </c>
    </row>
    <row r="706" spans="1:17">
      <c r="A706" t="s">
        <v>2286</v>
      </c>
      <c r="B706" t="s">
        <v>276</v>
      </c>
      <c r="D706" t="s">
        <v>2691</v>
      </c>
      <c r="G706" t="s">
        <v>2542</v>
      </c>
      <c r="H706" t="s">
        <v>2541</v>
      </c>
      <c r="K706">
        <v>2173500</v>
      </c>
      <c r="L706">
        <v>2083570.31831</v>
      </c>
      <c r="O706">
        <v>0.99</v>
      </c>
      <c r="Q706" t="s">
        <v>2543</v>
      </c>
    </row>
    <row r="707" spans="1:17">
      <c r="A707" t="s">
        <v>2286</v>
      </c>
      <c r="B707" t="s">
        <v>276</v>
      </c>
      <c r="D707" t="s">
        <v>2697</v>
      </c>
      <c r="G707" t="s">
        <v>2544</v>
      </c>
      <c r="H707" t="s">
        <v>1316</v>
      </c>
      <c r="K707">
        <v>3146000</v>
      </c>
      <c r="L707">
        <v>3144413.0645400002</v>
      </c>
      <c r="O707">
        <v>1</v>
      </c>
      <c r="Q707" t="s">
        <v>2545</v>
      </c>
    </row>
    <row r="708" spans="1:17">
      <c r="A708" t="s">
        <v>2286</v>
      </c>
      <c r="B708" t="s">
        <v>276</v>
      </c>
      <c r="D708" t="s">
        <v>2697</v>
      </c>
      <c r="G708" t="s">
        <v>2547</v>
      </c>
      <c r="H708" t="s">
        <v>2546</v>
      </c>
      <c r="K708">
        <v>2590000</v>
      </c>
      <c r="L708">
        <v>2438150.5450300002</v>
      </c>
      <c r="O708">
        <v>1</v>
      </c>
      <c r="Q708" t="s">
        <v>2548</v>
      </c>
    </row>
    <row r="709" spans="1:17">
      <c r="A709" t="s">
        <v>2286</v>
      </c>
      <c r="B709" t="s">
        <v>276</v>
      </c>
      <c r="D709" t="s">
        <v>2703</v>
      </c>
      <c r="G709" t="s">
        <v>2550</v>
      </c>
      <c r="H709" t="s">
        <v>2549</v>
      </c>
      <c r="K709">
        <v>1000000</v>
      </c>
      <c r="L709">
        <v>992364.01607000001</v>
      </c>
      <c r="O709">
        <v>0.94</v>
      </c>
      <c r="Q709" t="s">
        <v>2551</v>
      </c>
    </row>
    <row r="710" spans="1:17">
      <c r="A710" t="s">
        <v>2286</v>
      </c>
      <c r="B710" t="s">
        <v>276</v>
      </c>
      <c r="D710" t="s">
        <v>2703</v>
      </c>
      <c r="G710" t="s">
        <v>2553</v>
      </c>
      <c r="H710" t="s">
        <v>2552</v>
      </c>
      <c r="K710">
        <v>1500000</v>
      </c>
      <c r="L710">
        <v>1488112.1122000001</v>
      </c>
      <c r="O710">
        <v>0.95</v>
      </c>
      <c r="Q710" t="s">
        <v>20</v>
      </c>
    </row>
    <row r="711" spans="1:17">
      <c r="A711" t="s">
        <v>2286</v>
      </c>
      <c r="B711" t="s">
        <v>276</v>
      </c>
      <c r="D711" t="s">
        <v>2703</v>
      </c>
      <c r="G711" t="s">
        <v>2555</v>
      </c>
      <c r="H711" t="s">
        <v>2554</v>
      </c>
      <c r="K711">
        <v>1500000</v>
      </c>
      <c r="L711">
        <v>1292520.0528299999</v>
      </c>
      <c r="O711">
        <v>0.99</v>
      </c>
      <c r="Q711" t="s">
        <v>20</v>
      </c>
    </row>
    <row r="712" spans="1:17">
      <c r="A712" t="s">
        <v>2286</v>
      </c>
      <c r="B712" t="s">
        <v>276</v>
      </c>
      <c r="D712" t="s">
        <v>2703</v>
      </c>
      <c r="G712" t="s">
        <v>2557</v>
      </c>
      <c r="H712" t="s">
        <v>2556</v>
      </c>
      <c r="K712">
        <v>2500000</v>
      </c>
      <c r="L712">
        <v>2453224.10562</v>
      </c>
      <c r="O712">
        <v>0.96</v>
      </c>
      <c r="Q712" t="s">
        <v>20</v>
      </c>
    </row>
    <row r="713" spans="1:17">
      <c r="A713" t="s">
        <v>2286</v>
      </c>
      <c r="B713" t="s">
        <v>276</v>
      </c>
      <c r="D713" t="s">
        <v>2703</v>
      </c>
      <c r="G713" t="s">
        <v>2559</v>
      </c>
      <c r="H713" t="s">
        <v>2558</v>
      </c>
      <c r="K713">
        <v>2300000</v>
      </c>
      <c r="L713">
        <v>2253529.6055199997</v>
      </c>
      <c r="O713">
        <v>0.99</v>
      </c>
      <c r="Q713" t="s">
        <v>20</v>
      </c>
    </row>
    <row r="714" spans="1:17">
      <c r="A714" t="s">
        <v>2286</v>
      </c>
      <c r="B714" t="s">
        <v>276</v>
      </c>
      <c r="D714" t="s">
        <v>2705</v>
      </c>
      <c r="G714" t="s">
        <v>2561</v>
      </c>
      <c r="H714" t="s">
        <v>2560</v>
      </c>
      <c r="K714">
        <v>2200000</v>
      </c>
      <c r="L714">
        <v>2172548.1244099997</v>
      </c>
      <c r="O714">
        <v>1</v>
      </c>
      <c r="Q714" t="s">
        <v>2562</v>
      </c>
    </row>
    <row r="715" spans="1:17">
      <c r="A715" t="s">
        <v>2286</v>
      </c>
      <c r="B715" t="s">
        <v>276</v>
      </c>
      <c r="D715" t="s">
        <v>2705</v>
      </c>
      <c r="G715" t="s">
        <v>2564</v>
      </c>
      <c r="H715" t="s">
        <v>2563</v>
      </c>
      <c r="K715">
        <v>2086589</v>
      </c>
      <c r="L715">
        <v>1825032.1356599999</v>
      </c>
      <c r="O715">
        <v>0.95</v>
      </c>
      <c r="Q715" t="s">
        <v>2565</v>
      </c>
    </row>
    <row r="716" spans="1:17">
      <c r="A716" t="s">
        <v>2286</v>
      </c>
      <c r="B716" t="s">
        <v>276</v>
      </c>
      <c r="D716" t="s">
        <v>2705</v>
      </c>
      <c r="G716" t="s">
        <v>2567</v>
      </c>
      <c r="H716" t="s">
        <v>2566</v>
      </c>
      <c r="K716">
        <v>1000000</v>
      </c>
      <c r="L716">
        <v>987515.72262999997</v>
      </c>
      <c r="O716">
        <v>0.85</v>
      </c>
      <c r="Q716" t="s">
        <v>1103</v>
      </c>
    </row>
    <row r="717" spans="1:17">
      <c r="A717" t="s">
        <v>2286</v>
      </c>
      <c r="B717" t="s">
        <v>276</v>
      </c>
      <c r="D717" t="s">
        <v>2706</v>
      </c>
      <c r="G717" t="s">
        <v>2569</v>
      </c>
      <c r="H717" t="s">
        <v>2568</v>
      </c>
      <c r="K717">
        <v>1745300</v>
      </c>
      <c r="L717">
        <v>1744367.02226</v>
      </c>
      <c r="O717">
        <v>1</v>
      </c>
      <c r="Q717" t="s">
        <v>2570</v>
      </c>
    </row>
    <row r="718" spans="1:17">
      <c r="A718" t="s">
        <v>2286</v>
      </c>
      <c r="B718" t="s">
        <v>276</v>
      </c>
      <c r="D718" t="s">
        <v>2708</v>
      </c>
      <c r="G718" t="s">
        <v>2572</v>
      </c>
      <c r="H718" t="s">
        <v>2571</v>
      </c>
      <c r="K718">
        <v>1330000</v>
      </c>
      <c r="L718">
        <v>1283623.7279699999</v>
      </c>
      <c r="O718">
        <v>1</v>
      </c>
      <c r="Q718" t="s">
        <v>2573</v>
      </c>
    </row>
    <row r="719" spans="1:17">
      <c r="A719" t="s">
        <v>2286</v>
      </c>
      <c r="B719" t="s">
        <v>276</v>
      </c>
      <c r="D719" t="s">
        <v>2708</v>
      </c>
      <c r="G719" t="s">
        <v>2575</v>
      </c>
      <c r="H719" t="s">
        <v>2574</v>
      </c>
      <c r="K719">
        <v>1400000</v>
      </c>
      <c r="L719">
        <v>1381353.47826</v>
      </c>
      <c r="O719">
        <v>1</v>
      </c>
      <c r="Q719" t="s">
        <v>2573</v>
      </c>
    </row>
    <row r="720" spans="1:17">
      <c r="A720" t="s">
        <v>2286</v>
      </c>
      <c r="B720" t="s">
        <v>276</v>
      </c>
      <c r="D720" t="s">
        <v>2708</v>
      </c>
      <c r="G720" t="s">
        <v>2577</v>
      </c>
      <c r="H720" t="s">
        <v>2576</v>
      </c>
      <c r="K720">
        <v>1566000</v>
      </c>
      <c r="L720">
        <v>1557124.19196</v>
      </c>
      <c r="O720">
        <v>1</v>
      </c>
      <c r="Q720" t="s">
        <v>2578</v>
      </c>
    </row>
    <row r="721" spans="1:17">
      <c r="A721" t="s">
        <v>2286</v>
      </c>
      <c r="B721" t="s">
        <v>276</v>
      </c>
      <c r="D721" t="s">
        <v>2708</v>
      </c>
      <c r="G721" t="s">
        <v>2533</v>
      </c>
      <c r="H721" t="s">
        <v>2579</v>
      </c>
      <c r="K721">
        <v>1500000</v>
      </c>
      <c r="L721">
        <v>0</v>
      </c>
      <c r="O721">
        <v>0</v>
      </c>
      <c r="Q721" t="s">
        <v>2580</v>
      </c>
    </row>
    <row r="722" spans="1:17">
      <c r="A722" t="s">
        <v>2286</v>
      </c>
      <c r="B722" t="s">
        <v>276</v>
      </c>
      <c r="D722" t="s">
        <v>2708</v>
      </c>
      <c r="G722" t="s">
        <v>2582</v>
      </c>
      <c r="H722" t="s">
        <v>2581</v>
      </c>
      <c r="K722">
        <v>1500000</v>
      </c>
      <c r="L722">
        <v>1431469.3973999999</v>
      </c>
      <c r="O722">
        <v>0.8</v>
      </c>
      <c r="Q722" t="s">
        <v>20</v>
      </c>
    </row>
    <row r="723" spans="1:17">
      <c r="A723" t="s">
        <v>2286</v>
      </c>
      <c r="B723" t="s">
        <v>276</v>
      </c>
      <c r="D723" t="s">
        <v>2711</v>
      </c>
      <c r="G723" t="s">
        <v>2584</v>
      </c>
      <c r="H723" t="s">
        <v>2583</v>
      </c>
      <c r="K723">
        <v>8400000</v>
      </c>
      <c r="L723">
        <v>7372013.6901599998</v>
      </c>
      <c r="O723">
        <v>0.95</v>
      </c>
      <c r="Q723" t="s">
        <v>2585</v>
      </c>
    </row>
    <row r="724" spans="1:17">
      <c r="A724" t="s">
        <v>2286</v>
      </c>
      <c r="B724" t="s">
        <v>276</v>
      </c>
      <c r="D724" t="s">
        <v>2711</v>
      </c>
      <c r="G724" t="s">
        <v>2587</v>
      </c>
      <c r="H724" t="s">
        <v>2586</v>
      </c>
      <c r="K724">
        <v>1810000</v>
      </c>
      <c r="L724">
        <v>1739813.8306</v>
      </c>
      <c r="O724">
        <v>1</v>
      </c>
      <c r="Q724" t="s">
        <v>2588</v>
      </c>
    </row>
    <row r="725" spans="1:17">
      <c r="A725" t="s">
        <v>2286</v>
      </c>
      <c r="B725" t="s">
        <v>276</v>
      </c>
      <c r="D725" t="s">
        <v>2711</v>
      </c>
      <c r="G725" t="s">
        <v>2590</v>
      </c>
      <c r="H725" t="s">
        <v>2589</v>
      </c>
      <c r="K725">
        <v>2340000</v>
      </c>
      <c r="L725">
        <v>2338476.6952600004</v>
      </c>
      <c r="O725">
        <v>1</v>
      </c>
      <c r="Q725" t="s">
        <v>2562</v>
      </c>
    </row>
    <row r="726" spans="1:17">
      <c r="A726" t="s">
        <v>2286</v>
      </c>
      <c r="B726" t="s">
        <v>276</v>
      </c>
      <c r="D726" t="s">
        <v>2711</v>
      </c>
      <c r="G726" t="s">
        <v>2592</v>
      </c>
      <c r="H726" t="s">
        <v>2591</v>
      </c>
      <c r="K726">
        <v>1190000</v>
      </c>
      <c r="L726">
        <v>1100458.4836500001</v>
      </c>
      <c r="O726">
        <v>0.01</v>
      </c>
      <c r="Q726" t="s">
        <v>20</v>
      </c>
    </row>
    <row r="727" spans="1:17">
      <c r="A727" t="s">
        <v>2286</v>
      </c>
      <c r="B727" t="s">
        <v>276</v>
      </c>
      <c r="D727" t="s">
        <v>2711</v>
      </c>
      <c r="G727" t="s">
        <v>2594</v>
      </c>
      <c r="H727" t="s">
        <v>2593</v>
      </c>
      <c r="K727">
        <v>2360000</v>
      </c>
      <c r="L727">
        <v>2281036.4750999999</v>
      </c>
      <c r="O727">
        <v>0.55000000000000004</v>
      </c>
      <c r="Q727" t="s">
        <v>2595</v>
      </c>
    </row>
    <row r="728" spans="1:17">
      <c r="A728" t="s">
        <v>2286</v>
      </c>
      <c r="B728" t="s">
        <v>276</v>
      </c>
      <c r="D728" t="s">
        <v>2711</v>
      </c>
      <c r="G728" t="s">
        <v>2597</v>
      </c>
      <c r="H728" t="s">
        <v>2596</v>
      </c>
      <c r="K728">
        <v>2574994</v>
      </c>
      <c r="L728">
        <v>2568456.49119</v>
      </c>
      <c r="O728">
        <v>0.5</v>
      </c>
      <c r="Q728" t="s">
        <v>2598</v>
      </c>
    </row>
    <row r="729" spans="1:17">
      <c r="A729" t="s">
        <v>2286</v>
      </c>
      <c r="B729" t="s">
        <v>276</v>
      </c>
      <c r="D729" t="s">
        <v>2716</v>
      </c>
      <c r="G729" t="s">
        <v>2600</v>
      </c>
      <c r="H729" t="s">
        <v>2599</v>
      </c>
      <c r="K729">
        <v>1000000</v>
      </c>
      <c r="L729">
        <v>995113.28980999999</v>
      </c>
      <c r="O729">
        <v>0.95</v>
      </c>
      <c r="Q729" t="s">
        <v>436</v>
      </c>
    </row>
    <row r="730" spans="1:17">
      <c r="A730" t="s">
        <v>2286</v>
      </c>
      <c r="B730" t="s">
        <v>276</v>
      </c>
      <c r="D730" t="s">
        <v>2716</v>
      </c>
      <c r="G730" t="s">
        <v>2602</v>
      </c>
      <c r="H730" t="s">
        <v>2601</v>
      </c>
      <c r="K730">
        <v>1710000</v>
      </c>
      <c r="L730">
        <v>1709715.8386899999</v>
      </c>
      <c r="O730">
        <v>1</v>
      </c>
      <c r="Q730" t="s">
        <v>67</v>
      </c>
    </row>
    <row r="731" spans="1:17">
      <c r="A731" t="s">
        <v>2286</v>
      </c>
      <c r="B731" t="s">
        <v>276</v>
      </c>
      <c r="D731" t="s">
        <v>2716</v>
      </c>
      <c r="G731" t="s">
        <v>2604</v>
      </c>
      <c r="H731" t="s">
        <v>2603</v>
      </c>
      <c r="K731">
        <v>2450000</v>
      </c>
      <c r="L731">
        <v>2091384.57124</v>
      </c>
      <c r="O731">
        <v>0.8</v>
      </c>
      <c r="Q731" t="s">
        <v>20</v>
      </c>
    </row>
    <row r="732" spans="1:17">
      <c r="A732" t="s">
        <v>526</v>
      </c>
      <c r="B732" t="s">
        <v>277</v>
      </c>
      <c r="D732" t="s">
        <v>2690</v>
      </c>
      <c r="E732" t="s">
        <v>2610</v>
      </c>
      <c r="F732" t="s">
        <v>2611</v>
      </c>
      <c r="H732" t="s">
        <v>2612</v>
      </c>
      <c r="K732">
        <v>3015000</v>
      </c>
      <c r="L732">
        <v>2553546.2043099999</v>
      </c>
      <c r="M732">
        <v>1638927.1828299998</v>
      </c>
      <c r="N732">
        <v>0.543591105416252</v>
      </c>
      <c r="O732">
        <v>0.8</v>
      </c>
      <c r="Q732" t="s">
        <v>2613</v>
      </c>
    </row>
    <row r="733" spans="1:17">
      <c r="A733" t="s">
        <v>526</v>
      </c>
      <c r="B733" t="s">
        <v>277</v>
      </c>
      <c r="D733" t="s">
        <v>2691</v>
      </c>
      <c r="E733" t="s">
        <v>2614</v>
      </c>
      <c r="F733" t="s">
        <v>2615</v>
      </c>
      <c r="H733" t="s">
        <v>2616</v>
      </c>
      <c r="K733">
        <v>2822000</v>
      </c>
      <c r="L733">
        <v>2304558.9831599998</v>
      </c>
      <c r="M733">
        <v>1744236.3091800001</v>
      </c>
      <c r="N733">
        <v>0.61808515562721467</v>
      </c>
      <c r="O733">
        <v>0.99</v>
      </c>
      <c r="Q733" t="s">
        <v>2617</v>
      </c>
    </row>
    <row r="734" spans="1:17">
      <c r="A734" t="s">
        <v>526</v>
      </c>
      <c r="B734" t="s">
        <v>277</v>
      </c>
      <c r="D734" t="s">
        <v>2697</v>
      </c>
      <c r="E734" t="s">
        <v>2618</v>
      </c>
      <c r="F734" t="s">
        <v>2619</v>
      </c>
      <c r="H734" t="s">
        <v>2620</v>
      </c>
      <c r="K734">
        <v>168000</v>
      </c>
      <c r="L734">
        <v>50901.355479999998</v>
      </c>
      <c r="M734">
        <v>48604.845110000002</v>
      </c>
      <c r="N734">
        <v>0.28931455422619051</v>
      </c>
      <c r="O734">
        <v>0.95</v>
      </c>
      <c r="Q734" t="s">
        <v>2621</v>
      </c>
    </row>
    <row r="735" spans="1:17">
      <c r="A735" t="s">
        <v>526</v>
      </c>
      <c r="B735" t="s">
        <v>277</v>
      </c>
      <c r="D735" t="s">
        <v>2697</v>
      </c>
      <c r="E735" t="s">
        <v>2618</v>
      </c>
      <c r="F735" t="s">
        <v>2619</v>
      </c>
      <c r="H735" t="s">
        <v>2622</v>
      </c>
      <c r="K735">
        <v>513000</v>
      </c>
      <c r="L735">
        <v>512600.96494999999</v>
      </c>
      <c r="M735">
        <v>354539.88529999997</v>
      </c>
      <c r="N735">
        <v>0.69111088752436645</v>
      </c>
      <c r="O735">
        <v>0.91</v>
      </c>
      <c r="Q735" t="s">
        <v>20</v>
      </c>
    </row>
    <row r="736" spans="1:17">
      <c r="A736" t="s">
        <v>526</v>
      </c>
      <c r="B736" t="s">
        <v>277</v>
      </c>
      <c r="D736" t="s">
        <v>2697</v>
      </c>
      <c r="E736" t="s">
        <v>2618</v>
      </c>
      <c r="F736" t="s">
        <v>2619</v>
      </c>
      <c r="H736" t="s">
        <v>2623</v>
      </c>
      <c r="K736">
        <v>3308000</v>
      </c>
      <c r="L736">
        <v>2155467.2876400002</v>
      </c>
      <c r="M736">
        <v>1326626.5234699999</v>
      </c>
      <c r="N736">
        <v>0.40103582934401449</v>
      </c>
      <c r="O736">
        <v>0.8</v>
      </c>
      <c r="Q736" t="s">
        <v>2624</v>
      </c>
    </row>
    <row r="737" spans="1:17">
      <c r="A737" t="s">
        <v>526</v>
      </c>
      <c r="B737" t="s">
        <v>277</v>
      </c>
      <c r="D737" t="s">
        <v>2697</v>
      </c>
      <c r="E737" t="s">
        <v>2625</v>
      </c>
      <c r="F737" t="s">
        <v>2626</v>
      </c>
      <c r="H737" t="s">
        <v>2627</v>
      </c>
      <c r="K737">
        <v>350000</v>
      </c>
      <c r="L737">
        <v>251638.03495999999</v>
      </c>
      <c r="M737">
        <v>52664.379260000002</v>
      </c>
      <c r="N737">
        <v>0.15046965502857143</v>
      </c>
      <c r="O737">
        <v>0.25</v>
      </c>
      <c r="Q737" t="s">
        <v>2628</v>
      </c>
    </row>
    <row r="738" spans="1:17">
      <c r="A738" t="s">
        <v>526</v>
      </c>
      <c r="B738" t="s">
        <v>277</v>
      </c>
      <c r="D738" t="s">
        <v>2699</v>
      </c>
      <c r="E738" t="s">
        <v>2629</v>
      </c>
      <c r="F738" t="s">
        <v>2630</v>
      </c>
      <c r="H738" t="s">
        <v>2631</v>
      </c>
      <c r="K738">
        <v>582500</v>
      </c>
      <c r="L738">
        <v>525988.94189000002</v>
      </c>
      <c r="M738">
        <v>450926.34649999999</v>
      </c>
      <c r="N738">
        <v>0.77412248326180255</v>
      </c>
      <c r="O738">
        <v>0.99</v>
      </c>
      <c r="Q738" t="s">
        <v>2632</v>
      </c>
    </row>
    <row r="739" spans="1:17">
      <c r="A739" t="s">
        <v>526</v>
      </c>
      <c r="B739" t="s">
        <v>277</v>
      </c>
      <c r="D739" t="s">
        <v>2699</v>
      </c>
      <c r="E739" t="s">
        <v>2629</v>
      </c>
      <c r="F739" t="s">
        <v>2630</v>
      </c>
      <c r="H739" t="s">
        <v>2633</v>
      </c>
      <c r="K739">
        <v>842000</v>
      </c>
      <c r="L739">
        <v>524943.35094000003</v>
      </c>
      <c r="M739">
        <v>522912.98139999999</v>
      </c>
      <c r="N739">
        <v>0.62103679501187647</v>
      </c>
      <c r="O739">
        <v>0.95</v>
      </c>
      <c r="Q739" t="s">
        <v>2634</v>
      </c>
    </row>
    <row r="740" spans="1:17">
      <c r="A740" t="s">
        <v>526</v>
      </c>
      <c r="B740" t="s">
        <v>277</v>
      </c>
      <c r="D740" t="s">
        <v>2700</v>
      </c>
      <c r="E740" t="s">
        <v>2635</v>
      </c>
      <c r="F740" t="s">
        <v>2636</v>
      </c>
      <c r="H740" t="s">
        <v>2637</v>
      </c>
      <c r="K740">
        <v>1255000</v>
      </c>
      <c r="L740">
        <v>1231141.07922</v>
      </c>
      <c r="M740">
        <v>1100567.0077</v>
      </c>
      <c r="N740">
        <v>0.87694582286852596</v>
      </c>
      <c r="O740">
        <v>0.99</v>
      </c>
      <c r="Q740" t="s">
        <v>20</v>
      </c>
    </row>
    <row r="741" spans="1:17">
      <c r="A741" t="s">
        <v>526</v>
      </c>
      <c r="B741" t="s">
        <v>277</v>
      </c>
      <c r="D741" t="s">
        <v>2700</v>
      </c>
      <c r="E741" t="s">
        <v>2635</v>
      </c>
      <c r="F741" t="s">
        <v>2636</v>
      </c>
      <c r="H741" t="s">
        <v>2638</v>
      </c>
      <c r="K741">
        <v>848000</v>
      </c>
      <c r="L741">
        <v>845192.54379999998</v>
      </c>
      <c r="M741">
        <v>731802.10683999979</v>
      </c>
      <c r="N741">
        <v>0.86297418259433956</v>
      </c>
      <c r="O741">
        <v>0.99</v>
      </c>
      <c r="Q741" t="s">
        <v>2639</v>
      </c>
    </row>
    <row r="742" spans="1:17">
      <c r="A742" t="s">
        <v>526</v>
      </c>
      <c r="B742" t="s">
        <v>277</v>
      </c>
      <c r="D742" t="s">
        <v>2703</v>
      </c>
      <c r="E742" t="s">
        <v>2640</v>
      </c>
      <c r="F742" t="s">
        <v>2641</v>
      </c>
      <c r="H742" t="s">
        <v>2642</v>
      </c>
      <c r="K742">
        <v>1836300</v>
      </c>
      <c r="L742">
        <v>1705170.3603800002</v>
      </c>
      <c r="M742">
        <v>1022651.28995</v>
      </c>
      <c r="N742">
        <v>0.55690861512280132</v>
      </c>
      <c r="O742">
        <v>0.92</v>
      </c>
      <c r="Q742" t="s">
        <v>2643</v>
      </c>
    </row>
    <row r="743" spans="1:17">
      <c r="A743" t="s">
        <v>526</v>
      </c>
      <c r="B743" t="s">
        <v>277</v>
      </c>
      <c r="D743" t="s">
        <v>2703</v>
      </c>
      <c r="E743" t="s">
        <v>2640</v>
      </c>
      <c r="F743" t="s">
        <v>2641</v>
      </c>
      <c r="H743" t="s">
        <v>2644</v>
      </c>
      <c r="K743">
        <v>2000000</v>
      </c>
      <c r="L743">
        <v>1913199.1604299999</v>
      </c>
      <c r="M743">
        <v>1688644.7007599999</v>
      </c>
      <c r="N743">
        <v>0.84432235038000003</v>
      </c>
      <c r="O743">
        <v>0.9</v>
      </c>
      <c r="Q743" t="s">
        <v>2645</v>
      </c>
    </row>
    <row r="744" spans="1:17">
      <c r="A744" t="s">
        <v>526</v>
      </c>
      <c r="B744" t="s">
        <v>277</v>
      </c>
      <c r="D744" t="s">
        <v>2708</v>
      </c>
      <c r="E744" t="s">
        <v>2646</v>
      </c>
      <c r="F744" t="s">
        <v>2647</v>
      </c>
      <c r="H744" t="s">
        <v>2648</v>
      </c>
      <c r="K744">
        <v>8250000</v>
      </c>
      <c r="L744">
        <v>8212935.7136500003</v>
      </c>
      <c r="M744">
        <v>8086901.1487800004</v>
      </c>
      <c r="N744">
        <v>0.98023044227636369</v>
      </c>
      <c r="O744">
        <v>0.98</v>
      </c>
      <c r="Q744" t="s">
        <v>2649</v>
      </c>
    </row>
    <row r="745" spans="1:17">
      <c r="A745" t="s">
        <v>526</v>
      </c>
      <c r="B745" t="s">
        <v>277</v>
      </c>
      <c r="D745" t="s">
        <v>2708</v>
      </c>
      <c r="E745" t="s">
        <v>2646</v>
      </c>
      <c r="F745" t="s">
        <v>2647</v>
      </c>
      <c r="H745" t="s">
        <v>2650</v>
      </c>
      <c r="K745">
        <v>1300000</v>
      </c>
      <c r="L745">
        <v>1290325.3204400002</v>
      </c>
      <c r="M745">
        <v>1227702.8240199999</v>
      </c>
      <c r="N745">
        <v>0.94438678770769213</v>
      </c>
      <c r="O745">
        <v>0.95</v>
      </c>
      <c r="Q745" t="s">
        <v>2651</v>
      </c>
    </row>
    <row r="746" spans="1:17">
      <c r="A746" t="s">
        <v>526</v>
      </c>
      <c r="B746" t="s">
        <v>277</v>
      </c>
      <c r="D746" t="s">
        <v>2708</v>
      </c>
      <c r="E746" t="s">
        <v>2652</v>
      </c>
      <c r="F746" t="s">
        <v>2653</v>
      </c>
      <c r="H746" t="s">
        <v>2654</v>
      </c>
      <c r="K746">
        <v>6200000</v>
      </c>
      <c r="L746">
        <v>6199873.12488</v>
      </c>
      <c r="M746">
        <v>5756611.7146599991</v>
      </c>
      <c r="N746">
        <v>0.92848576042903197</v>
      </c>
      <c r="O746">
        <v>1</v>
      </c>
      <c r="Q746" t="s">
        <v>560</v>
      </c>
    </row>
    <row r="747" spans="1:17">
      <c r="A747" t="s">
        <v>526</v>
      </c>
      <c r="B747" t="s">
        <v>277</v>
      </c>
      <c r="D747" t="s">
        <v>2708</v>
      </c>
      <c r="E747" t="s">
        <v>2652</v>
      </c>
      <c r="F747" t="s">
        <v>2653</v>
      </c>
      <c r="H747" t="s">
        <v>2655</v>
      </c>
      <c r="K747">
        <v>1100000</v>
      </c>
      <c r="L747">
        <v>1013324.56629</v>
      </c>
      <c r="M747">
        <v>1005204.13462</v>
      </c>
      <c r="N747">
        <v>0.91382194056363653</v>
      </c>
      <c r="O747">
        <v>0.9</v>
      </c>
      <c r="Q747" t="s">
        <v>2656</v>
      </c>
    </row>
    <row r="748" spans="1:17">
      <c r="A748" t="s">
        <v>526</v>
      </c>
      <c r="B748" t="s">
        <v>277</v>
      </c>
      <c r="D748" t="s">
        <v>2709</v>
      </c>
      <c r="E748" t="s">
        <v>2657</v>
      </c>
      <c r="F748" t="s">
        <v>2658</v>
      </c>
      <c r="H748" t="s">
        <v>2659</v>
      </c>
      <c r="K748">
        <v>200000</v>
      </c>
      <c r="L748">
        <v>513.66891999999996</v>
      </c>
      <c r="M748">
        <v>513.71892000000003</v>
      </c>
      <c r="N748">
        <v>2.5685946000000002E-3</v>
      </c>
      <c r="O748">
        <v>0.05</v>
      </c>
      <c r="Q748" t="s">
        <v>2660</v>
      </c>
    </row>
    <row r="749" spans="1:17">
      <c r="A749" t="s">
        <v>526</v>
      </c>
      <c r="B749" t="s">
        <v>277</v>
      </c>
      <c r="D749" t="s">
        <v>2710</v>
      </c>
      <c r="E749" t="s">
        <v>2661</v>
      </c>
      <c r="F749" t="s">
        <v>2662</v>
      </c>
      <c r="H749" t="s">
        <v>2663</v>
      </c>
      <c r="K749">
        <v>300000</v>
      </c>
      <c r="L749">
        <v>136085.27625</v>
      </c>
      <c r="M749">
        <v>516.66824999999994</v>
      </c>
      <c r="N749">
        <v>1.7222274999999995E-3</v>
      </c>
      <c r="O749">
        <v>0.05</v>
      </c>
      <c r="Q749" t="s">
        <v>2664</v>
      </c>
    </row>
    <row r="750" spans="1:17">
      <c r="A750" t="s">
        <v>526</v>
      </c>
      <c r="B750" t="s">
        <v>277</v>
      </c>
      <c r="D750" t="s">
        <v>2710</v>
      </c>
      <c r="E750" t="s">
        <v>2661</v>
      </c>
      <c r="F750" t="s">
        <v>2662</v>
      </c>
      <c r="H750" t="s">
        <v>2665</v>
      </c>
      <c r="K750">
        <v>300000</v>
      </c>
      <c r="L750">
        <v>124436.50348</v>
      </c>
      <c r="M750">
        <v>0</v>
      </c>
      <c r="N750">
        <v>0</v>
      </c>
      <c r="O750">
        <v>0.05</v>
      </c>
      <c r="Q750" t="s">
        <v>2666</v>
      </c>
    </row>
    <row r="751" spans="1:17">
      <c r="A751" t="s">
        <v>526</v>
      </c>
      <c r="B751" t="s">
        <v>277</v>
      </c>
      <c r="D751" t="s">
        <v>2710</v>
      </c>
      <c r="E751" t="s">
        <v>2661</v>
      </c>
      <c r="F751" t="s">
        <v>2662</v>
      </c>
      <c r="H751" t="s">
        <v>2667</v>
      </c>
      <c r="K751">
        <v>250000</v>
      </c>
      <c r="L751">
        <v>85020.180659999998</v>
      </c>
      <c r="M751">
        <v>0</v>
      </c>
      <c r="N751">
        <v>0</v>
      </c>
      <c r="O751">
        <v>0.05</v>
      </c>
      <c r="Q751" t="s">
        <v>2666</v>
      </c>
    </row>
    <row r="752" spans="1:17">
      <c r="A752" t="s">
        <v>526</v>
      </c>
      <c r="B752" t="s">
        <v>277</v>
      </c>
      <c r="D752" t="s">
        <v>2711</v>
      </c>
      <c r="E752" t="s">
        <v>2668</v>
      </c>
      <c r="F752" t="s">
        <v>2669</v>
      </c>
      <c r="H752" t="s">
        <v>2670</v>
      </c>
      <c r="K752">
        <v>1950000</v>
      </c>
      <c r="L752">
        <v>1784009.80816</v>
      </c>
      <c r="M752">
        <v>706919.85073000006</v>
      </c>
      <c r="N752">
        <v>0.36252300037435903</v>
      </c>
      <c r="O752">
        <v>0.89</v>
      </c>
      <c r="Q752" t="s">
        <v>2671</v>
      </c>
    </row>
    <row r="753" spans="1:17">
      <c r="A753" t="s">
        <v>526</v>
      </c>
      <c r="B753" t="s">
        <v>277</v>
      </c>
      <c r="D753" t="s">
        <v>2711</v>
      </c>
      <c r="E753" t="s">
        <v>2668</v>
      </c>
      <c r="F753" t="s">
        <v>2669</v>
      </c>
      <c r="H753" t="s">
        <v>2672</v>
      </c>
      <c r="K753">
        <v>5328882</v>
      </c>
      <c r="L753">
        <v>4625482.0333000002</v>
      </c>
      <c r="M753">
        <v>442520.45387000003</v>
      </c>
      <c r="N753">
        <v>8.3041893941355804E-2</v>
      </c>
      <c r="O753">
        <v>0.15</v>
      </c>
      <c r="Q753" t="s">
        <v>2673</v>
      </c>
    </row>
    <row r="754" spans="1:17">
      <c r="A754" t="s">
        <v>526</v>
      </c>
      <c r="B754" t="s">
        <v>277</v>
      </c>
      <c r="D754" t="s">
        <v>2711</v>
      </c>
      <c r="E754" t="s">
        <v>2668</v>
      </c>
      <c r="F754" t="s">
        <v>2669</v>
      </c>
      <c r="H754" t="s">
        <v>2674</v>
      </c>
      <c r="K754">
        <v>230000</v>
      </c>
      <c r="L754">
        <v>4231.402</v>
      </c>
      <c r="M754">
        <v>1434.902</v>
      </c>
      <c r="N754">
        <v>6.2387043478260868E-3</v>
      </c>
      <c r="O754">
        <v>0.02</v>
      </c>
      <c r="Q754" t="s">
        <v>2675</v>
      </c>
    </row>
    <row r="755" spans="1:17">
      <c r="A755" t="s">
        <v>526</v>
      </c>
      <c r="B755" t="s">
        <v>277</v>
      </c>
      <c r="D755" t="s">
        <v>2711</v>
      </c>
      <c r="E755" t="s">
        <v>2668</v>
      </c>
      <c r="F755" t="s">
        <v>2669</v>
      </c>
      <c r="H755" t="s">
        <v>2676</v>
      </c>
      <c r="K755">
        <v>1600000</v>
      </c>
      <c r="L755">
        <v>1461.36988</v>
      </c>
      <c r="M755">
        <v>0</v>
      </c>
      <c r="N755">
        <v>0</v>
      </c>
      <c r="O755">
        <v>0.05</v>
      </c>
      <c r="Q755" t="s">
        <v>2677</v>
      </c>
    </row>
    <row r="756" spans="1:17">
      <c r="A756" t="s">
        <v>526</v>
      </c>
      <c r="B756" t="s">
        <v>277</v>
      </c>
      <c r="D756" t="s">
        <v>2716</v>
      </c>
      <c r="E756" t="s">
        <v>2678</v>
      </c>
      <c r="F756" t="s">
        <v>2679</v>
      </c>
      <c r="H756" t="s">
        <v>2680</v>
      </c>
      <c r="K756">
        <v>1150000</v>
      </c>
      <c r="L756">
        <v>1119274.99199</v>
      </c>
      <c r="M756">
        <v>1070462.1537299999</v>
      </c>
      <c r="N756">
        <v>0.93083665541739125</v>
      </c>
      <c r="O756">
        <v>0.95</v>
      </c>
      <c r="Q756" t="s">
        <v>2681</v>
      </c>
    </row>
    <row r="757" spans="1:17">
      <c r="A757" t="s">
        <v>526</v>
      </c>
      <c r="B757" t="s">
        <v>277</v>
      </c>
      <c r="D757" t="s">
        <v>2716</v>
      </c>
      <c r="E757" t="s">
        <v>2678</v>
      </c>
      <c r="F757" t="s">
        <v>2679</v>
      </c>
      <c r="H757" t="s">
        <v>2682</v>
      </c>
      <c r="K757">
        <v>660000</v>
      </c>
      <c r="L757">
        <v>653434.07602000004</v>
      </c>
      <c r="M757">
        <v>637104.37598000001</v>
      </c>
      <c r="N757">
        <v>0.96530966057575762</v>
      </c>
      <c r="O757">
        <v>1</v>
      </c>
      <c r="Q757" t="s">
        <v>560</v>
      </c>
    </row>
    <row r="758" spans="1:17">
      <c r="A758" t="s">
        <v>526</v>
      </c>
      <c r="B758" t="s">
        <v>269</v>
      </c>
      <c r="C758" t="s">
        <v>319</v>
      </c>
      <c r="D758" t="s">
        <v>2703</v>
      </c>
      <c r="H758" t="s">
        <v>3095</v>
      </c>
      <c r="J758">
        <v>300000</v>
      </c>
      <c r="K758">
        <v>300000</v>
      </c>
      <c r="L758">
        <v>280463.75400000002</v>
      </c>
      <c r="M758">
        <v>249200.45</v>
      </c>
      <c r="N758">
        <v>0.83066816666666676</v>
      </c>
      <c r="O758">
        <v>100</v>
      </c>
      <c r="Q758" t="s">
        <v>474</v>
      </c>
    </row>
    <row r="759" spans="1:17">
      <c r="A759" t="s">
        <v>526</v>
      </c>
      <c r="B759" t="s">
        <v>269</v>
      </c>
      <c r="C759" t="s">
        <v>319</v>
      </c>
      <c r="D759" t="s">
        <v>2703</v>
      </c>
      <c r="H759" t="s">
        <v>3096</v>
      </c>
      <c r="J759">
        <v>131407</v>
      </c>
      <c r="K759">
        <v>185282</v>
      </c>
      <c r="L759">
        <v>181600.44899999999</v>
      </c>
      <c r="M759">
        <v>181750.54800000001</v>
      </c>
      <c r="N759">
        <v>0.98094012370332795</v>
      </c>
      <c r="O759">
        <v>99</v>
      </c>
      <c r="Q759" t="s">
        <v>474</v>
      </c>
    </row>
    <row r="760" spans="1:17">
      <c r="A760" t="s">
        <v>526</v>
      </c>
      <c r="B760" t="s">
        <v>269</v>
      </c>
      <c r="C760" t="s">
        <v>319</v>
      </c>
      <c r="D760" t="s">
        <v>2703</v>
      </c>
      <c r="H760" t="s">
        <v>3097</v>
      </c>
      <c r="J760">
        <v>417000</v>
      </c>
      <c r="K760">
        <v>417000</v>
      </c>
      <c r="L760">
        <v>347158.75</v>
      </c>
      <c r="M760">
        <v>345211.196</v>
      </c>
      <c r="N760">
        <v>0.82784459472422045</v>
      </c>
      <c r="O760">
        <v>100</v>
      </c>
      <c r="Q760" t="s">
        <v>474</v>
      </c>
    </row>
    <row r="761" spans="1:17">
      <c r="A761" t="s">
        <v>526</v>
      </c>
      <c r="B761" t="s">
        <v>269</v>
      </c>
      <c r="C761" t="s">
        <v>319</v>
      </c>
      <c r="D761" t="s">
        <v>2703</v>
      </c>
      <c r="H761" t="s">
        <v>3098</v>
      </c>
      <c r="J761">
        <v>700000</v>
      </c>
      <c r="K761">
        <v>700000</v>
      </c>
      <c r="L761">
        <v>465552.08199999999</v>
      </c>
      <c r="M761">
        <v>437649.93</v>
      </c>
      <c r="N761">
        <v>0.62521418571428566</v>
      </c>
      <c r="O761">
        <v>68</v>
      </c>
      <c r="Q761" t="s">
        <v>474</v>
      </c>
    </row>
    <row r="762" spans="1:17">
      <c r="A762" t="s">
        <v>526</v>
      </c>
      <c r="B762" t="s">
        <v>269</v>
      </c>
      <c r="C762" t="s">
        <v>319</v>
      </c>
      <c r="D762" t="s">
        <v>2703</v>
      </c>
      <c r="H762" t="s">
        <v>3099</v>
      </c>
      <c r="J762">
        <v>800000</v>
      </c>
      <c r="K762">
        <v>800000</v>
      </c>
      <c r="L762">
        <v>766608.50800000003</v>
      </c>
      <c r="M762">
        <v>452379.95299999998</v>
      </c>
      <c r="N762">
        <v>0.56547494125000008</v>
      </c>
      <c r="O762">
        <v>70</v>
      </c>
      <c r="Q762" t="s">
        <v>474</v>
      </c>
    </row>
    <row r="763" spans="1:17">
      <c r="A763" t="s">
        <v>526</v>
      </c>
      <c r="B763" t="s">
        <v>269</v>
      </c>
      <c r="C763" t="s">
        <v>319</v>
      </c>
      <c r="D763" t="s">
        <v>2710</v>
      </c>
      <c r="H763" t="s">
        <v>3100</v>
      </c>
      <c r="J763">
        <v>150000</v>
      </c>
      <c r="K763">
        <v>150000</v>
      </c>
      <c r="L763">
        <v>6613.335</v>
      </c>
      <c r="M763">
        <v>497.92500000000001</v>
      </c>
      <c r="N763">
        <v>0.33195000000000002</v>
      </c>
      <c r="O763">
        <v>0</v>
      </c>
      <c r="Q763" t="s">
        <v>3101</v>
      </c>
    </row>
    <row r="764" spans="1:17">
      <c r="A764" t="s">
        <v>526</v>
      </c>
      <c r="B764" t="s">
        <v>269</v>
      </c>
      <c r="C764" t="s">
        <v>319</v>
      </c>
      <c r="D764" t="s">
        <v>2716</v>
      </c>
      <c r="H764" t="s">
        <v>3102</v>
      </c>
      <c r="J764">
        <v>4000000</v>
      </c>
      <c r="K764">
        <v>5000000</v>
      </c>
      <c r="L764">
        <v>1758</v>
      </c>
      <c r="M764">
        <v>1965.6569999999999</v>
      </c>
      <c r="N764">
        <v>3.9313140000000003E-2</v>
      </c>
      <c r="O764">
        <v>0</v>
      </c>
      <c r="Q764" t="s">
        <v>474</v>
      </c>
    </row>
    <row r="765" spans="1:17">
      <c r="A765" t="s">
        <v>526</v>
      </c>
      <c r="B765" t="s">
        <v>269</v>
      </c>
      <c r="C765" t="s">
        <v>319</v>
      </c>
      <c r="D765" t="s">
        <v>2716</v>
      </c>
      <c r="H765" t="s">
        <v>3103</v>
      </c>
      <c r="J765">
        <v>300000</v>
      </c>
      <c r="K765">
        <v>300000</v>
      </c>
      <c r="L765">
        <v>143713.45800000001</v>
      </c>
      <c r="M765">
        <v>158189.807</v>
      </c>
      <c r="N765">
        <v>0.52729935666666672</v>
      </c>
      <c r="O765">
        <v>98</v>
      </c>
      <c r="Q765" t="s">
        <v>474</v>
      </c>
    </row>
    <row r="766" spans="1:17">
      <c r="A766" t="s">
        <v>526</v>
      </c>
      <c r="B766" t="s">
        <v>269</v>
      </c>
      <c r="C766" t="s">
        <v>319</v>
      </c>
      <c r="D766" t="s">
        <v>2716</v>
      </c>
      <c r="H766" t="s">
        <v>3104</v>
      </c>
      <c r="J766">
        <v>8270000</v>
      </c>
      <c r="K766">
        <v>8270000</v>
      </c>
      <c r="L766">
        <v>5160242</v>
      </c>
      <c r="M766">
        <v>2921132.53</v>
      </c>
      <c r="N766">
        <v>0.35322037847642079</v>
      </c>
      <c r="O766">
        <v>55</v>
      </c>
      <c r="Q766" t="s">
        <v>474</v>
      </c>
    </row>
    <row r="767" spans="1:17">
      <c r="A767" t="s">
        <v>526</v>
      </c>
      <c r="B767" t="s">
        <v>269</v>
      </c>
      <c r="C767" t="s">
        <v>480</v>
      </c>
      <c r="D767" t="s">
        <v>2716</v>
      </c>
      <c r="H767" t="s">
        <v>3105</v>
      </c>
      <c r="J767">
        <v>13747227</v>
      </c>
      <c r="K767">
        <v>13747227</v>
      </c>
      <c r="L767">
        <v>13472282</v>
      </c>
      <c r="M767">
        <v>10566119</v>
      </c>
      <c r="N767">
        <v>0.76860002384480886</v>
      </c>
      <c r="O767">
        <v>99</v>
      </c>
      <c r="Q767" t="s">
        <v>474</v>
      </c>
    </row>
    <row r="768" spans="1:17">
      <c r="A768" t="s">
        <v>526</v>
      </c>
      <c r="B768" t="s">
        <v>269</v>
      </c>
      <c r="C768" t="s">
        <v>319</v>
      </c>
      <c r="D768" t="s">
        <v>2708</v>
      </c>
      <c r="H768" t="s">
        <v>3106</v>
      </c>
      <c r="J768">
        <v>800000</v>
      </c>
      <c r="K768">
        <v>1650000</v>
      </c>
      <c r="L768">
        <v>1646222</v>
      </c>
      <c r="M768">
        <v>1642831.8870000001</v>
      </c>
      <c r="N768">
        <v>0.99565568909090907</v>
      </c>
      <c r="O768">
        <v>100</v>
      </c>
      <c r="Q768" t="s">
        <v>474</v>
      </c>
    </row>
    <row r="769" spans="1:17">
      <c r="A769" t="s">
        <v>526</v>
      </c>
      <c r="B769" t="s">
        <v>269</v>
      </c>
      <c r="C769" t="s">
        <v>480</v>
      </c>
      <c r="D769" t="s">
        <v>2708</v>
      </c>
      <c r="H769" t="s">
        <v>3107</v>
      </c>
      <c r="J769">
        <v>45000000</v>
      </c>
      <c r="K769">
        <v>45000000</v>
      </c>
      <c r="L769">
        <v>31000000</v>
      </c>
      <c r="M769">
        <v>16400000</v>
      </c>
      <c r="N769">
        <v>0.36444444444444446</v>
      </c>
      <c r="O769">
        <v>64</v>
      </c>
      <c r="Q769" t="s">
        <v>474</v>
      </c>
    </row>
    <row r="770" spans="1:17">
      <c r="A770" t="s">
        <v>526</v>
      </c>
      <c r="B770" t="s">
        <v>269</v>
      </c>
      <c r="C770" t="s">
        <v>319</v>
      </c>
      <c r="D770" t="s">
        <v>2708</v>
      </c>
      <c r="H770" t="s">
        <v>3108</v>
      </c>
      <c r="J770">
        <v>2000000</v>
      </c>
      <c r="K770">
        <v>2520000</v>
      </c>
      <c r="L770">
        <v>2438208.1329999999</v>
      </c>
      <c r="M770">
        <v>2392870.4889999996</v>
      </c>
      <c r="N770">
        <v>0.94955178134920604</v>
      </c>
      <c r="O770">
        <v>95</v>
      </c>
      <c r="Q770" t="s">
        <v>474</v>
      </c>
    </row>
    <row r="771" spans="1:17">
      <c r="A771" t="s">
        <v>526</v>
      </c>
      <c r="B771" t="s">
        <v>269</v>
      </c>
      <c r="C771" t="s">
        <v>319</v>
      </c>
      <c r="D771" t="s">
        <v>2708</v>
      </c>
      <c r="H771" t="s">
        <v>3109</v>
      </c>
      <c r="J771">
        <v>2000000</v>
      </c>
      <c r="K771">
        <v>2682000</v>
      </c>
      <c r="L771">
        <v>2361729.2820000001</v>
      </c>
      <c r="M771">
        <v>1946488.9979999999</v>
      </c>
      <c r="N771">
        <v>0.72576025279642054</v>
      </c>
      <c r="O771">
        <v>80</v>
      </c>
      <c r="Q771" t="s">
        <v>3110</v>
      </c>
    </row>
    <row r="772" spans="1:17">
      <c r="A772" t="s">
        <v>526</v>
      </c>
      <c r="B772" t="s">
        <v>269</v>
      </c>
      <c r="C772" t="s">
        <v>319</v>
      </c>
      <c r="D772" t="s">
        <v>2708</v>
      </c>
      <c r="H772" t="s">
        <v>3111</v>
      </c>
      <c r="J772">
        <v>600000</v>
      </c>
      <c r="K772">
        <v>1716000</v>
      </c>
      <c r="L772">
        <v>1641677.8829999999</v>
      </c>
      <c r="M772">
        <v>1562253.2960000001</v>
      </c>
      <c r="N772">
        <v>0.91040401864801856</v>
      </c>
      <c r="O772">
        <v>98</v>
      </c>
      <c r="Q772" t="s">
        <v>474</v>
      </c>
    </row>
    <row r="773" spans="1:17">
      <c r="A773" t="s">
        <v>526</v>
      </c>
      <c r="B773" t="s">
        <v>269</v>
      </c>
      <c r="C773" t="s">
        <v>319</v>
      </c>
      <c r="D773" t="s">
        <v>2708</v>
      </c>
      <c r="H773" t="s">
        <v>3112</v>
      </c>
      <c r="J773">
        <v>1500000</v>
      </c>
      <c r="K773">
        <v>3423827</v>
      </c>
      <c r="L773">
        <v>2994535.2710000002</v>
      </c>
      <c r="M773">
        <v>2993964.37</v>
      </c>
      <c r="N773">
        <v>0.87444966407473279</v>
      </c>
      <c r="O773">
        <v>100</v>
      </c>
      <c r="Q773" t="s">
        <v>474</v>
      </c>
    </row>
    <row r="774" spans="1:17">
      <c r="A774" t="s">
        <v>526</v>
      </c>
      <c r="B774" t="s">
        <v>269</v>
      </c>
      <c r="C774" t="s">
        <v>319</v>
      </c>
      <c r="D774" t="s">
        <v>2708</v>
      </c>
      <c r="H774" t="s">
        <v>3113</v>
      </c>
      <c r="J774">
        <v>1500000</v>
      </c>
      <c r="K774">
        <v>3000000</v>
      </c>
      <c r="L774">
        <v>2561711.1869999999</v>
      </c>
      <c r="M774">
        <v>2538915.0839999998</v>
      </c>
      <c r="N774">
        <v>0.84630502799999996</v>
      </c>
      <c r="O774">
        <v>85</v>
      </c>
      <c r="Q774" t="s">
        <v>474</v>
      </c>
    </row>
    <row r="775" spans="1:17">
      <c r="A775" t="s">
        <v>526</v>
      </c>
      <c r="B775" t="s">
        <v>269</v>
      </c>
      <c r="C775" t="s">
        <v>319</v>
      </c>
      <c r="D775" t="s">
        <v>2708</v>
      </c>
      <c r="H775" t="s">
        <v>3114</v>
      </c>
      <c r="J775">
        <v>820000</v>
      </c>
      <c r="K775">
        <v>1175800</v>
      </c>
      <c r="L775">
        <v>1131729.7320000001</v>
      </c>
      <c r="M775">
        <v>1131345.132</v>
      </c>
      <c r="N775">
        <v>0.9621918115325736</v>
      </c>
      <c r="O775">
        <v>95</v>
      </c>
      <c r="Q775" t="s">
        <v>474</v>
      </c>
    </row>
    <row r="776" spans="1:17">
      <c r="A776" t="s">
        <v>526</v>
      </c>
      <c r="B776" t="s">
        <v>269</v>
      </c>
      <c r="C776" t="s">
        <v>319</v>
      </c>
      <c r="D776" t="s">
        <v>2700</v>
      </c>
      <c r="H776" t="s">
        <v>3115</v>
      </c>
      <c r="J776">
        <v>1000000</v>
      </c>
      <c r="K776">
        <v>500000</v>
      </c>
      <c r="L776">
        <v>445905.65299999999</v>
      </c>
      <c r="M776">
        <v>312491.21799999999</v>
      </c>
      <c r="N776">
        <v>0.62498243600000003</v>
      </c>
      <c r="O776">
        <v>100</v>
      </c>
      <c r="Q776" t="s">
        <v>474</v>
      </c>
    </row>
    <row r="777" spans="1:17">
      <c r="A777" t="s">
        <v>526</v>
      </c>
      <c r="B777" t="s">
        <v>269</v>
      </c>
      <c r="C777" t="s">
        <v>480</v>
      </c>
      <c r="D777" t="s">
        <v>2716</v>
      </c>
      <c r="H777" t="s">
        <v>3105</v>
      </c>
      <c r="I777">
        <v>13747227</v>
      </c>
      <c r="J777">
        <v>13747227</v>
      </c>
      <c r="K777">
        <v>13472282</v>
      </c>
      <c r="L777">
        <v>10566119</v>
      </c>
      <c r="M777">
        <v>3181108</v>
      </c>
      <c r="O777">
        <v>99</v>
      </c>
    </row>
    <row r="778" spans="1:17">
      <c r="A778" t="s">
        <v>526</v>
      </c>
      <c r="B778" t="s">
        <v>269</v>
      </c>
      <c r="C778" t="s">
        <v>480</v>
      </c>
      <c r="D778" t="s">
        <v>2708</v>
      </c>
      <c r="H778" t="s">
        <v>3116</v>
      </c>
    </row>
    <row r="779" spans="1:17">
      <c r="A779" t="s">
        <v>526</v>
      </c>
      <c r="B779" t="s">
        <v>270</v>
      </c>
      <c r="D779" t="s">
        <v>2703</v>
      </c>
      <c r="H779" t="s">
        <v>3117</v>
      </c>
      <c r="I779">
        <v>2011</v>
      </c>
      <c r="K779">
        <v>4396774.5</v>
      </c>
      <c r="N779">
        <v>0.83</v>
      </c>
      <c r="O779">
        <v>0.99</v>
      </c>
      <c r="Q779" t="s">
        <v>3118</v>
      </c>
    </row>
    <row r="780" spans="1:17">
      <c r="A780" t="s">
        <v>526</v>
      </c>
      <c r="B780" t="s">
        <v>270</v>
      </c>
      <c r="D780" t="s">
        <v>2703</v>
      </c>
      <c r="H780" t="s">
        <v>3119</v>
      </c>
      <c r="I780">
        <v>2019</v>
      </c>
      <c r="K780">
        <v>2500000</v>
      </c>
      <c r="N780">
        <v>0</v>
      </c>
      <c r="O780">
        <v>0</v>
      </c>
      <c r="Q780" t="s">
        <v>3120</v>
      </c>
    </row>
    <row r="781" spans="1:17">
      <c r="A781" t="s">
        <v>526</v>
      </c>
      <c r="B781" t="s">
        <v>270</v>
      </c>
      <c r="D781" t="s">
        <v>2708</v>
      </c>
      <c r="H781" t="s">
        <v>3121</v>
      </c>
      <c r="I781">
        <v>2012</v>
      </c>
      <c r="K781">
        <v>18760000</v>
      </c>
      <c r="N781">
        <v>0.95</v>
      </c>
      <c r="O781">
        <v>0.85</v>
      </c>
      <c r="Q781" t="s">
        <v>71</v>
      </c>
    </row>
    <row r="782" spans="1:17">
      <c r="A782" t="s">
        <v>526</v>
      </c>
      <c r="B782" t="s">
        <v>270</v>
      </c>
      <c r="D782" t="s">
        <v>2708</v>
      </c>
      <c r="H782" t="s">
        <v>3122</v>
      </c>
      <c r="I782">
        <v>2021</v>
      </c>
      <c r="K782">
        <v>4500000</v>
      </c>
      <c r="N782">
        <v>0.05</v>
      </c>
      <c r="O782">
        <v>0.05</v>
      </c>
      <c r="Q782" t="s">
        <v>71</v>
      </c>
    </row>
    <row r="783" spans="1:17">
      <c r="A783" t="s">
        <v>526</v>
      </c>
      <c r="B783" t="s">
        <v>270</v>
      </c>
      <c r="D783" t="s">
        <v>2708</v>
      </c>
      <c r="H783" t="s">
        <v>3123</v>
      </c>
      <c r="I783">
        <v>2021</v>
      </c>
      <c r="K783">
        <v>2000000</v>
      </c>
      <c r="N783">
        <v>0.6</v>
      </c>
      <c r="O783">
        <v>0.6</v>
      </c>
      <c r="Q783" t="s">
        <v>71</v>
      </c>
    </row>
    <row r="784" spans="1:17">
      <c r="A784" t="s">
        <v>526</v>
      </c>
      <c r="B784" t="s">
        <v>270</v>
      </c>
      <c r="D784" t="s">
        <v>2708</v>
      </c>
      <c r="H784" t="s">
        <v>3124</v>
      </c>
      <c r="I784">
        <v>2021</v>
      </c>
      <c r="K784">
        <v>2750000</v>
      </c>
      <c r="N784">
        <v>0.6</v>
      </c>
      <c r="O784">
        <v>0.85</v>
      </c>
      <c r="Q784" t="s">
        <v>3125</v>
      </c>
    </row>
    <row r="785" spans="1:17">
      <c r="A785" t="s">
        <v>526</v>
      </c>
      <c r="B785" t="s">
        <v>270</v>
      </c>
      <c r="D785" t="s">
        <v>2708</v>
      </c>
      <c r="H785" t="s">
        <v>3126</v>
      </c>
      <c r="K785">
        <v>10000000</v>
      </c>
      <c r="N785">
        <v>0.8</v>
      </c>
      <c r="O785">
        <v>0.86</v>
      </c>
      <c r="Q785" t="s">
        <v>67</v>
      </c>
    </row>
    <row r="786" spans="1:17">
      <c r="A786" t="s">
        <v>526</v>
      </c>
      <c r="B786" t="s">
        <v>270</v>
      </c>
      <c r="D786" t="s">
        <v>2708</v>
      </c>
      <c r="H786" t="s">
        <v>3127</v>
      </c>
      <c r="K786">
        <v>169100000</v>
      </c>
      <c r="N786">
        <v>0.87</v>
      </c>
      <c r="O786">
        <v>0.88</v>
      </c>
      <c r="Q786" t="s">
        <v>71</v>
      </c>
    </row>
    <row r="787" spans="1:17">
      <c r="A787" t="s">
        <v>526</v>
      </c>
      <c r="B787" t="s">
        <v>270</v>
      </c>
      <c r="D787" t="s">
        <v>2708</v>
      </c>
      <c r="H787" t="s">
        <v>3128</v>
      </c>
      <c r="I787">
        <v>2023</v>
      </c>
      <c r="K787">
        <v>1700000</v>
      </c>
      <c r="N787">
        <v>0.31</v>
      </c>
      <c r="O787">
        <v>0.75</v>
      </c>
      <c r="Q787" t="s">
        <v>67</v>
      </c>
    </row>
    <row r="788" spans="1:17">
      <c r="A788" t="s">
        <v>526</v>
      </c>
      <c r="B788" t="s">
        <v>270</v>
      </c>
      <c r="D788" t="s">
        <v>2708</v>
      </c>
      <c r="H788" t="s">
        <v>3129</v>
      </c>
      <c r="I788">
        <v>2024</v>
      </c>
      <c r="K788">
        <v>2500000</v>
      </c>
      <c r="N788">
        <v>0</v>
      </c>
      <c r="O788">
        <v>0.15</v>
      </c>
      <c r="Q788" t="s">
        <v>71</v>
      </c>
    </row>
    <row r="789" spans="1:17">
      <c r="A789" t="s">
        <v>526</v>
      </c>
      <c r="B789" t="s">
        <v>270</v>
      </c>
      <c r="D789" t="s">
        <v>2708</v>
      </c>
      <c r="H789" t="s">
        <v>3130</v>
      </c>
      <c r="I789">
        <v>2011</v>
      </c>
      <c r="K789">
        <v>3830000</v>
      </c>
      <c r="N789">
        <v>0.98</v>
      </c>
      <c r="O789">
        <v>0.98</v>
      </c>
      <c r="Q789" t="s">
        <v>3131</v>
      </c>
    </row>
    <row r="790" spans="1:17">
      <c r="A790" t="s">
        <v>526</v>
      </c>
      <c r="B790" t="s">
        <v>270</v>
      </c>
      <c r="D790" t="s">
        <v>2708</v>
      </c>
      <c r="H790" t="s">
        <v>3132</v>
      </c>
      <c r="I790">
        <v>2006</v>
      </c>
      <c r="K790">
        <v>5300000</v>
      </c>
      <c r="N790">
        <v>0.5</v>
      </c>
      <c r="O790">
        <v>0.96250000000000002</v>
      </c>
      <c r="Q790" t="s">
        <v>67</v>
      </c>
    </row>
    <row r="791" spans="1:17">
      <c r="A791" t="s">
        <v>526</v>
      </c>
      <c r="B791" t="s">
        <v>270</v>
      </c>
      <c r="D791" t="s">
        <v>2693</v>
      </c>
      <c r="H791" t="s">
        <v>3133</v>
      </c>
      <c r="I791">
        <v>2021</v>
      </c>
      <c r="K791">
        <v>5333000</v>
      </c>
      <c r="N791">
        <v>0.95</v>
      </c>
      <c r="O791">
        <v>0.65</v>
      </c>
      <c r="Q791" t="s">
        <v>71</v>
      </c>
    </row>
    <row r="792" spans="1:17">
      <c r="A792" t="s">
        <v>526</v>
      </c>
      <c r="B792" t="s">
        <v>270</v>
      </c>
      <c r="D792" t="s">
        <v>2693</v>
      </c>
      <c r="H792" t="s">
        <v>3134</v>
      </c>
      <c r="K792">
        <v>0</v>
      </c>
      <c r="N792">
        <v>0</v>
      </c>
      <c r="O792">
        <v>0</v>
      </c>
      <c r="Q792" t="s">
        <v>3135</v>
      </c>
    </row>
    <row r="793" spans="1:17">
      <c r="A793" t="s">
        <v>526</v>
      </c>
      <c r="B793" t="s">
        <v>270</v>
      </c>
      <c r="D793" t="s">
        <v>2716</v>
      </c>
      <c r="H793" t="s">
        <v>3136</v>
      </c>
      <c r="I793">
        <v>2019</v>
      </c>
      <c r="K793">
        <v>90620343.253000006</v>
      </c>
      <c r="N793">
        <v>0.5</v>
      </c>
      <c r="O793">
        <v>0.85</v>
      </c>
      <c r="Q793" t="s">
        <v>71</v>
      </c>
    </row>
    <row r="794" spans="1:17">
      <c r="A794" t="s">
        <v>526</v>
      </c>
      <c r="B794" t="s">
        <v>270</v>
      </c>
      <c r="D794" t="s">
        <v>2716</v>
      </c>
      <c r="H794" t="s">
        <v>3137</v>
      </c>
      <c r="I794">
        <v>2021</v>
      </c>
      <c r="K794">
        <v>5000000</v>
      </c>
      <c r="N794">
        <v>0</v>
      </c>
      <c r="O794">
        <v>0.05</v>
      </c>
      <c r="Q794" t="s">
        <v>3138</v>
      </c>
    </row>
    <row r="795" spans="1:17">
      <c r="A795" t="s">
        <v>526</v>
      </c>
      <c r="B795" t="s">
        <v>270</v>
      </c>
      <c r="D795" t="s">
        <v>2716</v>
      </c>
      <c r="H795" t="s">
        <v>3139</v>
      </c>
      <c r="I795">
        <v>2011</v>
      </c>
      <c r="K795">
        <v>1977000</v>
      </c>
      <c r="N795">
        <v>0.7</v>
      </c>
      <c r="O795">
        <v>0.99</v>
      </c>
      <c r="Q795" t="s">
        <v>3140</v>
      </c>
    </row>
    <row r="796" spans="1:17">
      <c r="A796" t="s">
        <v>526</v>
      </c>
      <c r="B796" t="s">
        <v>270</v>
      </c>
      <c r="D796" t="s">
        <v>2716</v>
      </c>
      <c r="H796" t="s">
        <v>3141</v>
      </c>
      <c r="I796">
        <v>2010</v>
      </c>
      <c r="K796">
        <v>2800000</v>
      </c>
      <c r="N796" t="s">
        <v>3142</v>
      </c>
      <c r="O796" t="s">
        <v>3143</v>
      </c>
      <c r="Q796" t="s">
        <v>71</v>
      </c>
    </row>
    <row r="797" spans="1:17">
      <c r="A797" t="s">
        <v>526</v>
      </c>
      <c r="B797" t="s">
        <v>270</v>
      </c>
      <c r="D797" t="s">
        <v>2716</v>
      </c>
      <c r="H797" t="s">
        <v>3144</v>
      </c>
      <c r="I797">
        <v>2023</v>
      </c>
      <c r="K797">
        <v>1650000</v>
      </c>
      <c r="N797">
        <v>0</v>
      </c>
      <c r="O797">
        <v>0</v>
      </c>
      <c r="Q797" t="s">
        <v>3145</v>
      </c>
    </row>
    <row r="798" spans="1:17">
      <c r="A798" t="s">
        <v>526</v>
      </c>
      <c r="B798" t="s">
        <v>270</v>
      </c>
      <c r="D798" t="s">
        <v>2716</v>
      </c>
      <c r="H798" t="s">
        <v>3146</v>
      </c>
      <c r="I798">
        <v>2013</v>
      </c>
      <c r="K798">
        <v>8337000</v>
      </c>
      <c r="N798">
        <v>0.8</v>
      </c>
      <c r="O798">
        <v>0.9</v>
      </c>
      <c r="Q798" t="s">
        <v>3147</v>
      </c>
    </row>
    <row r="799" spans="1:17">
      <c r="A799" t="s">
        <v>526</v>
      </c>
      <c r="B799" t="s">
        <v>270</v>
      </c>
      <c r="D799" t="s">
        <v>2716</v>
      </c>
      <c r="H799" t="s">
        <v>3148</v>
      </c>
      <c r="I799">
        <v>2014</v>
      </c>
      <c r="K799">
        <v>9000000</v>
      </c>
      <c r="N799">
        <v>0.64</v>
      </c>
      <c r="O799" t="s">
        <v>3149</v>
      </c>
      <c r="Q799" t="s">
        <v>3150</v>
      </c>
    </row>
    <row r="800" spans="1:17">
      <c r="A800" t="s">
        <v>526</v>
      </c>
      <c r="B800" t="s">
        <v>270</v>
      </c>
      <c r="D800" t="s">
        <v>2716</v>
      </c>
      <c r="H800" t="s">
        <v>3151</v>
      </c>
      <c r="I800">
        <v>2021</v>
      </c>
      <c r="K800">
        <v>5000000</v>
      </c>
      <c r="N800">
        <v>0.05</v>
      </c>
      <c r="O800">
        <v>0.25</v>
      </c>
      <c r="Q800" t="s">
        <v>3152</v>
      </c>
    </row>
    <row r="801" spans="1:17">
      <c r="A801" t="s">
        <v>526</v>
      </c>
      <c r="B801" t="s">
        <v>270</v>
      </c>
      <c r="D801" t="s">
        <v>2709</v>
      </c>
      <c r="H801" t="s">
        <v>3153</v>
      </c>
      <c r="K801">
        <v>1555000</v>
      </c>
      <c r="N801">
        <v>0</v>
      </c>
      <c r="O801">
        <v>0</v>
      </c>
      <c r="Q801" t="s">
        <v>3154</v>
      </c>
    </row>
    <row r="802" spans="1:17">
      <c r="A802" t="s">
        <v>526</v>
      </c>
      <c r="B802" t="s">
        <v>270</v>
      </c>
      <c r="D802" t="s">
        <v>2709</v>
      </c>
      <c r="H802" t="s">
        <v>3155</v>
      </c>
      <c r="I802">
        <v>2012</v>
      </c>
      <c r="K802">
        <v>106000000</v>
      </c>
      <c r="O802">
        <v>0.25</v>
      </c>
      <c r="Q802" t="s">
        <v>3156</v>
      </c>
    </row>
    <row r="803" spans="1:17">
      <c r="A803" t="s">
        <v>526</v>
      </c>
      <c r="B803" t="s">
        <v>270</v>
      </c>
      <c r="D803" t="s">
        <v>2691</v>
      </c>
      <c r="H803" t="s">
        <v>3157</v>
      </c>
      <c r="I803">
        <v>2014</v>
      </c>
      <c r="K803">
        <v>4500000</v>
      </c>
      <c r="N803">
        <v>0</v>
      </c>
      <c r="O803">
        <v>0</v>
      </c>
      <c r="Q803" t="s">
        <v>3158</v>
      </c>
    </row>
    <row r="804" spans="1:17">
      <c r="A804" t="s">
        <v>526</v>
      </c>
      <c r="B804" t="s">
        <v>270</v>
      </c>
      <c r="D804" t="s">
        <v>2711</v>
      </c>
      <c r="H804" t="s">
        <v>3159</v>
      </c>
      <c r="I804">
        <v>2008</v>
      </c>
      <c r="K804">
        <v>1525000</v>
      </c>
      <c r="N804">
        <v>0.83</v>
      </c>
      <c r="O804">
        <v>1</v>
      </c>
      <c r="Q804" t="s">
        <v>3160</v>
      </c>
    </row>
    <row r="805" spans="1:17">
      <c r="A805" t="s">
        <v>526</v>
      </c>
      <c r="B805" t="s">
        <v>270</v>
      </c>
      <c r="D805" t="s">
        <v>2711</v>
      </c>
      <c r="H805" t="s">
        <v>3161</v>
      </c>
      <c r="I805">
        <v>2008</v>
      </c>
      <c r="K805">
        <v>7282000</v>
      </c>
      <c r="N805">
        <v>0.38</v>
      </c>
      <c r="O805">
        <v>0.73</v>
      </c>
      <c r="Q805" t="s">
        <v>3162</v>
      </c>
    </row>
    <row r="806" spans="1:17">
      <c r="A806" t="s">
        <v>526</v>
      </c>
      <c r="B806" t="s">
        <v>270</v>
      </c>
      <c r="D806" t="s">
        <v>2711</v>
      </c>
      <c r="H806" t="s">
        <v>3163</v>
      </c>
      <c r="I806">
        <v>2014</v>
      </c>
      <c r="K806">
        <v>1000000</v>
      </c>
      <c r="N806">
        <v>0</v>
      </c>
      <c r="O806">
        <v>0</v>
      </c>
    </row>
    <row r="807" spans="1:17">
      <c r="A807" t="s">
        <v>526</v>
      </c>
      <c r="B807" t="s">
        <v>270</v>
      </c>
      <c r="D807" t="s">
        <v>2711</v>
      </c>
      <c r="H807" t="s">
        <v>3164</v>
      </c>
      <c r="I807">
        <v>2014</v>
      </c>
      <c r="K807">
        <v>9000000</v>
      </c>
      <c r="N807">
        <v>0</v>
      </c>
      <c r="O807">
        <v>0</v>
      </c>
      <c r="Q807" t="s">
        <v>3165</v>
      </c>
    </row>
    <row r="808" spans="1:17">
      <c r="A808" t="s">
        <v>526</v>
      </c>
      <c r="B808" t="s">
        <v>270</v>
      </c>
      <c r="D808" t="s">
        <v>2711</v>
      </c>
      <c r="H808" t="s">
        <v>3166</v>
      </c>
      <c r="I808">
        <v>2014</v>
      </c>
      <c r="K808">
        <v>1649846</v>
      </c>
      <c r="N808">
        <v>0</v>
      </c>
      <c r="O808">
        <v>0</v>
      </c>
      <c r="Q808" t="s">
        <v>3167</v>
      </c>
    </row>
    <row r="809" spans="1:17">
      <c r="A809" t="s">
        <v>526</v>
      </c>
      <c r="B809" t="s">
        <v>270</v>
      </c>
      <c r="D809" t="s">
        <v>2700</v>
      </c>
      <c r="H809" t="s">
        <v>3168</v>
      </c>
      <c r="I809">
        <v>2013</v>
      </c>
      <c r="K809">
        <v>410000</v>
      </c>
      <c r="N809">
        <v>0</v>
      </c>
      <c r="O809">
        <v>0</v>
      </c>
      <c r="Q809" t="s">
        <v>3169</v>
      </c>
    </row>
    <row r="810" spans="1:17">
      <c r="A810" t="s">
        <v>526</v>
      </c>
      <c r="B810" t="s">
        <v>270</v>
      </c>
      <c r="D810" t="s">
        <v>2700</v>
      </c>
      <c r="H810" t="s">
        <v>3170</v>
      </c>
      <c r="I810">
        <v>2023</v>
      </c>
      <c r="K810">
        <v>420000</v>
      </c>
      <c r="N810">
        <v>0</v>
      </c>
      <c r="O810">
        <v>0</v>
      </c>
      <c r="Q810" t="s">
        <v>3171</v>
      </c>
    </row>
    <row r="811" spans="1:17">
      <c r="A811" t="s">
        <v>526</v>
      </c>
      <c r="B811" t="s">
        <v>270</v>
      </c>
      <c r="D811" t="s">
        <v>2695</v>
      </c>
      <c r="H811" t="s">
        <v>3172</v>
      </c>
      <c r="I811">
        <v>2014</v>
      </c>
      <c r="K811">
        <v>1000000</v>
      </c>
      <c r="N811">
        <v>0</v>
      </c>
      <c r="O811">
        <v>0</v>
      </c>
      <c r="Q811" t="s">
        <v>3173</v>
      </c>
    </row>
    <row r="812" spans="1:17">
      <c r="A812" t="s">
        <v>526</v>
      </c>
      <c r="B812" t="s">
        <v>284</v>
      </c>
      <c r="D812" t="s">
        <v>2716</v>
      </c>
      <c r="G812" t="s">
        <v>3174</v>
      </c>
      <c r="H812" t="s">
        <v>3175</v>
      </c>
      <c r="I812">
        <v>1</v>
      </c>
      <c r="J812">
        <v>9500000</v>
      </c>
      <c r="K812">
        <v>14040000</v>
      </c>
      <c r="L812">
        <v>13750790.88806</v>
      </c>
      <c r="M812">
        <v>12645874.657339999</v>
      </c>
      <c r="O812">
        <v>0.98</v>
      </c>
      <c r="P812" t="s">
        <v>20</v>
      </c>
    </row>
    <row r="813" spans="1:17">
      <c r="A813" t="s">
        <v>526</v>
      </c>
      <c r="B813" t="s">
        <v>284</v>
      </c>
      <c r="D813" t="s">
        <v>2716</v>
      </c>
      <c r="G813" t="s">
        <v>3176</v>
      </c>
      <c r="H813" t="s">
        <v>3177</v>
      </c>
      <c r="I813">
        <v>1</v>
      </c>
      <c r="J813">
        <v>15000000</v>
      </c>
      <c r="K813">
        <v>17400000</v>
      </c>
      <c r="L813">
        <v>16294681.566500001</v>
      </c>
      <c r="M813">
        <v>13863330.45283</v>
      </c>
      <c r="O813">
        <v>0.75</v>
      </c>
      <c r="P813" t="s">
        <v>20</v>
      </c>
    </row>
    <row r="814" spans="1:17">
      <c r="A814" t="s">
        <v>526</v>
      </c>
      <c r="B814" t="s">
        <v>287</v>
      </c>
      <c r="C814" t="s">
        <v>319</v>
      </c>
      <c r="D814" t="s">
        <v>2691</v>
      </c>
      <c r="E814" t="s">
        <v>3178</v>
      </c>
      <c r="F814" t="s">
        <v>3179</v>
      </c>
      <c r="H814" t="s">
        <v>3180</v>
      </c>
      <c r="I814" t="s">
        <v>614</v>
      </c>
      <c r="K814">
        <v>2675000</v>
      </c>
      <c r="L814">
        <v>2666533</v>
      </c>
      <c r="M814">
        <v>2675000</v>
      </c>
      <c r="O814">
        <v>0.95</v>
      </c>
      <c r="P814" t="s">
        <v>20</v>
      </c>
    </row>
    <row r="815" spans="1:17">
      <c r="A815" t="s">
        <v>526</v>
      </c>
      <c r="B815" t="s">
        <v>287</v>
      </c>
      <c r="C815" t="s">
        <v>319</v>
      </c>
      <c r="D815" t="s">
        <v>2697</v>
      </c>
      <c r="E815" t="s">
        <v>3181</v>
      </c>
      <c r="F815" t="s">
        <v>3182</v>
      </c>
      <c r="H815" t="s">
        <v>3183</v>
      </c>
      <c r="I815" t="s">
        <v>3184</v>
      </c>
      <c r="K815">
        <v>2310000</v>
      </c>
      <c r="L815">
        <v>4147</v>
      </c>
      <c r="M815">
        <v>2310000</v>
      </c>
      <c r="O815">
        <v>0</v>
      </c>
      <c r="P815" t="s">
        <v>107</v>
      </c>
    </row>
    <row r="816" spans="1:17">
      <c r="A816" t="s">
        <v>526</v>
      </c>
      <c r="B816" t="s">
        <v>287</v>
      </c>
      <c r="C816" t="s">
        <v>3185</v>
      </c>
      <c r="D816" t="s">
        <v>2697</v>
      </c>
      <c r="E816" t="s">
        <v>3181</v>
      </c>
      <c r="F816" t="s">
        <v>3182</v>
      </c>
      <c r="H816" t="s">
        <v>3186</v>
      </c>
      <c r="I816">
        <v>2024</v>
      </c>
      <c r="K816">
        <v>1700000</v>
      </c>
      <c r="L816">
        <v>9373.2928400000001</v>
      </c>
      <c r="M816">
        <v>1700000</v>
      </c>
      <c r="O816">
        <v>0</v>
      </c>
      <c r="P816" t="s">
        <v>3187</v>
      </c>
    </row>
    <row r="817" spans="1:16">
      <c r="A817" t="s">
        <v>526</v>
      </c>
      <c r="B817" t="s">
        <v>287</v>
      </c>
      <c r="C817" t="s">
        <v>319</v>
      </c>
      <c r="D817" t="s">
        <v>2700</v>
      </c>
      <c r="E817" t="s">
        <v>3188</v>
      </c>
      <c r="F817" t="s">
        <v>3189</v>
      </c>
      <c r="H817" t="s">
        <v>3190</v>
      </c>
      <c r="I817" t="s">
        <v>661</v>
      </c>
      <c r="K817">
        <v>1173000</v>
      </c>
      <c r="L817">
        <v>504307</v>
      </c>
      <c r="M817">
        <v>1173000</v>
      </c>
      <c r="O817">
        <v>0.8</v>
      </c>
      <c r="P817" t="s">
        <v>20</v>
      </c>
    </row>
    <row r="818" spans="1:16">
      <c r="A818" t="s">
        <v>526</v>
      </c>
      <c r="B818" t="s">
        <v>287</v>
      </c>
      <c r="C818" t="s">
        <v>319</v>
      </c>
      <c r="D818" t="s">
        <v>2703</v>
      </c>
      <c r="E818" t="s">
        <v>3191</v>
      </c>
      <c r="F818" t="s">
        <v>3192</v>
      </c>
      <c r="H818" t="s">
        <v>3193</v>
      </c>
      <c r="I818" t="s">
        <v>3184</v>
      </c>
      <c r="K818">
        <v>1650000</v>
      </c>
      <c r="L818">
        <v>779027</v>
      </c>
      <c r="M818">
        <v>1650000</v>
      </c>
      <c r="O818">
        <v>0.55000000000000004</v>
      </c>
      <c r="P818" t="s">
        <v>20</v>
      </c>
    </row>
    <row r="819" spans="1:16">
      <c r="A819" t="s">
        <v>526</v>
      </c>
      <c r="B819" t="s">
        <v>287</v>
      </c>
      <c r="C819" t="s">
        <v>319</v>
      </c>
      <c r="D819" t="s">
        <v>2703</v>
      </c>
      <c r="E819" t="s">
        <v>3191</v>
      </c>
      <c r="F819" t="s">
        <v>3192</v>
      </c>
      <c r="H819" t="s">
        <v>3194</v>
      </c>
      <c r="I819" t="s">
        <v>661</v>
      </c>
      <c r="K819">
        <v>1500000</v>
      </c>
      <c r="L819">
        <v>1376675</v>
      </c>
      <c r="M819">
        <v>1500000</v>
      </c>
      <c r="O819">
        <v>0.9</v>
      </c>
      <c r="P819" t="s">
        <v>20</v>
      </c>
    </row>
    <row r="820" spans="1:16">
      <c r="A820" t="s">
        <v>526</v>
      </c>
      <c r="B820" t="s">
        <v>287</v>
      </c>
      <c r="C820" t="s">
        <v>3195</v>
      </c>
      <c r="D820" t="s">
        <v>2704</v>
      </c>
      <c r="E820" t="s">
        <v>3196</v>
      </c>
      <c r="F820" t="s">
        <v>3197</v>
      </c>
      <c r="H820" t="s">
        <v>3198</v>
      </c>
      <c r="I820">
        <v>2023</v>
      </c>
      <c r="K820">
        <v>1770799.996</v>
      </c>
      <c r="L820">
        <v>1664584.09852</v>
      </c>
      <c r="M820">
        <v>1770799.996</v>
      </c>
      <c r="O820">
        <v>2E-3</v>
      </c>
      <c r="P820" t="s">
        <v>20</v>
      </c>
    </row>
    <row r="821" spans="1:16">
      <c r="A821" t="s">
        <v>526</v>
      </c>
      <c r="B821" t="s">
        <v>287</v>
      </c>
      <c r="C821" t="s">
        <v>3199</v>
      </c>
      <c r="D821" t="s">
        <v>2704</v>
      </c>
      <c r="E821" t="s">
        <v>3200</v>
      </c>
      <c r="F821" t="s">
        <v>3201</v>
      </c>
      <c r="H821" t="s">
        <v>3202</v>
      </c>
      <c r="I821">
        <v>2025</v>
      </c>
      <c r="K821">
        <v>1187350</v>
      </c>
      <c r="L821">
        <v>0</v>
      </c>
      <c r="M821">
        <v>1187350</v>
      </c>
      <c r="O821">
        <v>0</v>
      </c>
      <c r="P821" t="s">
        <v>3203</v>
      </c>
    </row>
    <row r="822" spans="1:16">
      <c r="A822" t="s">
        <v>526</v>
      </c>
      <c r="B822" t="s">
        <v>287</v>
      </c>
      <c r="C822" t="s">
        <v>319</v>
      </c>
      <c r="D822" t="s">
        <v>2705</v>
      </c>
      <c r="E822" t="s">
        <v>3204</v>
      </c>
      <c r="F822" t="s">
        <v>3205</v>
      </c>
      <c r="H822" t="s">
        <v>3206</v>
      </c>
      <c r="I822" t="s">
        <v>799</v>
      </c>
      <c r="K822">
        <v>2000000</v>
      </c>
      <c r="L822">
        <v>1970245</v>
      </c>
      <c r="M822">
        <v>2000000</v>
      </c>
      <c r="O822">
        <v>0.5</v>
      </c>
      <c r="P822" t="s">
        <v>20</v>
      </c>
    </row>
    <row r="823" spans="1:16">
      <c r="A823" t="s">
        <v>526</v>
      </c>
      <c r="B823" t="s">
        <v>287</v>
      </c>
      <c r="C823" t="s">
        <v>3185</v>
      </c>
      <c r="D823" t="s">
        <v>2708</v>
      </c>
      <c r="E823" t="s">
        <v>3207</v>
      </c>
      <c r="F823" t="s">
        <v>3208</v>
      </c>
      <c r="H823" t="s">
        <v>3209</v>
      </c>
      <c r="I823">
        <v>2024</v>
      </c>
      <c r="K823">
        <v>2100000</v>
      </c>
      <c r="L823">
        <v>1717281.1355000001</v>
      </c>
      <c r="M823">
        <v>2100000</v>
      </c>
      <c r="O823">
        <v>1.8E-3</v>
      </c>
      <c r="P823" t="s">
        <v>20</v>
      </c>
    </row>
    <row r="824" spans="1:16">
      <c r="A824" t="s">
        <v>526</v>
      </c>
      <c r="B824" t="s">
        <v>287</v>
      </c>
      <c r="C824" t="s">
        <v>3195</v>
      </c>
      <c r="D824" t="s">
        <v>2708</v>
      </c>
      <c r="E824" t="s">
        <v>3207</v>
      </c>
      <c r="F824" t="s">
        <v>3208</v>
      </c>
      <c r="H824" t="s">
        <v>3210</v>
      </c>
      <c r="I824">
        <v>2023</v>
      </c>
      <c r="K824">
        <v>1620000</v>
      </c>
      <c r="L824">
        <v>1477399.06806</v>
      </c>
      <c r="M824">
        <v>1620000</v>
      </c>
      <c r="O824">
        <v>7.4999999999999997E-3</v>
      </c>
      <c r="P824" t="s">
        <v>20</v>
      </c>
    </row>
    <row r="825" spans="1:16">
      <c r="A825" t="s">
        <v>526</v>
      </c>
      <c r="B825" t="s">
        <v>287</v>
      </c>
      <c r="C825" t="s">
        <v>319</v>
      </c>
      <c r="D825" t="s">
        <v>2708</v>
      </c>
      <c r="E825" t="s">
        <v>3207</v>
      </c>
      <c r="H825" t="s">
        <v>3211</v>
      </c>
      <c r="I825" t="s">
        <v>799</v>
      </c>
      <c r="K825">
        <v>3591000</v>
      </c>
      <c r="L825">
        <v>2392072</v>
      </c>
      <c r="M825">
        <v>3591000</v>
      </c>
      <c r="O825">
        <v>0.85</v>
      </c>
      <c r="P825" t="s">
        <v>13</v>
      </c>
    </row>
    <row r="826" spans="1:16">
      <c r="A826" t="s">
        <v>526</v>
      </c>
      <c r="B826" t="s">
        <v>287</v>
      </c>
      <c r="C826" t="s">
        <v>319</v>
      </c>
      <c r="D826" t="s">
        <v>2708</v>
      </c>
      <c r="E826" t="s">
        <v>3207</v>
      </c>
      <c r="H826" t="s">
        <v>3212</v>
      </c>
      <c r="I826" t="s">
        <v>777</v>
      </c>
      <c r="K826">
        <v>1335814</v>
      </c>
      <c r="L826">
        <v>1281251</v>
      </c>
      <c r="M826">
        <v>1335814</v>
      </c>
      <c r="O826">
        <v>0.98</v>
      </c>
      <c r="P826" t="s">
        <v>20</v>
      </c>
    </row>
    <row r="827" spans="1:16">
      <c r="A827" t="s">
        <v>526</v>
      </c>
      <c r="B827" t="s">
        <v>287</v>
      </c>
      <c r="C827" t="s">
        <v>319</v>
      </c>
      <c r="D827" t="s">
        <v>2708</v>
      </c>
      <c r="E827" t="s">
        <v>3207</v>
      </c>
      <c r="H827" t="s">
        <v>3213</v>
      </c>
      <c r="I827" t="s">
        <v>799</v>
      </c>
      <c r="K827">
        <v>1100000</v>
      </c>
      <c r="L827">
        <v>1098422</v>
      </c>
      <c r="M827">
        <v>1100000</v>
      </c>
      <c r="O827">
        <v>1</v>
      </c>
      <c r="P827" t="s">
        <v>13</v>
      </c>
    </row>
    <row r="828" spans="1:16">
      <c r="A828" t="s">
        <v>526</v>
      </c>
      <c r="B828" t="s">
        <v>287</v>
      </c>
      <c r="C828" t="s">
        <v>319</v>
      </c>
      <c r="D828" t="s">
        <v>2708</v>
      </c>
      <c r="H828" t="s">
        <v>3214</v>
      </c>
      <c r="I828" t="s">
        <v>3215</v>
      </c>
      <c r="K828">
        <v>5434000</v>
      </c>
      <c r="L828">
        <v>5380656</v>
      </c>
      <c r="M828">
        <v>5434000</v>
      </c>
      <c r="O828">
        <v>0.86</v>
      </c>
      <c r="P828" t="s">
        <v>20</v>
      </c>
    </row>
    <row r="829" spans="1:16">
      <c r="A829" t="s">
        <v>526</v>
      </c>
      <c r="B829" t="s">
        <v>287</v>
      </c>
      <c r="C829" t="s">
        <v>319</v>
      </c>
      <c r="D829" t="s">
        <v>2711</v>
      </c>
      <c r="H829" t="s">
        <v>3216</v>
      </c>
      <c r="I829" t="s">
        <v>661</v>
      </c>
      <c r="K829">
        <v>7681000</v>
      </c>
      <c r="L829">
        <v>5017204</v>
      </c>
      <c r="M829">
        <v>7681000</v>
      </c>
      <c r="O829">
        <v>0.9</v>
      </c>
      <c r="P829" t="s">
        <v>20</v>
      </c>
    </row>
    <row r="830" spans="1:16">
      <c r="A830" t="s">
        <v>526</v>
      </c>
      <c r="B830" t="s">
        <v>287</v>
      </c>
      <c r="C830" t="s">
        <v>319</v>
      </c>
      <c r="D830" t="s">
        <v>2711</v>
      </c>
      <c r="H830" t="s">
        <v>3217</v>
      </c>
      <c r="I830" t="s">
        <v>3218</v>
      </c>
      <c r="K830">
        <v>6775000</v>
      </c>
      <c r="L830">
        <v>6279844</v>
      </c>
      <c r="M830">
        <v>6775000</v>
      </c>
      <c r="O830">
        <v>0.95</v>
      </c>
      <c r="P830" t="s">
        <v>20</v>
      </c>
    </row>
    <row r="831" spans="1:16">
      <c r="A831" t="s">
        <v>526</v>
      </c>
      <c r="B831" t="s">
        <v>287</v>
      </c>
      <c r="C831" t="s">
        <v>319</v>
      </c>
      <c r="D831" t="s">
        <v>2711</v>
      </c>
      <c r="H831" t="s">
        <v>3219</v>
      </c>
      <c r="I831" t="s">
        <v>661</v>
      </c>
      <c r="K831">
        <v>3392000</v>
      </c>
      <c r="L831">
        <v>3168642</v>
      </c>
      <c r="M831">
        <v>3392000</v>
      </c>
      <c r="O831">
        <v>0.96</v>
      </c>
      <c r="P831" t="s">
        <v>20</v>
      </c>
    </row>
    <row r="832" spans="1:16">
      <c r="A832" t="s">
        <v>526</v>
      </c>
      <c r="B832" t="s">
        <v>287</v>
      </c>
      <c r="C832" t="s">
        <v>319</v>
      </c>
      <c r="D832" t="s">
        <v>2711</v>
      </c>
      <c r="H832" t="s">
        <v>3220</v>
      </c>
      <c r="I832" t="s">
        <v>788</v>
      </c>
      <c r="K832">
        <v>1779000</v>
      </c>
      <c r="L832">
        <v>1537215</v>
      </c>
      <c r="M832">
        <v>1779000</v>
      </c>
      <c r="O832">
        <v>0.95</v>
      </c>
      <c r="P832" t="s">
        <v>20</v>
      </c>
    </row>
    <row r="833" spans="1:16">
      <c r="A833" t="s">
        <v>526</v>
      </c>
      <c r="B833" t="s">
        <v>287</v>
      </c>
      <c r="C833" t="s">
        <v>3199</v>
      </c>
      <c r="D833" t="s">
        <v>2711</v>
      </c>
      <c r="H833" t="s">
        <v>3221</v>
      </c>
      <c r="I833">
        <v>2025</v>
      </c>
      <c r="K833">
        <v>1640000</v>
      </c>
      <c r="L833">
        <v>0</v>
      </c>
      <c r="M833">
        <v>1640000</v>
      </c>
      <c r="O833">
        <v>0</v>
      </c>
      <c r="P833" t="s">
        <v>3203</v>
      </c>
    </row>
    <row r="834" spans="1:16">
      <c r="A834" t="s">
        <v>526</v>
      </c>
      <c r="B834" t="s">
        <v>287</v>
      </c>
      <c r="C834" t="s">
        <v>3185</v>
      </c>
      <c r="D834" t="s">
        <v>2711</v>
      </c>
      <c r="H834" t="s">
        <v>3222</v>
      </c>
      <c r="I834">
        <v>2024</v>
      </c>
      <c r="K834">
        <v>1200000</v>
      </c>
      <c r="L834">
        <v>5818.7330000000002</v>
      </c>
      <c r="M834">
        <v>1200000</v>
      </c>
      <c r="O834">
        <v>0</v>
      </c>
      <c r="P834" t="s">
        <v>3187</v>
      </c>
    </row>
    <row r="835" spans="1:16">
      <c r="A835" t="s">
        <v>526</v>
      </c>
      <c r="B835" t="s">
        <v>287</v>
      </c>
      <c r="C835" t="s">
        <v>3185</v>
      </c>
      <c r="D835" t="s">
        <v>2716</v>
      </c>
      <c r="H835" t="s">
        <v>3223</v>
      </c>
      <c r="I835">
        <v>2024</v>
      </c>
      <c r="K835">
        <v>1000000</v>
      </c>
      <c r="L835">
        <v>599824.10398000001</v>
      </c>
      <c r="M835">
        <v>1000000</v>
      </c>
      <c r="O835">
        <v>1E-3</v>
      </c>
      <c r="P835" t="s">
        <v>20</v>
      </c>
    </row>
    <row r="836" spans="1:16">
      <c r="A836" t="s">
        <v>526</v>
      </c>
      <c r="B836" t="s">
        <v>287</v>
      </c>
      <c r="C836" t="s">
        <v>319</v>
      </c>
      <c r="D836" t="s">
        <v>2716</v>
      </c>
      <c r="H836" t="s">
        <v>3224</v>
      </c>
      <c r="I836" t="s">
        <v>661</v>
      </c>
      <c r="K836">
        <v>2900000</v>
      </c>
      <c r="L836">
        <v>2796283</v>
      </c>
      <c r="M836">
        <v>2900000</v>
      </c>
      <c r="O836">
        <v>1</v>
      </c>
      <c r="P836" t="s">
        <v>20</v>
      </c>
    </row>
    <row r="837" spans="1:16">
      <c r="A837" t="s">
        <v>526</v>
      </c>
      <c r="B837" t="s">
        <v>287</v>
      </c>
      <c r="C837" t="s">
        <v>319</v>
      </c>
      <c r="D837" t="s">
        <v>2716</v>
      </c>
      <c r="H837" t="s">
        <v>3225</v>
      </c>
      <c r="I837" t="s">
        <v>3218</v>
      </c>
      <c r="K837">
        <v>1880000</v>
      </c>
      <c r="L837">
        <v>1566968</v>
      </c>
      <c r="M837">
        <v>1880000</v>
      </c>
      <c r="O837">
        <v>1</v>
      </c>
      <c r="P837" t="s">
        <v>20</v>
      </c>
    </row>
    <row r="838" spans="1:16">
      <c r="A838" t="s">
        <v>526</v>
      </c>
      <c r="B838" t="s">
        <v>287</v>
      </c>
      <c r="C838" t="s">
        <v>319</v>
      </c>
      <c r="D838" t="s">
        <v>2716</v>
      </c>
      <c r="H838" t="s">
        <v>3226</v>
      </c>
      <c r="I838" t="s">
        <v>788</v>
      </c>
      <c r="K838">
        <v>1700000</v>
      </c>
      <c r="L838">
        <v>1675348</v>
      </c>
      <c r="M838">
        <v>1700000</v>
      </c>
      <c r="O838">
        <v>1</v>
      </c>
      <c r="P838" t="s">
        <v>20</v>
      </c>
    </row>
    <row r="839" spans="1:16">
      <c r="A839" t="s">
        <v>526</v>
      </c>
      <c r="B839" t="s">
        <v>287</v>
      </c>
      <c r="C839" t="s">
        <v>319</v>
      </c>
      <c r="D839" t="s">
        <v>2716</v>
      </c>
      <c r="H839" t="s">
        <v>3227</v>
      </c>
      <c r="I839" t="s">
        <v>661</v>
      </c>
      <c r="K839">
        <v>1000000</v>
      </c>
      <c r="L839">
        <v>999011</v>
      </c>
      <c r="M839">
        <v>1000000</v>
      </c>
      <c r="O839">
        <v>0.96</v>
      </c>
      <c r="P839" t="s">
        <v>20</v>
      </c>
    </row>
    <row r="840" spans="1:16">
      <c r="A840" t="s">
        <v>526</v>
      </c>
      <c r="B840" t="s">
        <v>287</v>
      </c>
      <c r="C840" t="s">
        <v>3185</v>
      </c>
      <c r="D840" t="s">
        <v>2716</v>
      </c>
      <c r="H840" t="s">
        <v>3228</v>
      </c>
      <c r="I840">
        <v>2024</v>
      </c>
      <c r="K840">
        <v>3500000</v>
      </c>
      <c r="L840">
        <v>0</v>
      </c>
      <c r="M840">
        <v>3500000</v>
      </c>
      <c r="O840">
        <v>0</v>
      </c>
      <c r="P840" t="s">
        <v>3203</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F8DBE-B1CB-3E4D-B891-A2F9A43A83C7}">
  <sheetPr>
    <tabColor rgb="FFFF0000"/>
  </sheetPr>
  <dimension ref="A1:E309"/>
  <sheetViews>
    <sheetView workbookViewId="0"/>
  </sheetViews>
  <sheetFormatPr baseColWidth="10" defaultRowHeight="15"/>
  <cols>
    <col min="1" max="1" width="63.83203125" bestFit="1" customWidth="1"/>
    <col min="2" max="2" width="17.83203125" customWidth="1"/>
    <col min="3" max="3" width="12.6640625" bestFit="1" customWidth="1"/>
    <col min="4" max="4" width="12.83203125" bestFit="1" customWidth="1"/>
    <col min="5" max="5" width="19" bestFit="1" customWidth="1"/>
  </cols>
  <sheetData>
    <row r="1" spans="1:5">
      <c r="A1" t="s">
        <v>3605</v>
      </c>
      <c r="B1" t="s">
        <v>2606</v>
      </c>
      <c r="C1" t="s">
        <v>2609</v>
      </c>
      <c r="D1" t="s">
        <v>2608</v>
      </c>
      <c r="E1" t="s">
        <v>2607</v>
      </c>
    </row>
    <row r="2" spans="1:5">
      <c r="A2" s="885" t="s">
        <v>2689</v>
      </c>
      <c r="B2">
        <v>1</v>
      </c>
      <c r="C2">
        <v>1250000</v>
      </c>
      <c r="E2">
        <v>238684</v>
      </c>
    </row>
    <row r="3" spans="1:5">
      <c r="A3" s="885" t="s">
        <v>299</v>
      </c>
      <c r="B3">
        <v>1</v>
      </c>
      <c r="C3">
        <v>1250000</v>
      </c>
      <c r="E3">
        <v>238684</v>
      </c>
    </row>
    <row r="4" spans="1:5">
      <c r="A4" s="885" t="s">
        <v>2690</v>
      </c>
      <c r="B4">
        <v>25</v>
      </c>
      <c r="C4">
        <v>75078564</v>
      </c>
      <c r="D4">
        <v>35794939.510360003</v>
      </c>
      <c r="E4">
        <v>33385206.887940001</v>
      </c>
    </row>
    <row r="5" spans="1:5">
      <c r="A5" s="885" t="s">
        <v>266</v>
      </c>
      <c r="B5">
        <v>1</v>
      </c>
      <c r="C5">
        <v>3164000</v>
      </c>
      <c r="D5">
        <v>3152919</v>
      </c>
      <c r="E5">
        <v>1729204</v>
      </c>
    </row>
    <row r="6" spans="1:5">
      <c r="A6" s="885" t="s">
        <v>273</v>
      </c>
      <c r="B6">
        <v>2</v>
      </c>
      <c r="C6">
        <v>2175000</v>
      </c>
      <c r="D6">
        <v>1196380</v>
      </c>
      <c r="E6">
        <v>1181371</v>
      </c>
    </row>
    <row r="7" spans="1:5">
      <c r="A7" s="885" t="s">
        <v>274</v>
      </c>
      <c r="B7">
        <v>1</v>
      </c>
      <c r="C7">
        <v>268000</v>
      </c>
      <c r="E7">
        <v>358</v>
      </c>
    </row>
    <row r="8" spans="1:5">
      <c r="A8" s="885" t="s">
        <v>46</v>
      </c>
      <c r="B8">
        <v>1</v>
      </c>
      <c r="C8">
        <v>16108000</v>
      </c>
      <c r="D8">
        <v>15142080.705219999</v>
      </c>
      <c r="E8">
        <v>10670180.696830001</v>
      </c>
    </row>
    <row r="9" spans="1:5">
      <c r="A9" s="885" t="s">
        <v>282</v>
      </c>
      <c r="B9">
        <v>2</v>
      </c>
      <c r="C9">
        <v>11237000</v>
      </c>
      <c r="E9">
        <v>6725548.73037</v>
      </c>
    </row>
    <row r="10" spans="1:5">
      <c r="A10" s="885" t="s">
        <v>289</v>
      </c>
      <c r="B10">
        <v>4</v>
      </c>
      <c r="C10">
        <v>17276000</v>
      </c>
      <c r="D10">
        <v>6294377.54036</v>
      </c>
      <c r="E10">
        <v>3022738.5628399998</v>
      </c>
    </row>
    <row r="11" spans="1:5">
      <c r="A11" s="885" t="s">
        <v>291</v>
      </c>
      <c r="B11">
        <v>3</v>
      </c>
      <c r="C11">
        <v>7014000</v>
      </c>
      <c r="D11">
        <v>2987620</v>
      </c>
      <c r="E11">
        <v>1815640</v>
      </c>
    </row>
    <row r="12" spans="1:5">
      <c r="A12" s="885" t="s">
        <v>292</v>
      </c>
      <c r="B12">
        <v>2</v>
      </c>
      <c r="C12">
        <v>2027000</v>
      </c>
      <c r="D12">
        <v>1521621</v>
      </c>
      <c r="E12">
        <v>1461681</v>
      </c>
    </row>
    <row r="13" spans="1:5">
      <c r="A13" s="885" t="s">
        <v>296</v>
      </c>
      <c r="B13">
        <v>2</v>
      </c>
      <c r="C13">
        <v>4489000</v>
      </c>
      <c r="E13">
        <v>2389639.0775000001</v>
      </c>
    </row>
    <row r="14" spans="1:5">
      <c r="A14" s="885" t="s">
        <v>299</v>
      </c>
      <c r="B14">
        <v>1</v>
      </c>
      <c r="C14">
        <v>1604564</v>
      </c>
      <c r="E14">
        <v>1325438</v>
      </c>
    </row>
    <row r="15" spans="1:5">
      <c r="A15" s="885" t="s">
        <v>302</v>
      </c>
      <c r="B15">
        <v>1</v>
      </c>
      <c r="C15">
        <v>1800000</v>
      </c>
      <c r="E15">
        <v>139</v>
      </c>
    </row>
    <row r="16" spans="1:5">
      <c r="A16" s="885" t="s">
        <v>305</v>
      </c>
      <c r="B16">
        <v>1</v>
      </c>
      <c r="C16">
        <v>1433000</v>
      </c>
      <c r="D16">
        <v>1362085.0604699997</v>
      </c>
      <c r="E16">
        <v>1360940.63757</v>
      </c>
    </row>
    <row r="17" spans="1:5">
      <c r="A17" s="885" t="s">
        <v>311</v>
      </c>
      <c r="B17">
        <v>1</v>
      </c>
      <c r="C17">
        <v>1150000</v>
      </c>
      <c r="D17">
        <v>952310</v>
      </c>
      <c r="E17">
        <v>35051</v>
      </c>
    </row>
    <row r="18" spans="1:5">
      <c r="A18" s="885" t="s">
        <v>312</v>
      </c>
      <c r="B18">
        <v>2</v>
      </c>
      <c r="C18">
        <v>2318000</v>
      </c>
      <c r="D18">
        <v>632000</v>
      </c>
      <c r="E18">
        <v>28350</v>
      </c>
    </row>
    <row r="19" spans="1:5">
      <c r="A19" s="885" t="s">
        <v>277</v>
      </c>
      <c r="B19">
        <v>1</v>
      </c>
      <c r="C19">
        <v>3015000</v>
      </c>
      <c r="D19">
        <v>2553546.2043099999</v>
      </c>
      <c r="E19">
        <v>1638927.1828299998</v>
      </c>
    </row>
    <row r="20" spans="1:5">
      <c r="A20" s="885" t="s">
        <v>2691</v>
      </c>
      <c r="B20">
        <v>34</v>
      </c>
      <c r="C20">
        <v>88521309</v>
      </c>
      <c r="D20">
        <v>42711209.672049992</v>
      </c>
      <c r="E20">
        <v>42517722.186799996</v>
      </c>
    </row>
    <row r="21" spans="1:5">
      <c r="A21" s="885" t="s">
        <v>271</v>
      </c>
      <c r="B21">
        <v>2</v>
      </c>
      <c r="C21">
        <v>6264400</v>
      </c>
      <c r="D21">
        <v>1173117</v>
      </c>
      <c r="E21">
        <v>1077103</v>
      </c>
    </row>
    <row r="22" spans="1:5">
      <c r="A22" s="885" t="s">
        <v>273</v>
      </c>
      <c r="B22">
        <v>3</v>
      </c>
      <c r="C22">
        <v>10319832</v>
      </c>
      <c r="D22">
        <v>9963514</v>
      </c>
      <c r="E22">
        <v>8900982</v>
      </c>
    </row>
    <row r="23" spans="1:5">
      <c r="A23" s="885" t="s">
        <v>281</v>
      </c>
    </row>
    <row r="24" spans="1:5">
      <c r="A24" s="885" t="s">
        <v>282</v>
      </c>
      <c r="B24">
        <v>1</v>
      </c>
      <c r="C24">
        <v>4457000</v>
      </c>
      <c r="E24">
        <v>2665334.6286200006</v>
      </c>
    </row>
    <row r="25" spans="1:5">
      <c r="A25" s="885" t="s">
        <v>289</v>
      </c>
      <c r="B25">
        <v>3</v>
      </c>
      <c r="C25">
        <v>5953000</v>
      </c>
      <c r="D25">
        <v>4971471.8733700002</v>
      </c>
      <c r="E25">
        <v>4943039.2964399997</v>
      </c>
    </row>
    <row r="26" spans="1:5">
      <c r="A26" s="885" t="s">
        <v>292</v>
      </c>
      <c r="B26">
        <v>1</v>
      </c>
      <c r="C26">
        <v>2229000</v>
      </c>
      <c r="D26">
        <v>1869825</v>
      </c>
      <c r="E26">
        <v>680030</v>
      </c>
    </row>
    <row r="27" spans="1:5">
      <c r="A27" s="885" t="s">
        <v>104</v>
      </c>
      <c r="B27">
        <v>1</v>
      </c>
      <c r="C27">
        <v>2200000</v>
      </c>
      <c r="D27">
        <v>702335.67540999991</v>
      </c>
      <c r="E27">
        <v>675969.30566000007</v>
      </c>
    </row>
    <row r="28" spans="1:5">
      <c r="A28" s="885" t="s">
        <v>295</v>
      </c>
      <c r="B28">
        <v>1</v>
      </c>
      <c r="C28">
        <v>2350000</v>
      </c>
      <c r="D28">
        <v>2064650.0142999999</v>
      </c>
      <c r="E28">
        <v>1435907</v>
      </c>
    </row>
    <row r="29" spans="1:5">
      <c r="A29" s="885" t="s">
        <v>296</v>
      </c>
      <c r="B29">
        <v>2</v>
      </c>
      <c r="C29">
        <v>4550000</v>
      </c>
      <c r="E29">
        <v>2839662.6170999999</v>
      </c>
    </row>
    <row r="30" spans="1:5">
      <c r="A30" s="885" t="s">
        <v>297</v>
      </c>
      <c r="B30">
        <v>2</v>
      </c>
      <c r="C30">
        <v>4116607</v>
      </c>
      <c r="D30">
        <v>46535</v>
      </c>
      <c r="E30">
        <v>44769.797790000004</v>
      </c>
    </row>
    <row r="31" spans="1:5">
      <c r="A31" s="885" t="s">
        <v>300</v>
      </c>
      <c r="B31">
        <v>1</v>
      </c>
      <c r="C31">
        <v>2727853</v>
      </c>
      <c r="D31">
        <v>2649815.3555899998</v>
      </c>
      <c r="E31">
        <v>2432897.1112299999</v>
      </c>
    </row>
    <row r="32" spans="1:5">
      <c r="A32" s="885" t="s">
        <v>302</v>
      </c>
      <c r="B32">
        <v>1</v>
      </c>
      <c r="C32">
        <v>3330000</v>
      </c>
      <c r="E32">
        <v>1038424</v>
      </c>
    </row>
    <row r="33" spans="1:5">
      <c r="A33" s="885" t="s">
        <v>303</v>
      </c>
      <c r="B33">
        <v>5</v>
      </c>
      <c r="C33">
        <v>12829000</v>
      </c>
      <c r="D33">
        <v>9007227.1042400021</v>
      </c>
      <c r="E33">
        <v>8332849.4816299984</v>
      </c>
    </row>
    <row r="34" spans="1:5">
      <c r="A34" s="885" t="s">
        <v>305</v>
      </c>
      <c r="B34">
        <v>2</v>
      </c>
      <c r="C34">
        <v>4052000</v>
      </c>
      <c r="D34">
        <v>3878750.66598</v>
      </c>
      <c r="E34">
        <v>3818823.6391500002</v>
      </c>
    </row>
    <row r="35" spans="1:5">
      <c r="A35" s="885" t="s">
        <v>307</v>
      </c>
      <c r="B35">
        <v>1</v>
      </c>
      <c r="C35">
        <v>2500000</v>
      </c>
      <c r="D35">
        <v>60767</v>
      </c>
      <c r="E35">
        <v>0</v>
      </c>
    </row>
    <row r="36" spans="1:5">
      <c r="A36" s="885" t="s">
        <v>309</v>
      </c>
      <c r="B36">
        <v>1</v>
      </c>
      <c r="C36">
        <v>2800000</v>
      </c>
      <c r="D36">
        <v>0</v>
      </c>
      <c r="E36">
        <v>0</v>
      </c>
    </row>
    <row r="37" spans="1:5">
      <c r="A37" s="885" t="s">
        <v>313</v>
      </c>
      <c r="B37">
        <v>1</v>
      </c>
      <c r="C37">
        <v>2500000</v>
      </c>
      <c r="D37">
        <v>9659</v>
      </c>
      <c r="E37">
        <v>0</v>
      </c>
    </row>
    <row r="38" spans="1:5">
      <c r="A38" s="885" t="s">
        <v>314</v>
      </c>
      <c r="B38">
        <v>1</v>
      </c>
      <c r="C38">
        <v>3593000</v>
      </c>
      <c r="D38">
        <v>3022704</v>
      </c>
      <c r="E38">
        <v>1873705</v>
      </c>
    </row>
    <row r="39" spans="1:5">
      <c r="A39" s="885" t="s">
        <v>315</v>
      </c>
      <c r="B39">
        <v>3</v>
      </c>
      <c r="C39">
        <v>6227617</v>
      </c>
      <c r="D39">
        <v>986279</v>
      </c>
      <c r="E39">
        <v>13989</v>
      </c>
    </row>
    <row r="40" spans="1:5">
      <c r="A40" s="885" t="s">
        <v>316</v>
      </c>
      <c r="B40">
        <v>1</v>
      </c>
      <c r="C40">
        <v>2700000</v>
      </c>
      <c r="D40">
        <v>0</v>
      </c>
      <c r="E40">
        <v>0</v>
      </c>
    </row>
    <row r="41" spans="1:5">
      <c r="A41" s="885" t="s">
        <v>277</v>
      </c>
      <c r="B41">
        <v>1</v>
      </c>
      <c r="C41">
        <v>2822000</v>
      </c>
      <c r="D41">
        <v>2304558.9831599998</v>
      </c>
      <c r="E41">
        <v>1744236.3091799999</v>
      </c>
    </row>
    <row r="42" spans="1:5">
      <c r="A42" s="885" t="s">
        <v>2692</v>
      </c>
      <c r="B42">
        <v>1</v>
      </c>
      <c r="C42">
        <v>2354700</v>
      </c>
      <c r="D42">
        <v>2333195.7896500002</v>
      </c>
      <c r="E42">
        <v>1802547.4883899998</v>
      </c>
    </row>
    <row r="43" spans="1:5">
      <c r="A43" s="885" t="s">
        <v>300</v>
      </c>
      <c r="B43">
        <v>1</v>
      </c>
      <c r="C43">
        <v>2354700</v>
      </c>
      <c r="D43">
        <v>2333195.7896500002</v>
      </c>
      <c r="E43">
        <v>1802547.4883899998</v>
      </c>
    </row>
    <row r="44" spans="1:5">
      <c r="A44" s="885" t="s">
        <v>2693</v>
      </c>
      <c r="B44">
        <v>11</v>
      </c>
      <c r="C44">
        <v>250692000</v>
      </c>
      <c r="D44">
        <v>7200000</v>
      </c>
      <c r="E44">
        <v>0</v>
      </c>
    </row>
    <row r="45" spans="1:5">
      <c r="A45" s="885" t="s">
        <v>274</v>
      </c>
      <c r="B45">
        <v>4</v>
      </c>
      <c r="C45">
        <v>14800000</v>
      </c>
    </row>
    <row r="46" spans="1:5">
      <c r="A46" s="885" t="s">
        <v>291</v>
      </c>
      <c r="B46">
        <v>5</v>
      </c>
      <c r="C46">
        <v>17662000</v>
      </c>
      <c r="D46">
        <v>7200000</v>
      </c>
      <c r="E46">
        <v>0</v>
      </c>
    </row>
    <row r="47" spans="1:5">
      <c r="A47" s="885" t="s">
        <v>298</v>
      </c>
      <c r="B47">
        <v>1</v>
      </c>
      <c r="C47">
        <v>82230000</v>
      </c>
      <c r="D47">
        <v>0</v>
      </c>
      <c r="E47">
        <v>0</v>
      </c>
    </row>
    <row r="48" spans="1:5">
      <c r="A48" s="885" t="s">
        <v>307</v>
      </c>
      <c r="B48">
        <v>1</v>
      </c>
      <c r="C48">
        <v>136000000</v>
      </c>
      <c r="E48">
        <v>0</v>
      </c>
    </row>
    <row r="49" spans="1:5">
      <c r="A49" s="885" t="s">
        <v>2695</v>
      </c>
      <c r="B49">
        <v>6</v>
      </c>
      <c r="C49">
        <v>2513901400</v>
      </c>
      <c r="D49">
        <v>5600742.3998300005</v>
      </c>
      <c r="E49">
        <v>3849595.8903999999</v>
      </c>
    </row>
    <row r="50" spans="1:5">
      <c r="A50" s="885" t="s">
        <v>56</v>
      </c>
      <c r="B50">
        <v>1</v>
      </c>
      <c r="C50">
        <v>2953000</v>
      </c>
    </row>
    <row r="51" spans="1:5">
      <c r="A51" s="885" t="s">
        <v>272</v>
      </c>
      <c r="B51">
        <v>1</v>
      </c>
      <c r="C51">
        <v>2688400</v>
      </c>
      <c r="D51">
        <v>1796419</v>
      </c>
      <c r="E51">
        <v>1583884</v>
      </c>
    </row>
    <row r="52" spans="1:5">
      <c r="A52" s="885" t="s">
        <v>166</v>
      </c>
      <c r="B52">
        <v>1</v>
      </c>
      <c r="C52">
        <v>1000000</v>
      </c>
      <c r="D52">
        <v>989297</v>
      </c>
      <c r="E52">
        <v>199422</v>
      </c>
    </row>
    <row r="53" spans="1:5">
      <c r="A53" s="885" t="s">
        <v>288</v>
      </c>
      <c r="B53">
        <v>1</v>
      </c>
      <c r="C53">
        <v>2504000000</v>
      </c>
    </row>
    <row r="54" spans="1:5">
      <c r="A54" s="885" t="s">
        <v>300</v>
      </c>
      <c r="B54">
        <v>1</v>
      </c>
      <c r="C54">
        <v>1437000</v>
      </c>
      <c r="D54">
        <v>1133694.39983</v>
      </c>
      <c r="E54">
        <v>951546.89040000003</v>
      </c>
    </row>
    <row r="55" spans="1:5">
      <c r="A55" s="885" t="s">
        <v>306</v>
      </c>
      <c r="B55">
        <v>1</v>
      </c>
      <c r="C55">
        <v>1823000</v>
      </c>
      <c r="D55">
        <v>1681332</v>
      </c>
      <c r="E55">
        <v>1114743</v>
      </c>
    </row>
    <row r="56" spans="1:5">
      <c r="A56" s="885" t="s">
        <v>2696</v>
      </c>
      <c r="B56">
        <v>10</v>
      </c>
      <c r="C56">
        <v>4748211789</v>
      </c>
      <c r="D56">
        <v>9331301.5420200005</v>
      </c>
      <c r="E56">
        <v>9292128.1596399993</v>
      </c>
    </row>
    <row r="57" spans="1:5">
      <c r="A57" s="885" t="s">
        <v>267</v>
      </c>
      <c r="B57">
        <v>5</v>
      </c>
      <c r="C57">
        <v>7969789</v>
      </c>
      <c r="D57">
        <v>7841288.5420200005</v>
      </c>
      <c r="E57">
        <v>7813517.3295499999</v>
      </c>
    </row>
    <row r="58" spans="1:5">
      <c r="A58" s="885" t="s">
        <v>288</v>
      </c>
      <c r="B58">
        <v>4</v>
      </c>
      <c r="C58">
        <v>4738715000</v>
      </c>
    </row>
    <row r="59" spans="1:5">
      <c r="A59" s="885" t="s">
        <v>297</v>
      </c>
      <c r="B59">
        <v>1</v>
      </c>
      <c r="C59">
        <v>1527000</v>
      </c>
      <c r="D59">
        <v>1490013</v>
      </c>
      <c r="E59">
        <v>1478610.8300900001</v>
      </c>
    </row>
    <row r="60" spans="1:5">
      <c r="A60" s="885" t="s">
        <v>2697</v>
      </c>
      <c r="B60">
        <v>53</v>
      </c>
      <c r="C60">
        <v>4823250883</v>
      </c>
      <c r="D60">
        <v>126552895.25028002</v>
      </c>
      <c r="E60">
        <v>122690199.82599002</v>
      </c>
    </row>
    <row r="61" spans="1:5">
      <c r="A61" s="885" t="s">
        <v>267</v>
      </c>
      <c r="B61">
        <v>4</v>
      </c>
      <c r="C61">
        <v>9374333</v>
      </c>
      <c r="D61">
        <v>7662152.1749100005</v>
      </c>
      <c r="E61">
        <v>7276157.0345399994</v>
      </c>
    </row>
    <row r="62" spans="1:5">
      <c r="A62" s="885" t="s">
        <v>268</v>
      </c>
      <c r="B62">
        <v>1</v>
      </c>
      <c r="C62">
        <v>500000</v>
      </c>
      <c r="E62">
        <v>149695</v>
      </c>
    </row>
    <row r="63" spans="1:5">
      <c r="A63" s="885" t="s">
        <v>271</v>
      </c>
      <c r="B63">
        <v>2</v>
      </c>
      <c r="C63">
        <v>4789540</v>
      </c>
      <c r="D63">
        <v>4088048</v>
      </c>
      <c r="E63">
        <v>3795626</v>
      </c>
    </row>
    <row r="64" spans="1:5">
      <c r="A64" s="885" t="s">
        <v>272</v>
      </c>
      <c r="B64">
        <v>1</v>
      </c>
      <c r="C64">
        <v>2080000</v>
      </c>
      <c r="D64">
        <v>2016877</v>
      </c>
      <c r="E64">
        <v>1535444</v>
      </c>
    </row>
    <row r="65" spans="1:5">
      <c r="A65" s="885" t="s">
        <v>273</v>
      </c>
      <c r="B65">
        <v>2</v>
      </c>
      <c r="C65">
        <v>2793000</v>
      </c>
      <c r="D65">
        <v>1263690</v>
      </c>
      <c r="E65">
        <v>864750</v>
      </c>
    </row>
    <row r="66" spans="1:5">
      <c r="A66" s="885" t="s">
        <v>46</v>
      </c>
      <c r="B66">
        <v>3</v>
      </c>
      <c r="C66">
        <v>52120055</v>
      </c>
      <c r="D66">
        <v>51757952.754790001</v>
      </c>
      <c r="E66">
        <v>45851175.526299998</v>
      </c>
    </row>
    <row r="67" spans="1:5">
      <c r="A67" s="885" t="s">
        <v>74</v>
      </c>
      <c r="B67">
        <v>1</v>
      </c>
      <c r="C67">
        <v>2500000</v>
      </c>
      <c r="D67">
        <v>2479731.2784799999</v>
      </c>
      <c r="E67">
        <v>2434168</v>
      </c>
    </row>
    <row r="68" spans="1:5">
      <c r="A68" s="885" t="s">
        <v>288</v>
      </c>
      <c r="B68">
        <v>1</v>
      </c>
      <c r="C68">
        <v>4642710000</v>
      </c>
    </row>
    <row r="69" spans="1:5">
      <c r="A69" s="885" t="s">
        <v>289</v>
      </c>
      <c r="B69">
        <v>6</v>
      </c>
      <c r="C69">
        <v>28368352</v>
      </c>
      <c r="D69">
        <v>15761331.337019999</v>
      </c>
      <c r="E69">
        <v>14326257.244100001</v>
      </c>
    </row>
    <row r="70" spans="1:5">
      <c r="A70" s="885" t="s">
        <v>290</v>
      </c>
      <c r="B70">
        <v>1</v>
      </c>
      <c r="C70">
        <v>19966463</v>
      </c>
      <c r="D70">
        <v>18827752.600000001</v>
      </c>
      <c r="E70">
        <v>18700276</v>
      </c>
    </row>
    <row r="71" spans="1:5">
      <c r="A71" s="885" t="s">
        <v>291</v>
      </c>
      <c r="B71">
        <v>1</v>
      </c>
      <c r="C71">
        <v>1650000</v>
      </c>
      <c r="D71">
        <v>990669</v>
      </c>
      <c r="E71">
        <v>967483</v>
      </c>
    </row>
    <row r="72" spans="1:5">
      <c r="A72" s="885" t="s">
        <v>104</v>
      </c>
      <c r="B72">
        <v>2</v>
      </c>
      <c r="C72">
        <v>6050000</v>
      </c>
      <c r="D72">
        <v>3052865.96062</v>
      </c>
      <c r="E72">
        <v>1978724.52856</v>
      </c>
    </row>
    <row r="73" spans="1:5">
      <c r="A73" s="885" t="s">
        <v>294</v>
      </c>
      <c r="B73">
        <v>6</v>
      </c>
      <c r="C73">
        <v>8595740</v>
      </c>
      <c r="E73">
        <v>2358171.31</v>
      </c>
    </row>
    <row r="74" spans="1:5">
      <c r="A74" s="885" t="s">
        <v>296</v>
      </c>
      <c r="B74">
        <v>3</v>
      </c>
      <c r="C74">
        <v>6210000</v>
      </c>
      <c r="E74">
        <v>3578884.90711</v>
      </c>
    </row>
    <row r="75" spans="1:5">
      <c r="A75" s="885" t="s">
        <v>297</v>
      </c>
      <c r="B75">
        <v>1</v>
      </c>
      <c r="C75">
        <v>3104000</v>
      </c>
      <c r="D75">
        <v>3065910</v>
      </c>
      <c r="E75">
        <v>3057058.8769800002</v>
      </c>
    </row>
    <row r="76" spans="1:5">
      <c r="A76" s="885" t="s">
        <v>298</v>
      </c>
      <c r="B76">
        <v>2</v>
      </c>
      <c r="C76">
        <v>5402000</v>
      </c>
      <c r="D76">
        <v>4983708</v>
      </c>
      <c r="E76">
        <v>4192133</v>
      </c>
    </row>
    <row r="77" spans="1:5">
      <c r="A77" s="885" t="s">
        <v>299</v>
      </c>
      <c r="B77">
        <v>1</v>
      </c>
      <c r="C77">
        <v>4665000</v>
      </c>
      <c r="E77">
        <v>2867642</v>
      </c>
    </row>
    <row r="78" spans="1:5">
      <c r="A78" s="885" t="s">
        <v>302</v>
      </c>
      <c r="B78">
        <v>3</v>
      </c>
      <c r="C78">
        <v>6866200</v>
      </c>
      <c r="E78">
        <v>1835958</v>
      </c>
    </row>
    <row r="79" spans="1:5">
      <c r="A79" s="885" t="s">
        <v>303</v>
      </c>
      <c r="B79">
        <v>6</v>
      </c>
      <c r="C79">
        <v>7430600</v>
      </c>
      <c r="D79">
        <v>6331300.2696199995</v>
      </c>
      <c r="E79">
        <v>3897560.1135</v>
      </c>
    </row>
    <row r="80" spans="1:5">
      <c r="A80" s="885" t="s">
        <v>305</v>
      </c>
      <c r="B80">
        <v>2</v>
      </c>
      <c r="C80">
        <v>3736600</v>
      </c>
      <c r="D80">
        <v>1300299.23181</v>
      </c>
      <c r="E80">
        <v>1240599.6517600003</v>
      </c>
    </row>
    <row r="81" spans="1:5">
      <c r="A81" s="885" t="s">
        <v>277</v>
      </c>
      <c r="B81">
        <v>4</v>
      </c>
      <c r="C81">
        <v>4339000</v>
      </c>
      <c r="D81">
        <v>2970607.6430299995</v>
      </c>
      <c r="E81">
        <v>1782435.6331399998</v>
      </c>
    </row>
    <row r="82" spans="1:5">
      <c r="A82" s="885" t="s">
        <v>2698</v>
      </c>
      <c r="B82">
        <v>2</v>
      </c>
      <c r="C82">
        <v>1090000</v>
      </c>
      <c r="D82">
        <v>741377</v>
      </c>
      <c r="E82">
        <v>591371</v>
      </c>
    </row>
    <row r="83" spans="1:5">
      <c r="A83" s="885" t="s">
        <v>298</v>
      </c>
      <c r="B83">
        <v>2</v>
      </c>
      <c r="C83">
        <v>1090000</v>
      </c>
      <c r="D83">
        <v>741377</v>
      </c>
      <c r="E83">
        <v>591371</v>
      </c>
    </row>
    <row r="84" spans="1:5">
      <c r="A84" s="885" t="s">
        <v>2699</v>
      </c>
      <c r="B84">
        <v>5</v>
      </c>
      <c r="C84">
        <v>21147091</v>
      </c>
      <c r="D84">
        <v>2973117.7918800004</v>
      </c>
      <c r="E84">
        <v>1710543.49529</v>
      </c>
    </row>
    <row r="85" spans="1:5">
      <c r="A85" s="885" t="s">
        <v>268</v>
      </c>
      <c r="B85">
        <v>1</v>
      </c>
      <c r="C85">
        <v>255000</v>
      </c>
      <c r="E85">
        <v>173624</v>
      </c>
    </row>
    <row r="86" spans="1:5">
      <c r="A86" s="885" t="s">
        <v>271</v>
      </c>
      <c r="B86">
        <v>1</v>
      </c>
      <c r="C86">
        <v>1600000</v>
      </c>
      <c r="D86">
        <v>0</v>
      </c>
      <c r="E86">
        <v>0</v>
      </c>
    </row>
    <row r="87" spans="1:5">
      <c r="A87" s="885" t="s">
        <v>46</v>
      </c>
      <c r="B87">
        <v>1</v>
      </c>
      <c r="C87">
        <v>17867591</v>
      </c>
      <c r="D87">
        <v>1922185.49905</v>
      </c>
      <c r="E87">
        <v>563080.16738999996</v>
      </c>
    </row>
    <row r="88" spans="1:5">
      <c r="A88" s="885" t="s">
        <v>277</v>
      </c>
      <c r="B88">
        <v>2</v>
      </c>
      <c r="C88">
        <v>1424500</v>
      </c>
      <c r="D88">
        <v>1050932.2928300002</v>
      </c>
      <c r="E88">
        <v>973839.32789999992</v>
      </c>
    </row>
    <row r="89" spans="1:5">
      <c r="A89" s="885" t="s">
        <v>2700</v>
      </c>
      <c r="B89">
        <v>17</v>
      </c>
      <c r="C89">
        <v>2611771238</v>
      </c>
      <c r="D89">
        <v>16584618.492180001</v>
      </c>
      <c r="E89">
        <v>26190008.726089995</v>
      </c>
    </row>
    <row r="90" spans="1:5">
      <c r="A90" s="885" t="s">
        <v>268</v>
      </c>
      <c r="B90">
        <v>2</v>
      </c>
      <c r="C90">
        <v>2552145</v>
      </c>
      <c r="E90">
        <v>945026</v>
      </c>
    </row>
    <row r="91" spans="1:5">
      <c r="A91" s="885" t="s">
        <v>271</v>
      </c>
      <c r="B91">
        <v>1</v>
      </c>
      <c r="C91">
        <v>1326178</v>
      </c>
      <c r="D91">
        <v>1317631</v>
      </c>
      <c r="E91">
        <v>1309697</v>
      </c>
    </row>
    <row r="92" spans="1:5">
      <c r="A92" s="885" t="s">
        <v>273</v>
      </c>
      <c r="B92">
        <v>1</v>
      </c>
      <c r="C92">
        <v>1020000</v>
      </c>
      <c r="D92">
        <v>937279</v>
      </c>
      <c r="E92">
        <v>936730</v>
      </c>
    </row>
    <row r="93" spans="1:5">
      <c r="A93" s="885" t="s">
        <v>281</v>
      </c>
    </row>
    <row r="94" spans="1:5">
      <c r="A94" s="885" t="s">
        <v>288</v>
      </c>
      <c r="B94">
        <v>1</v>
      </c>
      <c r="C94">
        <v>2577000000</v>
      </c>
    </row>
    <row r="95" spans="1:5">
      <c r="A95" s="885" t="s">
        <v>289</v>
      </c>
      <c r="B95">
        <v>3</v>
      </c>
      <c r="C95">
        <v>4258360</v>
      </c>
      <c r="D95">
        <v>3663623.4279900002</v>
      </c>
      <c r="E95">
        <v>3503709.7229400002</v>
      </c>
    </row>
    <row r="96" spans="1:5">
      <c r="A96" s="885" t="s">
        <v>290</v>
      </c>
      <c r="B96">
        <v>1</v>
      </c>
      <c r="C96">
        <v>11980255</v>
      </c>
      <c r="D96">
        <v>0</v>
      </c>
      <c r="E96">
        <v>11980255</v>
      </c>
    </row>
    <row r="97" spans="1:5">
      <c r="A97" s="885" t="s">
        <v>296</v>
      </c>
      <c r="B97">
        <v>1</v>
      </c>
      <c r="C97">
        <v>1200000</v>
      </c>
      <c r="E97">
        <v>19718.09</v>
      </c>
    </row>
    <row r="98" spans="1:5">
      <c r="A98" s="885" t="s">
        <v>298</v>
      </c>
      <c r="B98">
        <v>1</v>
      </c>
      <c r="C98">
        <v>3693200</v>
      </c>
      <c r="D98">
        <v>3435134</v>
      </c>
      <c r="E98">
        <v>1549144</v>
      </c>
    </row>
    <row r="99" spans="1:5">
      <c r="A99" s="885" t="s">
        <v>300</v>
      </c>
      <c r="B99">
        <v>3</v>
      </c>
      <c r="C99">
        <v>5438100</v>
      </c>
      <c r="D99">
        <v>5154617.4411699995</v>
      </c>
      <c r="E99">
        <v>4089550.7986099995</v>
      </c>
    </row>
    <row r="100" spans="1:5">
      <c r="A100" s="885" t="s">
        <v>302</v>
      </c>
      <c r="B100">
        <v>1</v>
      </c>
      <c r="C100">
        <v>1200000</v>
      </c>
      <c r="E100">
        <v>23809</v>
      </c>
    </row>
    <row r="101" spans="1:5">
      <c r="A101" s="885" t="s">
        <v>277</v>
      </c>
      <c r="B101">
        <v>2</v>
      </c>
      <c r="C101">
        <v>2103000</v>
      </c>
      <c r="D101">
        <v>2076333.6230199998</v>
      </c>
      <c r="E101">
        <v>1832369.11454</v>
      </c>
    </row>
    <row r="102" spans="1:5">
      <c r="A102" s="885" t="s">
        <v>2703</v>
      </c>
      <c r="B102">
        <v>33</v>
      </c>
      <c r="C102">
        <v>1056188110</v>
      </c>
      <c r="D102">
        <v>32290673.539959997</v>
      </c>
      <c r="E102">
        <v>26407962.292199999</v>
      </c>
    </row>
    <row r="103" spans="1:5">
      <c r="A103" s="885" t="s">
        <v>266</v>
      </c>
      <c r="B103">
        <v>3</v>
      </c>
      <c r="C103">
        <v>5100000</v>
      </c>
      <c r="D103">
        <v>4203876</v>
      </c>
      <c r="E103">
        <v>1889231</v>
      </c>
    </row>
    <row r="104" spans="1:5">
      <c r="A104" s="885" t="s">
        <v>267</v>
      </c>
      <c r="B104">
        <v>3</v>
      </c>
      <c r="C104">
        <v>4500000</v>
      </c>
      <c r="D104">
        <v>2830859.4991600001</v>
      </c>
      <c r="E104">
        <v>2342649.4062100002</v>
      </c>
    </row>
    <row r="105" spans="1:5">
      <c r="A105" s="885" t="s">
        <v>268</v>
      </c>
      <c r="B105">
        <v>2</v>
      </c>
      <c r="C105">
        <v>5217108</v>
      </c>
      <c r="E105">
        <v>1913311</v>
      </c>
    </row>
    <row r="106" spans="1:5">
      <c r="A106" s="885" t="s">
        <v>271</v>
      </c>
      <c r="B106">
        <v>3</v>
      </c>
      <c r="C106">
        <v>3000000</v>
      </c>
      <c r="D106">
        <v>1412877</v>
      </c>
      <c r="E106">
        <v>257463</v>
      </c>
    </row>
    <row r="107" spans="1:5">
      <c r="A107" s="885" t="s">
        <v>272</v>
      </c>
      <c r="B107">
        <v>2</v>
      </c>
      <c r="C107">
        <v>3500000</v>
      </c>
      <c r="D107">
        <v>1695626</v>
      </c>
      <c r="E107">
        <v>1183893</v>
      </c>
    </row>
    <row r="108" spans="1:5">
      <c r="A108" s="885" t="s">
        <v>144</v>
      </c>
      <c r="B108">
        <v>2</v>
      </c>
      <c r="C108">
        <v>4000000</v>
      </c>
      <c r="D108">
        <v>3325385.2792699998</v>
      </c>
      <c r="E108">
        <v>2921600.17716</v>
      </c>
    </row>
    <row r="109" spans="1:5">
      <c r="A109" s="885" t="s">
        <v>281</v>
      </c>
    </row>
    <row r="110" spans="1:5">
      <c r="A110" s="885" t="s">
        <v>288</v>
      </c>
      <c r="B110">
        <v>1</v>
      </c>
      <c r="C110">
        <v>1000000000</v>
      </c>
    </row>
    <row r="111" spans="1:5">
      <c r="A111" s="885" t="s">
        <v>289</v>
      </c>
      <c r="B111">
        <v>3</v>
      </c>
      <c r="C111">
        <v>8800000</v>
      </c>
      <c r="D111">
        <v>2772374.9813399999</v>
      </c>
      <c r="E111">
        <v>2215559.3498300002</v>
      </c>
    </row>
    <row r="112" spans="1:5">
      <c r="A112" s="885" t="s">
        <v>291</v>
      </c>
      <c r="B112">
        <v>3</v>
      </c>
      <c r="C112">
        <v>5000000</v>
      </c>
      <c r="D112">
        <v>4768942</v>
      </c>
      <c r="E112">
        <v>3716424</v>
      </c>
    </row>
    <row r="113" spans="1:5">
      <c r="A113" s="885" t="s">
        <v>294</v>
      </c>
      <c r="B113">
        <v>1</v>
      </c>
      <c r="C113">
        <v>500000</v>
      </c>
      <c r="E113">
        <v>435042</v>
      </c>
    </row>
    <row r="114" spans="1:5">
      <c r="A114" s="885" t="s">
        <v>295</v>
      </c>
      <c r="B114">
        <v>1</v>
      </c>
      <c r="C114">
        <v>1134702</v>
      </c>
      <c r="D114">
        <v>387110.56057999999</v>
      </c>
      <c r="E114">
        <v>180273</v>
      </c>
    </row>
    <row r="115" spans="1:5">
      <c r="A115" s="885" t="s">
        <v>297</v>
      </c>
      <c r="B115">
        <v>1</v>
      </c>
      <c r="C115">
        <v>2000000</v>
      </c>
      <c r="D115">
        <v>1691351</v>
      </c>
      <c r="E115">
        <v>957852.66949999996</v>
      </c>
    </row>
    <row r="116" spans="1:5">
      <c r="A116" s="885" t="s">
        <v>298</v>
      </c>
      <c r="B116">
        <v>3</v>
      </c>
      <c r="C116">
        <v>4400000</v>
      </c>
      <c r="D116">
        <v>3449806</v>
      </c>
      <c r="E116">
        <v>1207496</v>
      </c>
    </row>
    <row r="117" spans="1:5">
      <c r="A117" s="885" t="s">
        <v>299</v>
      </c>
      <c r="B117">
        <v>1</v>
      </c>
      <c r="C117">
        <v>3000000</v>
      </c>
      <c r="E117">
        <v>2341776</v>
      </c>
    </row>
    <row r="118" spans="1:5">
      <c r="A118" s="885" t="s">
        <v>303</v>
      </c>
      <c r="B118">
        <v>2</v>
      </c>
      <c r="C118">
        <v>2200000</v>
      </c>
      <c r="D118">
        <v>2134095.6987999999</v>
      </c>
      <c r="E118">
        <v>2134095.6987899998</v>
      </c>
    </row>
    <row r="119" spans="1:5">
      <c r="A119" s="885" t="s">
        <v>277</v>
      </c>
      <c r="B119">
        <v>2</v>
      </c>
      <c r="C119">
        <v>3836300</v>
      </c>
      <c r="D119">
        <v>3618369.5208100006</v>
      </c>
      <c r="E119">
        <v>2711295.99071</v>
      </c>
    </row>
    <row r="120" spans="1:5">
      <c r="A120" s="885" t="s">
        <v>2704</v>
      </c>
      <c r="B120">
        <v>55</v>
      </c>
      <c r="C120">
        <v>4082202007.8080006</v>
      </c>
      <c r="D120">
        <v>81515381.055680007</v>
      </c>
      <c r="E120">
        <v>19885637.056309998</v>
      </c>
    </row>
    <row r="121" spans="1:5">
      <c r="A121" s="885" t="s">
        <v>266</v>
      </c>
      <c r="B121">
        <v>3</v>
      </c>
      <c r="C121">
        <v>6832686</v>
      </c>
      <c r="D121">
        <v>2590291</v>
      </c>
      <c r="E121">
        <v>179870</v>
      </c>
    </row>
    <row r="122" spans="1:5">
      <c r="A122" s="885" t="s">
        <v>267</v>
      </c>
      <c r="B122">
        <v>1</v>
      </c>
      <c r="C122">
        <v>2529714.2799999998</v>
      </c>
      <c r="D122">
        <v>1739554.16756</v>
      </c>
      <c r="E122">
        <v>129620.63336000001</v>
      </c>
    </row>
    <row r="123" spans="1:5">
      <c r="A123" s="885" t="s">
        <v>56</v>
      </c>
      <c r="B123">
        <v>1</v>
      </c>
      <c r="C123">
        <v>2023771.4240000001</v>
      </c>
    </row>
    <row r="124" spans="1:5">
      <c r="A124" s="885" t="s">
        <v>268</v>
      </c>
      <c r="B124">
        <v>1</v>
      </c>
      <c r="C124">
        <v>1063998</v>
      </c>
      <c r="E124">
        <v>762251</v>
      </c>
    </row>
    <row r="125" spans="1:5">
      <c r="A125" s="885" t="s">
        <v>271</v>
      </c>
      <c r="B125">
        <v>1</v>
      </c>
      <c r="C125">
        <v>2023771</v>
      </c>
      <c r="D125">
        <v>1936335</v>
      </c>
      <c r="E125">
        <v>226890</v>
      </c>
    </row>
    <row r="126" spans="1:5">
      <c r="A126" s="885" t="s">
        <v>272</v>
      </c>
      <c r="B126">
        <v>1</v>
      </c>
      <c r="C126">
        <v>6673308</v>
      </c>
      <c r="D126">
        <v>0</v>
      </c>
      <c r="E126">
        <v>0</v>
      </c>
    </row>
    <row r="127" spans="1:5">
      <c r="A127" s="885" t="s">
        <v>166</v>
      </c>
      <c r="B127">
        <v>1</v>
      </c>
      <c r="C127">
        <v>1517829</v>
      </c>
      <c r="D127">
        <v>1316051</v>
      </c>
      <c r="E127">
        <v>725356</v>
      </c>
    </row>
    <row r="128" spans="1:5">
      <c r="A128" s="885" t="s">
        <v>144</v>
      </c>
      <c r="B128">
        <v>1</v>
      </c>
      <c r="C128">
        <v>2023771.4240000001</v>
      </c>
      <c r="D128">
        <v>2004612.6216099998</v>
      </c>
      <c r="E128">
        <v>633165.14153000002</v>
      </c>
    </row>
    <row r="129" spans="1:5">
      <c r="A129" s="885" t="s">
        <v>274</v>
      </c>
      <c r="B129">
        <v>1</v>
      </c>
      <c r="C129">
        <v>2023771</v>
      </c>
      <c r="E129">
        <v>5861</v>
      </c>
    </row>
    <row r="130" spans="1:5">
      <c r="A130" s="885" t="s">
        <v>281</v>
      </c>
    </row>
    <row r="131" spans="1:5">
      <c r="A131" s="885" t="s">
        <v>74</v>
      </c>
      <c r="B131">
        <v>1</v>
      </c>
      <c r="C131">
        <v>3035657.1359999999</v>
      </c>
      <c r="D131">
        <v>2655436.7627099999</v>
      </c>
      <c r="E131">
        <v>570295.61488999997</v>
      </c>
    </row>
    <row r="132" spans="1:5">
      <c r="A132" s="885" t="s">
        <v>288</v>
      </c>
      <c r="B132">
        <v>3</v>
      </c>
      <c r="C132">
        <v>3976743000</v>
      </c>
    </row>
    <row r="133" spans="1:5">
      <c r="A133" s="885" t="s">
        <v>289</v>
      </c>
      <c r="B133">
        <v>9</v>
      </c>
      <c r="C133">
        <v>16492174.852</v>
      </c>
      <c r="D133">
        <v>11502391.959800001</v>
      </c>
      <c r="E133">
        <v>6573925.5956300003</v>
      </c>
    </row>
    <row r="134" spans="1:5">
      <c r="A134" s="885" t="s">
        <v>291</v>
      </c>
      <c r="B134">
        <v>6</v>
      </c>
      <c r="C134">
        <v>11600670</v>
      </c>
      <c r="D134">
        <v>39428012</v>
      </c>
      <c r="E134">
        <v>5191738</v>
      </c>
    </row>
    <row r="135" spans="1:5">
      <c r="A135" s="885" t="s">
        <v>292</v>
      </c>
      <c r="B135">
        <v>3</v>
      </c>
      <c r="C135">
        <v>7800000</v>
      </c>
      <c r="D135">
        <v>0</v>
      </c>
      <c r="E135">
        <v>0</v>
      </c>
    </row>
    <row r="136" spans="1:5">
      <c r="A136" s="885" t="s">
        <v>294</v>
      </c>
      <c r="B136">
        <v>1</v>
      </c>
      <c r="C136">
        <v>758914</v>
      </c>
      <c r="E136">
        <v>228518</v>
      </c>
    </row>
    <row r="137" spans="1:5">
      <c r="A137" s="885" t="s">
        <v>296</v>
      </c>
      <c r="B137">
        <v>1</v>
      </c>
      <c r="C137">
        <v>2276742.852</v>
      </c>
      <c r="D137">
        <v>1592565.12</v>
      </c>
      <c r="E137">
        <v>0</v>
      </c>
    </row>
    <row r="138" spans="1:5">
      <c r="A138" s="885" t="s">
        <v>297</v>
      </c>
      <c r="B138">
        <v>1</v>
      </c>
      <c r="C138">
        <v>2782685.7080000001</v>
      </c>
      <c r="D138">
        <v>2683462</v>
      </c>
      <c r="E138">
        <v>386508.07089999999</v>
      </c>
    </row>
    <row r="139" spans="1:5">
      <c r="A139" s="885" t="s">
        <v>298</v>
      </c>
      <c r="B139">
        <v>6</v>
      </c>
      <c r="C139">
        <v>6048000</v>
      </c>
      <c r="D139">
        <v>4355983</v>
      </c>
      <c r="E139">
        <v>2760920</v>
      </c>
    </row>
    <row r="140" spans="1:5">
      <c r="A140" s="885" t="s">
        <v>302</v>
      </c>
      <c r="B140">
        <v>1</v>
      </c>
      <c r="C140">
        <v>2782686</v>
      </c>
      <c r="E140">
        <v>441488</v>
      </c>
    </row>
    <row r="141" spans="1:5">
      <c r="A141" s="885" t="s">
        <v>303</v>
      </c>
      <c r="B141">
        <v>2</v>
      </c>
      <c r="C141">
        <v>3023771.4240000001</v>
      </c>
      <c r="D141">
        <v>2023771.4240000001</v>
      </c>
      <c r="E141">
        <v>0</v>
      </c>
    </row>
    <row r="142" spans="1:5">
      <c r="A142" s="885" t="s">
        <v>305</v>
      </c>
      <c r="B142">
        <v>2</v>
      </c>
      <c r="C142">
        <v>4023771</v>
      </c>
      <c r="D142">
        <v>2019085</v>
      </c>
      <c r="E142">
        <v>533094</v>
      </c>
    </row>
    <row r="143" spans="1:5">
      <c r="A143" s="885" t="s">
        <v>307</v>
      </c>
      <c r="B143">
        <v>3</v>
      </c>
      <c r="C143">
        <v>7526743</v>
      </c>
      <c r="D143">
        <v>2180272</v>
      </c>
      <c r="E143">
        <v>359184</v>
      </c>
    </row>
    <row r="144" spans="1:5">
      <c r="A144" s="885" t="s">
        <v>311</v>
      </c>
      <c r="B144">
        <v>1</v>
      </c>
      <c r="C144">
        <v>1500000</v>
      </c>
      <c r="D144">
        <v>0</v>
      </c>
      <c r="E144">
        <v>0</v>
      </c>
    </row>
    <row r="145" spans="1:5">
      <c r="A145" s="885" t="s">
        <v>313</v>
      </c>
      <c r="B145">
        <v>1</v>
      </c>
      <c r="C145">
        <v>3000000</v>
      </c>
      <c r="D145">
        <v>0</v>
      </c>
      <c r="E145">
        <v>0</v>
      </c>
    </row>
    <row r="146" spans="1:5">
      <c r="A146" s="885" t="s">
        <v>315</v>
      </c>
      <c r="B146">
        <v>1</v>
      </c>
      <c r="C146">
        <v>1011886</v>
      </c>
      <c r="D146">
        <v>982474</v>
      </c>
      <c r="E146">
        <v>117956</v>
      </c>
    </row>
    <row r="147" spans="1:5">
      <c r="A147" s="885" t="s">
        <v>316</v>
      </c>
      <c r="B147">
        <v>2</v>
      </c>
      <c r="C147">
        <v>5082685.7080000006</v>
      </c>
      <c r="D147">
        <v>2505084</v>
      </c>
      <c r="E147">
        <v>58996</v>
      </c>
    </row>
    <row r="148" spans="1:5">
      <c r="A148" s="885" t="s">
        <v>2705</v>
      </c>
      <c r="B148">
        <v>79</v>
      </c>
      <c r="C148">
        <v>232390561</v>
      </c>
      <c r="D148">
        <v>134304820.98101002</v>
      </c>
      <c r="E148">
        <v>100784033.95618001</v>
      </c>
    </row>
    <row r="149" spans="1:5">
      <c r="A149" s="885" t="s">
        <v>266</v>
      </c>
      <c r="B149">
        <v>3</v>
      </c>
      <c r="C149">
        <v>11300000</v>
      </c>
      <c r="D149">
        <v>8703774</v>
      </c>
      <c r="E149">
        <v>4907487</v>
      </c>
    </row>
    <row r="150" spans="1:5">
      <c r="A150" s="885" t="s">
        <v>267</v>
      </c>
      <c r="B150">
        <v>2</v>
      </c>
      <c r="C150">
        <v>3050000</v>
      </c>
      <c r="D150">
        <v>3022725.68297</v>
      </c>
      <c r="E150">
        <v>2541185.8672100003</v>
      </c>
    </row>
    <row r="151" spans="1:5">
      <c r="A151" s="885" t="s">
        <v>272</v>
      </c>
      <c r="B151">
        <v>1</v>
      </c>
      <c r="C151">
        <v>35000000</v>
      </c>
      <c r="D151">
        <v>0</v>
      </c>
      <c r="E151">
        <v>1753249</v>
      </c>
    </row>
    <row r="152" spans="1:5">
      <c r="A152" s="885" t="s">
        <v>273</v>
      </c>
      <c r="B152">
        <v>4</v>
      </c>
      <c r="C152">
        <v>5045000</v>
      </c>
      <c r="D152">
        <v>5015663.0354900006</v>
      </c>
      <c r="E152">
        <v>3247869.9607500001</v>
      </c>
    </row>
    <row r="153" spans="1:5">
      <c r="A153" s="885" t="s">
        <v>274</v>
      </c>
      <c r="B153">
        <v>5</v>
      </c>
      <c r="C153">
        <v>13150000</v>
      </c>
      <c r="E153">
        <v>9830645</v>
      </c>
    </row>
    <row r="154" spans="1:5">
      <c r="A154" s="885" t="s">
        <v>46</v>
      </c>
      <c r="B154">
        <v>1</v>
      </c>
      <c r="C154">
        <v>16117420</v>
      </c>
      <c r="D154">
        <v>14444734.85826</v>
      </c>
      <c r="E154">
        <v>12355378.156100001</v>
      </c>
    </row>
    <row r="155" spans="1:5">
      <c r="A155" s="885" t="s">
        <v>289</v>
      </c>
      <c r="B155">
        <v>3</v>
      </c>
      <c r="C155">
        <v>2950000</v>
      </c>
      <c r="D155">
        <v>2686088.1627799999</v>
      </c>
      <c r="E155">
        <v>1917672.9671499999</v>
      </c>
    </row>
    <row r="156" spans="1:5">
      <c r="A156" s="885" t="s">
        <v>291</v>
      </c>
      <c r="B156">
        <v>1</v>
      </c>
      <c r="C156">
        <v>1200000</v>
      </c>
      <c r="D156">
        <v>1182853</v>
      </c>
      <c r="E156">
        <v>996542</v>
      </c>
    </row>
    <row r="157" spans="1:5">
      <c r="A157" s="885" t="s">
        <v>292</v>
      </c>
      <c r="B157">
        <v>3</v>
      </c>
      <c r="C157">
        <v>13275000</v>
      </c>
      <c r="D157">
        <v>8367631.5254999995</v>
      </c>
      <c r="E157">
        <v>2224510</v>
      </c>
    </row>
    <row r="158" spans="1:5">
      <c r="A158" s="885" t="s">
        <v>295</v>
      </c>
      <c r="B158">
        <v>4</v>
      </c>
      <c r="C158">
        <v>6500000</v>
      </c>
      <c r="D158">
        <v>2733200.6600200003</v>
      </c>
      <c r="E158">
        <v>731392.46719</v>
      </c>
    </row>
    <row r="159" spans="1:5">
      <c r="A159" s="885" t="s">
        <v>296</v>
      </c>
      <c r="B159">
        <v>3</v>
      </c>
      <c r="C159">
        <v>6181000</v>
      </c>
      <c r="D159">
        <v>1583111.1120499999</v>
      </c>
      <c r="E159">
        <v>1447455.3505299999</v>
      </c>
    </row>
    <row r="160" spans="1:5">
      <c r="A160" s="885" t="s">
        <v>297</v>
      </c>
      <c r="B160">
        <v>5</v>
      </c>
      <c r="C160">
        <v>11506358</v>
      </c>
      <c r="D160">
        <v>10143005</v>
      </c>
      <c r="E160">
        <v>8117146.0821599998</v>
      </c>
    </row>
    <row r="161" spans="1:5">
      <c r="A161" s="885" t="s">
        <v>298</v>
      </c>
      <c r="B161">
        <v>1</v>
      </c>
      <c r="C161">
        <v>14610000</v>
      </c>
      <c r="D161">
        <v>13611907</v>
      </c>
      <c r="E161">
        <v>10529573</v>
      </c>
    </row>
    <row r="162" spans="1:5">
      <c r="A162" s="885" t="s">
        <v>300</v>
      </c>
      <c r="B162">
        <v>2</v>
      </c>
      <c r="C162">
        <v>2500000</v>
      </c>
      <c r="D162">
        <v>1804879.1188400001</v>
      </c>
      <c r="E162">
        <v>1187627.7201</v>
      </c>
    </row>
    <row r="163" spans="1:5">
      <c r="A163" s="885" t="s">
        <v>302</v>
      </c>
      <c r="B163">
        <v>1</v>
      </c>
      <c r="C163">
        <v>2000000</v>
      </c>
      <c r="E163">
        <v>1976513</v>
      </c>
    </row>
    <row r="164" spans="1:5">
      <c r="A164" s="885" t="s">
        <v>303</v>
      </c>
      <c r="B164">
        <v>6</v>
      </c>
      <c r="C164">
        <v>13370429</v>
      </c>
      <c r="D164">
        <v>13090253.75403</v>
      </c>
      <c r="E164">
        <v>12644161.495650001</v>
      </c>
    </row>
    <row r="165" spans="1:5">
      <c r="A165" s="885" t="s">
        <v>305</v>
      </c>
      <c r="B165">
        <v>14</v>
      </c>
      <c r="C165">
        <v>26533625</v>
      </c>
      <c r="D165">
        <v>24036338.228020001</v>
      </c>
      <c r="E165">
        <v>19525619.930470001</v>
      </c>
    </row>
    <row r="166" spans="1:5">
      <c r="A166" s="885" t="s">
        <v>307</v>
      </c>
      <c r="B166">
        <v>1</v>
      </c>
      <c r="C166">
        <v>1000000</v>
      </c>
      <c r="D166">
        <v>998536</v>
      </c>
      <c r="E166">
        <v>0</v>
      </c>
    </row>
    <row r="167" spans="1:5">
      <c r="A167" s="885" t="s">
        <v>308</v>
      </c>
      <c r="B167">
        <v>1</v>
      </c>
      <c r="C167">
        <v>1000000</v>
      </c>
      <c r="D167">
        <v>706252</v>
      </c>
      <c r="E167">
        <v>385985</v>
      </c>
    </row>
    <row r="168" spans="1:5">
      <c r="A168" s="885" t="s">
        <v>309</v>
      </c>
      <c r="B168">
        <v>2</v>
      </c>
      <c r="C168">
        <v>2630000</v>
      </c>
      <c r="D168">
        <v>2596956.8430500003</v>
      </c>
      <c r="E168">
        <v>1069436.95887</v>
      </c>
    </row>
    <row r="169" spans="1:5">
      <c r="A169" s="885" t="s">
        <v>311</v>
      </c>
      <c r="B169">
        <v>6</v>
      </c>
      <c r="C169">
        <v>1813142</v>
      </c>
      <c r="D169">
        <v>1590073</v>
      </c>
      <c r="E169">
        <v>282998</v>
      </c>
    </row>
    <row r="170" spans="1:5">
      <c r="A170" s="885" t="s">
        <v>312</v>
      </c>
      <c r="B170">
        <v>1</v>
      </c>
      <c r="C170">
        <v>1000000</v>
      </c>
      <c r="D170">
        <v>956529</v>
      </c>
      <c r="E170">
        <v>561892</v>
      </c>
    </row>
    <row r="171" spans="1:5">
      <c r="A171" s="885" t="s">
        <v>313</v>
      </c>
      <c r="B171">
        <v>4</v>
      </c>
      <c r="C171">
        <v>6937000</v>
      </c>
      <c r="D171">
        <v>4741244</v>
      </c>
      <c r="E171">
        <v>1419752</v>
      </c>
    </row>
    <row r="172" spans="1:5">
      <c r="A172" s="885" t="s">
        <v>314</v>
      </c>
      <c r="B172">
        <v>3</v>
      </c>
      <c r="C172">
        <v>4540000</v>
      </c>
      <c r="D172">
        <v>1506284</v>
      </c>
      <c r="E172">
        <v>475854</v>
      </c>
    </row>
    <row r="173" spans="1:5">
      <c r="A173" s="885" t="s">
        <v>315</v>
      </c>
      <c r="B173">
        <v>1</v>
      </c>
      <c r="C173">
        <v>1000000</v>
      </c>
      <c r="D173">
        <v>867907</v>
      </c>
      <c r="E173">
        <v>654087</v>
      </c>
    </row>
    <row r="174" spans="1:5">
      <c r="A174" s="885" t="s">
        <v>316</v>
      </c>
      <c r="B174">
        <v>1</v>
      </c>
      <c r="C174">
        <v>28181587</v>
      </c>
      <c r="D174">
        <v>9914874</v>
      </c>
      <c r="E174">
        <v>0</v>
      </c>
    </row>
    <row r="175" spans="1:5">
      <c r="A175" s="885" t="s">
        <v>2706</v>
      </c>
      <c r="B175">
        <v>1</v>
      </c>
      <c r="C175">
        <v>1535000</v>
      </c>
      <c r="D175">
        <v>38198.837469999999</v>
      </c>
      <c r="E175">
        <v>31040.13953</v>
      </c>
    </row>
    <row r="176" spans="1:5">
      <c r="A176" s="885" t="s">
        <v>305</v>
      </c>
      <c r="B176">
        <v>1</v>
      </c>
      <c r="C176">
        <v>1535000</v>
      </c>
      <c r="D176">
        <v>38198.837469999999</v>
      </c>
      <c r="E176">
        <v>31040.13953</v>
      </c>
    </row>
    <row r="177" spans="1:5">
      <c r="A177" s="885" t="s">
        <v>2708</v>
      </c>
      <c r="B177">
        <v>170</v>
      </c>
      <c r="C177">
        <v>30783042018.790001</v>
      </c>
      <c r="D177">
        <v>436244044.94457</v>
      </c>
      <c r="E177">
        <v>399100458.97968006</v>
      </c>
    </row>
    <row r="178" spans="1:5">
      <c r="A178" s="885" t="s">
        <v>266</v>
      </c>
      <c r="B178">
        <v>7</v>
      </c>
      <c r="C178">
        <v>23946326</v>
      </c>
      <c r="D178">
        <v>18375012</v>
      </c>
      <c r="E178">
        <v>5305306</v>
      </c>
    </row>
    <row r="179" spans="1:5">
      <c r="A179" s="885" t="s">
        <v>267</v>
      </c>
      <c r="B179">
        <v>3</v>
      </c>
      <c r="C179">
        <v>7562725</v>
      </c>
      <c r="D179">
        <v>7335106.4114100002</v>
      </c>
      <c r="E179">
        <v>5061537.4835800007</v>
      </c>
    </row>
    <row r="180" spans="1:5">
      <c r="A180" s="885" t="s">
        <v>56</v>
      </c>
      <c r="B180">
        <v>2</v>
      </c>
      <c r="C180">
        <v>5750000</v>
      </c>
    </row>
    <row r="181" spans="1:5">
      <c r="A181" s="885" t="s">
        <v>268</v>
      </c>
      <c r="B181">
        <v>1</v>
      </c>
      <c r="C181">
        <v>640000</v>
      </c>
      <c r="E181">
        <v>623459</v>
      </c>
    </row>
    <row r="182" spans="1:5">
      <c r="A182" s="885" t="s">
        <v>271</v>
      </c>
      <c r="B182">
        <v>4</v>
      </c>
      <c r="C182">
        <v>6000000</v>
      </c>
      <c r="D182">
        <v>5577048</v>
      </c>
      <c r="E182">
        <v>1860059</v>
      </c>
    </row>
    <row r="183" spans="1:5">
      <c r="A183" s="885" t="s">
        <v>272</v>
      </c>
      <c r="B183">
        <v>3</v>
      </c>
      <c r="C183">
        <v>196096000</v>
      </c>
      <c r="D183">
        <v>970670</v>
      </c>
      <c r="E183">
        <v>4940000</v>
      </c>
    </row>
    <row r="184" spans="1:5">
      <c r="A184" s="885" t="s">
        <v>166</v>
      </c>
      <c r="B184">
        <v>3</v>
      </c>
      <c r="C184">
        <v>11900000</v>
      </c>
      <c r="D184">
        <v>9632441</v>
      </c>
      <c r="E184">
        <v>6617761</v>
      </c>
    </row>
    <row r="185" spans="1:5">
      <c r="A185" s="885" t="s">
        <v>144</v>
      </c>
      <c r="B185">
        <v>4</v>
      </c>
      <c r="C185">
        <v>15298127</v>
      </c>
      <c r="D185">
        <v>13812060.134129997</v>
      </c>
      <c r="E185">
        <v>11890147.812490001</v>
      </c>
    </row>
    <row r="186" spans="1:5">
      <c r="A186" s="885" t="s">
        <v>273</v>
      </c>
      <c r="B186">
        <v>21</v>
      </c>
      <c r="C186">
        <v>87573834</v>
      </c>
      <c r="D186">
        <v>64959656</v>
      </c>
      <c r="E186">
        <v>46664228</v>
      </c>
    </row>
    <row r="187" spans="1:5">
      <c r="A187" s="885" t="s">
        <v>274</v>
      </c>
      <c r="B187">
        <v>1</v>
      </c>
      <c r="C187">
        <v>1200000</v>
      </c>
      <c r="E187">
        <v>302251</v>
      </c>
    </row>
    <row r="188" spans="1:5">
      <c r="A188" s="885" t="s">
        <v>275</v>
      </c>
    </row>
    <row r="189" spans="1:5">
      <c r="A189" s="885" t="s">
        <v>92</v>
      </c>
      <c r="B189">
        <v>1</v>
      </c>
      <c r="C189">
        <v>130800000</v>
      </c>
      <c r="E189">
        <v>76882000</v>
      </c>
    </row>
    <row r="190" spans="1:5">
      <c r="A190" s="885" t="s">
        <v>46</v>
      </c>
      <c r="B190">
        <v>2</v>
      </c>
      <c r="C190">
        <v>37850000</v>
      </c>
      <c r="D190">
        <v>37541011.620509997</v>
      </c>
      <c r="E190">
        <v>36526865.753020003</v>
      </c>
    </row>
    <row r="191" spans="1:5">
      <c r="A191" s="885" t="s">
        <v>89</v>
      </c>
      <c r="B191">
        <v>1</v>
      </c>
      <c r="C191">
        <v>12000000</v>
      </c>
      <c r="D191">
        <v>0</v>
      </c>
      <c r="E191">
        <v>0</v>
      </c>
    </row>
    <row r="192" spans="1:5">
      <c r="A192" s="885" t="s">
        <v>279</v>
      </c>
      <c r="B192">
        <v>1</v>
      </c>
      <c r="C192">
        <v>1200000000</v>
      </c>
    </row>
    <row r="193" spans="1:5">
      <c r="A193" s="885" t="s">
        <v>281</v>
      </c>
    </row>
    <row r="194" spans="1:5">
      <c r="A194" s="885" t="s">
        <v>282</v>
      </c>
      <c r="B194">
        <v>3</v>
      </c>
      <c r="C194">
        <v>12956000</v>
      </c>
      <c r="E194">
        <v>16894387.061439998</v>
      </c>
    </row>
    <row r="195" spans="1:5">
      <c r="A195" s="885" t="s">
        <v>283</v>
      </c>
      <c r="B195">
        <v>2</v>
      </c>
      <c r="C195">
        <v>9398</v>
      </c>
      <c r="E195">
        <v>4146876.1746199997</v>
      </c>
    </row>
    <row r="196" spans="1:5">
      <c r="A196" s="885" t="s">
        <v>74</v>
      </c>
      <c r="B196">
        <v>2</v>
      </c>
      <c r="C196">
        <v>11750000</v>
      </c>
      <c r="D196">
        <v>9712190.4287299998</v>
      </c>
      <c r="E196">
        <v>4598850.3298400007</v>
      </c>
    </row>
    <row r="197" spans="1:5">
      <c r="A197" s="885" t="s">
        <v>286</v>
      </c>
      <c r="B197">
        <v>1</v>
      </c>
      <c r="C197">
        <v>28662460245.790001</v>
      </c>
    </row>
    <row r="198" spans="1:5">
      <c r="A198" s="885" t="s">
        <v>288</v>
      </c>
      <c r="B198">
        <v>2</v>
      </c>
      <c r="C198">
        <v>0</v>
      </c>
    </row>
    <row r="199" spans="1:5">
      <c r="A199" s="885" t="s">
        <v>289</v>
      </c>
      <c r="B199">
        <v>5</v>
      </c>
      <c r="C199">
        <v>16179000</v>
      </c>
      <c r="D199">
        <v>12162813.789729999</v>
      </c>
      <c r="E199">
        <v>10644789.43925</v>
      </c>
    </row>
    <row r="200" spans="1:5">
      <c r="A200" s="885" t="s">
        <v>290</v>
      </c>
      <c r="B200">
        <v>2</v>
      </c>
      <c r="C200">
        <v>25210409</v>
      </c>
      <c r="D200">
        <v>25047442.32</v>
      </c>
      <c r="E200">
        <v>24978506</v>
      </c>
    </row>
    <row r="201" spans="1:5">
      <c r="A201" s="885" t="s">
        <v>291</v>
      </c>
      <c r="B201">
        <v>8</v>
      </c>
      <c r="C201">
        <v>21970918</v>
      </c>
      <c r="D201">
        <v>14931948</v>
      </c>
      <c r="E201">
        <v>11441626</v>
      </c>
    </row>
    <row r="202" spans="1:5">
      <c r="A202" s="885" t="s">
        <v>292</v>
      </c>
      <c r="B202">
        <v>9</v>
      </c>
      <c r="C202">
        <v>38563000</v>
      </c>
      <c r="D202">
        <v>34534276.448100001</v>
      </c>
      <c r="E202">
        <v>13544056.70724</v>
      </c>
    </row>
    <row r="203" spans="1:5">
      <c r="A203" s="885" t="s">
        <v>104</v>
      </c>
      <c r="B203">
        <v>3</v>
      </c>
      <c r="C203">
        <v>14370114</v>
      </c>
      <c r="D203">
        <v>13997106.431680001</v>
      </c>
      <c r="E203">
        <v>13003311.762150001</v>
      </c>
    </row>
    <row r="204" spans="1:5">
      <c r="A204" s="885" t="s">
        <v>294</v>
      </c>
      <c r="B204">
        <v>1</v>
      </c>
      <c r="C204">
        <v>548554</v>
      </c>
    </row>
    <row r="205" spans="1:5">
      <c r="A205" s="885" t="s">
        <v>295</v>
      </c>
      <c r="B205">
        <v>3</v>
      </c>
      <c r="C205">
        <v>5895885</v>
      </c>
      <c r="D205">
        <v>5520778.6764400005</v>
      </c>
      <c r="E205">
        <v>3033166</v>
      </c>
    </row>
    <row r="206" spans="1:5">
      <c r="A206" s="885" t="s">
        <v>296</v>
      </c>
      <c r="B206">
        <v>9</v>
      </c>
      <c r="C206">
        <v>15173068</v>
      </c>
      <c r="E206">
        <v>12295364.03413</v>
      </c>
    </row>
    <row r="207" spans="1:5">
      <c r="A207" s="885" t="s">
        <v>297</v>
      </c>
      <c r="B207">
        <v>5</v>
      </c>
      <c r="C207">
        <v>23568000</v>
      </c>
      <c r="D207">
        <v>18496485.1041</v>
      </c>
      <c r="E207">
        <v>17545854.787450001</v>
      </c>
    </row>
    <row r="208" spans="1:5">
      <c r="A208" s="885" t="s">
        <v>298</v>
      </c>
      <c r="B208">
        <v>1</v>
      </c>
      <c r="C208">
        <v>2000000</v>
      </c>
      <c r="D208">
        <v>1517700</v>
      </c>
      <c r="E208">
        <v>1428287</v>
      </c>
    </row>
    <row r="209" spans="1:5">
      <c r="A209" s="885" t="s">
        <v>300</v>
      </c>
      <c r="B209">
        <v>2</v>
      </c>
      <c r="C209">
        <v>2720000</v>
      </c>
      <c r="D209">
        <v>2576760.50379</v>
      </c>
      <c r="E209">
        <v>1707232.7605400002</v>
      </c>
    </row>
    <row r="210" spans="1:5">
      <c r="A210" s="885" t="s">
        <v>302</v>
      </c>
      <c r="B210">
        <v>1</v>
      </c>
      <c r="C210">
        <v>1100000</v>
      </c>
      <c r="E210">
        <v>1058042</v>
      </c>
    </row>
    <row r="211" spans="1:5">
      <c r="A211" s="885" t="s">
        <v>303</v>
      </c>
      <c r="B211">
        <v>6</v>
      </c>
      <c r="C211">
        <v>22090413</v>
      </c>
      <c r="D211">
        <v>19616379.342430003</v>
      </c>
      <c r="E211">
        <v>15357755.436649999</v>
      </c>
    </row>
    <row r="212" spans="1:5">
      <c r="A212" s="885" t="s">
        <v>305</v>
      </c>
      <c r="B212">
        <v>5</v>
      </c>
      <c r="C212">
        <v>14500000</v>
      </c>
      <c r="D212">
        <v>13108066.00826</v>
      </c>
      <c r="E212">
        <v>10957744.6152</v>
      </c>
    </row>
    <row r="213" spans="1:5">
      <c r="A213" s="885" t="s">
        <v>306</v>
      </c>
      <c r="B213">
        <v>1</v>
      </c>
      <c r="C213">
        <v>470200</v>
      </c>
      <c r="D213">
        <v>470083</v>
      </c>
      <c r="E213">
        <v>469836</v>
      </c>
    </row>
    <row r="214" spans="1:5">
      <c r="A214" s="885" t="s">
        <v>307</v>
      </c>
      <c r="B214">
        <v>1</v>
      </c>
      <c r="C214">
        <v>1200000</v>
      </c>
      <c r="D214">
        <v>633963</v>
      </c>
      <c r="E214">
        <v>0</v>
      </c>
    </row>
    <row r="215" spans="1:5">
      <c r="A215" s="885" t="s">
        <v>308</v>
      </c>
      <c r="B215">
        <v>9</v>
      </c>
      <c r="C215">
        <v>78588408</v>
      </c>
      <c r="D215">
        <v>58719264</v>
      </c>
      <c r="E215">
        <v>12813400</v>
      </c>
    </row>
    <row r="216" spans="1:5">
      <c r="A216" s="885" t="s">
        <v>310</v>
      </c>
      <c r="B216">
        <v>1</v>
      </c>
      <c r="C216">
        <v>1082000</v>
      </c>
      <c r="D216">
        <v>0</v>
      </c>
      <c r="E216">
        <v>0</v>
      </c>
    </row>
    <row r="217" spans="1:5">
      <c r="A217" s="885" t="s">
        <v>311</v>
      </c>
      <c r="B217">
        <v>2</v>
      </c>
      <c r="C217">
        <v>2280000</v>
      </c>
      <c r="D217">
        <v>376850</v>
      </c>
      <c r="E217">
        <v>55816</v>
      </c>
    </row>
    <row r="218" spans="1:5">
      <c r="A218" s="885" t="s">
        <v>312</v>
      </c>
      <c r="B218">
        <v>7</v>
      </c>
      <c r="C218">
        <v>20773340</v>
      </c>
      <c r="D218">
        <v>15291473</v>
      </c>
      <c r="E218">
        <v>7238700</v>
      </c>
    </row>
    <row r="219" spans="1:5">
      <c r="A219" s="885" t="s">
        <v>313</v>
      </c>
      <c r="B219">
        <v>2</v>
      </c>
      <c r="C219">
        <v>3385000</v>
      </c>
      <c r="D219">
        <v>1898529</v>
      </c>
      <c r="E219">
        <v>423981</v>
      </c>
    </row>
    <row r="220" spans="1:5">
      <c r="A220" s="885" t="s">
        <v>314</v>
      </c>
      <c r="B220">
        <v>11</v>
      </c>
      <c r="C220">
        <v>17494000</v>
      </c>
      <c r="D220">
        <v>3973277</v>
      </c>
      <c r="E220">
        <v>337348</v>
      </c>
    </row>
    <row r="221" spans="1:5">
      <c r="A221" s="885" t="s">
        <v>315</v>
      </c>
      <c r="B221">
        <v>3</v>
      </c>
      <c r="C221">
        <v>4222868</v>
      </c>
      <c r="D221">
        <v>3508008</v>
      </c>
      <c r="E221">
        <v>2064426</v>
      </c>
    </row>
    <row r="222" spans="1:5">
      <c r="A222" s="885" t="s">
        <v>316</v>
      </c>
      <c r="B222">
        <v>5</v>
      </c>
      <c r="C222">
        <v>9014186</v>
      </c>
      <c r="D222">
        <v>5231187</v>
      </c>
      <c r="E222">
        <v>311067</v>
      </c>
    </row>
    <row r="223" spans="1:5">
      <c r="A223" s="885" t="s">
        <v>277</v>
      </c>
      <c r="B223">
        <v>4</v>
      </c>
      <c r="C223">
        <v>16850000</v>
      </c>
      <c r="D223">
        <v>16716458.725259999</v>
      </c>
      <c r="E223">
        <v>16076419.822079998</v>
      </c>
    </row>
    <row r="224" spans="1:5">
      <c r="A224" s="885" t="s">
        <v>2709</v>
      </c>
      <c r="B224">
        <v>2</v>
      </c>
      <c r="C224">
        <v>50200000</v>
      </c>
      <c r="D224">
        <v>513.66891999999996</v>
      </c>
      <c r="E224">
        <v>38500513.71892</v>
      </c>
    </row>
    <row r="225" spans="1:5">
      <c r="A225" s="885" t="s">
        <v>291</v>
      </c>
      <c r="B225">
        <v>1</v>
      </c>
      <c r="C225">
        <v>50000000</v>
      </c>
      <c r="E225">
        <v>38500000</v>
      </c>
    </row>
    <row r="226" spans="1:5">
      <c r="A226" s="885" t="s">
        <v>277</v>
      </c>
      <c r="B226">
        <v>1</v>
      </c>
      <c r="C226">
        <v>200000</v>
      </c>
      <c r="D226">
        <v>513.66891999999996</v>
      </c>
      <c r="E226">
        <v>513.71892000000003</v>
      </c>
    </row>
    <row r="227" spans="1:5">
      <c r="A227" s="885" t="s">
        <v>2710</v>
      </c>
      <c r="B227">
        <v>4</v>
      </c>
      <c r="C227">
        <v>1411000</v>
      </c>
      <c r="D227">
        <v>643211.96038999991</v>
      </c>
      <c r="E227">
        <v>161599.66824999999</v>
      </c>
    </row>
    <row r="228" spans="1:5">
      <c r="A228" s="885" t="s">
        <v>298</v>
      </c>
      <c r="B228">
        <v>1</v>
      </c>
      <c r="C228">
        <v>561000</v>
      </c>
      <c r="D228">
        <v>297670</v>
      </c>
      <c r="E228">
        <v>161083</v>
      </c>
    </row>
    <row r="229" spans="1:5">
      <c r="A229" s="885" t="s">
        <v>277</v>
      </c>
      <c r="B229">
        <v>3</v>
      </c>
      <c r="C229">
        <v>850000</v>
      </c>
      <c r="D229">
        <v>345541.96039000002</v>
      </c>
      <c r="E229">
        <v>516.66824999999994</v>
      </c>
    </row>
    <row r="230" spans="1:5">
      <c r="A230" s="885" t="s">
        <v>2711</v>
      </c>
      <c r="B230">
        <v>96</v>
      </c>
      <c r="C230">
        <v>6884154167</v>
      </c>
      <c r="D230">
        <v>151196229.83420998</v>
      </c>
      <c r="E230">
        <v>98052514.701230004</v>
      </c>
    </row>
    <row r="231" spans="1:5">
      <c r="A231" s="885" t="s">
        <v>266</v>
      </c>
      <c r="B231">
        <v>1</v>
      </c>
      <c r="C231">
        <v>1819150</v>
      </c>
      <c r="D231">
        <v>1413716</v>
      </c>
      <c r="E231">
        <v>1990350</v>
      </c>
    </row>
    <row r="232" spans="1:5">
      <c r="A232" s="885" t="s">
        <v>267</v>
      </c>
      <c r="B232">
        <v>4</v>
      </c>
      <c r="C232">
        <v>16590200</v>
      </c>
      <c r="D232">
        <v>15432668.19734</v>
      </c>
      <c r="E232">
        <v>10701760.80759</v>
      </c>
    </row>
    <row r="233" spans="1:5">
      <c r="A233" s="885" t="s">
        <v>56</v>
      </c>
      <c r="B233">
        <v>4</v>
      </c>
      <c r="C233">
        <v>16049300</v>
      </c>
    </row>
    <row r="234" spans="1:5">
      <c r="A234" s="885" t="s">
        <v>268</v>
      </c>
      <c r="B234">
        <v>3</v>
      </c>
      <c r="C234">
        <v>9318969</v>
      </c>
      <c r="E234">
        <v>5637595</v>
      </c>
    </row>
    <row r="235" spans="1:5">
      <c r="A235" s="885" t="s">
        <v>271</v>
      </c>
      <c r="B235">
        <v>10</v>
      </c>
      <c r="C235">
        <v>18338983</v>
      </c>
      <c r="D235">
        <v>8068987</v>
      </c>
      <c r="E235">
        <v>3958151</v>
      </c>
    </row>
    <row r="236" spans="1:5">
      <c r="A236" s="885" t="s">
        <v>272</v>
      </c>
      <c r="B236">
        <v>4</v>
      </c>
      <c r="C236">
        <v>28382000</v>
      </c>
      <c r="D236">
        <v>5537158</v>
      </c>
      <c r="E236">
        <v>4800988</v>
      </c>
    </row>
    <row r="237" spans="1:5">
      <c r="A237" s="885" t="s">
        <v>166</v>
      </c>
      <c r="B237">
        <v>1</v>
      </c>
      <c r="C237">
        <v>250000</v>
      </c>
      <c r="D237">
        <v>27688</v>
      </c>
      <c r="E237">
        <v>478</v>
      </c>
    </row>
    <row r="238" spans="1:5">
      <c r="A238" s="885" t="s">
        <v>144</v>
      </c>
      <c r="B238">
        <v>4</v>
      </c>
      <c r="C238">
        <v>12578000</v>
      </c>
      <c r="D238">
        <v>5758003.87103</v>
      </c>
      <c r="E238">
        <v>2229745.3779000002</v>
      </c>
    </row>
    <row r="239" spans="1:5">
      <c r="A239" s="885" t="s">
        <v>273</v>
      </c>
      <c r="B239">
        <v>2</v>
      </c>
      <c r="C239">
        <v>9408457</v>
      </c>
      <c r="D239">
        <v>9070821</v>
      </c>
      <c r="E239">
        <v>7856744</v>
      </c>
    </row>
    <row r="240" spans="1:5">
      <c r="A240" s="885" t="s">
        <v>274</v>
      </c>
      <c r="B240">
        <v>3</v>
      </c>
      <c r="C240">
        <v>3017430</v>
      </c>
      <c r="E240">
        <v>1240957</v>
      </c>
    </row>
    <row r="241" spans="1:5">
      <c r="A241" s="885" t="s">
        <v>92</v>
      </c>
      <c r="B241">
        <v>1</v>
      </c>
      <c r="C241">
        <v>26300000</v>
      </c>
      <c r="E241">
        <v>0</v>
      </c>
    </row>
    <row r="242" spans="1:5">
      <c r="A242" s="885" t="s">
        <v>280</v>
      </c>
      <c r="B242">
        <v>4</v>
      </c>
      <c r="C242">
        <v>4943000</v>
      </c>
      <c r="E242">
        <v>1022125.92956</v>
      </c>
    </row>
    <row r="243" spans="1:5">
      <c r="A243" s="885" t="s">
        <v>281</v>
      </c>
    </row>
    <row r="244" spans="1:5">
      <c r="A244" s="885" t="s">
        <v>74</v>
      </c>
      <c r="B244">
        <v>2</v>
      </c>
      <c r="C244">
        <v>8750000</v>
      </c>
      <c r="D244">
        <v>8365376.96196</v>
      </c>
      <c r="E244">
        <v>4307944.8654500004</v>
      </c>
    </row>
    <row r="245" spans="1:5">
      <c r="A245" s="885" t="s">
        <v>288</v>
      </c>
      <c r="B245">
        <v>2</v>
      </c>
      <c r="C245">
        <v>6563237000</v>
      </c>
    </row>
    <row r="246" spans="1:5">
      <c r="A246" s="885" t="s">
        <v>289</v>
      </c>
      <c r="B246">
        <v>3</v>
      </c>
      <c r="C246">
        <v>29094162</v>
      </c>
      <c r="D246">
        <v>26715472.59843</v>
      </c>
      <c r="E246">
        <v>4635436.0984299993</v>
      </c>
    </row>
    <row r="247" spans="1:5">
      <c r="A247" s="885" t="s">
        <v>291</v>
      </c>
      <c r="B247">
        <v>4</v>
      </c>
      <c r="C247">
        <v>15504600</v>
      </c>
      <c r="D247">
        <v>11296632</v>
      </c>
      <c r="E247">
        <v>4287016</v>
      </c>
    </row>
    <row r="248" spans="1:5">
      <c r="A248" s="885" t="s">
        <v>292</v>
      </c>
      <c r="B248">
        <v>4</v>
      </c>
      <c r="C248">
        <v>8703836</v>
      </c>
      <c r="D248">
        <v>7880249</v>
      </c>
      <c r="E248">
        <v>4861236</v>
      </c>
    </row>
    <row r="249" spans="1:5">
      <c r="A249" s="885" t="s">
        <v>104</v>
      </c>
      <c r="B249">
        <v>6</v>
      </c>
      <c r="C249">
        <v>15573638</v>
      </c>
      <c r="D249">
        <v>8594732.0117800012</v>
      </c>
      <c r="E249">
        <v>3893202.1981200003</v>
      </c>
    </row>
    <row r="250" spans="1:5">
      <c r="A250" s="885" t="s">
        <v>295</v>
      </c>
      <c r="B250">
        <v>2</v>
      </c>
      <c r="C250">
        <v>5998485</v>
      </c>
      <c r="D250">
        <v>36318.762000000002</v>
      </c>
      <c r="E250">
        <v>1347.913</v>
      </c>
    </row>
    <row r="251" spans="1:5">
      <c r="A251" s="885" t="s">
        <v>296</v>
      </c>
      <c r="B251">
        <v>3</v>
      </c>
      <c r="C251">
        <v>12240000</v>
      </c>
      <c r="D251">
        <v>0</v>
      </c>
      <c r="E251">
        <v>890339.15282000008</v>
      </c>
    </row>
    <row r="252" spans="1:5">
      <c r="A252" s="885" t="s">
        <v>297</v>
      </c>
      <c r="B252">
        <v>3</v>
      </c>
      <c r="C252">
        <v>7385000</v>
      </c>
      <c r="D252">
        <v>5854875</v>
      </c>
      <c r="E252">
        <v>4479271.6641099993</v>
      </c>
    </row>
    <row r="253" spans="1:5">
      <c r="A253" s="885" t="s">
        <v>298</v>
      </c>
      <c r="B253">
        <v>2</v>
      </c>
      <c r="C253">
        <v>1600000</v>
      </c>
      <c r="D253">
        <v>560718</v>
      </c>
      <c r="E253">
        <v>208467</v>
      </c>
    </row>
    <row r="254" spans="1:5">
      <c r="A254" s="885" t="s">
        <v>299</v>
      </c>
      <c r="B254">
        <v>4</v>
      </c>
      <c r="C254">
        <v>9120000</v>
      </c>
      <c r="E254">
        <v>985531</v>
      </c>
    </row>
    <row r="255" spans="1:5">
      <c r="A255" s="885" t="s">
        <v>300</v>
      </c>
      <c r="B255">
        <v>1</v>
      </c>
      <c r="C255">
        <v>600000</v>
      </c>
      <c r="D255">
        <v>10287.59669</v>
      </c>
      <c r="E255">
        <v>8455.3536899999999</v>
      </c>
    </row>
    <row r="256" spans="1:5">
      <c r="A256" s="885" t="s">
        <v>302</v>
      </c>
      <c r="B256">
        <v>1</v>
      </c>
      <c r="C256">
        <v>7490000</v>
      </c>
      <c r="E256">
        <v>7118021</v>
      </c>
    </row>
    <row r="257" spans="1:5">
      <c r="A257" s="885" t="s">
        <v>305</v>
      </c>
      <c r="B257">
        <v>4</v>
      </c>
      <c r="C257">
        <v>15219787</v>
      </c>
      <c r="D257">
        <v>14434823.61314</v>
      </c>
      <c r="E257">
        <v>13612722.133959999</v>
      </c>
    </row>
    <row r="258" spans="1:5">
      <c r="A258" s="885" t="s">
        <v>307</v>
      </c>
      <c r="B258">
        <v>1</v>
      </c>
      <c r="C258">
        <v>1630850</v>
      </c>
      <c r="D258">
        <v>1206759</v>
      </c>
      <c r="E258">
        <v>905796</v>
      </c>
    </row>
    <row r="259" spans="1:5">
      <c r="A259" s="885" t="s">
        <v>309</v>
      </c>
      <c r="B259">
        <v>2</v>
      </c>
      <c r="C259">
        <v>5606617</v>
      </c>
      <c r="D259">
        <v>374562.60849999997</v>
      </c>
      <c r="E259">
        <v>0</v>
      </c>
    </row>
    <row r="260" spans="1:5">
      <c r="A260" s="885" t="s">
        <v>311</v>
      </c>
      <c r="B260">
        <v>1</v>
      </c>
      <c r="C260">
        <v>7098532</v>
      </c>
      <c r="D260">
        <v>3582369</v>
      </c>
      <c r="E260">
        <v>2875349</v>
      </c>
    </row>
    <row r="261" spans="1:5">
      <c r="A261" s="885" t="s">
        <v>312</v>
      </c>
      <c r="B261">
        <v>2</v>
      </c>
      <c r="C261">
        <v>5318431</v>
      </c>
      <c r="D261">
        <v>4343057</v>
      </c>
      <c r="E261">
        <v>2271446</v>
      </c>
    </row>
    <row r="262" spans="1:5">
      <c r="A262" s="885" t="s">
        <v>313</v>
      </c>
      <c r="B262">
        <v>2</v>
      </c>
      <c r="C262">
        <v>2829583</v>
      </c>
      <c r="D262">
        <v>2475529</v>
      </c>
      <c r="E262">
        <v>1487705</v>
      </c>
    </row>
    <row r="263" spans="1:5">
      <c r="A263" s="885" t="s">
        <v>314</v>
      </c>
      <c r="B263">
        <v>1</v>
      </c>
      <c r="C263">
        <v>2300000</v>
      </c>
      <c r="D263">
        <v>2078467</v>
      </c>
      <c r="E263">
        <v>2091</v>
      </c>
    </row>
    <row r="264" spans="1:5">
      <c r="A264" s="885" t="s">
        <v>315</v>
      </c>
      <c r="B264">
        <v>1</v>
      </c>
      <c r="C264">
        <v>2749275</v>
      </c>
      <c r="D264">
        <v>1661774</v>
      </c>
      <c r="E264">
        <v>631367</v>
      </c>
    </row>
    <row r="265" spans="1:5">
      <c r="A265" s="885" t="s">
        <v>277</v>
      </c>
      <c r="B265">
        <v>4</v>
      </c>
      <c r="C265">
        <v>9108882</v>
      </c>
      <c r="D265">
        <v>6415184.6133400006</v>
      </c>
      <c r="E265">
        <v>1150875.2065999999</v>
      </c>
    </row>
    <row r="266" spans="1:5">
      <c r="A266" s="885" t="s">
        <v>2714</v>
      </c>
      <c r="B266">
        <v>1</v>
      </c>
      <c r="C266">
        <v>3500000</v>
      </c>
      <c r="D266">
        <v>0</v>
      </c>
      <c r="E266">
        <v>0</v>
      </c>
    </row>
    <row r="267" spans="1:5">
      <c r="A267" s="885" t="s">
        <v>295</v>
      </c>
      <c r="B267">
        <v>1</v>
      </c>
      <c r="C267">
        <v>3500000</v>
      </c>
      <c r="D267">
        <v>0</v>
      </c>
      <c r="E267">
        <v>0</v>
      </c>
    </row>
    <row r="268" spans="1:5">
      <c r="A268" s="885" t="s">
        <v>2716</v>
      </c>
      <c r="B268">
        <v>83</v>
      </c>
      <c r="C268">
        <v>34179622066.188999</v>
      </c>
      <c r="D268">
        <v>138414674.52415997</v>
      </c>
      <c r="E268">
        <v>160975542.98980004</v>
      </c>
    </row>
    <row r="269" spans="1:5">
      <c r="A269" s="885" t="s">
        <v>266</v>
      </c>
      <c r="B269">
        <v>2</v>
      </c>
      <c r="C269">
        <v>5999035</v>
      </c>
      <c r="D269">
        <v>4486348</v>
      </c>
      <c r="E269">
        <v>3873676</v>
      </c>
    </row>
    <row r="270" spans="1:5">
      <c r="A270" s="885" t="s">
        <v>267</v>
      </c>
      <c r="B270">
        <v>4</v>
      </c>
      <c r="C270">
        <v>7600000</v>
      </c>
      <c r="D270">
        <v>4139221.5584</v>
      </c>
      <c r="E270">
        <v>1759013.3883599997</v>
      </c>
    </row>
    <row r="271" spans="1:5">
      <c r="A271" s="885" t="s">
        <v>56</v>
      </c>
      <c r="B271">
        <v>1</v>
      </c>
      <c r="C271">
        <v>2550000</v>
      </c>
    </row>
    <row r="272" spans="1:5">
      <c r="A272" s="885" t="s">
        <v>268</v>
      </c>
      <c r="B272">
        <v>2</v>
      </c>
      <c r="C272">
        <v>4233000</v>
      </c>
      <c r="E272">
        <v>3156</v>
      </c>
    </row>
    <row r="273" spans="1:5">
      <c r="A273" s="885" t="s">
        <v>271</v>
      </c>
      <c r="B273">
        <v>3</v>
      </c>
      <c r="C273">
        <v>9666330</v>
      </c>
      <c r="D273">
        <v>7605146</v>
      </c>
      <c r="E273">
        <v>2567406</v>
      </c>
    </row>
    <row r="274" spans="1:5">
      <c r="A274" s="885" t="s">
        <v>272</v>
      </c>
      <c r="B274">
        <v>5</v>
      </c>
      <c r="C274">
        <v>44990000</v>
      </c>
      <c r="D274">
        <v>5803840</v>
      </c>
      <c r="E274">
        <v>27454920</v>
      </c>
    </row>
    <row r="275" spans="1:5">
      <c r="A275" s="885" t="s">
        <v>166</v>
      </c>
      <c r="B275">
        <v>6</v>
      </c>
      <c r="C275">
        <v>15294000</v>
      </c>
      <c r="D275">
        <v>1103685</v>
      </c>
      <c r="E275">
        <v>894426</v>
      </c>
    </row>
    <row r="276" spans="1:5">
      <c r="A276" s="885" t="s">
        <v>144</v>
      </c>
      <c r="B276">
        <v>3</v>
      </c>
      <c r="C276">
        <v>4600000</v>
      </c>
      <c r="D276">
        <v>4545174.6483800001</v>
      </c>
      <c r="E276">
        <v>2751633.9439300001</v>
      </c>
    </row>
    <row r="277" spans="1:5">
      <c r="A277" s="885" t="s">
        <v>273</v>
      </c>
      <c r="B277">
        <v>2</v>
      </c>
      <c r="C277">
        <v>4500000</v>
      </c>
      <c r="D277">
        <v>3713038</v>
      </c>
      <c r="E277">
        <v>348157</v>
      </c>
    </row>
    <row r="278" spans="1:5">
      <c r="A278" s="885" t="s">
        <v>274</v>
      </c>
      <c r="B278">
        <v>3</v>
      </c>
      <c r="C278">
        <v>2000000</v>
      </c>
      <c r="E278">
        <v>768178.33844999992</v>
      </c>
    </row>
    <row r="279" spans="1:5">
      <c r="A279" s="885" t="s">
        <v>92</v>
      </c>
      <c r="B279">
        <v>2</v>
      </c>
      <c r="C279">
        <v>44769752.188999996</v>
      </c>
      <c r="E279">
        <v>23524980</v>
      </c>
    </row>
    <row r="280" spans="1:5">
      <c r="A280" s="885" t="s">
        <v>46</v>
      </c>
      <c r="B280">
        <v>1</v>
      </c>
      <c r="C280">
        <v>48980888</v>
      </c>
      <c r="D280">
        <v>48561355.460129999</v>
      </c>
      <c r="E280">
        <v>46595777.233440004</v>
      </c>
    </row>
    <row r="281" spans="1:5">
      <c r="A281" s="885" t="s">
        <v>280</v>
      </c>
      <c r="B281">
        <v>1</v>
      </c>
      <c r="C281">
        <v>3005000</v>
      </c>
      <c r="E281">
        <v>2649907.60348</v>
      </c>
    </row>
    <row r="282" spans="1:5">
      <c r="A282" s="885" t="s">
        <v>281</v>
      </c>
    </row>
    <row r="283" spans="1:5">
      <c r="A283" s="885" t="s">
        <v>282</v>
      </c>
      <c r="B283">
        <v>1</v>
      </c>
      <c r="C283">
        <v>62000000</v>
      </c>
      <c r="E283">
        <v>4813054.1864999998</v>
      </c>
    </row>
    <row r="284" spans="1:5">
      <c r="A284" s="885" t="s">
        <v>74</v>
      </c>
      <c r="B284">
        <v>1</v>
      </c>
      <c r="C284">
        <v>2800000</v>
      </c>
      <c r="D284">
        <v>1987035.7790999999</v>
      </c>
      <c r="E284">
        <v>296331.09010000003</v>
      </c>
    </row>
    <row r="285" spans="1:5">
      <c r="A285" s="885" t="s">
        <v>288</v>
      </c>
      <c r="B285">
        <v>5</v>
      </c>
      <c r="C285">
        <v>33750000000</v>
      </c>
    </row>
    <row r="286" spans="1:5">
      <c r="A286" s="885" t="s">
        <v>289</v>
      </c>
      <c r="B286">
        <v>1</v>
      </c>
      <c r="C286">
        <v>1400000</v>
      </c>
      <c r="D286">
        <v>1383159.6507000001</v>
      </c>
      <c r="E286">
        <v>1061921.2086199999</v>
      </c>
    </row>
    <row r="287" spans="1:5">
      <c r="A287" s="885" t="s">
        <v>292</v>
      </c>
      <c r="B287">
        <v>2</v>
      </c>
      <c r="C287">
        <v>5300000</v>
      </c>
      <c r="D287">
        <v>2106112</v>
      </c>
      <c r="E287">
        <v>2081867</v>
      </c>
    </row>
    <row r="288" spans="1:5">
      <c r="A288" s="885" t="s">
        <v>104</v>
      </c>
      <c r="B288">
        <v>6</v>
      </c>
      <c r="C288">
        <v>37627000</v>
      </c>
      <c r="D288">
        <v>6211175.6439800002</v>
      </c>
      <c r="E288">
        <v>5963084.21471</v>
      </c>
    </row>
    <row r="289" spans="1:5">
      <c r="A289" s="885" t="s">
        <v>294</v>
      </c>
      <c r="B289">
        <v>8</v>
      </c>
      <c r="C289">
        <v>63892709</v>
      </c>
      <c r="E289">
        <v>0</v>
      </c>
    </row>
    <row r="290" spans="1:5">
      <c r="A290" s="885" t="s">
        <v>295</v>
      </c>
      <c r="B290">
        <v>1</v>
      </c>
      <c r="C290">
        <v>1800000</v>
      </c>
      <c r="D290">
        <v>1777648.38674</v>
      </c>
      <c r="E290">
        <v>1657587</v>
      </c>
    </row>
    <row r="291" spans="1:5">
      <c r="A291" s="885" t="s">
        <v>296</v>
      </c>
      <c r="B291">
        <v>2</v>
      </c>
      <c r="C291">
        <v>2224200</v>
      </c>
      <c r="E291">
        <v>1724842.7585900002</v>
      </c>
    </row>
    <row r="292" spans="1:5">
      <c r="A292" s="885" t="s">
        <v>297</v>
      </c>
      <c r="B292">
        <v>1</v>
      </c>
      <c r="C292">
        <v>3000000</v>
      </c>
      <c r="D292">
        <v>2998296.4255500003</v>
      </c>
      <c r="E292">
        <v>2968839.0585500002</v>
      </c>
    </row>
    <row r="293" spans="1:5">
      <c r="A293" s="885" t="s">
        <v>298</v>
      </c>
      <c r="B293">
        <v>3</v>
      </c>
      <c r="C293">
        <v>8990000</v>
      </c>
      <c r="D293">
        <v>7138645</v>
      </c>
      <c r="E293">
        <v>1239173</v>
      </c>
    </row>
    <row r="294" spans="1:5">
      <c r="A294" s="885" t="s">
        <v>300</v>
      </c>
      <c r="B294">
        <v>2</v>
      </c>
      <c r="C294">
        <v>4500000</v>
      </c>
      <c r="D294">
        <v>3942245.3214400001</v>
      </c>
      <c r="E294">
        <v>1957860.5406499999</v>
      </c>
    </row>
    <row r="295" spans="1:5">
      <c r="A295" s="885" t="s">
        <v>303</v>
      </c>
      <c r="B295">
        <v>1</v>
      </c>
      <c r="C295">
        <v>1000000</v>
      </c>
      <c r="D295">
        <v>755666.29110000003</v>
      </c>
      <c r="E295">
        <v>332657.05060000002</v>
      </c>
    </row>
    <row r="296" spans="1:5">
      <c r="A296" s="885" t="s">
        <v>305</v>
      </c>
      <c r="B296">
        <v>4</v>
      </c>
      <c r="C296">
        <v>6630000</v>
      </c>
      <c r="D296">
        <v>5130173.7947299993</v>
      </c>
      <c r="E296">
        <v>3547424.8441099999</v>
      </c>
    </row>
    <row r="297" spans="1:5">
      <c r="A297" s="885" t="s">
        <v>306</v>
      </c>
      <c r="B297">
        <v>3</v>
      </c>
      <c r="C297">
        <v>18654000</v>
      </c>
      <c r="D297">
        <v>17936464</v>
      </c>
      <c r="E297">
        <v>17331725</v>
      </c>
    </row>
    <row r="298" spans="1:5">
      <c r="A298" s="885" t="s">
        <v>308</v>
      </c>
      <c r="B298">
        <v>1</v>
      </c>
      <c r="C298">
        <v>1092152</v>
      </c>
      <c r="D298">
        <v>912990</v>
      </c>
      <c r="E298">
        <v>225847</v>
      </c>
    </row>
    <row r="299" spans="1:5">
      <c r="A299" s="885" t="s">
        <v>309</v>
      </c>
      <c r="B299">
        <v>2</v>
      </c>
      <c r="C299">
        <v>6280000</v>
      </c>
      <c r="D299">
        <v>3410044.4959</v>
      </c>
      <c r="E299">
        <v>0</v>
      </c>
    </row>
    <row r="300" spans="1:5">
      <c r="A300" s="885" t="s">
        <v>312</v>
      </c>
      <c r="B300">
        <v>1</v>
      </c>
      <c r="C300">
        <v>1234000</v>
      </c>
      <c r="D300">
        <v>992738</v>
      </c>
      <c r="E300">
        <v>872769</v>
      </c>
    </row>
    <row r="301" spans="1:5">
      <c r="A301" s="885" t="s">
        <v>314</v>
      </c>
      <c r="B301">
        <v>1</v>
      </c>
      <c r="C301">
        <v>1200000</v>
      </c>
      <c r="D301">
        <v>1762</v>
      </c>
      <c r="E301">
        <v>1762</v>
      </c>
    </row>
    <row r="302" spans="1:5">
      <c r="A302" s="885" t="s">
        <v>277</v>
      </c>
      <c r="B302">
        <v>2</v>
      </c>
      <c r="C302">
        <v>1810000</v>
      </c>
      <c r="D302">
        <v>1772709.06801</v>
      </c>
      <c r="E302">
        <v>1707566.5297099999</v>
      </c>
    </row>
    <row r="303" spans="1:5">
      <c r="A303" s="885" t="s">
        <v>3094</v>
      </c>
      <c r="B303">
        <v>43</v>
      </c>
      <c r="C303">
        <v>158035315.42399999</v>
      </c>
      <c r="D303">
        <v>130056967.51612999</v>
      </c>
      <c r="E303">
        <v>38605480.933030002</v>
      </c>
    </row>
    <row r="304" spans="1:5">
      <c r="A304" s="885" t="s">
        <v>266</v>
      </c>
      <c r="B304">
        <v>5</v>
      </c>
      <c r="C304">
        <v>53178047</v>
      </c>
      <c r="D304">
        <v>38359301</v>
      </c>
      <c r="E304">
        <v>14266339</v>
      </c>
    </row>
    <row r="305" spans="1:5">
      <c r="A305" s="885" t="s">
        <v>272</v>
      </c>
      <c r="B305">
        <v>1</v>
      </c>
      <c r="C305">
        <v>3500000</v>
      </c>
      <c r="D305">
        <v>1695626</v>
      </c>
      <c r="E305">
        <v>1183893</v>
      </c>
    </row>
    <row r="306" spans="1:5">
      <c r="A306" s="885" t="s">
        <v>276</v>
      </c>
      <c r="B306">
        <v>30</v>
      </c>
      <c r="C306">
        <v>64972683</v>
      </c>
      <c r="D306">
        <v>58467097.53715001</v>
      </c>
    </row>
    <row r="307" spans="1:5">
      <c r="A307" s="885" t="s">
        <v>295</v>
      </c>
      <c r="B307">
        <v>2</v>
      </c>
      <c r="C307">
        <v>9895885</v>
      </c>
      <c r="D307">
        <v>7035502.0136599997</v>
      </c>
      <c r="E307">
        <v>3649100.4671900002</v>
      </c>
    </row>
    <row r="308" spans="1:5">
      <c r="A308" s="885" t="s">
        <v>303</v>
      </c>
      <c r="B308">
        <v>5</v>
      </c>
      <c r="C308">
        <v>26488700.423999999</v>
      </c>
      <c r="D308">
        <v>24499440.965320002</v>
      </c>
      <c r="E308">
        <v>19506148.465839997</v>
      </c>
    </row>
    <row r="309" spans="1:5">
      <c r="A309" s="885" t="s">
        <v>222</v>
      </c>
      <c r="B309">
        <v>732</v>
      </c>
      <c r="C309">
        <v>92569549220.211014</v>
      </c>
      <c r="D309">
        <v>1354528114.3107491</v>
      </c>
      <c r="E309">
        <v>1124772792.0956707</v>
      </c>
    </row>
  </sheetData>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9A5EB-FFEA-2341-98CC-725130D869AA}">
  <sheetPr>
    <tabColor rgb="FFFF0000"/>
  </sheetPr>
  <dimension ref="A1:I22"/>
  <sheetViews>
    <sheetView workbookViewId="0"/>
  </sheetViews>
  <sheetFormatPr baseColWidth="10" defaultRowHeight="15"/>
  <cols>
    <col min="1" max="1" width="51" bestFit="1" customWidth="1"/>
    <col min="2" max="2" width="17.83203125" customWidth="1"/>
    <col min="3" max="3" width="12.83203125" bestFit="1" customWidth="1"/>
    <col min="4" max="4" width="12.6640625" bestFit="1" customWidth="1"/>
    <col min="5" max="5" width="12.1640625" bestFit="1" customWidth="1"/>
    <col min="6" max="6" width="51" bestFit="1" customWidth="1"/>
    <col min="7" max="7" width="19.83203125" bestFit="1" customWidth="1"/>
    <col min="8" max="8" width="14.6640625" bestFit="1" customWidth="1"/>
    <col min="9" max="9" width="14.5" bestFit="1" customWidth="1"/>
  </cols>
  <sheetData>
    <row r="1" spans="1:9">
      <c r="A1" t="s">
        <v>3264</v>
      </c>
      <c r="B1" t="s">
        <v>2606</v>
      </c>
      <c r="C1" t="s">
        <v>2608</v>
      </c>
      <c r="D1" t="s">
        <v>2609</v>
      </c>
      <c r="E1" t="s">
        <v>3263</v>
      </c>
      <c r="F1" t="s">
        <v>3265</v>
      </c>
      <c r="G1" t="s">
        <v>3266</v>
      </c>
      <c r="H1" t="s">
        <v>3267</v>
      </c>
      <c r="I1" t="s">
        <v>3268</v>
      </c>
    </row>
    <row r="2" spans="1:9">
      <c r="A2" s="885" t="s">
        <v>2690</v>
      </c>
      <c r="B2">
        <v>26</v>
      </c>
      <c r="C2">
        <v>39892560.359920003</v>
      </c>
      <c r="D2">
        <v>82470864</v>
      </c>
      <c r="F2" s="885" t="s">
        <v>222</v>
      </c>
      <c r="G2">
        <v>734</v>
      </c>
      <c r="H2">
        <v>1492086457.3393195</v>
      </c>
      <c r="I2">
        <v>3748394281.1945786</v>
      </c>
    </row>
    <row r="3" spans="1:9">
      <c r="A3" s="885" t="s">
        <v>2691</v>
      </c>
      <c r="B3">
        <v>39</v>
      </c>
      <c r="C3">
        <v>50726264.156550005</v>
      </c>
      <c r="D3">
        <v>101179809</v>
      </c>
      <c r="F3" s="885" t="s">
        <v>2708</v>
      </c>
      <c r="G3">
        <v>190</v>
      </c>
      <c r="H3">
        <v>499200524.4317199</v>
      </c>
      <c r="I3">
        <v>1295474808.024579</v>
      </c>
    </row>
    <row r="4" spans="1:9">
      <c r="A4" s="885" t="s">
        <v>2692</v>
      </c>
      <c r="B4">
        <v>1</v>
      </c>
      <c r="C4">
        <v>2333195.7896500002</v>
      </c>
      <c r="D4">
        <v>2354700</v>
      </c>
      <c r="F4" s="885" t="s">
        <v>2711</v>
      </c>
      <c r="G4">
        <v>99</v>
      </c>
      <c r="H4">
        <v>183422135.23447996</v>
      </c>
      <c r="I4">
        <v>382821814</v>
      </c>
    </row>
    <row r="5" spans="1:9">
      <c r="A5" s="885" t="s">
        <v>2693</v>
      </c>
      <c r="B5">
        <v>12</v>
      </c>
      <c r="C5">
        <v>7200000</v>
      </c>
      <c r="D5">
        <v>256025000</v>
      </c>
      <c r="F5" s="885" t="s">
        <v>2716</v>
      </c>
      <c r="G5">
        <v>98</v>
      </c>
      <c r="H5">
        <v>208337076.70642</v>
      </c>
      <c r="I5">
        <v>672865918.44200003</v>
      </c>
    </row>
    <row r="6" spans="1:9">
      <c r="A6" s="885" t="s">
        <v>2695</v>
      </c>
      <c r="B6">
        <v>7</v>
      </c>
      <c r="C6">
        <v>5600742.3998300005</v>
      </c>
      <c r="D6">
        <v>13405400</v>
      </c>
      <c r="F6" s="885" t="s">
        <v>2705</v>
      </c>
      <c r="G6">
        <v>75</v>
      </c>
      <c r="H6">
        <v>138981208.04889002</v>
      </c>
      <c r="I6">
        <v>236364008</v>
      </c>
    </row>
    <row r="7" spans="1:9">
      <c r="A7" s="885" t="s">
        <v>2696</v>
      </c>
      <c r="B7">
        <v>10</v>
      </c>
      <c r="C7">
        <v>9331301.5420200005</v>
      </c>
      <c r="D7">
        <v>15878263</v>
      </c>
      <c r="F7" s="885" t="s">
        <v>2704</v>
      </c>
      <c r="G7">
        <v>51</v>
      </c>
      <c r="H7">
        <v>82558141.154200017</v>
      </c>
      <c r="I7">
        <v>109011457.80400001</v>
      </c>
    </row>
    <row r="8" spans="1:9">
      <c r="A8" s="885" t="s">
        <v>2697</v>
      </c>
      <c r="B8">
        <v>50</v>
      </c>
      <c r="C8">
        <v>131333838.79730003</v>
      </c>
      <c r="D8">
        <v>192128593</v>
      </c>
      <c r="F8" s="885" t="s">
        <v>2697</v>
      </c>
      <c r="G8">
        <v>50</v>
      </c>
      <c r="H8">
        <v>131333838.79730003</v>
      </c>
      <c r="I8">
        <v>192128593</v>
      </c>
    </row>
    <row r="9" spans="1:9">
      <c r="A9" s="885" t="s">
        <v>2699</v>
      </c>
      <c r="B9">
        <v>2</v>
      </c>
      <c r="C9">
        <v>1922185.49905</v>
      </c>
      <c r="D9">
        <v>19467591</v>
      </c>
      <c r="F9" s="885" t="s">
        <v>2691</v>
      </c>
      <c r="G9">
        <v>39</v>
      </c>
      <c r="H9">
        <v>50726264.156550005</v>
      </c>
      <c r="I9">
        <v>101179809</v>
      </c>
    </row>
    <row r="10" spans="1:9">
      <c r="A10" s="885" t="s">
        <v>2700</v>
      </c>
      <c r="B10">
        <v>16</v>
      </c>
      <c r="C10">
        <v>16243732.948380001</v>
      </c>
      <c r="D10">
        <v>37513238</v>
      </c>
      <c r="F10" s="885" t="s">
        <v>2703</v>
      </c>
      <c r="G10">
        <v>39</v>
      </c>
      <c r="H10">
        <v>41631114.4322</v>
      </c>
      <c r="I10">
        <v>74034884.5</v>
      </c>
    </row>
    <row r="11" spans="1:9">
      <c r="A11" s="885" t="s">
        <v>2703</v>
      </c>
      <c r="B11">
        <v>39</v>
      </c>
      <c r="C11">
        <v>41631114.4322</v>
      </c>
      <c r="D11">
        <v>74034884.5</v>
      </c>
      <c r="F11" s="885" t="s">
        <v>2690</v>
      </c>
      <c r="G11">
        <v>26</v>
      </c>
      <c r="H11">
        <v>39892560.359920003</v>
      </c>
      <c r="I11">
        <v>82470864</v>
      </c>
    </row>
    <row r="12" spans="1:9">
      <c r="A12" s="885" t="s">
        <v>2704</v>
      </c>
      <c r="B12">
        <v>51</v>
      </c>
      <c r="C12">
        <v>82558141.154200017</v>
      </c>
      <c r="D12">
        <v>109011457.80400001</v>
      </c>
      <c r="F12" s="885" t="s">
        <v>2700</v>
      </c>
      <c r="G12">
        <v>16</v>
      </c>
      <c r="H12">
        <v>16243732.948380001</v>
      </c>
      <c r="I12">
        <v>37513238</v>
      </c>
    </row>
    <row r="13" spans="1:9">
      <c r="A13" s="885" t="s">
        <v>2705</v>
      </c>
      <c r="B13">
        <v>75</v>
      </c>
      <c r="C13">
        <v>138981208.04889002</v>
      </c>
      <c r="D13">
        <v>236364008</v>
      </c>
      <c r="F13" s="885" t="s">
        <v>3094</v>
      </c>
      <c r="G13">
        <v>13</v>
      </c>
      <c r="H13">
        <v>71589869.97897999</v>
      </c>
      <c r="I13">
        <v>93062632.423999995</v>
      </c>
    </row>
    <row r="14" spans="1:9">
      <c r="A14" s="885" t="s">
        <v>2706</v>
      </c>
      <c r="B14">
        <v>2</v>
      </c>
      <c r="C14">
        <v>1782565.8597299999</v>
      </c>
      <c r="D14">
        <v>3280300</v>
      </c>
      <c r="F14" s="885" t="s">
        <v>2693</v>
      </c>
      <c r="G14">
        <v>12</v>
      </c>
      <c r="H14">
        <v>7200000</v>
      </c>
      <c r="I14">
        <v>256025000</v>
      </c>
    </row>
    <row r="15" spans="1:9">
      <c r="A15" s="885" t="s">
        <v>2708</v>
      </c>
      <c r="B15">
        <v>190</v>
      </c>
      <c r="C15">
        <v>499200524.4317199</v>
      </c>
      <c r="D15">
        <v>1295474808.024579</v>
      </c>
      <c r="F15" s="885" t="s">
        <v>2696</v>
      </c>
      <c r="G15">
        <v>10</v>
      </c>
      <c r="H15">
        <v>9331301.5420200005</v>
      </c>
      <c r="I15">
        <v>15878263</v>
      </c>
    </row>
    <row r="16" spans="1:9">
      <c r="A16" s="885" t="s">
        <v>2709</v>
      </c>
      <c r="B16">
        <v>3</v>
      </c>
      <c r="D16">
        <v>157555000</v>
      </c>
      <c r="F16" s="885" t="s">
        <v>2695</v>
      </c>
      <c r="G16">
        <v>7</v>
      </c>
      <c r="H16">
        <v>5600742.3998300005</v>
      </c>
      <c r="I16">
        <v>13405400</v>
      </c>
    </row>
    <row r="17" spans="1:9">
      <c r="A17" s="885" t="s">
        <v>2711</v>
      </c>
      <c r="B17">
        <v>99</v>
      </c>
      <c r="C17">
        <v>183422135.23447996</v>
      </c>
      <c r="D17">
        <v>382821814</v>
      </c>
      <c r="F17" s="885" t="s">
        <v>2709</v>
      </c>
      <c r="G17">
        <v>3</v>
      </c>
      <c r="I17">
        <v>157555000</v>
      </c>
    </row>
    <row r="18" spans="1:9">
      <c r="A18" s="885" t="s">
        <v>2714</v>
      </c>
      <c r="B18">
        <v>1</v>
      </c>
      <c r="C18">
        <v>0</v>
      </c>
      <c r="D18">
        <v>3500000</v>
      </c>
      <c r="F18" s="885" t="s">
        <v>2699</v>
      </c>
      <c r="G18">
        <v>2</v>
      </c>
      <c r="H18">
        <v>1922185.49905</v>
      </c>
      <c r="I18">
        <v>19467591</v>
      </c>
    </row>
    <row r="19" spans="1:9">
      <c r="A19" s="885" t="s">
        <v>2716</v>
      </c>
      <c r="B19">
        <v>98</v>
      </c>
      <c r="C19">
        <v>208337076.70642</v>
      </c>
      <c r="D19">
        <v>672865918.44200003</v>
      </c>
      <c r="F19" s="885" t="s">
        <v>2706</v>
      </c>
      <c r="G19">
        <v>2</v>
      </c>
      <c r="H19">
        <v>1782565.8597299999</v>
      </c>
      <c r="I19">
        <v>3280300</v>
      </c>
    </row>
    <row r="20" spans="1:9">
      <c r="A20" s="885" t="s">
        <v>3094</v>
      </c>
      <c r="B20">
        <v>13</v>
      </c>
      <c r="C20">
        <v>71589869.97897999</v>
      </c>
      <c r="D20">
        <v>93062632.423999995</v>
      </c>
      <c r="F20" s="885" t="s">
        <v>2692</v>
      </c>
      <c r="G20">
        <v>1</v>
      </c>
      <c r="H20">
        <v>2333195.7896500002</v>
      </c>
      <c r="I20">
        <v>2354700</v>
      </c>
    </row>
    <row r="21" spans="1:9">
      <c r="A21" s="885" t="s">
        <v>222</v>
      </c>
      <c r="B21">
        <v>734</v>
      </c>
      <c r="C21">
        <v>1492086457.3393195</v>
      </c>
      <c r="D21">
        <v>3748394281.1945786</v>
      </c>
      <c r="F21" s="885" t="s">
        <v>2714</v>
      </c>
      <c r="G21">
        <v>1</v>
      </c>
      <c r="H21">
        <v>0</v>
      </c>
      <c r="I21">
        <v>3500000</v>
      </c>
    </row>
    <row r="22" spans="1:9">
      <c r="A22" s="885"/>
      <c r="E22">
        <v>0.25885558583106266</v>
      </c>
      <c r="F22" s="885"/>
    </row>
  </sheetData>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F946D-1BA9-A04F-B231-BF25205E55B4}">
  <sheetPr>
    <tabColor rgb="FFFF0000"/>
  </sheetPr>
  <dimension ref="A1:E67"/>
  <sheetViews>
    <sheetView workbookViewId="0"/>
  </sheetViews>
  <sheetFormatPr baseColWidth="10" defaultRowHeight="15"/>
  <cols>
    <col min="1" max="1" width="18.5" bestFit="1" customWidth="1"/>
    <col min="2" max="2" width="17.83203125" customWidth="1"/>
    <col min="3" max="3" width="12.6640625" bestFit="1" customWidth="1"/>
    <col min="4" max="4" width="12.83203125" bestFit="1" customWidth="1"/>
    <col min="5" max="5" width="19.33203125" bestFit="1" customWidth="1"/>
  </cols>
  <sheetData>
    <row r="1" spans="1:5">
      <c r="A1" t="s">
        <v>2605</v>
      </c>
      <c r="B1" t="s">
        <v>2606</v>
      </c>
      <c r="C1" t="s">
        <v>2609</v>
      </c>
      <c r="D1" t="s">
        <v>2608</v>
      </c>
      <c r="E1" t="s">
        <v>3246</v>
      </c>
    </row>
    <row r="2" spans="1:5">
      <c r="A2" s="885" t="s">
        <v>317</v>
      </c>
      <c r="B2">
        <v>70</v>
      </c>
      <c r="C2">
        <v>603807914.17299998</v>
      </c>
      <c r="D2">
        <v>268510333.38683003</v>
      </c>
      <c r="E2">
        <v>318660150.89556986</v>
      </c>
    </row>
    <row r="3" spans="1:5">
      <c r="A3" s="885" t="s">
        <v>56</v>
      </c>
      <c r="B3">
        <v>9</v>
      </c>
      <c r="C3">
        <v>29326071.424000002</v>
      </c>
    </row>
    <row r="4" spans="1:5">
      <c r="A4" s="885" t="s">
        <v>166</v>
      </c>
      <c r="B4">
        <v>8</v>
      </c>
      <c r="C4">
        <v>28411829</v>
      </c>
      <c r="D4">
        <v>11937789</v>
      </c>
      <c r="E4">
        <v>7542539</v>
      </c>
    </row>
    <row r="5" spans="1:5">
      <c r="A5" s="885" t="s">
        <v>144</v>
      </c>
      <c r="B5">
        <v>14</v>
      </c>
      <c r="C5">
        <v>38499898.424000002</v>
      </c>
      <c r="D5">
        <v>29445236.554419994</v>
      </c>
      <c r="E5">
        <v>20426292.453009997</v>
      </c>
    </row>
    <row r="6" spans="1:5">
      <c r="A6" s="885" t="s">
        <v>92</v>
      </c>
      <c r="B6">
        <v>4</v>
      </c>
      <c r="C6">
        <v>201869752.18900001</v>
      </c>
      <c r="E6">
        <v>100406980</v>
      </c>
    </row>
    <row r="7" spans="1:5">
      <c r="A7" s="885" t="s">
        <v>46</v>
      </c>
      <c r="B7">
        <v>9</v>
      </c>
      <c r="C7">
        <v>189043954</v>
      </c>
      <c r="D7">
        <v>169369320.89796001</v>
      </c>
      <c r="E7">
        <v>152562457.53308001</v>
      </c>
    </row>
    <row r="8" spans="1:5">
      <c r="A8" s="885" t="s">
        <v>89</v>
      </c>
      <c r="B8">
        <v>1</v>
      </c>
      <c r="C8">
        <v>12000000</v>
      </c>
      <c r="D8">
        <v>0</v>
      </c>
      <c r="E8">
        <v>0</v>
      </c>
    </row>
    <row r="9" spans="1:5">
      <c r="A9" s="885" t="s">
        <v>74</v>
      </c>
      <c r="B9">
        <v>7</v>
      </c>
      <c r="C9">
        <v>28835657.136</v>
      </c>
      <c r="D9">
        <v>25199771.210980006</v>
      </c>
      <c r="E9">
        <v>12207589.900279999</v>
      </c>
    </row>
    <row r="10" spans="1:5">
      <c r="A10" s="885" t="s">
        <v>104</v>
      </c>
      <c r="B10">
        <v>18</v>
      </c>
      <c r="C10">
        <v>75820752</v>
      </c>
      <c r="D10">
        <v>32558215.723470002</v>
      </c>
      <c r="E10">
        <v>25514292.009200007</v>
      </c>
    </row>
    <row r="11" spans="1:5">
      <c r="A11" s="885" t="s">
        <v>529</v>
      </c>
      <c r="B11">
        <v>65</v>
      </c>
      <c r="C11">
        <v>377578204</v>
      </c>
      <c r="D11">
        <v>37259933</v>
      </c>
      <c r="E11">
        <v>89522346.604589999</v>
      </c>
    </row>
    <row r="12" spans="1:5">
      <c r="A12" s="885" t="s">
        <v>268</v>
      </c>
      <c r="B12">
        <v>9</v>
      </c>
      <c r="C12">
        <v>22225220</v>
      </c>
      <c r="E12">
        <v>9167535</v>
      </c>
    </row>
    <row r="13" spans="1:5">
      <c r="A13" s="885" t="s">
        <v>274</v>
      </c>
      <c r="B13">
        <v>11</v>
      </c>
      <c r="C13">
        <v>31923771</v>
      </c>
      <c r="E13">
        <v>9495262</v>
      </c>
    </row>
    <row r="14" spans="1:5">
      <c r="A14" s="885" t="s">
        <v>280</v>
      </c>
      <c r="B14">
        <v>3</v>
      </c>
      <c r="C14">
        <v>7488000</v>
      </c>
      <c r="E14">
        <v>3672033.5330400001</v>
      </c>
    </row>
    <row r="15" spans="1:5">
      <c r="A15" s="885" t="s">
        <v>282</v>
      </c>
      <c r="B15">
        <v>7</v>
      </c>
      <c r="C15">
        <v>90650000</v>
      </c>
      <c r="E15">
        <v>31098324.606929995</v>
      </c>
    </row>
    <row r="16" spans="1:5">
      <c r="A16" s="885" t="s">
        <v>283</v>
      </c>
      <c r="B16">
        <v>2</v>
      </c>
      <c r="C16">
        <v>9398000</v>
      </c>
      <c r="E16">
        <v>4146876.1746199997</v>
      </c>
    </row>
    <row r="17" spans="1:5">
      <c r="A17" s="885" t="s">
        <v>294</v>
      </c>
      <c r="B17">
        <v>11</v>
      </c>
      <c r="C17">
        <v>71218449</v>
      </c>
      <c r="E17">
        <v>1994596.29</v>
      </c>
    </row>
    <row r="18" spans="1:5">
      <c r="A18" s="885" t="s">
        <v>298</v>
      </c>
      <c r="B18">
        <v>15</v>
      </c>
      <c r="C18">
        <v>126025200</v>
      </c>
      <c r="D18">
        <v>37259933</v>
      </c>
      <c r="E18">
        <v>22533828</v>
      </c>
    </row>
    <row r="19" spans="1:5">
      <c r="A19" s="885" t="s">
        <v>299</v>
      </c>
      <c r="B19">
        <v>7</v>
      </c>
      <c r="C19">
        <v>18649564</v>
      </c>
      <c r="E19">
        <v>7413891</v>
      </c>
    </row>
    <row r="20" spans="1:5">
      <c r="A20" s="885" t="s">
        <v>318</v>
      </c>
      <c r="B20">
        <v>141</v>
      </c>
      <c r="C20">
        <v>921703634.84800005</v>
      </c>
      <c r="D20">
        <v>346020275.92328012</v>
      </c>
      <c r="E20">
        <v>233078416.59003997</v>
      </c>
    </row>
    <row r="21" spans="1:5">
      <c r="A21" s="885" t="s">
        <v>266</v>
      </c>
      <c r="B21">
        <v>25</v>
      </c>
      <c r="C21">
        <v>111339244</v>
      </c>
      <c r="D21">
        <v>81285237</v>
      </c>
      <c r="E21">
        <v>34141463</v>
      </c>
    </row>
    <row r="22" spans="1:5">
      <c r="A22" s="885" t="s">
        <v>272</v>
      </c>
      <c r="B22">
        <v>19</v>
      </c>
      <c r="C22">
        <v>322909708</v>
      </c>
      <c r="D22">
        <v>19516216</v>
      </c>
      <c r="E22">
        <v>44436271</v>
      </c>
    </row>
    <row r="23" spans="1:5">
      <c r="A23" s="885" t="s">
        <v>291</v>
      </c>
      <c r="B23">
        <v>30</v>
      </c>
      <c r="C23">
        <v>130326659</v>
      </c>
      <c r="D23">
        <v>82786676</v>
      </c>
      <c r="E23">
        <v>66916469</v>
      </c>
    </row>
    <row r="24" spans="1:5">
      <c r="A24" s="885" t="s">
        <v>295</v>
      </c>
      <c r="B24">
        <v>15</v>
      </c>
      <c r="C24">
        <v>37074957</v>
      </c>
      <c r="D24">
        <v>19555209.073740002</v>
      </c>
      <c r="E24">
        <v>10688773.847379997</v>
      </c>
    </row>
    <row r="25" spans="1:5">
      <c r="A25" s="885" t="s">
        <v>303</v>
      </c>
      <c r="B25">
        <v>32</v>
      </c>
      <c r="C25">
        <v>88432913.84799999</v>
      </c>
      <c r="D25">
        <v>77458134.849539995</v>
      </c>
      <c r="E25">
        <v>62205227.742659993</v>
      </c>
    </row>
    <row r="26" spans="1:5">
      <c r="A26" s="885" t="s">
        <v>307</v>
      </c>
      <c r="B26">
        <v>8</v>
      </c>
      <c r="C26">
        <v>149857593</v>
      </c>
      <c r="D26">
        <v>5080297</v>
      </c>
      <c r="E26">
        <v>1264980</v>
      </c>
    </row>
    <row r="27" spans="1:5">
      <c r="A27" s="885" t="s">
        <v>308</v>
      </c>
      <c r="B27">
        <v>11</v>
      </c>
      <c r="C27">
        <v>80680560</v>
      </c>
      <c r="D27">
        <v>60338506</v>
      </c>
      <c r="E27">
        <v>13425232</v>
      </c>
    </row>
    <row r="28" spans="1:5">
      <c r="A28" s="885" t="s">
        <v>310</v>
      </c>
      <c r="B28">
        <v>1</v>
      </c>
      <c r="C28">
        <v>1082000</v>
      </c>
      <c r="D28">
        <v>0</v>
      </c>
      <c r="E28">
        <v>0</v>
      </c>
    </row>
    <row r="29" spans="1:5">
      <c r="A29" s="885" t="s">
        <v>2286</v>
      </c>
      <c r="B29">
        <v>108</v>
      </c>
      <c r="C29">
        <v>247416994.132</v>
      </c>
      <c r="D29">
        <v>150859353.93327999</v>
      </c>
      <c r="E29">
        <v>108879473.24810003</v>
      </c>
    </row>
    <row r="30" spans="1:5">
      <c r="A30" s="885" t="s">
        <v>267</v>
      </c>
      <c r="B30">
        <v>26</v>
      </c>
      <c r="C30">
        <v>59176761.280000001</v>
      </c>
      <c r="D30">
        <v>50003576.233769991</v>
      </c>
      <c r="E30">
        <v>37625441.950399995</v>
      </c>
    </row>
    <row r="31" spans="1:5">
      <c r="A31" s="885" t="s">
        <v>276</v>
      </c>
      <c r="B31">
        <v>30</v>
      </c>
      <c r="C31">
        <v>64972683</v>
      </c>
      <c r="D31">
        <v>58467097.53715001</v>
      </c>
    </row>
    <row r="32" spans="1:5">
      <c r="A32" s="885" t="s">
        <v>296</v>
      </c>
      <c r="B32">
        <v>26</v>
      </c>
      <c r="C32">
        <v>54544010.851999998</v>
      </c>
      <c r="D32">
        <v>3175676.2320499998</v>
      </c>
      <c r="E32">
        <v>25185905.987780001</v>
      </c>
    </row>
    <row r="33" spans="1:5">
      <c r="A33" s="885" t="s">
        <v>300</v>
      </c>
      <c r="B33">
        <v>12</v>
      </c>
      <c r="C33">
        <v>21677653</v>
      </c>
      <c r="D33">
        <v>19595207.930310003</v>
      </c>
      <c r="E33">
        <v>14129263.30992</v>
      </c>
    </row>
    <row r="34" spans="1:5">
      <c r="A34" s="885" t="s">
        <v>302</v>
      </c>
      <c r="B34">
        <v>10</v>
      </c>
      <c r="C34">
        <v>26568886</v>
      </c>
      <c r="E34">
        <v>13492394</v>
      </c>
    </row>
    <row r="35" spans="1:5">
      <c r="A35" s="885" t="s">
        <v>306</v>
      </c>
      <c r="B35">
        <v>4</v>
      </c>
      <c r="C35">
        <v>20477000</v>
      </c>
      <c r="D35">
        <v>19617796</v>
      </c>
      <c r="E35">
        <v>18446468</v>
      </c>
    </row>
    <row r="36" spans="1:5">
      <c r="A36" s="885" t="s">
        <v>528</v>
      </c>
      <c r="B36">
        <v>25</v>
      </c>
      <c r="C36">
        <v>182418537.02457899</v>
      </c>
      <c r="D36">
        <v>43875194.920000002</v>
      </c>
      <c r="E36">
        <v>55659037</v>
      </c>
    </row>
    <row r="37" spans="1:5">
      <c r="A37" s="885" t="s">
        <v>275</v>
      </c>
    </row>
    <row r="38" spans="1:5">
      <c r="A38" s="885" t="s">
        <v>279</v>
      </c>
      <c r="B38">
        <v>1</v>
      </c>
      <c r="C38">
        <v>1200000</v>
      </c>
    </row>
    <row r="39" spans="1:5">
      <c r="A39" s="885" t="s">
        <v>281</v>
      </c>
    </row>
    <row r="40" spans="1:5">
      <c r="A40" s="885" t="s">
        <v>286</v>
      </c>
      <c r="B40">
        <v>1</v>
      </c>
      <c r="C40">
        <v>2866246.0245790002</v>
      </c>
    </row>
    <row r="41" spans="1:5">
      <c r="A41" s="885" t="s">
        <v>288</v>
      </c>
      <c r="B41">
        <v>19</v>
      </c>
      <c r="C41">
        <v>121195164</v>
      </c>
    </row>
    <row r="42" spans="1:5">
      <c r="A42" s="885" t="s">
        <v>290</v>
      </c>
      <c r="B42">
        <v>4</v>
      </c>
      <c r="C42">
        <v>57157127</v>
      </c>
      <c r="D42">
        <v>43875194.920000002</v>
      </c>
      <c r="E42">
        <v>55659037</v>
      </c>
    </row>
    <row r="43" spans="1:5">
      <c r="A43" s="885" t="s">
        <v>527</v>
      </c>
      <c r="B43">
        <v>240</v>
      </c>
      <c r="C43">
        <v>685096751.26799989</v>
      </c>
      <c r="D43">
        <v>458461778.79773992</v>
      </c>
      <c r="E43">
        <v>279548247.52918994</v>
      </c>
    </row>
    <row r="44" spans="1:5">
      <c r="A44" s="885" t="s">
        <v>271</v>
      </c>
      <c r="B44">
        <v>22</v>
      </c>
      <c r="C44">
        <v>51599202</v>
      </c>
      <c r="D44">
        <v>29915155</v>
      </c>
      <c r="E44">
        <v>14784650</v>
      </c>
    </row>
    <row r="45" spans="1:5">
      <c r="A45" s="885" t="s">
        <v>273</v>
      </c>
      <c r="B45">
        <v>37</v>
      </c>
      <c r="C45">
        <v>122835123</v>
      </c>
      <c r="D45">
        <v>96120041.035490006</v>
      </c>
      <c r="E45">
        <v>70000831.960749999</v>
      </c>
    </row>
    <row r="46" spans="1:5">
      <c r="A46" s="885" t="s">
        <v>289</v>
      </c>
      <c r="B46">
        <v>37</v>
      </c>
      <c r="C46">
        <v>128641048.852</v>
      </c>
      <c r="D46">
        <v>85918487.871670023</v>
      </c>
      <c r="E46">
        <v>51337795.473049998</v>
      </c>
    </row>
    <row r="47" spans="1:5">
      <c r="A47" s="885" t="s">
        <v>292</v>
      </c>
      <c r="B47">
        <v>24</v>
      </c>
      <c r="C47">
        <v>77897836</v>
      </c>
      <c r="D47">
        <v>56279714.9736</v>
      </c>
      <c r="E47">
        <v>24853380.70724</v>
      </c>
    </row>
    <row r="48" spans="1:5">
      <c r="A48" s="885" t="s">
        <v>297</v>
      </c>
      <c r="B48">
        <v>20</v>
      </c>
      <c r="C48">
        <v>58989650.707999997</v>
      </c>
      <c r="D48">
        <v>46469932.529650003</v>
      </c>
      <c r="E48">
        <v>39035911.837530002</v>
      </c>
    </row>
    <row r="49" spans="1:5">
      <c r="A49" s="885" t="s">
        <v>305</v>
      </c>
      <c r="B49">
        <v>35</v>
      </c>
      <c r="C49">
        <v>77663783</v>
      </c>
      <c r="D49">
        <v>65307820.439880006</v>
      </c>
      <c r="E49">
        <v>54628009.591749996</v>
      </c>
    </row>
    <row r="50" spans="1:5">
      <c r="A50" s="885" t="s">
        <v>309</v>
      </c>
      <c r="B50">
        <v>7</v>
      </c>
      <c r="C50">
        <v>17316617</v>
      </c>
      <c r="D50">
        <v>6381563.9474499999</v>
      </c>
      <c r="E50">
        <v>1069436.95887</v>
      </c>
    </row>
    <row r="51" spans="1:5">
      <c r="A51" s="885" t="s">
        <v>311</v>
      </c>
      <c r="B51">
        <v>5</v>
      </c>
      <c r="C51">
        <v>12548532</v>
      </c>
      <c r="D51">
        <v>5461277</v>
      </c>
      <c r="E51">
        <v>2990988</v>
      </c>
    </row>
    <row r="52" spans="1:5">
      <c r="A52" s="885" t="s">
        <v>312</v>
      </c>
      <c r="B52">
        <v>12</v>
      </c>
      <c r="C52">
        <v>29646771</v>
      </c>
      <c r="D52">
        <v>21253084</v>
      </c>
      <c r="E52">
        <v>10973157</v>
      </c>
    </row>
    <row r="53" spans="1:5">
      <c r="A53" s="885" t="s">
        <v>313</v>
      </c>
      <c r="B53">
        <v>10</v>
      </c>
      <c r="C53">
        <v>18651583</v>
      </c>
      <c r="D53">
        <v>9124961</v>
      </c>
      <c r="E53">
        <v>3331438</v>
      </c>
    </row>
    <row r="54" spans="1:5">
      <c r="A54" s="885" t="s">
        <v>314</v>
      </c>
      <c r="B54">
        <v>13</v>
      </c>
      <c r="C54">
        <v>29116500</v>
      </c>
      <c r="D54">
        <v>10572154</v>
      </c>
      <c r="E54">
        <v>2690760</v>
      </c>
    </row>
    <row r="55" spans="1:5">
      <c r="A55" s="885" t="s">
        <v>315</v>
      </c>
      <c r="B55">
        <v>9</v>
      </c>
      <c r="C55">
        <v>15211646</v>
      </c>
      <c r="D55">
        <v>8006442</v>
      </c>
      <c r="E55">
        <v>3481825</v>
      </c>
    </row>
    <row r="56" spans="1:5">
      <c r="A56" s="885" t="s">
        <v>316</v>
      </c>
      <c r="B56">
        <v>9</v>
      </c>
      <c r="C56">
        <v>44978458.708000004</v>
      </c>
      <c r="D56">
        <v>17651145</v>
      </c>
      <c r="E56">
        <v>370063</v>
      </c>
    </row>
    <row r="57" spans="1:5">
      <c r="A57" s="885" t="s">
        <v>526</v>
      </c>
      <c r="B57">
        <v>85</v>
      </c>
      <c r="C57">
        <v>730372245.74900007</v>
      </c>
      <c r="D57">
        <v>187099587.37819007</v>
      </c>
      <c r="E57">
        <v>166200138.84347004</v>
      </c>
    </row>
    <row r="58" spans="1:5">
      <c r="A58" s="885" t="s">
        <v>277</v>
      </c>
      <c r="B58">
        <v>14</v>
      </c>
      <c r="C58">
        <v>41115182</v>
      </c>
      <c r="D58">
        <v>36109770.003729999</v>
      </c>
      <c r="E58">
        <v>26817975.294300001</v>
      </c>
    </row>
    <row r="59" spans="1:5">
      <c r="A59" s="885" t="s">
        <v>269</v>
      </c>
      <c r="B59">
        <v>12</v>
      </c>
      <c r="C59">
        <v>101657136</v>
      </c>
      <c r="D59">
        <v>74976214.488000005</v>
      </c>
      <c r="E59">
        <v>47278994.442999996</v>
      </c>
    </row>
    <row r="60" spans="1:5">
      <c r="A60" s="885" t="s">
        <v>270</v>
      </c>
      <c r="B60">
        <v>30</v>
      </c>
      <c r="C60">
        <v>490565963.75300002</v>
      </c>
    </row>
    <row r="61" spans="1:5">
      <c r="A61" s="885" t="s">
        <v>284</v>
      </c>
      <c r="B61">
        <v>2</v>
      </c>
      <c r="C61">
        <v>31440000</v>
      </c>
      <c r="D61">
        <v>30045472.45456</v>
      </c>
      <c r="E61">
        <v>26509205.110169999</v>
      </c>
    </row>
    <row r="62" spans="1:5">
      <c r="A62" s="885" t="s">
        <v>287</v>
      </c>
      <c r="B62">
        <v>27</v>
      </c>
      <c r="C62">
        <v>65593963.995999999</v>
      </c>
      <c r="D62">
        <v>45968130.431900002</v>
      </c>
      <c r="E62">
        <v>65593963.995999999</v>
      </c>
    </row>
    <row r="63" spans="1:5">
      <c r="A63" s="885" t="s">
        <v>222</v>
      </c>
      <c r="B63">
        <v>734</v>
      </c>
      <c r="C63">
        <v>3748394281.1945791</v>
      </c>
      <c r="D63">
        <v>1492086457.3393207</v>
      </c>
      <c r="E63">
        <v>1251547810.7109604</v>
      </c>
    </row>
    <row r="64" spans="1:5">
      <c r="A64" s="885"/>
      <c r="D64">
        <v>0.39806016800980881</v>
      </c>
    </row>
    <row r="65" spans="1:4">
      <c r="A65" s="885"/>
      <c r="D65">
        <v>0.33388905137057873</v>
      </c>
    </row>
    <row r="66" spans="1:4">
      <c r="A66" s="885"/>
      <c r="D66">
        <v>2496846470.4836187</v>
      </c>
    </row>
    <row r="67" spans="1:4">
      <c r="A67" s="885"/>
      <c r="D67">
        <v>0.66611094862942122</v>
      </c>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Q842"/>
  <sheetViews>
    <sheetView zoomScaleNormal="100" workbookViewId="0">
      <pane xSplit="2" ySplit="3" topLeftCell="C4" activePane="bottomRight" state="frozen"/>
      <selection activeCell="A3" sqref="A3:C3"/>
      <selection pane="topRight" activeCell="A3" sqref="A3:C3"/>
      <selection pane="bottomLeft" activeCell="A3" sqref="A3:C3"/>
      <selection pane="bottomRight" activeCell="A3" sqref="A3:C3"/>
    </sheetView>
  </sheetViews>
  <sheetFormatPr baseColWidth="10" defaultColWidth="11.5" defaultRowHeight="14"/>
  <cols>
    <col min="1" max="1" width="11.5" style="576"/>
    <col min="2" max="2" width="16.5" style="576" customWidth="1"/>
    <col min="3" max="3" width="11.5" style="576" hidden="1" customWidth="1"/>
    <col min="4" max="4" width="26.5" style="576" customWidth="1"/>
    <col min="5" max="5" width="22.1640625" style="576" hidden="1" customWidth="1"/>
    <col min="6" max="6" width="16.1640625" style="576" hidden="1" customWidth="1"/>
    <col min="7" max="7" width="55.5" style="576" hidden="1" customWidth="1"/>
    <col min="8" max="8" width="43.83203125" style="606" customWidth="1"/>
    <col min="9" max="9" width="12.1640625" style="576" hidden="1" customWidth="1"/>
    <col min="10" max="10" width="15.83203125" style="603" hidden="1" customWidth="1"/>
    <col min="11" max="11" width="23.1640625" style="603" bestFit="1" customWidth="1"/>
    <col min="12" max="12" width="15.1640625" style="603" customWidth="1"/>
    <col min="13" max="13" width="13.5" style="603" customWidth="1"/>
    <col min="14" max="15" width="15.33203125" style="601" customWidth="1"/>
    <col min="16" max="16" width="11.1640625" style="604" bestFit="1" customWidth="1"/>
    <col min="17" max="17" width="50.1640625" style="606" customWidth="1"/>
    <col min="18" max="16384" width="11.5" style="576"/>
  </cols>
  <sheetData>
    <row r="1" spans="1:17" s="48" customFormat="1" ht="21">
      <c r="A1" s="844" t="s">
        <v>3241</v>
      </c>
      <c r="B1" s="844"/>
      <c r="C1" s="844"/>
      <c r="D1" s="844"/>
      <c r="E1" s="844"/>
      <c r="F1" s="844"/>
      <c r="G1" s="844"/>
      <c r="H1" s="844"/>
      <c r="I1" s="844"/>
      <c r="J1" s="844"/>
      <c r="K1" s="844"/>
      <c r="L1" s="844"/>
      <c r="M1" s="844"/>
      <c r="N1" s="844"/>
      <c r="O1" s="844"/>
      <c r="P1" s="844"/>
      <c r="Q1" s="844"/>
    </row>
    <row r="2" spans="1:17" s="48" customFormat="1">
      <c r="B2" s="49"/>
      <c r="I2" s="48" t="s">
        <v>223</v>
      </c>
      <c r="M2" s="50"/>
      <c r="N2" s="50"/>
      <c r="Q2" s="48" t="s">
        <v>3242</v>
      </c>
    </row>
    <row r="3" spans="1:17" s="572" customFormat="1" ht="30">
      <c r="A3" s="571" t="s">
        <v>251</v>
      </c>
      <c r="B3" s="571" t="s">
        <v>47</v>
      </c>
      <c r="C3" s="571" t="s">
        <v>252</v>
      </c>
      <c r="D3" s="571" t="s">
        <v>0</v>
      </c>
      <c r="E3" s="571" t="s">
        <v>253</v>
      </c>
      <c r="F3" s="571" t="s">
        <v>248</v>
      </c>
      <c r="G3" s="571" t="s">
        <v>249</v>
      </c>
      <c r="H3" s="571" t="s">
        <v>250</v>
      </c>
      <c r="I3" s="571" t="s">
        <v>531</v>
      </c>
      <c r="J3" s="571" t="s">
        <v>254</v>
      </c>
      <c r="K3" s="571" t="s">
        <v>255</v>
      </c>
      <c r="L3" s="571" t="s">
        <v>256</v>
      </c>
      <c r="M3" s="571" t="s">
        <v>3239</v>
      </c>
      <c r="N3" s="571" t="s">
        <v>7</v>
      </c>
      <c r="O3" s="571" t="s">
        <v>8</v>
      </c>
      <c r="P3" s="571" t="s">
        <v>9</v>
      </c>
      <c r="Q3" s="571" t="s">
        <v>10</v>
      </c>
    </row>
    <row r="4" spans="1:17" ht="60">
      <c r="A4" s="614" t="s">
        <v>317</v>
      </c>
      <c r="B4" s="614" t="s">
        <v>46</v>
      </c>
      <c r="C4" s="614"/>
      <c r="D4" s="614" t="s">
        <v>2697</v>
      </c>
      <c r="E4" s="614" t="s">
        <v>11</v>
      </c>
      <c r="F4" s="614"/>
      <c r="G4" s="614"/>
      <c r="H4" s="615" t="s">
        <v>195</v>
      </c>
      <c r="I4" s="616"/>
      <c r="J4" s="617"/>
      <c r="K4" s="617">
        <v>10789000</v>
      </c>
      <c r="L4" s="617">
        <v>10468489.869489999</v>
      </c>
      <c r="M4" s="617">
        <v>10270308.711719999</v>
      </c>
      <c r="N4" s="573">
        <v>0.95192406263045692</v>
      </c>
      <c r="O4" s="574">
        <v>1</v>
      </c>
      <c r="P4" s="575" t="s">
        <v>13</v>
      </c>
      <c r="Q4" s="618" t="s">
        <v>14</v>
      </c>
    </row>
    <row r="5" spans="1:17" ht="15">
      <c r="A5" s="614" t="s">
        <v>317</v>
      </c>
      <c r="B5" s="614" t="s">
        <v>46</v>
      </c>
      <c r="C5" s="614"/>
      <c r="D5" s="619" t="s">
        <v>2708</v>
      </c>
      <c r="E5" s="614" t="s">
        <v>16</v>
      </c>
      <c r="F5" s="614"/>
      <c r="G5" s="614"/>
      <c r="H5" s="615" t="s">
        <v>196</v>
      </c>
      <c r="I5" s="616"/>
      <c r="J5" s="617"/>
      <c r="K5" s="617">
        <v>13400000</v>
      </c>
      <c r="L5" s="617">
        <v>13258054.142879998</v>
      </c>
      <c r="M5" s="617">
        <v>12588559.163829999</v>
      </c>
      <c r="N5" s="573">
        <v>0.93944471371865668</v>
      </c>
      <c r="O5" s="574">
        <v>0.99</v>
      </c>
      <c r="P5" s="575" t="s">
        <v>20</v>
      </c>
      <c r="Q5" s="618" t="s">
        <v>21</v>
      </c>
    </row>
    <row r="6" spans="1:17" ht="30">
      <c r="A6" s="614" t="s">
        <v>317</v>
      </c>
      <c r="B6" s="614" t="s">
        <v>46</v>
      </c>
      <c r="C6" s="614"/>
      <c r="D6" s="614" t="s">
        <v>2697</v>
      </c>
      <c r="E6" s="614" t="s">
        <v>11</v>
      </c>
      <c r="F6" s="614"/>
      <c r="G6" s="614"/>
      <c r="H6" s="615" t="s">
        <v>197</v>
      </c>
      <c r="I6" s="616"/>
      <c r="J6" s="617"/>
      <c r="K6" s="617">
        <v>15920000</v>
      </c>
      <c r="L6" s="617">
        <v>15903704.166100001</v>
      </c>
      <c r="M6" s="617">
        <v>14384685.092309998</v>
      </c>
      <c r="N6" s="573">
        <v>0.90356062137625615</v>
      </c>
      <c r="O6" s="574">
        <v>1</v>
      </c>
      <c r="P6" s="575" t="s">
        <v>13</v>
      </c>
      <c r="Q6" s="618" t="s">
        <v>213</v>
      </c>
    </row>
    <row r="7" spans="1:17" ht="135">
      <c r="A7" s="614" t="s">
        <v>317</v>
      </c>
      <c r="B7" s="614" t="s">
        <v>46</v>
      </c>
      <c r="C7" s="614"/>
      <c r="D7" s="614" t="s">
        <v>2690</v>
      </c>
      <c r="E7" s="619" t="s">
        <v>25</v>
      </c>
      <c r="F7" s="619"/>
      <c r="G7" s="619"/>
      <c r="H7" s="615" t="s">
        <v>198</v>
      </c>
      <c r="I7" s="616"/>
      <c r="J7" s="617"/>
      <c r="K7" s="617">
        <v>16108000</v>
      </c>
      <c r="L7" s="617">
        <v>15142080.705220001</v>
      </c>
      <c r="M7" s="617">
        <v>10670180.696830001</v>
      </c>
      <c r="N7" s="573">
        <v>0.662414992353489</v>
      </c>
      <c r="O7" s="574">
        <v>0.56999999999999995</v>
      </c>
      <c r="P7" s="575" t="s">
        <v>20</v>
      </c>
      <c r="Q7" s="618" t="s">
        <v>206</v>
      </c>
    </row>
    <row r="8" spans="1:17" ht="90">
      <c r="A8" s="614" t="s">
        <v>317</v>
      </c>
      <c r="B8" s="614" t="s">
        <v>46</v>
      </c>
      <c r="C8" s="614"/>
      <c r="D8" s="614" t="s">
        <v>2705</v>
      </c>
      <c r="E8" s="614" t="s">
        <v>28</v>
      </c>
      <c r="F8" s="614"/>
      <c r="G8" s="614"/>
      <c r="H8" s="615" t="s">
        <v>199</v>
      </c>
      <c r="I8" s="616"/>
      <c r="J8" s="617"/>
      <c r="K8" s="617">
        <v>16117420</v>
      </c>
      <c r="L8" s="617">
        <v>14444734.85826</v>
      </c>
      <c r="M8" s="617">
        <v>12355378.156100001</v>
      </c>
      <c r="N8" s="573">
        <v>0.76658535647144521</v>
      </c>
      <c r="O8" s="577">
        <v>0.44</v>
      </c>
      <c r="P8" s="575" t="s">
        <v>30</v>
      </c>
      <c r="Q8" s="620" t="s">
        <v>207</v>
      </c>
    </row>
    <row r="9" spans="1:17" ht="45">
      <c r="A9" s="614" t="s">
        <v>317</v>
      </c>
      <c r="B9" s="614" t="s">
        <v>46</v>
      </c>
      <c r="C9" s="614"/>
      <c r="D9" s="614" t="s">
        <v>2699</v>
      </c>
      <c r="E9" s="614" t="s">
        <v>32</v>
      </c>
      <c r="F9" s="614"/>
      <c r="G9" s="614"/>
      <c r="H9" s="615" t="s">
        <v>200</v>
      </c>
      <c r="I9" s="616"/>
      <c r="J9" s="617"/>
      <c r="K9" s="617">
        <v>17867591</v>
      </c>
      <c r="L9" s="617">
        <v>1922185.49905</v>
      </c>
      <c r="M9" s="617">
        <v>563080.16738999996</v>
      </c>
      <c r="N9" s="573">
        <v>3.1514050628873247E-2</v>
      </c>
      <c r="O9" s="574">
        <v>0.17</v>
      </c>
      <c r="P9" s="575" t="s">
        <v>20</v>
      </c>
      <c r="Q9" s="620" t="s">
        <v>208</v>
      </c>
    </row>
    <row r="10" spans="1:17" ht="90">
      <c r="A10" s="614" t="s">
        <v>317</v>
      </c>
      <c r="B10" s="614" t="s">
        <v>46</v>
      </c>
      <c r="C10" s="614"/>
      <c r="D10" s="619" t="s">
        <v>2708</v>
      </c>
      <c r="E10" s="614" t="s">
        <v>34</v>
      </c>
      <c r="F10" s="614"/>
      <c r="G10" s="614"/>
      <c r="H10" s="615" t="s">
        <v>201</v>
      </c>
      <c r="I10" s="616"/>
      <c r="J10" s="617"/>
      <c r="K10" s="617">
        <v>24450000</v>
      </c>
      <c r="L10" s="617">
        <v>24282957.477630001</v>
      </c>
      <c r="M10" s="617">
        <v>23938306.589190003</v>
      </c>
      <c r="N10" s="573">
        <v>0.97907184413865045</v>
      </c>
      <c r="O10" s="574">
        <v>1</v>
      </c>
      <c r="P10" s="575" t="s">
        <v>13</v>
      </c>
      <c r="Q10" s="618" t="s">
        <v>37</v>
      </c>
    </row>
    <row r="11" spans="1:17" ht="30">
      <c r="A11" s="614" t="s">
        <v>317</v>
      </c>
      <c r="B11" s="614" t="s">
        <v>46</v>
      </c>
      <c r="C11" s="614"/>
      <c r="D11" s="614" t="s">
        <v>2697</v>
      </c>
      <c r="E11" s="614" t="s">
        <v>38</v>
      </c>
      <c r="F11" s="614"/>
      <c r="G11" s="614"/>
      <c r="H11" s="615" t="s">
        <v>202</v>
      </c>
      <c r="I11" s="616"/>
      <c r="J11" s="617"/>
      <c r="K11" s="617">
        <v>25411055</v>
      </c>
      <c r="L11" s="617">
        <v>25385758.7192</v>
      </c>
      <c r="M11" s="617">
        <v>21196181.722270001</v>
      </c>
      <c r="N11" s="573">
        <v>0.87162681739768</v>
      </c>
      <c r="O11" s="574">
        <v>1</v>
      </c>
      <c r="P11" s="575" t="s">
        <v>13</v>
      </c>
      <c r="Q11" s="618" t="s">
        <v>209</v>
      </c>
    </row>
    <row r="12" spans="1:17" ht="30">
      <c r="A12" s="614" t="s">
        <v>317</v>
      </c>
      <c r="B12" s="614" t="s">
        <v>46</v>
      </c>
      <c r="C12" s="614"/>
      <c r="D12" s="614" t="s">
        <v>2716</v>
      </c>
      <c r="E12" s="621" t="s">
        <v>40</v>
      </c>
      <c r="F12" s="621"/>
      <c r="G12" s="621"/>
      <c r="H12" s="615" t="s">
        <v>203</v>
      </c>
      <c r="I12" s="616"/>
      <c r="J12" s="617"/>
      <c r="K12" s="617">
        <v>48980888</v>
      </c>
      <c r="L12" s="617">
        <v>48561355.460129999</v>
      </c>
      <c r="M12" s="617">
        <v>46595777.233440004</v>
      </c>
      <c r="N12" s="573">
        <v>0.95130527714074931</v>
      </c>
      <c r="O12" s="574">
        <v>0.98</v>
      </c>
      <c r="P12" s="575" t="s">
        <v>20</v>
      </c>
      <c r="Q12" s="618" t="s">
        <v>43</v>
      </c>
    </row>
    <row r="13" spans="1:17" ht="30">
      <c r="A13" s="614" t="s">
        <v>317</v>
      </c>
      <c r="B13" s="614" t="s">
        <v>56</v>
      </c>
      <c r="C13" s="614"/>
      <c r="D13" s="621" t="s">
        <v>2708</v>
      </c>
      <c r="E13" s="621"/>
      <c r="F13" s="621"/>
      <c r="G13" s="621"/>
      <c r="H13" s="618" t="s">
        <v>48</v>
      </c>
      <c r="I13" s="621"/>
      <c r="J13" s="622"/>
      <c r="K13" s="578">
        <v>3500000</v>
      </c>
      <c r="L13" s="578"/>
      <c r="M13" s="578"/>
      <c r="N13" s="577">
        <v>1</v>
      </c>
      <c r="O13" s="577">
        <v>1</v>
      </c>
      <c r="P13" s="621" t="s">
        <v>14</v>
      </c>
      <c r="Q13" s="618" t="s">
        <v>14</v>
      </c>
    </row>
    <row r="14" spans="1:17" ht="30">
      <c r="A14" s="614" t="s">
        <v>317</v>
      </c>
      <c r="B14" s="614" t="s">
        <v>56</v>
      </c>
      <c r="C14" s="614"/>
      <c r="D14" s="621" t="s">
        <v>2708</v>
      </c>
      <c r="E14" s="621"/>
      <c r="F14" s="621"/>
      <c r="G14" s="621"/>
      <c r="H14" s="618" t="s">
        <v>211</v>
      </c>
      <c r="I14" s="621"/>
      <c r="J14" s="622"/>
      <c r="K14" s="578">
        <v>2250000</v>
      </c>
      <c r="L14" s="578"/>
      <c r="M14" s="578"/>
      <c r="N14" s="577">
        <v>0.35</v>
      </c>
      <c r="O14" s="577">
        <v>0.17</v>
      </c>
      <c r="P14" s="621" t="s">
        <v>67</v>
      </c>
      <c r="Q14" s="618" t="s">
        <v>67</v>
      </c>
    </row>
    <row r="15" spans="1:17">
      <c r="A15" s="614" t="s">
        <v>317</v>
      </c>
      <c r="B15" s="614" t="s">
        <v>56</v>
      </c>
      <c r="C15" s="614"/>
      <c r="D15" s="621" t="s">
        <v>2716</v>
      </c>
      <c r="E15" s="621"/>
      <c r="F15" s="621"/>
      <c r="G15" s="621"/>
      <c r="H15" s="867" t="s">
        <v>49</v>
      </c>
      <c r="I15" s="621"/>
      <c r="J15" s="622"/>
      <c r="K15" s="875">
        <v>2550000</v>
      </c>
      <c r="L15" s="622"/>
      <c r="M15" s="622"/>
      <c r="N15" s="876">
        <v>0.98</v>
      </c>
      <c r="O15" s="876">
        <v>0.7</v>
      </c>
      <c r="P15" s="884" t="s">
        <v>212</v>
      </c>
      <c r="Q15" s="870" t="s">
        <v>212</v>
      </c>
    </row>
    <row r="16" spans="1:17">
      <c r="A16" s="614" t="s">
        <v>317</v>
      </c>
      <c r="B16" s="614" t="s">
        <v>56</v>
      </c>
      <c r="C16" s="614"/>
      <c r="D16" s="621" t="s">
        <v>2716</v>
      </c>
      <c r="E16" s="621"/>
      <c r="F16" s="621"/>
      <c r="G16" s="621"/>
      <c r="H16" s="867"/>
      <c r="I16" s="621"/>
      <c r="J16" s="622"/>
      <c r="K16" s="875"/>
      <c r="L16" s="622"/>
      <c r="M16" s="622"/>
      <c r="N16" s="876"/>
      <c r="O16" s="876"/>
      <c r="P16" s="884"/>
      <c r="Q16" s="870"/>
    </row>
    <row r="17" spans="1:17" ht="45">
      <c r="A17" s="614" t="s">
        <v>317</v>
      </c>
      <c r="B17" s="614" t="s">
        <v>56</v>
      </c>
      <c r="C17" s="614"/>
      <c r="D17" s="624" t="s">
        <v>2704</v>
      </c>
      <c r="E17" s="621"/>
      <c r="F17" s="621"/>
      <c r="G17" s="621"/>
      <c r="H17" s="618" t="s">
        <v>50</v>
      </c>
      <c r="I17" s="621"/>
      <c r="J17" s="622"/>
      <c r="K17" s="578">
        <v>2023771.4240000001</v>
      </c>
      <c r="L17" s="578"/>
      <c r="M17" s="578"/>
      <c r="N17" s="577">
        <v>0.5</v>
      </c>
      <c r="O17" s="577">
        <v>0.01</v>
      </c>
      <c r="P17" s="621"/>
      <c r="Q17" s="618"/>
    </row>
    <row r="18" spans="1:17" ht="15">
      <c r="A18" s="614" t="s">
        <v>317</v>
      </c>
      <c r="B18" s="614" t="s">
        <v>56</v>
      </c>
      <c r="C18" s="614"/>
      <c r="D18" s="621" t="s">
        <v>2695</v>
      </c>
      <c r="E18" s="621"/>
      <c r="F18" s="621"/>
      <c r="G18" s="621"/>
      <c r="H18" s="618" t="s">
        <v>51</v>
      </c>
      <c r="I18" s="621"/>
      <c r="J18" s="622"/>
      <c r="K18" s="622">
        <v>2953000</v>
      </c>
      <c r="L18" s="622"/>
      <c r="M18" s="622"/>
      <c r="N18" s="577">
        <v>0.95</v>
      </c>
      <c r="O18" s="577">
        <v>0.72</v>
      </c>
      <c r="P18" s="621" t="s">
        <v>68</v>
      </c>
      <c r="Q18" s="618" t="s">
        <v>68</v>
      </c>
    </row>
    <row r="19" spans="1:17" ht="30">
      <c r="A19" s="614" t="s">
        <v>317</v>
      </c>
      <c r="B19" s="614" t="s">
        <v>56</v>
      </c>
      <c r="C19" s="614"/>
      <c r="D19" s="621" t="s">
        <v>2711</v>
      </c>
      <c r="E19" s="621"/>
      <c r="F19" s="621"/>
      <c r="G19" s="621"/>
      <c r="H19" s="618" t="s">
        <v>52</v>
      </c>
      <c r="I19" s="621"/>
      <c r="J19" s="622"/>
      <c r="K19" s="622">
        <v>2671000</v>
      </c>
      <c r="L19" s="622"/>
      <c r="M19" s="622"/>
      <c r="N19" s="577">
        <v>1</v>
      </c>
      <c r="O19" s="577">
        <v>1</v>
      </c>
      <c r="P19" s="621" t="s">
        <v>69</v>
      </c>
      <c r="Q19" s="618" t="s">
        <v>69</v>
      </c>
    </row>
    <row r="20" spans="1:17">
      <c r="A20" s="614" t="s">
        <v>317</v>
      </c>
      <c r="B20" s="614" t="s">
        <v>56</v>
      </c>
      <c r="C20" s="614"/>
      <c r="D20" s="621" t="s">
        <v>2711</v>
      </c>
      <c r="E20" s="621"/>
      <c r="F20" s="621"/>
      <c r="G20" s="621"/>
      <c r="H20" s="867" t="s">
        <v>53</v>
      </c>
      <c r="I20" s="621"/>
      <c r="J20" s="622"/>
      <c r="K20" s="875">
        <v>8158300</v>
      </c>
      <c r="L20" s="622"/>
      <c r="M20" s="622"/>
      <c r="N20" s="577" t="s">
        <v>64</v>
      </c>
      <c r="O20" s="577">
        <v>1</v>
      </c>
      <c r="P20" s="883" t="s">
        <v>70</v>
      </c>
      <c r="Q20" s="867" t="s">
        <v>70</v>
      </c>
    </row>
    <row r="21" spans="1:17">
      <c r="A21" s="614" t="s">
        <v>317</v>
      </c>
      <c r="B21" s="614" t="s">
        <v>56</v>
      </c>
      <c r="C21" s="614"/>
      <c r="D21" s="621" t="s">
        <v>2711</v>
      </c>
      <c r="E21" s="621"/>
      <c r="F21" s="621"/>
      <c r="G21" s="621"/>
      <c r="H21" s="867"/>
      <c r="I21" s="621"/>
      <c r="J21" s="622"/>
      <c r="K21" s="875"/>
      <c r="L21" s="622"/>
      <c r="M21" s="622"/>
      <c r="N21" s="577" t="s">
        <v>65</v>
      </c>
      <c r="O21" s="577">
        <v>0.89</v>
      </c>
      <c r="P21" s="883"/>
      <c r="Q21" s="867"/>
    </row>
    <row r="22" spans="1:17" ht="30">
      <c r="A22" s="614" t="s">
        <v>317</v>
      </c>
      <c r="B22" s="614" t="s">
        <v>56</v>
      </c>
      <c r="C22" s="614"/>
      <c r="D22" s="621" t="s">
        <v>2711</v>
      </c>
      <c r="E22" s="621"/>
      <c r="F22" s="621"/>
      <c r="G22" s="621"/>
      <c r="H22" s="618" t="s">
        <v>54</v>
      </c>
      <c r="I22" s="621"/>
      <c r="J22" s="622"/>
      <c r="K22" s="622">
        <v>2720000</v>
      </c>
      <c r="L22" s="622"/>
      <c r="M22" s="622"/>
      <c r="N22" s="577" t="s">
        <v>66</v>
      </c>
      <c r="O22" s="577">
        <v>0.8</v>
      </c>
      <c r="P22" s="621" t="s">
        <v>71</v>
      </c>
      <c r="Q22" s="618" t="s">
        <v>71</v>
      </c>
    </row>
    <row r="23" spans="1:17" ht="30">
      <c r="A23" s="614" t="s">
        <v>317</v>
      </c>
      <c r="B23" s="614" t="s">
        <v>56</v>
      </c>
      <c r="C23" s="614"/>
      <c r="D23" s="621" t="s">
        <v>2711</v>
      </c>
      <c r="E23" s="621"/>
      <c r="F23" s="621"/>
      <c r="G23" s="621"/>
      <c r="H23" s="618" t="s">
        <v>55</v>
      </c>
      <c r="I23" s="621"/>
      <c r="J23" s="622"/>
      <c r="K23" s="622">
        <v>2500000</v>
      </c>
      <c r="L23" s="622"/>
      <c r="M23" s="622"/>
      <c r="N23" s="577">
        <v>0.02</v>
      </c>
      <c r="O23" s="577">
        <v>0.01</v>
      </c>
      <c r="P23" s="621" t="s">
        <v>72</v>
      </c>
      <c r="Q23" s="618" t="s">
        <v>72</v>
      </c>
    </row>
    <row r="24" spans="1:17" ht="15">
      <c r="A24" s="614" t="s">
        <v>317</v>
      </c>
      <c r="B24" s="614" t="s">
        <v>74</v>
      </c>
      <c r="C24" s="614"/>
      <c r="D24" s="621" t="s">
        <v>2697</v>
      </c>
      <c r="E24" s="621" t="s">
        <v>73</v>
      </c>
      <c r="F24" s="621"/>
      <c r="G24" s="621"/>
      <c r="H24" s="618" t="s">
        <v>75</v>
      </c>
      <c r="I24" s="621"/>
      <c r="J24" s="622"/>
      <c r="K24" s="622">
        <v>2500000</v>
      </c>
      <c r="L24" s="578">
        <v>2479731.2784799999</v>
      </c>
      <c r="M24" s="578">
        <v>2434168</v>
      </c>
      <c r="N24" s="577"/>
      <c r="O24" s="577">
        <v>1</v>
      </c>
      <c r="P24" s="621" t="s">
        <v>13</v>
      </c>
      <c r="Q24" s="618" t="s">
        <v>13</v>
      </c>
    </row>
    <row r="25" spans="1:17" ht="45">
      <c r="A25" s="614" t="s">
        <v>317</v>
      </c>
      <c r="B25" s="614" t="s">
        <v>74</v>
      </c>
      <c r="C25" s="614"/>
      <c r="D25" s="621" t="s">
        <v>2704</v>
      </c>
      <c r="E25" s="621" t="s">
        <v>77</v>
      </c>
      <c r="F25" s="621"/>
      <c r="G25" s="621"/>
      <c r="H25" s="618" t="s">
        <v>76</v>
      </c>
      <c r="I25" s="621"/>
      <c r="J25" s="622"/>
      <c r="K25" s="622">
        <v>3035657.1359999999</v>
      </c>
      <c r="L25" s="578">
        <v>2655436.7627099999</v>
      </c>
      <c r="M25" s="578">
        <v>570295.61488999997</v>
      </c>
      <c r="N25" s="577"/>
      <c r="O25" s="577">
        <v>0.67</v>
      </c>
      <c r="P25" s="621" t="s">
        <v>20</v>
      </c>
      <c r="Q25" s="618"/>
    </row>
    <row r="26" spans="1:17" ht="30">
      <c r="A26" s="614" t="s">
        <v>317</v>
      </c>
      <c r="B26" s="614" t="s">
        <v>74</v>
      </c>
      <c r="C26" s="614"/>
      <c r="D26" s="621" t="s">
        <v>2708</v>
      </c>
      <c r="E26" s="621" t="s">
        <v>80</v>
      </c>
      <c r="F26" s="621"/>
      <c r="G26" s="621"/>
      <c r="H26" s="618" t="s">
        <v>78</v>
      </c>
      <c r="I26" s="621"/>
      <c r="J26" s="622"/>
      <c r="K26" s="622">
        <v>3750000</v>
      </c>
      <c r="L26" s="578">
        <v>3335589.9153400003</v>
      </c>
      <c r="M26" s="578">
        <v>3098229.6641500001</v>
      </c>
      <c r="N26" s="577"/>
      <c r="O26" s="577">
        <v>0.85</v>
      </c>
      <c r="P26" s="621" t="s">
        <v>20</v>
      </c>
      <c r="Q26" s="618"/>
    </row>
    <row r="27" spans="1:17" ht="30">
      <c r="A27" s="614" t="s">
        <v>317</v>
      </c>
      <c r="B27" s="614" t="s">
        <v>74</v>
      </c>
      <c r="C27" s="614"/>
      <c r="D27" s="621" t="s">
        <v>2708</v>
      </c>
      <c r="E27" s="621" t="s">
        <v>80</v>
      </c>
      <c r="F27" s="621"/>
      <c r="G27" s="621"/>
      <c r="H27" s="618" t="s">
        <v>79</v>
      </c>
      <c r="I27" s="621"/>
      <c r="J27" s="622"/>
      <c r="K27" s="622">
        <v>8000000</v>
      </c>
      <c r="L27" s="578">
        <v>6376600.51339</v>
      </c>
      <c r="M27" s="578">
        <v>1500620.6656900002</v>
      </c>
      <c r="N27" s="577"/>
      <c r="O27" s="577">
        <v>0.67</v>
      </c>
      <c r="P27" s="621" t="s">
        <v>20</v>
      </c>
      <c r="Q27" s="618"/>
    </row>
    <row r="28" spans="1:17" ht="30">
      <c r="A28" s="614" t="s">
        <v>317</v>
      </c>
      <c r="B28" s="614" t="s">
        <v>74</v>
      </c>
      <c r="C28" s="614"/>
      <c r="D28" s="621" t="s">
        <v>2711</v>
      </c>
      <c r="E28" s="621" t="s">
        <v>83</v>
      </c>
      <c r="F28" s="621"/>
      <c r="G28" s="621"/>
      <c r="H28" s="618" t="s">
        <v>81</v>
      </c>
      <c r="I28" s="621"/>
      <c r="J28" s="622"/>
      <c r="K28" s="622">
        <v>3200000</v>
      </c>
      <c r="L28" s="578">
        <v>2815424.44147</v>
      </c>
      <c r="M28" s="578">
        <v>194883.28863999998</v>
      </c>
      <c r="N28" s="577"/>
      <c r="O28" s="577">
        <v>0.1</v>
      </c>
      <c r="P28" s="621" t="s">
        <v>20</v>
      </c>
      <c r="Q28" s="618"/>
    </row>
    <row r="29" spans="1:17" ht="15">
      <c r="A29" s="614" t="s">
        <v>317</v>
      </c>
      <c r="B29" s="614" t="s">
        <v>74</v>
      </c>
      <c r="C29" s="614"/>
      <c r="D29" s="621" t="s">
        <v>2711</v>
      </c>
      <c r="E29" s="621" t="s">
        <v>83</v>
      </c>
      <c r="F29" s="621"/>
      <c r="G29" s="621"/>
      <c r="H29" s="618" t="s">
        <v>82</v>
      </c>
      <c r="I29" s="621"/>
      <c r="J29" s="622"/>
      <c r="K29" s="622">
        <v>5550000</v>
      </c>
      <c r="L29" s="578">
        <v>5549952.52049</v>
      </c>
      <c r="M29" s="578">
        <v>4113061.57681</v>
      </c>
      <c r="N29" s="577"/>
      <c r="O29" s="577">
        <v>0.75</v>
      </c>
      <c r="P29" s="621" t="s">
        <v>20</v>
      </c>
      <c r="Q29" s="618"/>
    </row>
    <row r="30" spans="1:17" ht="45">
      <c r="A30" s="614" t="s">
        <v>317</v>
      </c>
      <c r="B30" s="614" t="s">
        <v>74</v>
      </c>
      <c r="C30" s="614"/>
      <c r="D30" s="621" t="s">
        <v>2716</v>
      </c>
      <c r="E30" s="621" t="s">
        <v>85</v>
      </c>
      <c r="F30" s="621"/>
      <c r="G30" s="621"/>
      <c r="H30" s="618" t="s">
        <v>84</v>
      </c>
      <c r="I30" s="621"/>
      <c r="J30" s="622"/>
      <c r="K30" s="622">
        <v>2800000</v>
      </c>
      <c r="L30" s="578">
        <v>1987035.7790999999</v>
      </c>
      <c r="M30" s="578">
        <v>296331.09010000003</v>
      </c>
      <c r="N30" s="577"/>
      <c r="O30" s="577">
        <v>0.15</v>
      </c>
      <c r="P30" s="621" t="s">
        <v>20</v>
      </c>
      <c r="Q30" s="618"/>
    </row>
    <row r="31" spans="1:17" ht="45">
      <c r="A31" s="614" t="s">
        <v>317</v>
      </c>
      <c r="B31" s="614" t="s">
        <v>89</v>
      </c>
      <c r="C31" s="614"/>
      <c r="D31" s="621" t="s">
        <v>2708</v>
      </c>
      <c r="E31" s="621" t="s">
        <v>86</v>
      </c>
      <c r="F31" s="621"/>
      <c r="G31" s="621"/>
      <c r="H31" s="618" t="s">
        <v>87</v>
      </c>
      <c r="I31" s="621"/>
      <c r="J31" s="622"/>
      <c r="K31" s="622">
        <v>12000000</v>
      </c>
      <c r="L31" s="578">
        <v>0</v>
      </c>
      <c r="M31" s="578">
        <v>0</v>
      </c>
      <c r="N31" s="577">
        <v>0</v>
      </c>
      <c r="O31" s="577">
        <v>0</v>
      </c>
      <c r="P31" s="621"/>
      <c r="Q31" s="618" t="s">
        <v>88</v>
      </c>
    </row>
    <row r="32" spans="1:17" ht="45">
      <c r="A32" s="614" t="s">
        <v>317</v>
      </c>
      <c r="B32" s="614" t="s">
        <v>92</v>
      </c>
      <c r="C32" s="614"/>
      <c r="D32" s="621" t="s">
        <v>2716</v>
      </c>
      <c r="E32" s="621"/>
      <c r="F32" s="621"/>
      <c r="G32" s="621"/>
      <c r="H32" s="618" t="s">
        <v>90</v>
      </c>
      <c r="I32" s="621"/>
      <c r="J32" s="622"/>
      <c r="K32" s="622">
        <v>32226000</v>
      </c>
      <c r="L32" s="622"/>
      <c r="M32" s="622">
        <v>23524980</v>
      </c>
      <c r="N32" s="577"/>
      <c r="O32" s="577"/>
      <c r="P32" s="621"/>
      <c r="Q32" s="618" t="s">
        <v>101</v>
      </c>
    </row>
    <row r="33" spans="1:17" ht="30">
      <c r="A33" s="614" t="s">
        <v>317</v>
      </c>
      <c r="B33" s="614" t="s">
        <v>92</v>
      </c>
      <c r="C33" s="614"/>
      <c r="D33" s="621" t="s">
        <v>2716</v>
      </c>
      <c r="E33" s="621"/>
      <c r="F33" s="621"/>
      <c r="G33" s="621"/>
      <c r="H33" s="618" t="s">
        <v>91</v>
      </c>
      <c r="I33" s="621"/>
      <c r="J33" s="622"/>
      <c r="K33" s="622">
        <v>12543752.188999999</v>
      </c>
      <c r="L33" s="622"/>
      <c r="M33" s="622">
        <v>0</v>
      </c>
      <c r="N33" s="577"/>
      <c r="O33" s="577"/>
      <c r="P33" s="621"/>
      <c r="Q33" s="618" t="s">
        <v>214</v>
      </c>
    </row>
    <row r="34" spans="1:17" ht="45">
      <c r="A34" s="614" t="s">
        <v>317</v>
      </c>
      <c r="B34" s="614" t="s">
        <v>92</v>
      </c>
      <c r="C34" s="614"/>
      <c r="D34" s="621" t="s">
        <v>2708</v>
      </c>
      <c r="E34" s="621"/>
      <c r="F34" s="621"/>
      <c r="G34" s="621"/>
      <c r="H34" s="618" t="s">
        <v>204</v>
      </c>
      <c r="I34" s="621"/>
      <c r="J34" s="622"/>
      <c r="K34" s="622">
        <v>130800000</v>
      </c>
      <c r="L34" s="622"/>
      <c r="M34" s="622">
        <v>76882000</v>
      </c>
      <c r="N34" s="577"/>
      <c r="O34" s="577"/>
      <c r="P34" s="621"/>
      <c r="Q34" s="618" t="s">
        <v>102</v>
      </c>
    </row>
    <row r="35" spans="1:17" ht="105">
      <c r="A35" s="614" t="s">
        <v>317</v>
      </c>
      <c r="B35" s="614" t="s">
        <v>92</v>
      </c>
      <c r="C35" s="614"/>
      <c r="D35" s="621" t="s">
        <v>2711</v>
      </c>
      <c r="E35" s="621"/>
      <c r="F35" s="621"/>
      <c r="G35" s="621"/>
      <c r="H35" s="618" t="s">
        <v>205</v>
      </c>
      <c r="I35" s="621"/>
      <c r="J35" s="622"/>
      <c r="K35" s="622">
        <v>26300000</v>
      </c>
      <c r="L35" s="622"/>
      <c r="M35" s="622">
        <v>0</v>
      </c>
      <c r="N35" s="577"/>
      <c r="O35" s="577"/>
      <c r="P35" s="621"/>
      <c r="Q35" s="618" t="s">
        <v>215</v>
      </c>
    </row>
    <row r="36" spans="1:17" ht="15">
      <c r="A36" s="614" t="s">
        <v>317</v>
      </c>
      <c r="B36" s="614" t="s">
        <v>104</v>
      </c>
      <c r="C36" s="614"/>
      <c r="D36" s="621" t="s">
        <v>2697</v>
      </c>
      <c r="E36" s="621" t="s">
        <v>103</v>
      </c>
      <c r="F36" s="621"/>
      <c r="G36" s="621"/>
      <c r="H36" s="618" t="s">
        <v>105</v>
      </c>
      <c r="I36" s="621"/>
      <c r="J36" s="622"/>
      <c r="K36" s="622">
        <v>2310000</v>
      </c>
      <c r="L36" s="622">
        <v>0</v>
      </c>
      <c r="M36" s="622">
        <v>0</v>
      </c>
      <c r="N36" s="577"/>
      <c r="O36" s="577" t="s">
        <v>106</v>
      </c>
      <c r="P36" s="621" t="s">
        <v>107</v>
      </c>
      <c r="Q36" s="618" t="s">
        <v>108</v>
      </c>
    </row>
    <row r="37" spans="1:17" ht="15">
      <c r="A37" s="614" t="s">
        <v>317</v>
      </c>
      <c r="B37" s="614" t="s">
        <v>104</v>
      </c>
      <c r="C37" s="614"/>
      <c r="D37" s="621" t="s">
        <v>2697</v>
      </c>
      <c r="E37" s="621" t="s">
        <v>103</v>
      </c>
      <c r="F37" s="621"/>
      <c r="G37" s="621"/>
      <c r="H37" s="618" t="s">
        <v>109</v>
      </c>
      <c r="I37" s="621"/>
      <c r="J37" s="622"/>
      <c r="K37" s="622">
        <v>3740000</v>
      </c>
      <c r="L37" s="622">
        <v>3052865.96062</v>
      </c>
      <c r="M37" s="622">
        <v>1978724.52856</v>
      </c>
      <c r="N37" s="577"/>
      <c r="O37" s="577" t="s">
        <v>110</v>
      </c>
      <c r="P37" s="621" t="s">
        <v>20</v>
      </c>
      <c r="Q37" s="618" t="s">
        <v>67</v>
      </c>
    </row>
    <row r="38" spans="1:17" ht="30">
      <c r="A38" s="614" t="s">
        <v>317</v>
      </c>
      <c r="B38" s="614" t="s">
        <v>104</v>
      </c>
      <c r="C38" s="614"/>
      <c r="D38" s="621" t="s">
        <v>2691</v>
      </c>
      <c r="E38" s="621" t="s">
        <v>112</v>
      </c>
      <c r="F38" s="621"/>
      <c r="G38" s="621"/>
      <c r="H38" s="618" t="s">
        <v>111</v>
      </c>
      <c r="I38" s="621"/>
      <c r="J38" s="622"/>
      <c r="K38" s="622">
        <v>2200000</v>
      </c>
      <c r="L38" s="622">
        <v>702335.67540999991</v>
      </c>
      <c r="M38" s="622">
        <v>675969.30566000007</v>
      </c>
      <c r="N38" s="577"/>
      <c r="O38" s="577">
        <v>0.45</v>
      </c>
      <c r="P38" s="621" t="s">
        <v>30</v>
      </c>
      <c r="Q38" s="618" t="s">
        <v>216</v>
      </c>
    </row>
    <row r="39" spans="1:17" ht="45">
      <c r="A39" s="614" t="s">
        <v>317</v>
      </c>
      <c r="B39" s="614" t="s">
        <v>104</v>
      </c>
      <c r="C39" s="614"/>
      <c r="D39" s="621" t="s">
        <v>2716</v>
      </c>
      <c r="E39" s="621" t="s">
        <v>113</v>
      </c>
      <c r="F39" s="621"/>
      <c r="G39" s="621"/>
      <c r="H39" s="618" t="s">
        <v>117</v>
      </c>
      <c r="I39" s="621"/>
      <c r="J39" s="622"/>
      <c r="K39" s="622">
        <v>3750000</v>
      </c>
      <c r="L39" s="622">
        <v>3639861.63693</v>
      </c>
      <c r="M39" s="622">
        <v>3392146.1676000003</v>
      </c>
      <c r="N39" s="577"/>
      <c r="O39" s="577">
        <v>96</v>
      </c>
      <c r="P39" s="621" t="s">
        <v>20</v>
      </c>
      <c r="Q39" s="618" t="s">
        <v>115</v>
      </c>
    </row>
    <row r="40" spans="1:17" ht="30">
      <c r="A40" s="614" t="s">
        <v>317</v>
      </c>
      <c r="B40" s="614" t="s">
        <v>104</v>
      </c>
      <c r="C40" s="614"/>
      <c r="D40" s="621" t="s">
        <v>2716</v>
      </c>
      <c r="E40" s="621" t="s">
        <v>113</v>
      </c>
      <c r="F40" s="621"/>
      <c r="G40" s="621"/>
      <c r="H40" s="618" t="s">
        <v>118</v>
      </c>
      <c r="I40" s="621"/>
      <c r="J40" s="622"/>
      <c r="K40" s="622">
        <v>2600000</v>
      </c>
      <c r="L40" s="622">
        <v>2571314.0070500001</v>
      </c>
      <c r="M40" s="622">
        <v>2570938.0471099997</v>
      </c>
      <c r="N40" s="577"/>
      <c r="O40" s="577">
        <v>100</v>
      </c>
      <c r="P40" s="621" t="s">
        <v>13</v>
      </c>
      <c r="Q40" s="618" t="s">
        <v>135</v>
      </c>
    </row>
    <row r="41" spans="1:17" ht="30">
      <c r="A41" s="614" t="s">
        <v>317</v>
      </c>
      <c r="B41" s="614" t="s">
        <v>104</v>
      </c>
      <c r="C41" s="614"/>
      <c r="D41" s="621" t="s">
        <v>2711</v>
      </c>
      <c r="E41" s="621" t="s">
        <v>119</v>
      </c>
      <c r="F41" s="621"/>
      <c r="G41" s="621"/>
      <c r="H41" s="618" t="s">
        <v>120</v>
      </c>
      <c r="I41" s="621"/>
      <c r="J41" s="622"/>
      <c r="K41" s="622">
        <v>1743638</v>
      </c>
      <c r="L41" s="622">
        <v>105475.68238</v>
      </c>
      <c r="M41" s="622">
        <v>27361.35152</v>
      </c>
      <c r="N41" s="577"/>
      <c r="O41" s="577">
        <v>0</v>
      </c>
      <c r="P41" s="621" t="s">
        <v>126</v>
      </c>
      <c r="Q41" s="618" t="s">
        <v>127</v>
      </c>
    </row>
    <row r="42" spans="1:17" ht="30">
      <c r="A42" s="614" t="s">
        <v>317</v>
      </c>
      <c r="B42" s="614" t="s">
        <v>104</v>
      </c>
      <c r="C42" s="614"/>
      <c r="D42" s="621" t="s">
        <v>2711</v>
      </c>
      <c r="E42" s="621" t="s">
        <v>119</v>
      </c>
      <c r="F42" s="621"/>
      <c r="G42" s="621"/>
      <c r="H42" s="618" t="s">
        <v>121</v>
      </c>
      <c r="I42" s="621"/>
      <c r="J42" s="622"/>
      <c r="K42" s="622">
        <v>1600000</v>
      </c>
      <c r="L42" s="622">
        <v>1442450.3391099998</v>
      </c>
      <c r="M42" s="622">
        <v>227372.04347999999</v>
      </c>
      <c r="N42" s="577"/>
      <c r="O42" s="577">
        <v>30</v>
      </c>
      <c r="P42" s="621" t="s">
        <v>20</v>
      </c>
      <c r="Q42" s="618" t="s">
        <v>67</v>
      </c>
    </row>
    <row r="43" spans="1:17" ht="30">
      <c r="A43" s="614" t="s">
        <v>317</v>
      </c>
      <c r="B43" s="614" t="s">
        <v>104</v>
      </c>
      <c r="C43" s="614"/>
      <c r="D43" s="621" t="s">
        <v>2711</v>
      </c>
      <c r="E43" s="621" t="s">
        <v>119</v>
      </c>
      <c r="F43" s="621"/>
      <c r="G43" s="621"/>
      <c r="H43" s="618" t="s">
        <v>122</v>
      </c>
      <c r="I43" s="621"/>
      <c r="J43" s="622"/>
      <c r="K43" s="622">
        <v>2110000</v>
      </c>
      <c r="L43" s="622">
        <v>1516941.0222799999</v>
      </c>
      <c r="M43" s="622">
        <v>1069818.3300800002</v>
      </c>
      <c r="N43" s="577"/>
      <c r="O43" s="577">
        <v>0.85</v>
      </c>
      <c r="P43" s="621" t="s">
        <v>30</v>
      </c>
      <c r="Q43" s="618" t="s">
        <v>217</v>
      </c>
    </row>
    <row r="44" spans="1:17" ht="15">
      <c r="A44" s="614" t="s">
        <v>317</v>
      </c>
      <c r="B44" s="614" t="s">
        <v>104</v>
      </c>
      <c r="C44" s="614"/>
      <c r="D44" s="621" t="s">
        <v>2711</v>
      </c>
      <c r="E44" s="621" t="s">
        <v>119</v>
      </c>
      <c r="F44" s="621"/>
      <c r="G44" s="621"/>
      <c r="H44" s="618" t="s">
        <v>123</v>
      </c>
      <c r="I44" s="621"/>
      <c r="J44" s="622"/>
      <c r="K44" s="622">
        <v>5520000</v>
      </c>
      <c r="L44" s="622">
        <v>5518318.4793800004</v>
      </c>
      <c r="M44" s="622">
        <v>2562608.4536299999</v>
      </c>
      <c r="N44" s="577"/>
      <c r="O44" s="577" t="s">
        <v>128</v>
      </c>
      <c r="P44" s="621" t="s">
        <v>20</v>
      </c>
      <c r="Q44" s="618" t="s">
        <v>67</v>
      </c>
    </row>
    <row r="45" spans="1:17" ht="30">
      <c r="A45" s="614" t="s">
        <v>317</v>
      </c>
      <c r="B45" s="614" t="s">
        <v>104</v>
      </c>
      <c r="C45" s="614"/>
      <c r="D45" s="621" t="s">
        <v>2711</v>
      </c>
      <c r="E45" s="621" t="s">
        <v>119</v>
      </c>
      <c r="F45" s="621"/>
      <c r="G45" s="621"/>
      <c r="H45" s="618" t="s">
        <v>124</v>
      </c>
      <c r="I45" s="621"/>
      <c r="J45" s="622"/>
      <c r="K45" s="622">
        <v>2900000</v>
      </c>
      <c r="L45" s="622">
        <v>8390.2854499999994</v>
      </c>
      <c r="M45" s="622">
        <v>4445.8162300000004</v>
      </c>
      <c r="N45" s="577"/>
      <c r="O45" s="577" t="s">
        <v>106</v>
      </c>
      <c r="P45" s="621" t="s">
        <v>129</v>
      </c>
      <c r="Q45" s="618" t="s">
        <v>127</v>
      </c>
    </row>
    <row r="46" spans="1:17" ht="30">
      <c r="A46" s="614" t="s">
        <v>317</v>
      </c>
      <c r="B46" s="614" t="s">
        <v>104</v>
      </c>
      <c r="C46" s="614"/>
      <c r="D46" s="621" t="s">
        <v>2711</v>
      </c>
      <c r="E46" s="621" t="s">
        <v>119</v>
      </c>
      <c r="F46" s="621"/>
      <c r="G46" s="621"/>
      <c r="H46" s="618" t="s">
        <v>125</v>
      </c>
      <c r="I46" s="621"/>
      <c r="J46" s="622"/>
      <c r="K46" s="622">
        <v>1700000</v>
      </c>
      <c r="L46" s="622">
        <v>3156.20318</v>
      </c>
      <c r="M46" s="622">
        <v>1596.20318</v>
      </c>
      <c r="N46" s="577"/>
      <c r="O46" s="577" t="s">
        <v>106</v>
      </c>
      <c r="P46" s="621" t="s">
        <v>126</v>
      </c>
      <c r="Q46" s="618" t="s">
        <v>127</v>
      </c>
    </row>
    <row r="47" spans="1:17" ht="30">
      <c r="A47" s="614" t="s">
        <v>317</v>
      </c>
      <c r="B47" s="614" t="s">
        <v>104</v>
      </c>
      <c r="C47" s="614"/>
      <c r="D47" s="621" t="s">
        <v>2708</v>
      </c>
      <c r="E47" s="621" t="s">
        <v>130</v>
      </c>
      <c r="F47" s="621"/>
      <c r="G47" s="621"/>
      <c r="H47" s="618" t="s">
        <v>131</v>
      </c>
      <c r="I47" s="621"/>
      <c r="J47" s="622"/>
      <c r="K47" s="622">
        <v>8400000</v>
      </c>
      <c r="L47" s="622">
        <v>8188286.16273</v>
      </c>
      <c r="M47" s="622">
        <v>7337675.353219999</v>
      </c>
      <c r="N47" s="577"/>
      <c r="O47" s="577" t="s">
        <v>134</v>
      </c>
      <c r="P47" s="621" t="s">
        <v>20</v>
      </c>
      <c r="Q47" s="618" t="s">
        <v>67</v>
      </c>
    </row>
    <row r="48" spans="1:17" ht="30">
      <c r="A48" s="614" t="s">
        <v>317</v>
      </c>
      <c r="B48" s="614" t="s">
        <v>104</v>
      </c>
      <c r="C48" s="614"/>
      <c r="D48" s="621" t="s">
        <v>2708</v>
      </c>
      <c r="E48" s="621" t="s">
        <v>130</v>
      </c>
      <c r="F48" s="621"/>
      <c r="G48" s="621"/>
      <c r="H48" s="618" t="s">
        <v>132</v>
      </c>
      <c r="I48" s="621"/>
      <c r="J48" s="622"/>
      <c r="K48" s="622">
        <v>1753614</v>
      </c>
      <c r="L48" s="622">
        <v>1688998.4175199999</v>
      </c>
      <c r="M48" s="622">
        <v>1623094.8989000004</v>
      </c>
      <c r="N48" s="577"/>
      <c r="O48" s="577" t="s">
        <v>116</v>
      </c>
      <c r="P48" s="621" t="s">
        <v>13</v>
      </c>
      <c r="Q48" s="618" t="s">
        <v>135</v>
      </c>
    </row>
    <row r="49" spans="1:17" ht="30">
      <c r="A49" s="614" t="s">
        <v>317</v>
      </c>
      <c r="B49" s="614" t="s">
        <v>104</v>
      </c>
      <c r="C49" s="614"/>
      <c r="D49" s="621" t="s">
        <v>2708</v>
      </c>
      <c r="E49" s="621" t="s">
        <v>130</v>
      </c>
      <c r="F49" s="621"/>
      <c r="G49" s="621"/>
      <c r="H49" s="618" t="s">
        <v>133</v>
      </c>
      <c r="I49" s="621"/>
      <c r="J49" s="622"/>
      <c r="K49" s="622">
        <v>4216500</v>
      </c>
      <c r="L49" s="622">
        <v>4119821.8514299998</v>
      </c>
      <c r="M49" s="622">
        <v>4042541.5100300005</v>
      </c>
      <c r="N49" s="580"/>
      <c r="O49" s="577" t="s">
        <v>116</v>
      </c>
      <c r="P49" s="621" t="s">
        <v>13</v>
      </c>
      <c r="Q49" s="618" t="s">
        <v>135</v>
      </c>
    </row>
    <row r="50" spans="1:17" ht="30">
      <c r="A50" s="614" t="s">
        <v>317</v>
      </c>
      <c r="B50" s="614" t="s">
        <v>104</v>
      </c>
      <c r="C50" s="614"/>
      <c r="D50" s="621" t="s">
        <v>2716</v>
      </c>
      <c r="E50" s="621" t="s">
        <v>113</v>
      </c>
      <c r="F50" s="621"/>
      <c r="G50" s="621"/>
      <c r="H50" s="618" t="s">
        <v>136</v>
      </c>
      <c r="I50" s="621"/>
      <c r="J50" s="622"/>
      <c r="K50" s="622">
        <v>20000000</v>
      </c>
      <c r="L50" s="622"/>
      <c r="M50" s="622"/>
      <c r="N50" s="577">
        <v>0.87</v>
      </c>
      <c r="O50" s="577">
        <v>0.98</v>
      </c>
      <c r="P50" s="621"/>
      <c r="Q50" s="618" t="s">
        <v>218</v>
      </c>
    </row>
    <row r="51" spans="1:17" ht="30">
      <c r="A51" s="614" t="s">
        <v>317</v>
      </c>
      <c r="B51" s="614" t="s">
        <v>104</v>
      </c>
      <c r="C51" s="614"/>
      <c r="D51" s="621" t="s">
        <v>2716</v>
      </c>
      <c r="E51" s="621" t="s">
        <v>191</v>
      </c>
      <c r="F51" s="621"/>
      <c r="G51" s="621"/>
      <c r="H51" s="618" t="s">
        <v>137</v>
      </c>
      <c r="I51" s="621"/>
      <c r="J51" s="622"/>
      <c r="K51" s="622">
        <v>1900000</v>
      </c>
      <c r="L51" s="622"/>
      <c r="M51" s="622"/>
      <c r="N51" s="577">
        <v>0.2</v>
      </c>
      <c r="O51" s="577">
        <v>0.2</v>
      </c>
      <c r="P51" s="621"/>
      <c r="Q51" s="626" t="s">
        <v>219</v>
      </c>
    </row>
    <row r="52" spans="1:17" ht="45">
      <c r="A52" s="614" t="s">
        <v>317</v>
      </c>
      <c r="B52" s="614" t="s">
        <v>104</v>
      </c>
      <c r="C52" s="614"/>
      <c r="D52" s="621" t="s">
        <v>2716</v>
      </c>
      <c r="E52" s="621" t="s">
        <v>191</v>
      </c>
      <c r="F52" s="621"/>
      <c r="G52" s="621"/>
      <c r="H52" s="618" t="s">
        <v>138</v>
      </c>
      <c r="I52" s="621"/>
      <c r="J52" s="622"/>
      <c r="K52" s="622">
        <v>4200000</v>
      </c>
      <c r="L52" s="622"/>
      <c r="M52" s="622"/>
      <c r="N52" s="577">
        <v>0</v>
      </c>
      <c r="O52" s="577">
        <v>0</v>
      </c>
      <c r="P52" s="621"/>
      <c r="Q52" s="626" t="s">
        <v>220</v>
      </c>
    </row>
    <row r="53" spans="1:17" ht="45">
      <c r="A53" s="614" t="s">
        <v>317</v>
      </c>
      <c r="B53" s="614" t="s">
        <v>104</v>
      </c>
      <c r="C53" s="614"/>
      <c r="D53" s="621" t="s">
        <v>2716</v>
      </c>
      <c r="E53" s="621" t="s">
        <v>191</v>
      </c>
      <c r="F53" s="621"/>
      <c r="G53" s="621"/>
      <c r="H53" s="618" t="s">
        <v>139</v>
      </c>
      <c r="I53" s="621"/>
      <c r="J53" s="622"/>
      <c r="K53" s="622">
        <v>5177000</v>
      </c>
      <c r="L53" s="622"/>
      <c r="M53" s="622"/>
      <c r="N53" s="577">
        <v>0</v>
      </c>
      <c r="O53" s="577">
        <v>0</v>
      </c>
      <c r="P53" s="621"/>
      <c r="Q53" s="626" t="s">
        <v>221</v>
      </c>
    </row>
    <row r="54" spans="1:17" ht="15">
      <c r="A54" s="614" t="s">
        <v>317</v>
      </c>
      <c r="B54" s="614" t="s">
        <v>144</v>
      </c>
      <c r="C54" s="614"/>
      <c r="D54" s="621" t="s">
        <v>2708</v>
      </c>
      <c r="E54" s="621" t="s">
        <v>150</v>
      </c>
      <c r="F54" s="621"/>
      <c r="G54" s="621"/>
      <c r="H54" s="618" t="s">
        <v>145</v>
      </c>
      <c r="I54" s="621"/>
      <c r="J54" s="622"/>
      <c r="K54" s="622">
        <v>3715000</v>
      </c>
      <c r="L54" s="622">
        <v>3711941.58978</v>
      </c>
      <c r="M54" s="622">
        <v>3707512.0858200002</v>
      </c>
      <c r="N54" s="577">
        <v>0.99</v>
      </c>
      <c r="O54" s="577"/>
      <c r="P54" s="579" t="s">
        <v>20</v>
      </c>
      <c r="Q54" s="618"/>
    </row>
    <row r="55" spans="1:17" ht="45">
      <c r="A55" s="614" t="s">
        <v>317</v>
      </c>
      <c r="B55" s="614" t="s">
        <v>144</v>
      </c>
      <c r="C55" s="614"/>
      <c r="D55" s="621" t="s">
        <v>2708</v>
      </c>
      <c r="E55" s="621" t="s">
        <v>150</v>
      </c>
      <c r="F55" s="621"/>
      <c r="G55" s="621"/>
      <c r="H55" s="618" t="s">
        <v>146</v>
      </c>
      <c r="I55" s="621"/>
      <c r="J55" s="622"/>
      <c r="K55" s="622">
        <v>5813000</v>
      </c>
      <c r="L55" s="622">
        <v>5732396</v>
      </c>
      <c r="M55" s="622">
        <v>5570823</v>
      </c>
      <c r="N55" s="580"/>
      <c r="O55" s="577">
        <v>0.97</v>
      </c>
      <c r="P55" s="621" t="s">
        <v>20</v>
      </c>
      <c r="Q55" s="618"/>
    </row>
    <row r="56" spans="1:17" ht="30">
      <c r="A56" s="614" t="s">
        <v>317</v>
      </c>
      <c r="B56" s="614" t="s">
        <v>144</v>
      </c>
      <c r="C56" s="614"/>
      <c r="D56" s="621" t="s">
        <v>2708</v>
      </c>
      <c r="E56" s="621" t="s">
        <v>150</v>
      </c>
      <c r="F56" s="621"/>
      <c r="G56" s="621"/>
      <c r="H56" s="618" t="s">
        <v>147</v>
      </c>
      <c r="I56" s="621"/>
      <c r="J56" s="622"/>
      <c r="K56" s="622">
        <v>1770127</v>
      </c>
      <c r="L56" s="622">
        <v>1718151.71478</v>
      </c>
      <c r="M56" s="622">
        <v>1650832</v>
      </c>
      <c r="N56" s="580"/>
      <c r="O56" s="577">
        <v>0.96</v>
      </c>
      <c r="P56" s="621" t="s">
        <v>20</v>
      </c>
      <c r="Q56" s="618"/>
    </row>
    <row r="57" spans="1:17" ht="45">
      <c r="A57" s="614" t="s">
        <v>317</v>
      </c>
      <c r="B57" s="614" t="s">
        <v>144</v>
      </c>
      <c r="C57" s="614"/>
      <c r="D57" s="621" t="s">
        <v>2708</v>
      </c>
      <c r="E57" s="621" t="s">
        <v>150</v>
      </c>
      <c r="F57" s="621"/>
      <c r="G57" s="621"/>
      <c r="H57" s="618" t="s">
        <v>148</v>
      </c>
      <c r="I57" s="621"/>
      <c r="J57" s="622"/>
      <c r="K57" s="622">
        <v>4000000</v>
      </c>
      <c r="L57" s="622">
        <v>2649570.8295700001</v>
      </c>
      <c r="M57" s="622">
        <v>960980.72667</v>
      </c>
      <c r="N57" s="580"/>
      <c r="O57" s="577">
        <v>0.35</v>
      </c>
      <c r="P57" s="621" t="s">
        <v>20</v>
      </c>
      <c r="Q57" s="618"/>
    </row>
    <row r="58" spans="1:17" ht="15">
      <c r="A58" s="614" t="s">
        <v>317</v>
      </c>
      <c r="B58" s="614" t="s">
        <v>144</v>
      </c>
      <c r="C58" s="614"/>
      <c r="D58" s="621" t="s">
        <v>2711</v>
      </c>
      <c r="E58" s="621" t="s">
        <v>151</v>
      </c>
      <c r="F58" s="621"/>
      <c r="G58" s="621"/>
      <c r="H58" s="618" t="s">
        <v>152</v>
      </c>
      <c r="I58" s="621"/>
      <c r="J58" s="622"/>
      <c r="K58" s="622">
        <v>2730000</v>
      </c>
      <c r="L58" s="622">
        <v>603770.76642999996</v>
      </c>
      <c r="M58" s="622">
        <v>563379.12698000006</v>
      </c>
      <c r="N58" s="580"/>
      <c r="O58" s="577">
        <v>0.35</v>
      </c>
      <c r="P58" s="621" t="s">
        <v>20</v>
      </c>
      <c r="Q58" s="618"/>
    </row>
    <row r="59" spans="1:17" ht="30">
      <c r="A59" s="614" t="s">
        <v>317</v>
      </c>
      <c r="B59" s="614" t="s">
        <v>144</v>
      </c>
      <c r="C59" s="614"/>
      <c r="D59" s="621" t="s">
        <v>2711</v>
      </c>
      <c r="E59" s="621" t="s">
        <v>151</v>
      </c>
      <c r="F59" s="621"/>
      <c r="G59" s="621"/>
      <c r="H59" s="618" t="s">
        <v>153</v>
      </c>
      <c r="I59" s="621"/>
      <c r="J59" s="622"/>
      <c r="K59" s="622">
        <v>2000000</v>
      </c>
      <c r="L59" s="622">
        <v>1070656.74444</v>
      </c>
      <c r="M59" s="622">
        <v>819399.51109000004</v>
      </c>
      <c r="N59" s="580"/>
      <c r="O59" s="577">
        <v>0.7</v>
      </c>
      <c r="P59" s="621" t="s">
        <v>20</v>
      </c>
      <c r="Q59" s="618"/>
    </row>
    <row r="60" spans="1:17" ht="30">
      <c r="A60" s="614" t="s">
        <v>317</v>
      </c>
      <c r="B60" s="614" t="s">
        <v>144</v>
      </c>
      <c r="C60" s="614"/>
      <c r="D60" s="621" t="s">
        <v>2711</v>
      </c>
      <c r="E60" s="621" t="s">
        <v>151</v>
      </c>
      <c r="F60" s="621"/>
      <c r="G60" s="621"/>
      <c r="H60" s="618" t="s">
        <v>154</v>
      </c>
      <c r="I60" s="621"/>
      <c r="J60" s="622"/>
      <c r="K60" s="622">
        <v>3400000</v>
      </c>
      <c r="L60" s="622">
        <v>124623.52535</v>
      </c>
      <c r="M60" s="622">
        <v>13449.51281</v>
      </c>
      <c r="N60" s="580"/>
      <c r="O60" s="577">
        <v>0.02</v>
      </c>
      <c r="P60" s="621" t="s">
        <v>20</v>
      </c>
      <c r="Q60" s="618"/>
    </row>
    <row r="61" spans="1:17" ht="15">
      <c r="A61" s="614" t="s">
        <v>317</v>
      </c>
      <c r="B61" s="614" t="s">
        <v>144</v>
      </c>
      <c r="C61" s="614"/>
      <c r="D61" s="621" t="s">
        <v>2711</v>
      </c>
      <c r="E61" s="621" t="s">
        <v>151</v>
      </c>
      <c r="F61" s="621"/>
      <c r="G61" s="621"/>
      <c r="H61" s="618" t="s">
        <v>155</v>
      </c>
      <c r="I61" s="621"/>
      <c r="J61" s="622"/>
      <c r="K61" s="622">
        <v>4448000</v>
      </c>
      <c r="L61" s="622">
        <v>3958952.8348099999</v>
      </c>
      <c r="M61" s="622">
        <v>833517.22701999999</v>
      </c>
      <c r="N61" s="580"/>
      <c r="O61" s="577">
        <v>0.35</v>
      </c>
      <c r="P61" s="621" t="s">
        <v>20</v>
      </c>
      <c r="Q61" s="618"/>
    </row>
    <row r="62" spans="1:17" ht="45">
      <c r="A62" s="614" t="s">
        <v>317</v>
      </c>
      <c r="B62" s="614" t="s">
        <v>144</v>
      </c>
      <c r="C62" s="614"/>
      <c r="D62" s="621" t="s">
        <v>2716</v>
      </c>
      <c r="E62" s="621" t="s">
        <v>156</v>
      </c>
      <c r="F62" s="621"/>
      <c r="G62" s="621"/>
      <c r="H62" s="618" t="s">
        <v>157</v>
      </c>
      <c r="I62" s="621"/>
      <c r="J62" s="622"/>
      <c r="K62" s="622">
        <v>1100000</v>
      </c>
      <c r="L62" s="622">
        <v>1096253.23612</v>
      </c>
      <c r="M62" s="622">
        <v>892983.16842999996</v>
      </c>
      <c r="N62" s="580"/>
      <c r="O62" s="577">
        <v>0.95</v>
      </c>
      <c r="P62" s="621" t="s">
        <v>20</v>
      </c>
      <c r="Q62" s="618"/>
    </row>
    <row r="63" spans="1:17" ht="30">
      <c r="A63" s="614" t="s">
        <v>317</v>
      </c>
      <c r="B63" s="614" t="s">
        <v>144</v>
      </c>
      <c r="C63" s="614"/>
      <c r="D63" s="621" t="s">
        <v>2716</v>
      </c>
      <c r="E63" s="621" t="s">
        <v>156</v>
      </c>
      <c r="F63" s="621"/>
      <c r="G63" s="621"/>
      <c r="H63" s="618" t="s">
        <v>158</v>
      </c>
      <c r="I63" s="621"/>
      <c r="J63" s="622"/>
      <c r="K63" s="622">
        <v>1000000</v>
      </c>
      <c r="L63" s="622">
        <v>961564.05536</v>
      </c>
      <c r="M63" s="622">
        <v>803878.77549999999</v>
      </c>
      <c r="N63" s="580"/>
      <c r="O63" s="577">
        <v>0.95</v>
      </c>
      <c r="P63" s="621" t="s">
        <v>20</v>
      </c>
      <c r="Q63" s="618"/>
    </row>
    <row r="64" spans="1:17" ht="30">
      <c r="A64" s="614" t="s">
        <v>317</v>
      </c>
      <c r="B64" s="614" t="s">
        <v>144</v>
      </c>
      <c r="C64" s="614"/>
      <c r="D64" s="621" t="s">
        <v>2716</v>
      </c>
      <c r="E64" s="621" t="s">
        <v>160</v>
      </c>
      <c r="F64" s="621"/>
      <c r="G64" s="621"/>
      <c r="H64" s="618" t="s">
        <v>159</v>
      </c>
      <c r="I64" s="621"/>
      <c r="J64" s="622"/>
      <c r="K64" s="622">
        <v>2500000</v>
      </c>
      <c r="L64" s="622">
        <v>2487357.3569</v>
      </c>
      <c r="M64" s="622">
        <v>1054772</v>
      </c>
      <c r="N64" s="577"/>
      <c r="O64" s="577">
        <v>0.35</v>
      </c>
      <c r="P64" s="621" t="s">
        <v>20</v>
      </c>
      <c r="Q64" s="618"/>
    </row>
    <row r="65" spans="1:17" ht="45">
      <c r="A65" s="614" t="s">
        <v>317</v>
      </c>
      <c r="B65" s="614" t="s">
        <v>144</v>
      </c>
      <c r="C65" s="614"/>
      <c r="D65" s="621" t="s">
        <v>2704</v>
      </c>
      <c r="E65" s="624" t="s">
        <v>162</v>
      </c>
      <c r="F65" s="624"/>
      <c r="G65" s="624"/>
      <c r="H65" s="618" t="s">
        <v>161</v>
      </c>
      <c r="I65" s="621"/>
      <c r="J65" s="622"/>
      <c r="K65" s="622">
        <v>2023771.4240000001</v>
      </c>
      <c r="L65" s="622">
        <v>2004612.6216099998</v>
      </c>
      <c r="M65" s="622">
        <v>633165.14153000002</v>
      </c>
      <c r="N65" s="580"/>
      <c r="O65" s="577">
        <v>0.35</v>
      </c>
      <c r="P65" s="621" t="s">
        <v>20</v>
      </c>
      <c r="Q65" s="618"/>
    </row>
    <row r="66" spans="1:17" ht="30">
      <c r="A66" s="614" t="s">
        <v>317</v>
      </c>
      <c r="B66" s="614" t="s">
        <v>144</v>
      </c>
      <c r="C66" s="614"/>
      <c r="D66" s="621" t="s">
        <v>2703</v>
      </c>
      <c r="E66" s="621" t="s">
        <v>165</v>
      </c>
      <c r="F66" s="621"/>
      <c r="G66" s="621"/>
      <c r="H66" s="618" t="s">
        <v>163</v>
      </c>
      <c r="I66" s="621"/>
      <c r="J66" s="622"/>
      <c r="K66" s="622">
        <v>1500000</v>
      </c>
      <c r="L66" s="622">
        <v>1492019.9834799999</v>
      </c>
      <c r="M66" s="622">
        <v>1450673.42732</v>
      </c>
      <c r="N66" s="577"/>
      <c r="O66" s="577">
        <v>1</v>
      </c>
      <c r="P66" s="621"/>
      <c r="Q66" s="618"/>
    </row>
    <row r="67" spans="1:17" ht="30">
      <c r="A67" s="614" t="s">
        <v>317</v>
      </c>
      <c r="B67" s="614" t="s">
        <v>144</v>
      </c>
      <c r="C67" s="614"/>
      <c r="D67" s="621" t="s">
        <v>2703</v>
      </c>
      <c r="E67" s="621" t="s">
        <v>165</v>
      </c>
      <c r="F67" s="621"/>
      <c r="G67" s="621"/>
      <c r="H67" s="618" t="s">
        <v>164</v>
      </c>
      <c r="I67" s="621"/>
      <c r="J67" s="622"/>
      <c r="K67" s="622">
        <v>2500000</v>
      </c>
      <c r="L67" s="622">
        <v>1833365.2957899999</v>
      </c>
      <c r="M67" s="622">
        <v>1470926.7498399999</v>
      </c>
      <c r="N67" s="577"/>
      <c r="O67" s="577">
        <v>0.9</v>
      </c>
      <c r="P67" s="621"/>
      <c r="Q67" s="618"/>
    </row>
    <row r="68" spans="1:17" ht="75">
      <c r="A68" s="614" t="s">
        <v>317</v>
      </c>
      <c r="B68" s="614" t="s">
        <v>166</v>
      </c>
      <c r="C68" s="614"/>
      <c r="D68" s="621" t="s">
        <v>2716</v>
      </c>
      <c r="E68" s="621" t="s">
        <v>167</v>
      </c>
      <c r="F68" s="621"/>
      <c r="G68" s="621"/>
      <c r="H68" s="618" t="s">
        <v>3244</v>
      </c>
      <c r="I68" s="621"/>
      <c r="J68" s="622"/>
      <c r="K68" s="578">
        <v>900000</v>
      </c>
      <c r="L68" s="578">
        <v>747749</v>
      </c>
      <c r="M68" s="578">
        <v>554326</v>
      </c>
      <c r="N68" s="580"/>
      <c r="O68" s="580">
        <v>0.99</v>
      </c>
      <c r="P68" s="621"/>
      <c r="Q68" s="618"/>
    </row>
    <row r="69" spans="1:17" ht="30">
      <c r="A69" s="614" t="s">
        <v>317</v>
      </c>
      <c r="B69" s="614" t="s">
        <v>166</v>
      </c>
      <c r="C69" s="614"/>
      <c r="D69" s="621" t="s">
        <v>2716</v>
      </c>
      <c r="E69" s="621" t="s">
        <v>167</v>
      </c>
      <c r="F69" s="621"/>
      <c r="G69" s="621"/>
      <c r="H69" s="618" t="s">
        <v>169</v>
      </c>
      <c r="I69" s="621"/>
      <c r="J69" s="622"/>
      <c r="K69" s="578">
        <v>200000</v>
      </c>
      <c r="L69" s="578">
        <v>162512</v>
      </c>
      <c r="M69" s="578">
        <v>147833</v>
      </c>
      <c r="N69" s="580"/>
      <c r="O69" s="580">
        <v>0.99</v>
      </c>
      <c r="P69" s="621"/>
      <c r="Q69" s="618"/>
    </row>
    <row r="70" spans="1:17" ht="60">
      <c r="A70" s="614" t="s">
        <v>317</v>
      </c>
      <c r="B70" s="614" t="s">
        <v>166</v>
      </c>
      <c r="C70" s="614"/>
      <c r="D70" s="621" t="s">
        <v>2716</v>
      </c>
      <c r="E70" s="581" t="s">
        <v>170</v>
      </c>
      <c r="F70" s="581"/>
      <c r="G70" s="581"/>
      <c r="H70" s="618" t="s">
        <v>171</v>
      </c>
      <c r="I70" s="621"/>
      <c r="J70" s="622"/>
      <c r="K70" s="578">
        <v>200000</v>
      </c>
      <c r="L70" s="578">
        <v>193424</v>
      </c>
      <c r="M70" s="578">
        <v>192267</v>
      </c>
      <c r="N70" s="580"/>
      <c r="O70" s="580">
        <v>0.96</v>
      </c>
      <c r="P70" s="621"/>
      <c r="Q70" s="618"/>
    </row>
    <row r="71" spans="1:17" ht="45">
      <c r="A71" s="614" t="s">
        <v>317</v>
      </c>
      <c r="B71" s="614" t="s">
        <v>166</v>
      </c>
      <c r="C71" s="614"/>
      <c r="D71" s="621" t="s">
        <v>2716</v>
      </c>
      <c r="E71" s="581" t="s">
        <v>40</v>
      </c>
      <c r="F71" s="581"/>
      <c r="G71" s="581"/>
      <c r="H71" s="618" t="s">
        <v>172</v>
      </c>
      <c r="I71" s="621"/>
      <c r="J71" s="622"/>
      <c r="K71" s="578">
        <v>5000000</v>
      </c>
      <c r="L71" s="578">
        <v>0</v>
      </c>
      <c r="M71" s="578">
        <v>0</v>
      </c>
      <c r="N71" s="577"/>
      <c r="O71" s="580">
        <v>0</v>
      </c>
      <c r="P71" s="624"/>
      <c r="Q71" s="626" t="s">
        <v>175</v>
      </c>
    </row>
    <row r="72" spans="1:17" ht="30">
      <c r="A72" s="614" t="s">
        <v>317</v>
      </c>
      <c r="B72" s="614" t="s">
        <v>166</v>
      </c>
      <c r="C72" s="614"/>
      <c r="D72" s="621" t="s">
        <v>2716</v>
      </c>
      <c r="E72" s="581" t="s">
        <v>40</v>
      </c>
      <c r="F72" s="581"/>
      <c r="G72" s="581"/>
      <c r="H72" s="618" t="s">
        <v>173</v>
      </c>
      <c r="I72" s="621"/>
      <c r="J72" s="622"/>
      <c r="K72" s="578">
        <v>3500000</v>
      </c>
      <c r="L72" s="578">
        <v>0</v>
      </c>
      <c r="M72" s="578">
        <v>0</v>
      </c>
      <c r="N72" s="577"/>
      <c r="O72" s="580">
        <v>0</v>
      </c>
      <c r="P72" s="624"/>
      <c r="Q72" s="626" t="s">
        <v>175</v>
      </c>
    </row>
    <row r="73" spans="1:17" ht="30">
      <c r="A73" s="614" t="s">
        <v>317</v>
      </c>
      <c r="B73" s="614" t="s">
        <v>166</v>
      </c>
      <c r="C73" s="614"/>
      <c r="D73" s="621" t="s">
        <v>2716</v>
      </c>
      <c r="E73" s="581" t="s">
        <v>40</v>
      </c>
      <c r="F73" s="581"/>
      <c r="G73" s="581"/>
      <c r="H73" s="618" t="s">
        <v>174</v>
      </c>
      <c r="I73" s="621"/>
      <c r="J73" s="622"/>
      <c r="K73" s="578">
        <v>5494000</v>
      </c>
      <c r="L73" s="578"/>
      <c r="M73" s="578"/>
      <c r="N73" s="577"/>
      <c r="O73" s="580">
        <v>0.25</v>
      </c>
      <c r="P73" s="624"/>
      <c r="Q73" s="626" t="s">
        <v>176</v>
      </c>
    </row>
    <row r="74" spans="1:17" ht="45">
      <c r="A74" s="614" t="s">
        <v>317</v>
      </c>
      <c r="B74" s="614" t="s">
        <v>166</v>
      </c>
      <c r="C74" s="614"/>
      <c r="D74" s="621" t="s">
        <v>2708</v>
      </c>
      <c r="E74" s="621" t="s">
        <v>177</v>
      </c>
      <c r="F74" s="621"/>
      <c r="G74" s="621"/>
      <c r="H74" s="618" t="s">
        <v>178</v>
      </c>
      <c r="I74" s="621"/>
      <c r="J74" s="622"/>
      <c r="K74" s="578">
        <v>5900000</v>
      </c>
      <c r="L74" s="578">
        <v>5771602</v>
      </c>
      <c r="M74" s="578">
        <v>5428259</v>
      </c>
      <c r="N74" s="577"/>
      <c r="O74" s="580">
        <v>0.99</v>
      </c>
      <c r="P74" s="624"/>
      <c r="Q74" s="626"/>
    </row>
    <row r="75" spans="1:17" ht="60">
      <c r="A75" s="614" t="s">
        <v>317</v>
      </c>
      <c r="B75" s="614" t="s">
        <v>166</v>
      </c>
      <c r="C75" s="614"/>
      <c r="D75" s="621" t="s">
        <v>2708</v>
      </c>
      <c r="E75" s="621" t="s">
        <v>183</v>
      </c>
      <c r="F75" s="621"/>
      <c r="G75" s="621"/>
      <c r="H75" s="627" t="s">
        <v>179</v>
      </c>
      <c r="I75" s="628"/>
      <c r="J75" s="629"/>
      <c r="K75" s="578">
        <v>3000000</v>
      </c>
      <c r="L75" s="578">
        <v>1699931</v>
      </c>
      <c r="M75" s="578">
        <v>439863</v>
      </c>
      <c r="N75" s="577"/>
      <c r="O75" s="580">
        <v>0.25</v>
      </c>
      <c r="P75" s="624"/>
      <c r="Q75" s="626"/>
    </row>
    <row r="76" spans="1:17" ht="45">
      <c r="A76" s="614" t="s">
        <v>317</v>
      </c>
      <c r="B76" s="614" t="s">
        <v>166</v>
      </c>
      <c r="C76" s="614"/>
      <c r="D76" s="621" t="s">
        <v>2708</v>
      </c>
      <c r="E76" s="621" t="s">
        <v>184</v>
      </c>
      <c r="F76" s="621"/>
      <c r="G76" s="621"/>
      <c r="H76" s="627" t="s">
        <v>180</v>
      </c>
      <c r="I76" s="628"/>
      <c r="J76" s="629"/>
      <c r="K76" s="578">
        <v>3000000</v>
      </c>
      <c r="L76" s="578">
        <v>2160908</v>
      </c>
      <c r="M76" s="578">
        <v>749639</v>
      </c>
      <c r="N76" s="577"/>
      <c r="O76" s="580">
        <v>0.95</v>
      </c>
      <c r="P76" s="624"/>
      <c r="Q76" s="626"/>
    </row>
    <row r="77" spans="1:17" ht="45">
      <c r="A77" s="614" t="s">
        <v>317</v>
      </c>
      <c r="B77" s="614" t="s">
        <v>166</v>
      </c>
      <c r="C77" s="614"/>
      <c r="D77" s="621" t="s">
        <v>2695</v>
      </c>
      <c r="E77" s="621" t="s">
        <v>181</v>
      </c>
      <c r="F77" s="621"/>
      <c r="G77" s="621"/>
      <c r="H77" s="627" t="s">
        <v>182</v>
      </c>
      <c r="I77" s="628"/>
      <c r="J77" s="629"/>
      <c r="K77" s="578">
        <v>1000000</v>
      </c>
      <c r="L77" s="578">
        <v>989297</v>
      </c>
      <c r="M77" s="578">
        <v>199422</v>
      </c>
      <c r="N77" s="577"/>
      <c r="O77" s="580">
        <v>0.35</v>
      </c>
      <c r="P77" s="624"/>
      <c r="Q77" s="626"/>
    </row>
    <row r="78" spans="1:17" ht="30">
      <c r="A78" s="614" t="s">
        <v>317</v>
      </c>
      <c r="B78" s="614" t="s">
        <v>166</v>
      </c>
      <c r="C78" s="614"/>
      <c r="D78" s="621" t="s">
        <v>2711</v>
      </c>
      <c r="E78" s="621" t="s">
        <v>186</v>
      </c>
      <c r="F78" s="621"/>
      <c r="G78" s="621"/>
      <c r="H78" s="627" t="s">
        <v>187</v>
      </c>
      <c r="I78" s="628"/>
      <c r="J78" s="629"/>
      <c r="K78" s="578">
        <v>250000</v>
      </c>
      <c r="L78" s="578">
        <v>27688</v>
      </c>
      <c r="M78" s="578">
        <v>478</v>
      </c>
      <c r="N78" s="577"/>
      <c r="O78" s="580">
        <v>0</v>
      </c>
      <c r="P78" s="624"/>
      <c r="Q78" s="626"/>
    </row>
    <row r="79" spans="1:17" ht="45">
      <c r="A79" s="614" t="s">
        <v>317</v>
      </c>
      <c r="B79" s="614" t="s">
        <v>166</v>
      </c>
      <c r="C79" s="614"/>
      <c r="D79" s="624" t="s">
        <v>2704</v>
      </c>
      <c r="E79" s="624" t="s">
        <v>189</v>
      </c>
      <c r="F79" s="624"/>
      <c r="G79" s="624"/>
      <c r="H79" s="627" t="s">
        <v>190</v>
      </c>
      <c r="I79" s="628"/>
      <c r="J79" s="629"/>
      <c r="K79" s="578">
        <v>1517829</v>
      </c>
      <c r="L79" s="578">
        <v>1316051</v>
      </c>
      <c r="M79" s="578">
        <v>725356</v>
      </c>
      <c r="N79" s="577"/>
      <c r="O79" s="580">
        <v>0.85</v>
      </c>
      <c r="P79" s="624"/>
      <c r="Q79" s="626"/>
    </row>
    <row r="80" spans="1:17" ht="15">
      <c r="A80" s="621" t="s">
        <v>318</v>
      </c>
      <c r="B80" s="621" t="s">
        <v>295</v>
      </c>
      <c r="C80" s="621" t="s">
        <v>319</v>
      </c>
      <c r="D80" s="630" t="s">
        <v>2691</v>
      </c>
      <c r="E80" s="630"/>
      <c r="F80" s="630"/>
      <c r="G80" s="630" t="s">
        <v>321</v>
      </c>
      <c r="H80" s="631"/>
      <c r="I80" s="630"/>
      <c r="J80" s="632">
        <v>500000</v>
      </c>
      <c r="K80" s="632">
        <v>2350000</v>
      </c>
      <c r="L80" s="632">
        <v>2064650.0142999999</v>
      </c>
      <c r="M80" s="632">
        <v>1435907</v>
      </c>
      <c r="N80" s="577"/>
      <c r="O80" s="577">
        <v>0.75</v>
      </c>
      <c r="P80" s="599"/>
      <c r="Q80" s="618" t="s">
        <v>20</v>
      </c>
    </row>
    <row r="81" spans="1:17" s="582" customFormat="1" ht="15">
      <c r="A81" s="621" t="s">
        <v>318</v>
      </c>
      <c r="B81" s="621" t="s">
        <v>295</v>
      </c>
      <c r="C81" s="621" t="s">
        <v>319</v>
      </c>
      <c r="D81" s="630" t="s">
        <v>2703</v>
      </c>
      <c r="E81" s="630"/>
      <c r="F81" s="630"/>
      <c r="G81" s="630" t="s">
        <v>323</v>
      </c>
      <c r="H81" s="631"/>
      <c r="I81" s="630"/>
      <c r="J81" s="632">
        <v>72702</v>
      </c>
      <c r="K81" s="632">
        <v>1134702</v>
      </c>
      <c r="L81" s="632">
        <v>387110.56057999999</v>
      </c>
      <c r="M81" s="632">
        <v>180273</v>
      </c>
      <c r="N81" s="577"/>
      <c r="O81" s="577">
        <v>0.2</v>
      </c>
      <c r="P81" s="599"/>
      <c r="Q81" s="618" t="s">
        <v>67</v>
      </c>
    </row>
    <row r="82" spans="1:17" s="582" customFormat="1" ht="15">
      <c r="A82" s="621" t="s">
        <v>318</v>
      </c>
      <c r="B82" s="621" t="s">
        <v>295</v>
      </c>
      <c r="C82" s="621" t="s">
        <v>319</v>
      </c>
      <c r="D82" s="633" t="s">
        <v>2705</v>
      </c>
      <c r="E82" s="633"/>
      <c r="F82" s="633"/>
      <c r="G82" s="633" t="s">
        <v>325</v>
      </c>
      <c r="H82" s="634"/>
      <c r="I82" s="633"/>
      <c r="J82" s="632">
        <v>2500000</v>
      </c>
      <c r="K82" s="632">
        <v>2500000</v>
      </c>
      <c r="L82" s="632">
        <v>1218477.3228</v>
      </c>
      <c r="M82" s="632">
        <v>115458</v>
      </c>
      <c r="N82" s="577"/>
      <c r="O82" s="577">
        <v>0.4</v>
      </c>
      <c r="P82" s="599"/>
      <c r="Q82" s="618" t="s">
        <v>326</v>
      </c>
    </row>
    <row r="83" spans="1:17" s="582" customFormat="1" ht="15">
      <c r="A83" s="621" t="s">
        <v>318</v>
      </c>
      <c r="B83" s="621" t="s">
        <v>295</v>
      </c>
      <c r="C83" s="621" t="s">
        <v>319</v>
      </c>
      <c r="D83" s="630" t="s">
        <v>2708</v>
      </c>
      <c r="E83" s="630"/>
      <c r="F83" s="630"/>
      <c r="G83" s="630" t="s">
        <v>328</v>
      </c>
      <c r="H83" s="631"/>
      <c r="I83" s="630"/>
      <c r="J83" s="632">
        <v>1450000</v>
      </c>
      <c r="K83" s="632">
        <v>1450000</v>
      </c>
      <c r="L83" s="632">
        <v>1114943.40965</v>
      </c>
      <c r="M83" s="632">
        <v>1023623</v>
      </c>
      <c r="N83" s="577"/>
      <c r="O83" s="577">
        <v>0.05</v>
      </c>
      <c r="P83" s="599"/>
      <c r="Q83" s="618" t="s">
        <v>20</v>
      </c>
    </row>
    <row r="84" spans="1:17" s="582" customFormat="1" ht="15">
      <c r="A84" s="621" t="s">
        <v>318</v>
      </c>
      <c r="B84" s="621" t="s">
        <v>295</v>
      </c>
      <c r="C84" s="621" t="s">
        <v>319</v>
      </c>
      <c r="D84" s="630" t="s">
        <v>2708</v>
      </c>
      <c r="E84" s="630"/>
      <c r="F84" s="630"/>
      <c r="G84" s="630" t="s">
        <v>329</v>
      </c>
      <c r="H84" s="631"/>
      <c r="I84" s="630"/>
      <c r="J84" s="632">
        <v>2086885</v>
      </c>
      <c r="K84" s="632">
        <v>2306885</v>
      </c>
      <c r="L84" s="632">
        <v>2278224.0315999999</v>
      </c>
      <c r="M84" s="632">
        <v>1921212</v>
      </c>
      <c r="N84" s="577"/>
      <c r="O84" s="577">
        <v>0.75</v>
      </c>
      <c r="P84" s="599"/>
      <c r="Q84" s="618" t="s">
        <v>330</v>
      </c>
    </row>
    <row r="85" spans="1:17" s="582" customFormat="1" ht="15">
      <c r="A85" s="621" t="s">
        <v>318</v>
      </c>
      <c r="B85" s="621" t="s">
        <v>295</v>
      </c>
      <c r="C85" s="621" t="s">
        <v>319</v>
      </c>
      <c r="D85" s="630" t="s">
        <v>2708</v>
      </c>
      <c r="E85" s="630"/>
      <c r="F85" s="630"/>
      <c r="G85" s="630" t="s">
        <v>331</v>
      </c>
      <c r="H85" s="631"/>
      <c r="I85" s="630"/>
      <c r="J85" s="632">
        <v>2139000</v>
      </c>
      <c r="K85" s="632">
        <v>2139000</v>
      </c>
      <c r="L85" s="632">
        <v>2127611.2351899999</v>
      </c>
      <c r="M85" s="632">
        <v>88331</v>
      </c>
      <c r="N85" s="577"/>
      <c r="O85" s="577">
        <v>0</v>
      </c>
      <c r="P85" s="599"/>
      <c r="Q85" s="618" t="s">
        <v>20</v>
      </c>
    </row>
    <row r="86" spans="1:17" s="582" customFormat="1">
      <c r="A86" s="621" t="s">
        <v>318</v>
      </c>
      <c r="B86" s="621" t="s">
        <v>295</v>
      </c>
      <c r="C86" s="621" t="s">
        <v>319</v>
      </c>
      <c r="D86" s="630" t="s">
        <v>3094</v>
      </c>
      <c r="E86" s="630"/>
      <c r="F86" s="630"/>
      <c r="G86" s="630"/>
      <c r="H86" s="631"/>
      <c r="I86" s="630"/>
      <c r="J86" s="632">
        <v>5675885</v>
      </c>
      <c r="K86" s="632">
        <v>5895885</v>
      </c>
      <c r="L86" s="632">
        <v>5520778.6764399996</v>
      </c>
      <c r="M86" s="632">
        <v>3033166</v>
      </c>
      <c r="N86" s="577"/>
      <c r="O86" s="577"/>
      <c r="P86" s="599"/>
      <c r="Q86" s="618"/>
    </row>
    <row r="87" spans="1:17" s="582" customFormat="1" ht="30">
      <c r="A87" s="621" t="s">
        <v>318</v>
      </c>
      <c r="B87" s="621" t="s">
        <v>295</v>
      </c>
      <c r="C87" s="621" t="s">
        <v>319</v>
      </c>
      <c r="D87" s="633" t="s">
        <v>2711</v>
      </c>
      <c r="E87" s="633"/>
      <c r="F87" s="633"/>
      <c r="G87" s="633" t="s">
        <v>333</v>
      </c>
      <c r="H87" s="634"/>
      <c r="I87" s="633"/>
      <c r="J87" s="632">
        <v>1200000</v>
      </c>
      <c r="K87" s="632">
        <v>4906524</v>
      </c>
      <c r="L87" s="632">
        <v>1347.913</v>
      </c>
      <c r="M87" s="632">
        <v>1347.913</v>
      </c>
      <c r="N87" s="577"/>
      <c r="O87" s="577">
        <v>0</v>
      </c>
      <c r="P87" s="599"/>
      <c r="Q87" s="618" t="s">
        <v>334</v>
      </c>
    </row>
    <row r="88" spans="1:17" s="582" customFormat="1" ht="15">
      <c r="A88" s="621" t="s">
        <v>318</v>
      </c>
      <c r="B88" s="621" t="s">
        <v>295</v>
      </c>
      <c r="C88" s="621" t="s">
        <v>319</v>
      </c>
      <c r="D88" s="630" t="s">
        <v>2716</v>
      </c>
      <c r="E88" s="630"/>
      <c r="F88" s="630"/>
      <c r="G88" s="630" t="s">
        <v>336</v>
      </c>
      <c r="H88" s="631"/>
      <c r="I88" s="630"/>
      <c r="J88" s="632">
        <v>1800000</v>
      </c>
      <c r="K88" s="632">
        <v>1800000</v>
      </c>
      <c r="L88" s="632">
        <v>1777648.38674</v>
      </c>
      <c r="M88" s="632">
        <v>1657587</v>
      </c>
      <c r="N88" s="577"/>
      <c r="O88" s="577">
        <v>0.9</v>
      </c>
      <c r="P88" s="599"/>
      <c r="Q88" s="618" t="s">
        <v>330</v>
      </c>
    </row>
    <row r="89" spans="1:17" s="582" customFormat="1" ht="15">
      <c r="A89" s="621" t="s">
        <v>318</v>
      </c>
      <c r="B89" s="621" t="s">
        <v>295</v>
      </c>
      <c r="C89" s="621" t="s">
        <v>337</v>
      </c>
      <c r="D89" s="633" t="s">
        <v>2705</v>
      </c>
      <c r="E89" s="633"/>
      <c r="F89" s="633"/>
      <c r="G89" s="633" t="s">
        <v>338</v>
      </c>
      <c r="H89" s="634"/>
      <c r="I89" s="633"/>
      <c r="J89" s="635">
        <v>1500000</v>
      </c>
      <c r="K89" s="635">
        <v>1500000</v>
      </c>
      <c r="L89" s="635">
        <v>65993.354000000007</v>
      </c>
      <c r="M89" s="635">
        <v>40170.353999999999</v>
      </c>
      <c r="N89" s="577"/>
      <c r="O89" s="577">
        <v>0.05</v>
      </c>
      <c r="P89" s="599"/>
      <c r="Q89" s="618" t="s">
        <v>339</v>
      </c>
    </row>
    <row r="90" spans="1:17" s="582" customFormat="1" ht="15">
      <c r="A90" s="621" t="s">
        <v>318</v>
      </c>
      <c r="B90" s="621" t="s">
        <v>295</v>
      </c>
      <c r="C90" s="621" t="s">
        <v>337</v>
      </c>
      <c r="D90" s="633" t="s">
        <v>2705</v>
      </c>
      <c r="E90" s="633"/>
      <c r="F90" s="633"/>
      <c r="G90" s="633" t="s">
        <v>340</v>
      </c>
      <c r="H90" s="634"/>
      <c r="I90" s="633"/>
      <c r="J90" s="635">
        <v>1500000</v>
      </c>
      <c r="K90" s="635">
        <v>1500000</v>
      </c>
      <c r="L90" s="635">
        <v>1439636.9235699999</v>
      </c>
      <c r="M90" s="635">
        <v>567854.47593000007</v>
      </c>
      <c r="N90" s="577"/>
      <c r="O90" s="577">
        <v>0.3</v>
      </c>
      <c r="P90" s="599"/>
      <c r="Q90" s="618" t="s">
        <v>339</v>
      </c>
    </row>
    <row r="91" spans="1:17" s="582" customFormat="1" ht="15">
      <c r="A91" s="621" t="s">
        <v>318</v>
      </c>
      <c r="B91" s="621" t="s">
        <v>295</v>
      </c>
      <c r="C91" s="621" t="s">
        <v>337</v>
      </c>
      <c r="D91" s="633" t="s">
        <v>2705</v>
      </c>
      <c r="E91" s="633"/>
      <c r="F91" s="633"/>
      <c r="G91" s="633" t="s">
        <v>341</v>
      </c>
      <c r="H91" s="634"/>
      <c r="I91" s="633"/>
      <c r="J91" s="635">
        <v>1000000</v>
      </c>
      <c r="K91" s="635">
        <v>1000000</v>
      </c>
      <c r="L91" s="635">
        <v>9093.0596500000011</v>
      </c>
      <c r="M91" s="635">
        <v>7909.6372599999995</v>
      </c>
      <c r="N91" s="577"/>
      <c r="O91" s="577">
        <v>0.03</v>
      </c>
      <c r="P91" s="599"/>
      <c r="Q91" s="618" t="s">
        <v>339</v>
      </c>
    </row>
    <row r="92" spans="1:17" s="582" customFormat="1">
      <c r="A92" s="621" t="s">
        <v>318</v>
      </c>
      <c r="B92" s="621" t="s">
        <v>295</v>
      </c>
      <c r="C92" s="621" t="s">
        <v>337</v>
      </c>
      <c r="D92" s="630" t="s">
        <v>3094</v>
      </c>
      <c r="E92" s="630"/>
      <c r="F92" s="630"/>
      <c r="G92" s="630"/>
      <c r="H92" s="631"/>
      <c r="I92" s="630"/>
      <c r="J92" s="578">
        <v>4000000</v>
      </c>
      <c r="K92" s="578">
        <v>4000000</v>
      </c>
      <c r="L92" s="578">
        <v>1514723.3372199999</v>
      </c>
      <c r="M92" s="578">
        <v>615934.46719000011</v>
      </c>
      <c r="N92" s="577"/>
      <c r="O92" s="577"/>
      <c r="P92" s="599"/>
      <c r="Q92" s="618"/>
    </row>
    <row r="93" spans="1:17" s="582" customFormat="1" ht="15">
      <c r="A93" s="621" t="s">
        <v>318</v>
      </c>
      <c r="B93" s="621" t="s">
        <v>295</v>
      </c>
      <c r="C93" s="621" t="s">
        <v>337</v>
      </c>
      <c r="D93" s="633" t="s">
        <v>2711</v>
      </c>
      <c r="E93" s="633"/>
      <c r="F93" s="633"/>
      <c r="G93" s="633" t="s">
        <v>342</v>
      </c>
      <c r="H93" s="634"/>
      <c r="I93" s="633"/>
      <c r="J93" s="635">
        <v>1091961</v>
      </c>
      <c r="K93" s="635">
        <v>1091961</v>
      </c>
      <c r="L93" s="635">
        <v>34970.849000000002</v>
      </c>
      <c r="M93" s="635">
        <v>0</v>
      </c>
      <c r="N93" s="577"/>
      <c r="O93" s="577">
        <v>0</v>
      </c>
      <c r="P93" s="599"/>
      <c r="Q93" s="618" t="s">
        <v>330</v>
      </c>
    </row>
    <row r="94" spans="1:17" s="582" customFormat="1" ht="15">
      <c r="A94" s="621" t="s">
        <v>318</v>
      </c>
      <c r="B94" s="621" t="s">
        <v>295</v>
      </c>
      <c r="C94" s="621" t="s">
        <v>337</v>
      </c>
      <c r="D94" s="630" t="s">
        <v>2714</v>
      </c>
      <c r="E94" s="630"/>
      <c r="F94" s="630"/>
      <c r="G94" s="630" t="s">
        <v>344</v>
      </c>
      <c r="H94" s="631"/>
      <c r="I94" s="630"/>
      <c r="J94" s="635">
        <v>3500000</v>
      </c>
      <c r="K94" s="635">
        <v>3500000</v>
      </c>
      <c r="L94" s="635">
        <v>0</v>
      </c>
      <c r="M94" s="635">
        <v>0</v>
      </c>
      <c r="N94" s="577"/>
      <c r="O94" s="577">
        <v>0</v>
      </c>
      <c r="P94" s="599"/>
      <c r="Q94" s="618" t="s">
        <v>330</v>
      </c>
    </row>
    <row r="95" spans="1:17" s="582" customFormat="1" ht="15">
      <c r="A95" s="621" t="s">
        <v>318</v>
      </c>
      <c r="B95" s="621" t="s">
        <v>308</v>
      </c>
      <c r="C95" s="621"/>
      <c r="D95" s="621" t="s">
        <v>2716</v>
      </c>
      <c r="E95" s="621"/>
      <c r="F95" s="621"/>
      <c r="G95" s="621">
        <v>1</v>
      </c>
      <c r="H95" s="618"/>
      <c r="I95" s="621"/>
      <c r="J95" s="578">
        <v>1092152</v>
      </c>
      <c r="K95" s="578">
        <v>1092152</v>
      </c>
      <c r="L95" s="578">
        <v>912990</v>
      </c>
      <c r="M95" s="578">
        <v>225847</v>
      </c>
      <c r="N95" s="577"/>
      <c r="O95" s="577">
        <v>0.6</v>
      </c>
      <c r="P95" s="599"/>
      <c r="Q95" s="618" t="s">
        <v>20</v>
      </c>
    </row>
    <row r="96" spans="1:17" s="582" customFormat="1" ht="15">
      <c r="A96" s="621" t="s">
        <v>318</v>
      </c>
      <c r="B96" s="621" t="s">
        <v>308</v>
      </c>
      <c r="C96" s="621"/>
      <c r="D96" s="621" t="s">
        <v>2708</v>
      </c>
      <c r="E96" s="621"/>
      <c r="F96" s="621"/>
      <c r="G96" s="621" t="s">
        <v>347</v>
      </c>
      <c r="H96" s="618"/>
      <c r="I96" s="621"/>
      <c r="J96" s="578">
        <v>7187373</v>
      </c>
      <c r="K96" s="578">
        <v>7267373</v>
      </c>
      <c r="L96" s="578">
        <v>7185043</v>
      </c>
      <c r="M96" s="578">
        <v>3241237</v>
      </c>
      <c r="N96" s="577"/>
      <c r="O96" s="577">
        <v>0.86</v>
      </c>
      <c r="P96" s="599"/>
      <c r="Q96" s="618" t="s">
        <v>20</v>
      </c>
    </row>
    <row r="97" spans="1:17" s="582" customFormat="1" ht="15">
      <c r="A97" s="621" t="s">
        <v>318</v>
      </c>
      <c r="B97" s="621" t="s">
        <v>308</v>
      </c>
      <c r="C97" s="621"/>
      <c r="D97" s="621" t="s">
        <v>2708</v>
      </c>
      <c r="E97" s="621"/>
      <c r="F97" s="621"/>
      <c r="G97" s="621" t="s">
        <v>348</v>
      </c>
      <c r="H97" s="618"/>
      <c r="I97" s="621"/>
      <c r="J97" s="578">
        <v>10125000</v>
      </c>
      <c r="K97" s="578">
        <v>10125000</v>
      </c>
      <c r="L97" s="578">
        <v>9926536</v>
      </c>
      <c r="M97" s="578">
        <v>496888</v>
      </c>
      <c r="N97" s="577"/>
      <c r="O97" s="577">
        <v>0.18</v>
      </c>
      <c r="P97" s="599"/>
      <c r="Q97" s="618" t="s">
        <v>20</v>
      </c>
    </row>
    <row r="98" spans="1:17" s="582" customFormat="1" ht="15">
      <c r="A98" s="621" t="s">
        <v>318</v>
      </c>
      <c r="B98" s="621" t="s">
        <v>308</v>
      </c>
      <c r="C98" s="621"/>
      <c r="D98" s="621" t="s">
        <v>2708</v>
      </c>
      <c r="E98" s="621"/>
      <c r="F98" s="621"/>
      <c r="G98" s="621" t="s">
        <v>349</v>
      </c>
      <c r="H98" s="618"/>
      <c r="I98" s="621"/>
      <c r="J98" s="578">
        <v>10700000</v>
      </c>
      <c r="K98" s="578">
        <v>10700000</v>
      </c>
      <c r="L98" s="578">
        <v>10001729</v>
      </c>
      <c r="M98" s="578">
        <v>2668575</v>
      </c>
      <c r="N98" s="577"/>
      <c r="O98" s="577">
        <v>0.35</v>
      </c>
      <c r="P98" s="599"/>
      <c r="Q98" s="618" t="s">
        <v>20</v>
      </c>
    </row>
    <row r="99" spans="1:17" s="582" customFormat="1" ht="15">
      <c r="A99" s="621" t="s">
        <v>318</v>
      </c>
      <c r="B99" s="621" t="s">
        <v>308</v>
      </c>
      <c r="C99" s="621"/>
      <c r="D99" s="621" t="s">
        <v>2708</v>
      </c>
      <c r="E99" s="621"/>
      <c r="F99" s="621"/>
      <c r="G99" s="621" t="s">
        <v>350</v>
      </c>
      <c r="H99" s="618"/>
      <c r="I99" s="621"/>
      <c r="J99" s="578">
        <v>1788831</v>
      </c>
      <c r="K99" s="578">
        <v>1788831</v>
      </c>
      <c r="L99" s="578">
        <v>836383</v>
      </c>
      <c r="M99" s="578">
        <v>0</v>
      </c>
      <c r="N99" s="577"/>
      <c r="O99" s="577">
        <v>0.87</v>
      </c>
      <c r="P99" s="599"/>
      <c r="Q99" s="618" t="s">
        <v>351</v>
      </c>
    </row>
    <row r="100" spans="1:17" s="582" customFormat="1" ht="15">
      <c r="A100" s="621" t="s">
        <v>318</v>
      </c>
      <c r="B100" s="621" t="s">
        <v>308</v>
      </c>
      <c r="C100" s="621"/>
      <c r="D100" s="621" t="s">
        <v>2708</v>
      </c>
      <c r="E100" s="621"/>
      <c r="F100" s="621"/>
      <c r="G100" s="621" t="s">
        <v>352</v>
      </c>
      <c r="H100" s="618"/>
      <c r="I100" s="621"/>
      <c r="J100" s="578">
        <v>1500000</v>
      </c>
      <c r="K100" s="578">
        <v>1500000</v>
      </c>
      <c r="L100" s="578">
        <v>1409941</v>
      </c>
      <c r="M100" s="578">
        <v>0</v>
      </c>
      <c r="N100" s="577"/>
      <c r="O100" s="577">
        <v>0.05</v>
      </c>
      <c r="P100" s="599"/>
      <c r="Q100" s="618" t="s">
        <v>67</v>
      </c>
    </row>
    <row r="101" spans="1:17" s="582" customFormat="1" ht="15">
      <c r="A101" s="621" t="s">
        <v>318</v>
      </c>
      <c r="B101" s="621" t="s">
        <v>308</v>
      </c>
      <c r="C101" s="621"/>
      <c r="D101" s="621" t="s">
        <v>2708</v>
      </c>
      <c r="E101" s="621"/>
      <c r="F101" s="621"/>
      <c r="G101" s="621" t="s">
        <v>353</v>
      </c>
      <c r="H101" s="618"/>
      <c r="I101" s="621"/>
      <c r="J101" s="578">
        <v>2900000</v>
      </c>
      <c r="K101" s="578">
        <v>2900000</v>
      </c>
      <c r="L101" s="578">
        <v>0</v>
      </c>
      <c r="M101" s="578">
        <v>0</v>
      </c>
      <c r="N101" s="577"/>
      <c r="O101" s="577">
        <v>0</v>
      </c>
      <c r="P101" s="599"/>
      <c r="Q101" s="613" t="s">
        <v>354</v>
      </c>
    </row>
    <row r="102" spans="1:17" s="582" customFormat="1" ht="15">
      <c r="A102" s="621" t="s">
        <v>318</v>
      </c>
      <c r="B102" s="621" t="s">
        <v>308</v>
      </c>
      <c r="C102" s="621"/>
      <c r="D102" s="621" t="s">
        <v>2708</v>
      </c>
      <c r="E102" s="621"/>
      <c r="F102" s="621"/>
      <c r="G102" s="621" t="s">
        <v>353</v>
      </c>
      <c r="H102" s="618"/>
      <c r="I102" s="621"/>
      <c r="J102" s="578">
        <v>3633000</v>
      </c>
      <c r="K102" s="578">
        <v>3633000</v>
      </c>
      <c r="L102" s="578">
        <v>0</v>
      </c>
      <c r="M102" s="578">
        <v>0</v>
      </c>
      <c r="N102" s="577"/>
      <c r="O102" s="577">
        <v>0</v>
      </c>
      <c r="P102" s="599"/>
      <c r="Q102" s="613" t="s">
        <v>355</v>
      </c>
    </row>
    <row r="103" spans="1:17" s="582" customFormat="1" ht="30">
      <c r="A103" s="621" t="s">
        <v>318</v>
      </c>
      <c r="B103" s="621" t="s">
        <v>308</v>
      </c>
      <c r="C103" s="621"/>
      <c r="D103" s="621" t="s">
        <v>2708</v>
      </c>
      <c r="E103" s="621"/>
      <c r="F103" s="621"/>
      <c r="G103" s="621" t="s">
        <v>353</v>
      </c>
      <c r="H103" s="618"/>
      <c r="I103" s="621"/>
      <c r="J103" s="578">
        <v>1380000</v>
      </c>
      <c r="K103" s="578">
        <v>1380000</v>
      </c>
      <c r="L103" s="578">
        <v>0</v>
      </c>
      <c r="M103" s="578">
        <v>0</v>
      </c>
      <c r="N103" s="577"/>
      <c r="O103" s="577">
        <v>0</v>
      </c>
      <c r="P103" s="599"/>
      <c r="Q103" s="613" t="s">
        <v>356</v>
      </c>
    </row>
    <row r="104" spans="1:17" s="582" customFormat="1">
      <c r="A104" s="621" t="s">
        <v>318</v>
      </c>
      <c r="B104" s="621" t="s">
        <v>308</v>
      </c>
      <c r="C104" s="621"/>
      <c r="D104" s="621" t="s">
        <v>2708</v>
      </c>
      <c r="E104" s="621"/>
      <c r="F104" s="621"/>
      <c r="G104" s="621">
        <v>8</v>
      </c>
      <c r="H104" s="618"/>
      <c r="I104" s="621"/>
      <c r="J104" s="578">
        <v>39214204</v>
      </c>
      <c r="K104" s="578">
        <v>39294204</v>
      </c>
      <c r="L104" s="578">
        <v>29359632</v>
      </c>
      <c r="M104" s="578">
        <v>6406700</v>
      </c>
      <c r="N104" s="577"/>
      <c r="O104" s="577">
        <v>2.31</v>
      </c>
      <c r="P104" s="599"/>
      <c r="Q104" s="613" t="e">
        <v>#VALUE!</v>
      </c>
    </row>
    <row r="105" spans="1:17" s="582" customFormat="1" ht="15">
      <c r="A105" s="621" t="s">
        <v>318</v>
      </c>
      <c r="B105" s="621" t="s">
        <v>308</v>
      </c>
      <c r="C105" s="621"/>
      <c r="D105" s="621" t="s">
        <v>2705</v>
      </c>
      <c r="E105" s="621"/>
      <c r="F105" s="621"/>
      <c r="G105" s="621">
        <v>1</v>
      </c>
      <c r="H105" s="618"/>
      <c r="I105" s="621"/>
      <c r="J105" s="578">
        <v>1000000</v>
      </c>
      <c r="K105" s="578">
        <v>1000000</v>
      </c>
      <c r="L105" s="578">
        <v>706252</v>
      </c>
      <c r="M105" s="578">
        <v>385985</v>
      </c>
      <c r="N105" s="577"/>
      <c r="O105" s="577">
        <v>0.73</v>
      </c>
      <c r="P105" s="599"/>
      <c r="Q105" s="618" t="s">
        <v>20</v>
      </c>
    </row>
    <row r="106" spans="1:17" s="582" customFormat="1" ht="45">
      <c r="A106" s="621" t="s">
        <v>318</v>
      </c>
      <c r="B106" s="621" t="s">
        <v>307</v>
      </c>
      <c r="C106" s="621"/>
      <c r="D106" s="621" t="s">
        <v>2704</v>
      </c>
      <c r="E106" s="599" t="s">
        <v>359</v>
      </c>
      <c r="F106" s="599" t="s">
        <v>360</v>
      </c>
      <c r="G106" s="621" t="s">
        <v>361</v>
      </c>
      <c r="H106" s="618" t="s">
        <v>362</v>
      </c>
      <c r="I106" s="621"/>
      <c r="J106" s="578">
        <v>2276743</v>
      </c>
      <c r="K106" s="578">
        <v>2276743</v>
      </c>
      <c r="L106" s="578">
        <v>2180272</v>
      </c>
      <c r="M106" s="578">
        <v>359184</v>
      </c>
      <c r="N106" s="577"/>
      <c r="O106" s="577" t="s">
        <v>363</v>
      </c>
      <c r="P106" s="599"/>
      <c r="Q106" s="618"/>
    </row>
    <row r="107" spans="1:17" s="582" customFormat="1" ht="45">
      <c r="A107" s="621" t="s">
        <v>318</v>
      </c>
      <c r="B107" s="621" t="s">
        <v>307</v>
      </c>
      <c r="C107" s="621"/>
      <c r="D107" s="621" t="s">
        <v>2704</v>
      </c>
      <c r="E107" s="599" t="s">
        <v>359</v>
      </c>
      <c r="F107" s="599" t="s">
        <v>364</v>
      </c>
      <c r="G107" s="621" t="s">
        <v>365</v>
      </c>
      <c r="H107" s="618" t="s">
        <v>366</v>
      </c>
      <c r="I107" s="621"/>
      <c r="J107" s="578">
        <v>4200000</v>
      </c>
      <c r="K107" s="578">
        <v>4200000</v>
      </c>
      <c r="L107" s="578">
        <v>0</v>
      </c>
      <c r="M107" s="578">
        <v>0</v>
      </c>
      <c r="N107" s="577"/>
      <c r="O107" s="577"/>
      <c r="P107" s="599"/>
      <c r="Q107" s="618"/>
    </row>
    <row r="108" spans="1:17" s="582" customFormat="1" ht="45">
      <c r="A108" s="621" t="s">
        <v>318</v>
      </c>
      <c r="B108" s="621" t="s">
        <v>307</v>
      </c>
      <c r="C108" s="621"/>
      <c r="D108" s="621" t="s">
        <v>2704</v>
      </c>
      <c r="E108" s="599" t="s">
        <v>367</v>
      </c>
      <c r="F108" s="599" t="s">
        <v>364</v>
      </c>
      <c r="G108" s="621" t="s">
        <v>365</v>
      </c>
      <c r="H108" s="618" t="s">
        <v>368</v>
      </c>
      <c r="I108" s="621"/>
      <c r="J108" s="578">
        <v>1050000</v>
      </c>
      <c r="K108" s="578">
        <v>1050000</v>
      </c>
      <c r="L108" s="578">
        <v>0</v>
      </c>
      <c r="M108" s="578">
        <v>0</v>
      </c>
      <c r="N108" s="577"/>
      <c r="O108" s="577"/>
      <c r="P108" s="599"/>
      <c r="Q108" s="618"/>
    </row>
    <row r="109" spans="1:17" s="582" customFormat="1" ht="30">
      <c r="A109" s="621" t="s">
        <v>318</v>
      </c>
      <c r="B109" s="621" t="s">
        <v>307</v>
      </c>
      <c r="C109" s="621"/>
      <c r="D109" s="621" t="s">
        <v>2708</v>
      </c>
      <c r="E109" s="621" t="s">
        <v>370</v>
      </c>
      <c r="F109" s="621" t="s">
        <v>371</v>
      </c>
      <c r="G109" s="621" t="s">
        <v>372</v>
      </c>
      <c r="H109" s="618" t="s">
        <v>373</v>
      </c>
      <c r="I109" s="621"/>
      <c r="J109" s="578">
        <v>1200000</v>
      </c>
      <c r="K109" s="578">
        <v>1200000</v>
      </c>
      <c r="L109" s="578">
        <v>633963</v>
      </c>
      <c r="M109" s="578" t="s">
        <v>363</v>
      </c>
      <c r="N109" s="577"/>
      <c r="O109" s="577"/>
      <c r="P109" s="599"/>
      <c r="Q109" s="613"/>
    </row>
    <row r="110" spans="1:17" s="582" customFormat="1" ht="30">
      <c r="A110" s="621" t="s">
        <v>318</v>
      </c>
      <c r="B110" s="621" t="s">
        <v>307</v>
      </c>
      <c r="C110" s="621"/>
      <c r="D110" s="621" t="s">
        <v>2691</v>
      </c>
      <c r="E110" s="621" t="s">
        <v>375</v>
      </c>
      <c r="F110" s="621" t="s">
        <v>376</v>
      </c>
      <c r="G110" s="621" t="s">
        <v>377</v>
      </c>
      <c r="H110" s="618" t="s">
        <v>378</v>
      </c>
      <c r="I110" s="621"/>
      <c r="J110" s="578">
        <v>2500000</v>
      </c>
      <c r="K110" s="578">
        <v>2500000</v>
      </c>
      <c r="L110" s="578">
        <v>60767</v>
      </c>
      <c r="M110" s="578" t="s">
        <v>363</v>
      </c>
      <c r="N110" s="577"/>
      <c r="O110" s="577"/>
      <c r="P110" s="599"/>
      <c r="Q110" s="613"/>
    </row>
    <row r="111" spans="1:17" s="582" customFormat="1" ht="15">
      <c r="A111" s="621" t="s">
        <v>318</v>
      </c>
      <c r="B111" s="621" t="s">
        <v>307</v>
      </c>
      <c r="C111" s="621"/>
      <c r="D111" s="621" t="s">
        <v>2711</v>
      </c>
      <c r="E111" s="621" t="s">
        <v>380</v>
      </c>
      <c r="F111" s="621" t="s">
        <v>381</v>
      </c>
      <c r="G111" s="621" t="s">
        <v>382</v>
      </c>
      <c r="H111" s="618" t="s">
        <v>383</v>
      </c>
      <c r="I111" s="621"/>
      <c r="J111" s="578">
        <v>3000000</v>
      </c>
      <c r="K111" s="578">
        <v>1630850</v>
      </c>
      <c r="L111" s="578">
        <v>1206759</v>
      </c>
      <c r="M111" s="578">
        <v>905796</v>
      </c>
      <c r="N111" s="577"/>
      <c r="O111" s="577"/>
      <c r="P111" s="599"/>
      <c r="Q111" s="613"/>
    </row>
    <row r="112" spans="1:17" s="582" customFormat="1" ht="30">
      <c r="A112" s="621" t="s">
        <v>318</v>
      </c>
      <c r="B112" s="621" t="s">
        <v>307</v>
      </c>
      <c r="C112" s="621"/>
      <c r="D112" s="621" t="s">
        <v>2705</v>
      </c>
      <c r="E112" s="621" t="s">
        <v>385</v>
      </c>
      <c r="F112" s="621" t="s">
        <v>386</v>
      </c>
      <c r="G112" s="621" t="s">
        <v>387</v>
      </c>
      <c r="H112" s="618" t="s">
        <v>388</v>
      </c>
      <c r="I112" s="621"/>
      <c r="J112" s="578">
        <v>1000000</v>
      </c>
      <c r="K112" s="578">
        <v>1000000</v>
      </c>
      <c r="L112" s="578">
        <v>998536</v>
      </c>
      <c r="M112" s="578" t="s">
        <v>363</v>
      </c>
      <c r="N112" s="577"/>
      <c r="O112" s="577"/>
      <c r="P112" s="599"/>
      <c r="Q112" s="613"/>
    </row>
    <row r="113" spans="1:17" s="582" customFormat="1" ht="30">
      <c r="A113" s="621" t="s">
        <v>318</v>
      </c>
      <c r="B113" s="621" t="s">
        <v>307</v>
      </c>
      <c r="C113" s="621"/>
      <c r="D113" s="621" t="s">
        <v>2693</v>
      </c>
      <c r="E113" s="621" t="s">
        <v>363</v>
      </c>
      <c r="F113" s="621" t="s">
        <v>363</v>
      </c>
      <c r="G113" s="621" t="s">
        <v>363</v>
      </c>
      <c r="H113" s="618" t="s">
        <v>390</v>
      </c>
      <c r="I113" s="621"/>
      <c r="J113" s="578">
        <v>136000000</v>
      </c>
      <c r="K113" s="578">
        <v>136000000</v>
      </c>
      <c r="L113" s="578"/>
      <c r="M113" s="578" t="s">
        <v>363</v>
      </c>
      <c r="N113" s="577"/>
      <c r="O113" s="577" t="s">
        <v>363</v>
      </c>
      <c r="P113" s="599"/>
      <c r="Q113" s="613"/>
    </row>
    <row r="114" spans="1:17" s="582" customFormat="1">
      <c r="A114" s="621" t="s">
        <v>318</v>
      </c>
      <c r="B114" s="621" t="s">
        <v>291</v>
      </c>
      <c r="C114" s="621" t="s">
        <v>391</v>
      </c>
      <c r="D114" s="621" t="s">
        <v>2708</v>
      </c>
      <c r="E114" s="621"/>
      <c r="F114" s="621"/>
      <c r="G114" s="621" t="s">
        <v>393</v>
      </c>
      <c r="H114" s="618"/>
      <c r="I114" s="621"/>
      <c r="J114" s="578">
        <v>1040000</v>
      </c>
      <c r="K114" s="578">
        <v>1590000</v>
      </c>
      <c r="L114" s="578">
        <v>1399975</v>
      </c>
      <c r="M114" s="578">
        <v>1345682</v>
      </c>
      <c r="N114" s="577"/>
      <c r="O114" s="577">
        <v>0.95</v>
      </c>
      <c r="P114" s="599"/>
      <c r="Q114" s="618"/>
    </row>
    <row r="115" spans="1:17" s="582" customFormat="1">
      <c r="A115" s="621" t="s">
        <v>318</v>
      </c>
      <c r="B115" s="621" t="s">
        <v>291</v>
      </c>
      <c r="C115" s="621" t="s">
        <v>391</v>
      </c>
      <c r="D115" s="621" t="s">
        <v>2708</v>
      </c>
      <c r="E115" s="621"/>
      <c r="F115" s="621"/>
      <c r="G115" s="621" t="s">
        <v>394</v>
      </c>
      <c r="H115" s="618"/>
      <c r="I115" s="621"/>
      <c r="J115" s="578">
        <v>3000000</v>
      </c>
      <c r="K115" s="578">
        <v>3000000</v>
      </c>
      <c r="L115" s="578">
        <v>2586220</v>
      </c>
      <c r="M115" s="578">
        <v>2301854</v>
      </c>
      <c r="N115" s="577"/>
      <c r="O115" s="577">
        <v>0.95</v>
      </c>
      <c r="P115" s="599"/>
      <c r="Q115" s="618"/>
    </row>
    <row r="116" spans="1:17" s="582" customFormat="1">
      <c r="A116" s="621" t="s">
        <v>318</v>
      </c>
      <c r="B116" s="621" t="s">
        <v>291</v>
      </c>
      <c r="C116" s="621" t="s">
        <v>391</v>
      </c>
      <c r="D116" s="621" t="s">
        <v>2708</v>
      </c>
      <c r="E116" s="621"/>
      <c r="F116" s="621"/>
      <c r="G116" s="621" t="s">
        <v>395</v>
      </c>
      <c r="H116" s="618"/>
      <c r="I116" s="621"/>
      <c r="J116" s="578">
        <v>3000000</v>
      </c>
      <c r="K116" s="578">
        <v>3000000</v>
      </c>
      <c r="L116" s="578">
        <v>1364878</v>
      </c>
      <c r="M116" s="578">
        <v>0</v>
      </c>
      <c r="N116" s="577"/>
      <c r="O116" s="577">
        <v>0.05</v>
      </c>
      <c r="P116" s="599"/>
      <c r="Q116" s="618"/>
    </row>
    <row r="117" spans="1:17" s="582" customFormat="1">
      <c r="A117" s="621" t="s">
        <v>318</v>
      </c>
      <c r="B117" s="621" t="s">
        <v>291</v>
      </c>
      <c r="C117" s="621" t="s">
        <v>391</v>
      </c>
      <c r="D117" s="621" t="s">
        <v>2708</v>
      </c>
      <c r="E117" s="621"/>
      <c r="F117" s="621"/>
      <c r="G117" s="621" t="s">
        <v>396</v>
      </c>
      <c r="H117" s="618"/>
      <c r="I117" s="621"/>
      <c r="J117" s="578">
        <v>1251000</v>
      </c>
      <c r="K117" s="578">
        <v>1251000</v>
      </c>
      <c r="L117" s="578">
        <v>0</v>
      </c>
      <c r="M117" s="578">
        <v>0</v>
      </c>
      <c r="N117" s="577"/>
      <c r="O117" s="577">
        <v>0</v>
      </c>
      <c r="P117" s="599"/>
      <c r="Q117" s="618"/>
    </row>
    <row r="118" spans="1:17" s="582" customFormat="1">
      <c r="A118" s="621" t="s">
        <v>318</v>
      </c>
      <c r="B118" s="621" t="s">
        <v>291</v>
      </c>
      <c r="C118" s="621" t="s">
        <v>391</v>
      </c>
      <c r="D118" s="621" t="s">
        <v>2708</v>
      </c>
      <c r="E118" s="621"/>
      <c r="F118" s="621"/>
      <c r="G118" s="621">
        <v>4</v>
      </c>
      <c r="H118" s="618"/>
      <c r="I118" s="621"/>
      <c r="J118" s="578">
        <v>8291000</v>
      </c>
      <c r="K118" s="578">
        <v>8841000</v>
      </c>
      <c r="L118" s="578">
        <v>5351073</v>
      </c>
      <c r="M118" s="578">
        <v>3647536</v>
      </c>
      <c r="N118" s="577"/>
      <c r="O118" s="577"/>
      <c r="P118" s="599"/>
      <c r="Q118" s="618"/>
    </row>
    <row r="119" spans="1:17" s="582" customFormat="1">
      <c r="A119" s="621" t="s">
        <v>318</v>
      </c>
      <c r="B119" s="621" t="s">
        <v>291</v>
      </c>
      <c r="C119" s="621" t="s">
        <v>391</v>
      </c>
      <c r="D119" s="621" t="s">
        <v>2711</v>
      </c>
      <c r="E119" s="621"/>
      <c r="F119" s="621"/>
      <c r="G119" s="621" t="s">
        <v>398</v>
      </c>
      <c r="H119" s="618"/>
      <c r="I119" s="621"/>
      <c r="J119" s="578">
        <v>610000</v>
      </c>
      <c r="K119" s="578">
        <v>2010000</v>
      </c>
      <c r="L119" s="578">
        <v>1848114</v>
      </c>
      <c r="M119" s="578">
        <v>1398553</v>
      </c>
      <c r="N119" s="577"/>
      <c r="O119" s="577">
        <v>0.77</v>
      </c>
      <c r="P119" s="599"/>
      <c r="Q119" s="618"/>
    </row>
    <row r="120" spans="1:17" s="582" customFormat="1">
      <c r="A120" s="621" t="s">
        <v>318</v>
      </c>
      <c r="B120" s="621" t="s">
        <v>291</v>
      </c>
      <c r="C120" s="621" t="s">
        <v>391</v>
      </c>
      <c r="D120" s="621" t="s">
        <v>2711</v>
      </c>
      <c r="E120" s="621"/>
      <c r="F120" s="621"/>
      <c r="G120" s="621" t="s">
        <v>399</v>
      </c>
      <c r="H120" s="618"/>
      <c r="I120" s="621"/>
      <c r="J120" s="578">
        <v>1200000</v>
      </c>
      <c r="K120" s="578">
        <v>3134000</v>
      </c>
      <c r="L120" s="578">
        <v>2399105</v>
      </c>
      <c r="M120" s="578">
        <v>742717</v>
      </c>
      <c r="N120" s="577"/>
      <c r="O120" s="577" t="s">
        <v>400</v>
      </c>
      <c r="P120" s="599"/>
      <c r="Q120" s="618"/>
    </row>
    <row r="121" spans="1:17" s="582" customFormat="1" ht="15">
      <c r="A121" s="621" t="s">
        <v>318</v>
      </c>
      <c r="B121" s="621" t="s">
        <v>291</v>
      </c>
      <c r="C121" s="621" t="s">
        <v>391</v>
      </c>
      <c r="D121" s="621" t="s">
        <v>2711</v>
      </c>
      <c r="E121" s="621"/>
      <c r="F121" s="621"/>
      <c r="G121" s="621" t="s">
        <v>401</v>
      </c>
      <c r="H121" s="618"/>
      <c r="I121" s="621"/>
      <c r="J121" s="578">
        <v>1500000</v>
      </c>
      <c r="K121" s="578">
        <v>2608300</v>
      </c>
      <c r="L121" s="578">
        <v>1401097</v>
      </c>
      <c r="M121" s="578">
        <v>2238</v>
      </c>
      <c r="N121" s="577"/>
      <c r="O121" s="577">
        <v>0.05</v>
      </c>
      <c r="P121" s="599"/>
      <c r="Q121" s="618" t="s">
        <v>402</v>
      </c>
    </row>
    <row r="122" spans="1:17" s="582" customFormat="1">
      <c r="A122" s="621" t="s">
        <v>318</v>
      </c>
      <c r="B122" s="621" t="s">
        <v>291</v>
      </c>
      <c r="C122" s="621" t="s">
        <v>391</v>
      </c>
      <c r="D122" s="621" t="s">
        <v>2711</v>
      </c>
      <c r="E122" s="621"/>
      <c r="F122" s="621"/>
      <c r="G122" s="621">
        <v>3</v>
      </c>
      <c r="H122" s="618"/>
      <c r="I122" s="621"/>
      <c r="J122" s="578">
        <v>3310000</v>
      </c>
      <c r="K122" s="578">
        <v>7752300</v>
      </c>
      <c r="L122" s="578">
        <v>5648316</v>
      </c>
      <c r="M122" s="578">
        <v>2143508</v>
      </c>
      <c r="N122" s="577"/>
      <c r="O122" s="577">
        <v>0.82000000000000006</v>
      </c>
      <c r="P122" s="599"/>
      <c r="Q122" s="618"/>
    </row>
    <row r="123" spans="1:17" s="582" customFormat="1" ht="15">
      <c r="A123" s="621" t="s">
        <v>318</v>
      </c>
      <c r="B123" s="621" t="s">
        <v>291</v>
      </c>
      <c r="C123" s="621" t="s">
        <v>391</v>
      </c>
      <c r="D123" s="621" t="s">
        <v>2690</v>
      </c>
      <c r="E123" s="621"/>
      <c r="F123" s="621"/>
      <c r="G123" s="621" t="s">
        <v>404</v>
      </c>
      <c r="H123" s="618"/>
      <c r="I123" s="621"/>
      <c r="J123" s="578">
        <v>415000</v>
      </c>
      <c r="K123" s="578">
        <v>1127000</v>
      </c>
      <c r="L123" s="578">
        <v>926530</v>
      </c>
      <c r="M123" s="578">
        <v>907820</v>
      </c>
      <c r="N123" s="577"/>
      <c r="O123" s="577">
        <v>0.95</v>
      </c>
      <c r="P123" s="599"/>
      <c r="Q123" s="618" t="s">
        <v>405</v>
      </c>
    </row>
    <row r="124" spans="1:17" s="582" customFormat="1">
      <c r="A124" s="621" t="s">
        <v>318</v>
      </c>
      <c r="B124" s="621" t="s">
        <v>291</v>
      </c>
      <c r="C124" s="621" t="s">
        <v>391</v>
      </c>
      <c r="D124" s="621" t="s">
        <v>2690</v>
      </c>
      <c r="E124" s="621"/>
      <c r="F124" s="621"/>
      <c r="G124" s="621" t="s">
        <v>406</v>
      </c>
      <c r="H124" s="618"/>
      <c r="I124" s="621"/>
      <c r="J124" s="578">
        <v>2380000</v>
      </c>
      <c r="K124" s="578">
        <v>2380000</v>
      </c>
      <c r="L124" s="578">
        <v>567280</v>
      </c>
      <c r="M124" s="578">
        <v>0</v>
      </c>
      <c r="N124" s="577"/>
      <c r="O124" s="577">
        <v>0.6</v>
      </c>
      <c r="P124" s="599"/>
      <c r="Q124" s="618"/>
    </row>
    <row r="125" spans="1:17" s="582" customFormat="1">
      <c r="A125" s="621" t="s">
        <v>318</v>
      </c>
      <c r="B125" s="621" t="s">
        <v>291</v>
      </c>
      <c r="C125" s="621" t="s">
        <v>391</v>
      </c>
      <c r="D125" s="621" t="s">
        <v>2690</v>
      </c>
      <c r="E125" s="621"/>
      <c r="F125" s="621"/>
      <c r="G125" s="621">
        <v>2</v>
      </c>
      <c r="H125" s="618"/>
      <c r="I125" s="621"/>
      <c r="J125" s="578">
        <v>2795000</v>
      </c>
      <c r="K125" s="578">
        <v>3507000</v>
      </c>
      <c r="L125" s="578">
        <v>1493810</v>
      </c>
      <c r="M125" s="578">
        <v>907820</v>
      </c>
      <c r="N125" s="577"/>
      <c r="O125" s="577"/>
      <c r="P125" s="599"/>
      <c r="Q125" s="618"/>
    </row>
    <row r="126" spans="1:17" s="582" customFormat="1">
      <c r="A126" s="621" t="s">
        <v>318</v>
      </c>
      <c r="B126" s="621" t="s">
        <v>291</v>
      </c>
      <c r="C126" s="621" t="s">
        <v>391</v>
      </c>
      <c r="D126" s="621" t="s">
        <v>2703</v>
      </c>
      <c r="E126" s="621"/>
      <c r="F126" s="621"/>
      <c r="G126" s="621" t="s">
        <v>408</v>
      </c>
      <c r="H126" s="618"/>
      <c r="I126" s="621"/>
      <c r="J126" s="578">
        <v>1000000</v>
      </c>
      <c r="K126" s="578">
        <v>1000000</v>
      </c>
      <c r="L126" s="578">
        <v>893898</v>
      </c>
      <c r="M126" s="578">
        <v>690814</v>
      </c>
      <c r="N126" s="577"/>
      <c r="O126" s="577">
        <v>0.85</v>
      </c>
      <c r="P126" s="599"/>
      <c r="Q126" s="867" t="s">
        <v>409</v>
      </c>
    </row>
    <row r="127" spans="1:17" s="582" customFormat="1">
      <c r="A127" s="621" t="s">
        <v>318</v>
      </c>
      <c r="B127" s="621" t="s">
        <v>291</v>
      </c>
      <c r="C127" s="621" t="s">
        <v>391</v>
      </c>
      <c r="D127" s="621" t="s">
        <v>2703</v>
      </c>
      <c r="E127" s="621"/>
      <c r="F127" s="621"/>
      <c r="G127" s="621" t="s">
        <v>410</v>
      </c>
      <c r="H127" s="618"/>
      <c r="I127" s="621"/>
      <c r="J127" s="578">
        <v>1500000</v>
      </c>
      <c r="K127" s="578">
        <v>1500000</v>
      </c>
      <c r="L127" s="578">
        <v>1490573</v>
      </c>
      <c r="M127" s="578">
        <v>1167398</v>
      </c>
      <c r="N127" s="577"/>
      <c r="O127" s="577">
        <v>0.8</v>
      </c>
      <c r="P127" s="599"/>
      <c r="Q127" s="867"/>
    </row>
    <row r="128" spans="1:17" s="582" customFormat="1">
      <c r="A128" s="621" t="s">
        <v>318</v>
      </c>
      <c r="B128" s="621" t="s">
        <v>291</v>
      </c>
      <c r="C128" s="621" t="s">
        <v>391</v>
      </c>
      <c r="D128" s="621" t="s">
        <v>2703</v>
      </c>
      <c r="E128" s="621"/>
      <c r="F128" s="621"/>
      <c r="G128" s="621">
        <v>2</v>
      </c>
      <c r="H128" s="618"/>
      <c r="I128" s="621"/>
      <c r="J128" s="578">
        <v>2500000</v>
      </c>
      <c r="K128" s="578">
        <v>2500000</v>
      </c>
      <c r="L128" s="578">
        <v>2384471</v>
      </c>
      <c r="M128" s="578">
        <v>1858212</v>
      </c>
      <c r="N128" s="577"/>
      <c r="O128" s="577"/>
      <c r="P128" s="599"/>
      <c r="Q128" s="618"/>
    </row>
    <row r="129" spans="1:17" s="582" customFormat="1">
      <c r="A129" s="621" t="s">
        <v>318</v>
      </c>
      <c r="B129" s="621" t="s">
        <v>291</v>
      </c>
      <c r="C129" s="621" t="s">
        <v>391</v>
      </c>
      <c r="D129" s="621" t="s">
        <v>2705</v>
      </c>
      <c r="E129" s="621"/>
      <c r="F129" s="621"/>
      <c r="G129" s="621">
        <v>1</v>
      </c>
      <c r="H129" s="618"/>
      <c r="I129" s="621"/>
      <c r="J129" s="578">
        <v>1200000</v>
      </c>
      <c r="K129" s="578">
        <v>1200000</v>
      </c>
      <c r="L129" s="578">
        <v>1182853</v>
      </c>
      <c r="M129" s="578">
        <v>996542</v>
      </c>
      <c r="N129" s="577"/>
      <c r="O129" s="577">
        <v>0.83</v>
      </c>
      <c r="P129" s="599"/>
      <c r="Q129" s="618"/>
    </row>
    <row r="130" spans="1:17" s="582" customFormat="1" ht="15">
      <c r="A130" s="621" t="s">
        <v>318</v>
      </c>
      <c r="B130" s="621" t="s">
        <v>291</v>
      </c>
      <c r="C130" s="621" t="s">
        <v>391</v>
      </c>
      <c r="D130" s="621" t="s">
        <v>2697</v>
      </c>
      <c r="E130" s="621"/>
      <c r="F130" s="621"/>
      <c r="G130" s="621">
        <v>1</v>
      </c>
      <c r="H130" s="618"/>
      <c r="I130" s="621"/>
      <c r="J130" s="578">
        <v>800000</v>
      </c>
      <c r="K130" s="578">
        <v>1650000</v>
      </c>
      <c r="L130" s="578">
        <v>990669</v>
      </c>
      <c r="M130" s="578">
        <v>967483</v>
      </c>
      <c r="N130" s="577"/>
      <c r="O130" s="577">
        <v>0.95</v>
      </c>
      <c r="P130" s="599"/>
      <c r="Q130" s="618" t="s">
        <v>413</v>
      </c>
    </row>
    <row r="131" spans="1:17" s="582" customFormat="1" ht="15">
      <c r="A131" s="621" t="s">
        <v>318</v>
      </c>
      <c r="B131" s="621" t="s">
        <v>291</v>
      </c>
      <c r="C131" s="621" t="s">
        <v>391</v>
      </c>
      <c r="D131" s="621" t="s">
        <v>2704</v>
      </c>
      <c r="E131" s="621"/>
      <c r="F131" s="621"/>
      <c r="G131" s="621" t="s">
        <v>396</v>
      </c>
      <c r="H131" s="618"/>
      <c r="I131" s="621"/>
      <c r="J131" s="578">
        <v>2754006</v>
      </c>
      <c r="K131" s="578">
        <v>2754006</v>
      </c>
      <c r="L131" s="578">
        <v>0</v>
      </c>
      <c r="M131" s="578">
        <v>0</v>
      </c>
      <c r="N131" s="577"/>
      <c r="O131" s="577">
        <v>0</v>
      </c>
      <c r="P131" s="599"/>
      <c r="Q131" s="618" t="s">
        <v>415</v>
      </c>
    </row>
    <row r="132" spans="1:17" s="582" customFormat="1" ht="15">
      <c r="A132" s="621" t="s">
        <v>318</v>
      </c>
      <c r="B132" s="621" t="s">
        <v>291</v>
      </c>
      <c r="C132" s="621" t="s">
        <v>391</v>
      </c>
      <c r="D132" s="621" t="s">
        <v>2704</v>
      </c>
      <c r="E132" s="621"/>
      <c r="F132" s="621"/>
      <c r="G132" s="621" t="s">
        <v>416</v>
      </c>
      <c r="H132" s="618"/>
      <c r="I132" s="621"/>
      <c r="J132" s="578">
        <v>1770800</v>
      </c>
      <c r="K132" s="578">
        <v>1770800</v>
      </c>
      <c r="L132" s="578">
        <v>1415972</v>
      </c>
      <c r="M132" s="578">
        <v>13708</v>
      </c>
      <c r="N132" s="577"/>
      <c r="O132" s="577">
        <v>0.25</v>
      </c>
      <c r="P132" s="599"/>
      <c r="Q132" s="618" t="s">
        <v>417</v>
      </c>
    </row>
    <row r="133" spans="1:17" s="582" customFormat="1">
      <c r="A133" s="621" t="s">
        <v>318</v>
      </c>
      <c r="B133" s="621" t="s">
        <v>291</v>
      </c>
      <c r="C133" s="621" t="s">
        <v>391</v>
      </c>
      <c r="D133" s="621" t="s">
        <v>2704</v>
      </c>
      <c r="E133" s="621"/>
      <c r="F133" s="621"/>
      <c r="G133" s="621">
        <v>2</v>
      </c>
      <c r="H133" s="618"/>
      <c r="I133" s="621"/>
      <c r="J133" s="578">
        <v>4524806</v>
      </c>
      <c r="K133" s="578">
        <v>4524806</v>
      </c>
      <c r="L133" s="578">
        <v>1415972</v>
      </c>
      <c r="M133" s="578">
        <v>13708</v>
      </c>
      <c r="N133" s="577"/>
      <c r="O133" s="577"/>
      <c r="P133" s="599"/>
      <c r="Q133" s="618"/>
    </row>
    <row r="134" spans="1:17" s="582" customFormat="1">
      <c r="A134" s="621" t="s">
        <v>318</v>
      </c>
      <c r="B134" s="621" t="s">
        <v>291</v>
      </c>
      <c r="C134" s="621" t="s">
        <v>418</v>
      </c>
      <c r="D134" s="621" t="s">
        <v>2708</v>
      </c>
      <c r="E134" s="621"/>
      <c r="F134" s="621"/>
      <c r="G134" s="621" t="s">
        <v>419</v>
      </c>
      <c r="H134" s="618"/>
      <c r="I134" s="621"/>
      <c r="J134" s="622">
        <v>1056371</v>
      </c>
      <c r="K134" s="622">
        <v>1056371</v>
      </c>
      <c r="L134" s="622">
        <v>1028094</v>
      </c>
      <c r="M134" s="622">
        <v>1017397</v>
      </c>
      <c r="N134" s="577"/>
      <c r="O134" s="577">
        <v>0.96</v>
      </c>
      <c r="P134" s="621"/>
      <c r="Q134" s="618"/>
    </row>
    <row r="135" spans="1:17" s="582" customFormat="1">
      <c r="A135" s="621" t="s">
        <v>318</v>
      </c>
      <c r="B135" s="621" t="s">
        <v>291</v>
      </c>
      <c r="C135" s="621" t="s">
        <v>418</v>
      </c>
      <c r="D135" s="621" t="s">
        <v>2708</v>
      </c>
      <c r="E135" s="621"/>
      <c r="F135" s="621"/>
      <c r="G135" s="621" t="s">
        <v>420</v>
      </c>
      <c r="H135" s="618"/>
      <c r="I135" s="621"/>
      <c r="J135" s="622">
        <v>1088088</v>
      </c>
      <c r="K135" s="622">
        <v>1088088</v>
      </c>
      <c r="L135" s="622">
        <v>1086807</v>
      </c>
      <c r="M135" s="622">
        <v>1055880</v>
      </c>
      <c r="N135" s="577"/>
      <c r="O135" s="577">
        <v>0.97</v>
      </c>
      <c r="P135" s="621"/>
      <c r="Q135" s="618"/>
    </row>
    <row r="136" spans="1:17" s="582" customFormat="1">
      <c r="A136" s="621" t="s">
        <v>318</v>
      </c>
      <c r="B136" s="621" t="s">
        <v>291</v>
      </c>
      <c r="C136" s="621" t="s">
        <v>418</v>
      </c>
      <c r="D136" s="621" t="s">
        <v>2708</v>
      </c>
      <c r="E136" s="621"/>
      <c r="F136" s="621"/>
      <c r="G136" s="621">
        <v>2</v>
      </c>
      <c r="H136" s="618"/>
      <c r="I136" s="621"/>
      <c r="J136" s="622">
        <v>2144459</v>
      </c>
      <c r="K136" s="622">
        <v>2144459</v>
      </c>
      <c r="L136" s="622">
        <v>2114901</v>
      </c>
      <c r="M136" s="622">
        <v>2073277</v>
      </c>
      <c r="N136" s="577"/>
      <c r="O136" s="577"/>
      <c r="P136" s="621"/>
      <c r="Q136" s="618"/>
    </row>
    <row r="137" spans="1:17">
      <c r="A137" s="621" t="s">
        <v>318</v>
      </c>
      <c r="B137" s="621" t="s">
        <v>291</v>
      </c>
      <c r="C137" s="621" t="s">
        <v>418</v>
      </c>
      <c r="D137" s="621" t="s">
        <v>2704</v>
      </c>
      <c r="E137" s="621"/>
      <c r="F137" s="621"/>
      <c r="G137" s="621"/>
      <c r="H137" s="618"/>
      <c r="I137" s="621"/>
      <c r="J137" s="622">
        <v>1275529</v>
      </c>
      <c r="K137" s="622">
        <v>1275529</v>
      </c>
      <c r="L137" s="622">
        <v>1275529</v>
      </c>
      <c r="M137" s="622">
        <v>366834</v>
      </c>
      <c r="N137" s="577"/>
      <c r="O137" s="577">
        <v>0.9</v>
      </c>
      <c r="P137" s="621"/>
      <c r="Q137" s="618"/>
    </row>
    <row r="138" spans="1:17" s="582" customFormat="1">
      <c r="A138" s="621" t="s">
        <v>318</v>
      </c>
      <c r="B138" s="621" t="s">
        <v>291</v>
      </c>
      <c r="C138" s="621" t="s">
        <v>418</v>
      </c>
      <c r="D138" s="621" t="s">
        <v>2704</v>
      </c>
      <c r="E138" s="621"/>
      <c r="F138" s="621"/>
      <c r="G138" s="621"/>
      <c r="H138" s="618"/>
      <c r="I138" s="621"/>
      <c r="J138" s="622"/>
      <c r="K138" s="622"/>
      <c r="L138" s="622">
        <v>17022505</v>
      </c>
      <c r="M138" s="622">
        <v>2215327</v>
      </c>
      <c r="N138" s="577"/>
      <c r="O138" s="577" t="s">
        <v>20</v>
      </c>
      <c r="P138" s="621"/>
      <c r="Q138" s="618"/>
    </row>
    <row r="139" spans="1:17" s="582" customFormat="1">
      <c r="A139" s="621" t="s">
        <v>318</v>
      </c>
      <c r="B139" s="621" t="s">
        <v>291</v>
      </c>
      <c r="C139" s="621" t="s">
        <v>418</v>
      </c>
      <c r="D139" s="621" t="s">
        <v>2704</v>
      </c>
      <c r="E139" s="621"/>
      <c r="F139" s="621"/>
      <c r="G139" s="621">
        <v>2</v>
      </c>
      <c r="H139" s="618"/>
      <c r="I139" s="621"/>
      <c r="J139" s="622">
        <v>1275529</v>
      </c>
      <c r="K139" s="622"/>
      <c r="L139" s="622">
        <v>18298034</v>
      </c>
      <c r="M139" s="622">
        <v>2582161</v>
      </c>
      <c r="N139" s="577"/>
      <c r="O139" s="577"/>
      <c r="P139" s="621"/>
      <c r="Q139" s="618"/>
    </row>
    <row r="140" spans="1:17" s="582" customFormat="1">
      <c r="A140" s="621" t="s">
        <v>318</v>
      </c>
      <c r="B140" s="621" t="s">
        <v>291</v>
      </c>
      <c r="C140" s="621" t="s">
        <v>418</v>
      </c>
      <c r="D140" s="621" t="s">
        <v>2709</v>
      </c>
      <c r="E140" s="621"/>
      <c r="F140" s="621"/>
      <c r="G140" s="621">
        <v>1</v>
      </c>
      <c r="H140" s="618"/>
      <c r="I140" s="621"/>
      <c r="J140" s="622">
        <v>50000000</v>
      </c>
      <c r="K140" s="622">
        <v>50000000</v>
      </c>
      <c r="L140" s="622"/>
      <c r="M140" s="622">
        <v>38500000</v>
      </c>
      <c r="N140" s="577">
        <v>0.77</v>
      </c>
      <c r="O140" s="577">
        <v>0.77</v>
      </c>
      <c r="P140" s="621"/>
      <c r="Q140" s="618"/>
    </row>
    <row r="141" spans="1:17" s="582" customFormat="1">
      <c r="A141" s="621" t="s">
        <v>318</v>
      </c>
      <c r="B141" s="621" t="s">
        <v>291</v>
      </c>
      <c r="C141" s="621" t="s">
        <v>418</v>
      </c>
      <c r="D141" s="621" t="s">
        <v>2693</v>
      </c>
      <c r="E141" s="621"/>
      <c r="F141" s="621"/>
      <c r="G141" s="621"/>
      <c r="H141" s="618"/>
      <c r="I141" s="621"/>
      <c r="J141" s="622">
        <v>1200000</v>
      </c>
      <c r="K141" s="622">
        <v>1200000</v>
      </c>
      <c r="L141" s="622"/>
      <c r="M141" s="622"/>
      <c r="N141" s="577"/>
      <c r="O141" s="577">
        <v>0.95</v>
      </c>
      <c r="P141" s="621"/>
      <c r="Q141" s="627"/>
    </row>
    <row r="142" spans="1:17" s="582" customFormat="1" ht="15">
      <c r="A142" s="621" t="s">
        <v>318</v>
      </c>
      <c r="B142" s="621" t="s">
        <v>291</v>
      </c>
      <c r="C142" s="621" t="s">
        <v>418</v>
      </c>
      <c r="D142" s="621" t="s">
        <v>2693</v>
      </c>
      <c r="E142" s="621"/>
      <c r="F142" s="621"/>
      <c r="G142" s="621"/>
      <c r="H142" s="618"/>
      <c r="I142" s="621"/>
      <c r="J142" s="622">
        <v>2031000</v>
      </c>
      <c r="K142" s="622">
        <v>2031000</v>
      </c>
      <c r="L142" s="622"/>
      <c r="M142" s="622"/>
      <c r="N142" s="577"/>
      <c r="O142" s="636"/>
      <c r="P142" s="628"/>
      <c r="Q142" s="618" t="s">
        <v>424</v>
      </c>
    </row>
    <row r="143" spans="1:17" s="582" customFormat="1">
      <c r="A143" s="621" t="s">
        <v>318</v>
      </c>
      <c r="B143" s="621" t="s">
        <v>291</v>
      </c>
      <c r="C143" s="621" t="s">
        <v>418</v>
      </c>
      <c r="D143" s="621" t="s">
        <v>2693</v>
      </c>
      <c r="E143" s="621"/>
      <c r="F143" s="621"/>
      <c r="G143" s="621"/>
      <c r="H143" s="618"/>
      <c r="I143" s="621"/>
      <c r="J143" s="622">
        <v>2000000</v>
      </c>
      <c r="K143" s="622">
        <v>2000000</v>
      </c>
      <c r="L143" s="622"/>
      <c r="M143" s="622"/>
      <c r="N143" s="577"/>
      <c r="O143" s="577">
        <v>0.92</v>
      </c>
      <c r="P143" s="621"/>
      <c r="Q143" s="627"/>
    </row>
    <row r="144" spans="1:17" s="582" customFormat="1" ht="30">
      <c r="A144" s="621" t="s">
        <v>318</v>
      </c>
      <c r="B144" s="621" t="s">
        <v>291</v>
      </c>
      <c r="C144" s="621" t="s">
        <v>418</v>
      </c>
      <c r="D144" s="621" t="s">
        <v>2693</v>
      </c>
      <c r="E144" s="621"/>
      <c r="F144" s="621"/>
      <c r="G144" s="621"/>
      <c r="H144" s="618"/>
      <c r="I144" s="621"/>
      <c r="J144" s="622">
        <v>3600000</v>
      </c>
      <c r="K144" s="622">
        <v>3600000</v>
      </c>
      <c r="L144" s="622">
        <v>3600000</v>
      </c>
      <c r="M144" s="622"/>
      <c r="N144" s="577"/>
      <c r="O144" s="577">
        <v>0.42</v>
      </c>
      <c r="P144" s="621"/>
      <c r="Q144" s="627" t="s">
        <v>425</v>
      </c>
    </row>
    <row r="145" spans="1:17" s="582" customFormat="1">
      <c r="A145" s="621" t="s">
        <v>318</v>
      </c>
      <c r="B145" s="621" t="s">
        <v>291</v>
      </c>
      <c r="C145" s="621" t="s">
        <v>418</v>
      </c>
      <c r="D145" s="621" t="s">
        <v>2693</v>
      </c>
      <c r="E145" s="621"/>
      <c r="F145" s="621"/>
      <c r="G145" s="621">
        <v>4</v>
      </c>
      <c r="H145" s="618"/>
      <c r="I145" s="621"/>
      <c r="J145" s="622">
        <v>8831000</v>
      </c>
      <c r="K145" s="622">
        <v>8831000</v>
      </c>
      <c r="L145" s="622">
        <v>3600000</v>
      </c>
      <c r="M145" s="622">
        <v>0</v>
      </c>
      <c r="N145" s="577"/>
      <c r="O145" s="577"/>
      <c r="P145" s="621"/>
      <c r="Q145" s="618"/>
    </row>
    <row r="146" spans="1:17" s="582" customFormat="1" ht="45">
      <c r="A146" s="621" t="s">
        <v>318</v>
      </c>
      <c r="B146" s="621" t="s">
        <v>266</v>
      </c>
      <c r="C146" s="621"/>
      <c r="D146" s="621" t="s">
        <v>2704</v>
      </c>
      <c r="E146" s="621"/>
      <c r="F146" s="621"/>
      <c r="G146" s="621" t="s">
        <v>427</v>
      </c>
      <c r="H146" s="618"/>
      <c r="I146" s="621"/>
      <c r="J146" s="578">
        <v>1050000</v>
      </c>
      <c r="K146" s="578">
        <v>1050000</v>
      </c>
      <c r="L146" s="578">
        <v>0</v>
      </c>
      <c r="M146" s="578">
        <v>0</v>
      </c>
      <c r="N146" s="577"/>
      <c r="O146" s="577">
        <v>0</v>
      </c>
      <c r="P146" s="621"/>
      <c r="Q146" s="618" t="s">
        <v>428</v>
      </c>
    </row>
    <row r="147" spans="1:17" s="582" customFormat="1" ht="15">
      <c r="A147" s="621" t="s">
        <v>318</v>
      </c>
      <c r="B147" s="621" t="s">
        <v>266</v>
      </c>
      <c r="C147" s="621"/>
      <c r="D147" s="621" t="s">
        <v>2704</v>
      </c>
      <c r="E147" s="621"/>
      <c r="F147" s="621"/>
      <c r="G147" s="621" t="s">
        <v>427</v>
      </c>
      <c r="H147" s="618"/>
      <c r="I147" s="621"/>
      <c r="J147" s="578">
        <v>3000000</v>
      </c>
      <c r="K147" s="578">
        <v>3000000</v>
      </c>
      <c r="L147" s="578">
        <v>0</v>
      </c>
      <c r="M147" s="578">
        <v>0</v>
      </c>
      <c r="N147" s="577"/>
      <c r="O147" s="577">
        <v>0</v>
      </c>
      <c r="P147" s="621"/>
      <c r="Q147" s="618" t="s">
        <v>429</v>
      </c>
    </row>
    <row r="148" spans="1:17" s="582" customFormat="1" ht="45">
      <c r="A148" s="621" t="s">
        <v>318</v>
      </c>
      <c r="B148" s="621" t="s">
        <v>266</v>
      </c>
      <c r="C148" s="621"/>
      <c r="D148" s="621" t="s">
        <v>2704</v>
      </c>
      <c r="E148" s="621"/>
      <c r="F148" s="621"/>
      <c r="G148" s="621" t="s">
        <v>430</v>
      </c>
      <c r="H148" s="618"/>
      <c r="I148" s="621"/>
      <c r="J148" s="578">
        <v>2782686</v>
      </c>
      <c r="K148" s="578">
        <v>2782686</v>
      </c>
      <c r="L148" s="578">
        <v>2590291</v>
      </c>
      <c r="M148" s="578">
        <v>179870</v>
      </c>
      <c r="N148" s="577"/>
      <c r="O148" s="577">
        <v>50</v>
      </c>
      <c r="P148" s="599"/>
      <c r="Q148" s="618" t="s">
        <v>431</v>
      </c>
    </row>
    <row r="149" spans="1:17" s="582" customFormat="1">
      <c r="A149" s="621" t="s">
        <v>318</v>
      </c>
      <c r="B149" s="621" t="s">
        <v>266</v>
      </c>
      <c r="C149" s="621"/>
      <c r="D149" s="621" t="s">
        <v>3094</v>
      </c>
      <c r="E149" s="621"/>
      <c r="F149" s="621"/>
      <c r="G149" s="621"/>
      <c r="H149" s="618"/>
      <c r="I149" s="621"/>
      <c r="J149" s="578">
        <v>6832686</v>
      </c>
      <c r="K149" s="578">
        <v>6832686</v>
      </c>
      <c r="L149" s="578">
        <v>2590291</v>
      </c>
      <c r="M149" s="578">
        <v>179870</v>
      </c>
      <c r="N149" s="577"/>
      <c r="O149" s="577"/>
      <c r="P149" s="599"/>
      <c r="Q149" s="618"/>
    </row>
    <row r="150" spans="1:17" s="582" customFormat="1" ht="15">
      <c r="A150" s="621" t="s">
        <v>318</v>
      </c>
      <c r="B150" s="621" t="s">
        <v>266</v>
      </c>
      <c r="C150" s="621"/>
      <c r="D150" s="621" t="s">
        <v>2708</v>
      </c>
      <c r="E150" s="621"/>
      <c r="F150" s="621"/>
      <c r="G150" s="621" t="s">
        <v>433</v>
      </c>
      <c r="H150" s="618"/>
      <c r="I150" s="621"/>
      <c r="J150" s="578">
        <v>3000000</v>
      </c>
      <c r="K150" s="578">
        <v>3000000</v>
      </c>
      <c r="L150" s="578">
        <v>0</v>
      </c>
      <c r="M150" s="578">
        <v>0</v>
      </c>
      <c r="N150" s="577"/>
      <c r="O150" s="577"/>
      <c r="P150" s="599"/>
      <c r="Q150" s="618" t="s">
        <v>434</v>
      </c>
    </row>
    <row r="151" spans="1:17" s="582" customFormat="1" ht="15">
      <c r="A151" s="621" t="s">
        <v>318</v>
      </c>
      <c r="B151" s="621" t="s">
        <v>266</v>
      </c>
      <c r="C151" s="621"/>
      <c r="D151" s="621" t="s">
        <v>2708</v>
      </c>
      <c r="E151" s="621"/>
      <c r="F151" s="621"/>
      <c r="G151" s="621" t="s">
        <v>435</v>
      </c>
      <c r="H151" s="618"/>
      <c r="I151" s="621"/>
      <c r="J151" s="578">
        <v>4500000</v>
      </c>
      <c r="K151" s="578">
        <v>4500000</v>
      </c>
      <c r="L151" s="578">
        <v>3801162</v>
      </c>
      <c r="M151" s="578">
        <v>399109</v>
      </c>
      <c r="N151" s="577"/>
      <c r="O151" s="577">
        <v>15</v>
      </c>
      <c r="P151" s="599"/>
      <c r="Q151" s="618" t="s">
        <v>436</v>
      </c>
    </row>
    <row r="152" spans="1:17" s="582" customFormat="1" ht="15">
      <c r="A152" s="621" t="s">
        <v>318</v>
      </c>
      <c r="B152" s="621" t="s">
        <v>266</v>
      </c>
      <c r="C152" s="621"/>
      <c r="D152" s="621" t="s">
        <v>2708</v>
      </c>
      <c r="E152" s="621"/>
      <c r="F152" s="621"/>
      <c r="G152" s="621" t="s">
        <v>437</v>
      </c>
      <c r="H152" s="618"/>
      <c r="I152" s="621"/>
      <c r="J152" s="578">
        <v>15000000</v>
      </c>
      <c r="K152" s="578">
        <v>4300000</v>
      </c>
      <c r="L152" s="578">
        <v>3782556</v>
      </c>
      <c r="M152" s="578">
        <v>821935</v>
      </c>
      <c r="N152" s="577"/>
      <c r="O152" s="577">
        <v>45</v>
      </c>
      <c r="P152" s="599"/>
      <c r="Q152" s="618" t="s">
        <v>436</v>
      </c>
    </row>
    <row r="153" spans="1:17" s="582" customFormat="1" ht="15">
      <c r="A153" s="621" t="s">
        <v>318</v>
      </c>
      <c r="B153" s="621" t="s">
        <v>266</v>
      </c>
      <c r="C153" s="621"/>
      <c r="D153" s="621" t="s">
        <v>2708</v>
      </c>
      <c r="E153" s="621"/>
      <c r="F153" s="621"/>
      <c r="G153" s="621" t="s">
        <v>438</v>
      </c>
      <c r="H153" s="618"/>
      <c r="I153" s="621"/>
      <c r="J153" s="578">
        <v>15000000</v>
      </c>
      <c r="K153" s="578">
        <v>4875000</v>
      </c>
      <c r="L153" s="578">
        <v>4730789</v>
      </c>
      <c r="M153" s="578">
        <v>421255</v>
      </c>
      <c r="N153" s="577"/>
      <c r="O153" s="577">
        <v>5</v>
      </c>
      <c r="P153" s="599"/>
      <c r="Q153" s="618" t="s">
        <v>436</v>
      </c>
    </row>
    <row r="154" spans="1:17" s="582" customFormat="1" ht="15">
      <c r="A154" s="621" t="s">
        <v>318</v>
      </c>
      <c r="B154" s="621" t="s">
        <v>266</v>
      </c>
      <c r="C154" s="621"/>
      <c r="D154" s="621" t="s">
        <v>2708</v>
      </c>
      <c r="E154" s="621"/>
      <c r="F154" s="621"/>
      <c r="G154" s="621" t="s">
        <v>439</v>
      </c>
      <c r="H154" s="618"/>
      <c r="I154" s="621"/>
      <c r="J154" s="578">
        <v>4500000</v>
      </c>
      <c r="K154" s="578">
        <v>4500000</v>
      </c>
      <c r="L154" s="578">
        <v>4191770</v>
      </c>
      <c r="M154" s="578">
        <v>2184926</v>
      </c>
      <c r="N154" s="577"/>
      <c r="O154" s="577">
        <v>85</v>
      </c>
      <c r="P154" s="599"/>
      <c r="Q154" s="618" t="s">
        <v>436</v>
      </c>
    </row>
    <row r="155" spans="1:17" s="582" customFormat="1" ht="15">
      <c r="A155" s="621" t="s">
        <v>318</v>
      </c>
      <c r="B155" s="621" t="s">
        <v>266</v>
      </c>
      <c r="C155" s="621"/>
      <c r="D155" s="621" t="s">
        <v>2708</v>
      </c>
      <c r="E155" s="621"/>
      <c r="F155" s="621"/>
      <c r="G155" s="621" t="s">
        <v>440</v>
      </c>
      <c r="H155" s="618"/>
      <c r="I155" s="621"/>
      <c r="J155" s="578">
        <v>500000</v>
      </c>
      <c r="K155" s="578">
        <v>1100000</v>
      </c>
      <c r="L155" s="578">
        <v>616982</v>
      </c>
      <c r="M155" s="578">
        <v>262446</v>
      </c>
      <c r="N155" s="577"/>
      <c r="O155" s="577">
        <v>52</v>
      </c>
      <c r="P155" s="599"/>
      <c r="Q155" s="618" t="s">
        <v>436</v>
      </c>
    </row>
    <row r="156" spans="1:17" s="582" customFormat="1" ht="15">
      <c r="A156" s="621" t="s">
        <v>318</v>
      </c>
      <c r="B156" s="621" t="s">
        <v>266</v>
      </c>
      <c r="C156" s="621"/>
      <c r="D156" s="621" t="s">
        <v>2708</v>
      </c>
      <c r="E156" s="621"/>
      <c r="F156" s="621"/>
      <c r="G156" s="621" t="s">
        <v>441</v>
      </c>
      <c r="H156" s="618"/>
      <c r="I156" s="621"/>
      <c r="J156" s="578">
        <v>1000000</v>
      </c>
      <c r="K156" s="578">
        <v>1671326</v>
      </c>
      <c r="L156" s="578">
        <v>1251753</v>
      </c>
      <c r="M156" s="578">
        <v>1215635</v>
      </c>
      <c r="N156" s="577"/>
      <c r="O156" s="577">
        <v>86</v>
      </c>
      <c r="P156" s="599"/>
      <c r="Q156" s="618" t="s">
        <v>436</v>
      </c>
    </row>
    <row r="157" spans="1:17" s="582" customFormat="1">
      <c r="A157" s="621" t="s">
        <v>318</v>
      </c>
      <c r="B157" s="621" t="s">
        <v>266</v>
      </c>
      <c r="C157" s="621"/>
      <c r="D157" s="621" t="s">
        <v>3094</v>
      </c>
      <c r="E157" s="621"/>
      <c r="F157" s="621"/>
      <c r="G157" s="621">
        <v>7</v>
      </c>
      <c r="H157" s="618"/>
      <c r="I157" s="621"/>
      <c r="J157" s="578">
        <v>43500000</v>
      </c>
      <c r="K157" s="578">
        <v>23946326</v>
      </c>
      <c r="L157" s="578">
        <v>18375012</v>
      </c>
      <c r="M157" s="578">
        <v>5305306</v>
      </c>
      <c r="N157" s="577"/>
      <c r="O157" s="577"/>
      <c r="P157" s="599"/>
      <c r="Q157" s="618"/>
    </row>
    <row r="158" spans="1:17" s="582" customFormat="1" ht="15">
      <c r="A158" s="621" t="s">
        <v>318</v>
      </c>
      <c r="B158" s="621" t="s">
        <v>266</v>
      </c>
      <c r="C158" s="621"/>
      <c r="D158" s="621" t="s">
        <v>2716</v>
      </c>
      <c r="E158" s="621"/>
      <c r="F158" s="621"/>
      <c r="G158" s="621" t="s">
        <v>442</v>
      </c>
      <c r="H158" s="618"/>
      <c r="I158" s="621"/>
      <c r="J158" s="578">
        <v>1000000</v>
      </c>
      <c r="K158" s="578">
        <v>1000000</v>
      </c>
      <c r="L158" s="578">
        <v>0</v>
      </c>
      <c r="M158" s="578">
        <v>0</v>
      </c>
      <c r="N158" s="577"/>
      <c r="O158" s="577"/>
      <c r="P158" s="599"/>
      <c r="Q158" s="618" t="s">
        <v>434</v>
      </c>
    </row>
    <row r="159" spans="1:17" s="582" customFormat="1" ht="15">
      <c r="A159" s="621" t="s">
        <v>318</v>
      </c>
      <c r="B159" s="621" t="s">
        <v>266</v>
      </c>
      <c r="C159" s="621"/>
      <c r="D159" s="621" t="s">
        <v>2716</v>
      </c>
      <c r="E159" s="621"/>
      <c r="F159" s="621"/>
      <c r="G159" s="621" t="s">
        <v>443</v>
      </c>
      <c r="H159" s="618"/>
      <c r="I159" s="621"/>
      <c r="J159" s="578">
        <v>3000000</v>
      </c>
      <c r="K159" s="578">
        <v>4999035</v>
      </c>
      <c r="L159" s="578">
        <v>4486348</v>
      </c>
      <c r="M159" s="578">
        <v>3873676</v>
      </c>
      <c r="N159" s="577"/>
      <c r="O159" s="577">
        <v>86</v>
      </c>
      <c r="P159" s="599"/>
      <c r="Q159" s="618" t="s">
        <v>436</v>
      </c>
    </row>
    <row r="160" spans="1:17" s="582" customFormat="1">
      <c r="A160" s="621" t="s">
        <v>318</v>
      </c>
      <c r="B160" s="621" t="s">
        <v>266</v>
      </c>
      <c r="C160" s="621"/>
      <c r="D160" s="621" t="s">
        <v>3094</v>
      </c>
      <c r="E160" s="621"/>
      <c r="F160" s="621"/>
      <c r="G160" s="621">
        <v>2</v>
      </c>
      <c r="H160" s="618"/>
      <c r="I160" s="621"/>
      <c r="J160" s="578">
        <v>4000000</v>
      </c>
      <c r="K160" s="578">
        <v>5999035</v>
      </c>
      <c r="L160" s="578">
        <v>4486348</v>
      </c>
      <c r="M160" s="578">
        <v>3873676</v>
      </c>
      <c r="N160" s="577"/>
      <c r="O160" s="577"/>
      <c r="P160" s="599"/>
      <c r="Q160" s="618"/>
    </row>
    <row r="161" spans="1:17" s="582" customFormat="1" ht="15">
      <c r="A161" s="621" t="s">
        <v>318</v>
      </c>
      <c r="B161" s="621" t="s">
        <v>266</v>
      </c>
      <c r="C161" s="621"/>
      <c r="D161" s="621" t="s">
        <v>2703</v>
      </c>
      <c r="E161" s="621"/>
      <c r="F161" s="621"/>
      <c r="G161" s="621" t="s">
        <v>445</v>
      </c>
      <c r="H161" s="618"/>
      <c r="I161" s="621"/>
      <c r="J161" s="578">
        <v>1500000</v>
      </c>
      <c r="K161" s="578">
        <v>1500000</v>
      </c>
      <c r="L161" s="578">
        <v>1495698</v>
      </c>
      <c r="M161" s="578">
        <v>1048774</v>
      </c>
      <c r="N161" s="577"/>
      <c r="O161" s="577">
        <v>85</v>
      </c>
      <c r="P161" s="599"/>
      <c r="Q161" s="618" t="s">
        <v>436</v>
      </c>
    </row>
    <row r="162" spans="1:17" s="582" customFormat="1" ht="15">
      <c r="A162" s="621" t="s">
        <v>318</v>
      </c>
      <c r="B162" s="621" t="s">
        <v>266</v>
      </c>
      <c r="C162" s="621"/>
      <c r="D162" s="621" t="s">
        <v>2703</v>
      </c>
      <c r="E162" s="621"/>
      <c r="F162" s="621"/>
      <c r="G162" s="621" t="s">
        <v>446</v>
      </c>
      <c r="H162" s="618"/>
      <c r="I162" s="621"/>
      <c r="J162" s="578">
        <v>2000000</v>
      </c>
      <c r="K162" s="578">
        <v>2000000</v>
      </c>
      <c r="L162" s="578">
        <v>1343157</v>
      </c>
      <c r="M162" s="578">
        <v>798928</v>
      </c>
      <c r="N162" s="577"/>
      <c r="O162" s="577">
        <v>70</v>
      </c>
      <c r="P162" s="599"/>
      <c r="Q162" s="618" t="s">
        <v>436</v>
      </c>
    </row>
    <row r="163" spans="1:17" s="582" customFormat="1" ht="15">
      <c r="A163" s="621" t="s">
        <v>318</v>
      </c>
      <c r="B163" s="621" t="s">
        <v>266</v>
      </c>
      <c r="C163" s="621"/>
      <c r="D163" s="621" t="s">
        <v>2703</v>
      </c>
      <c r="E163" s="621"/>
      <c r="F163" s="621"/>
      <c r="G163" s="621" t="s">
        <v>447</v>
      </c>
      <c r="H163" s="618"/>
      <c r="I163" s="621"/>
      <c r="J163" s="578">
        <v>1600000</v>
      </c>
      <c r="K163" s="578">
        <v>1600000</v>
      </c>
      <c r="L163" s="578">
        <v>1365021</v>
      </c>
      <c r="M163" s="578">
        <v>41529</v>
      </c>
      <c r="N163" s="577"/>
      <c r="O163" s="577">
        <v>30</v>
      </c>
      <c r="P163" s="599"/>
      <c r="Q163" s="618" t="s">
        <v>436</v>
      </c>
    </row>
    <row r="164" spans="1:17" s="582" customFormat="1">
      <c r="A164" s="621" t="s">
        <v>318</v>
      </c>
      <c r="B164" s="621" t="s">
        <v>266</v>
      </c>
      <c r="C164" s="621"/>
      <c r="D164" s="621" t="s">
        <v>3094</v>
      </c>
      <c r="E164" s="621"/>
      <c r="F164" s="621"/>
      <c r="G164" s="621">
        <v>3</v>
      </c>
      <c r="H164" s="618"/>
      <c r="I164" s="621"/>
      <c r="J164" s="578">
        <v>5100000</v>
      </c>
      <c r="K164" s="578">
        <v>5100000</v>
      </c>
      <c r="L164" s="578">
        <v>4203876</v>
      </c>
      <c r="M164" s="578"/>
      <c r="N164" s="577"/>
      <c r="O164" s="577"/>
      <c r="P164" s="599"/>
      <c r="Q164" s="618"/>
    </row>
    <row r="165" spans="1:17" s="582" customFormat="1" ht="15">
      <c r="A165" s="621" t="s">
        <v>318</v>
      </c>
      <c r="B165" s="621" t="s">
        <v>266</v>
      </c>
      <c r="C165" s="621"/>
      <c r="D165" s="621" t="s">
        <v>2711</v>
      </c>
      <c r="E165" s="621"/>
      <c r="F165" s="621"/>
      <c r="G165" s="621" t="s">
        <v>448</v>
      </c>
      <c r="H165" s="618"/>
      <c r="I165" s="621"/>
      <c r="J165" s="578">
        <v>3000000</v>
      </c>
      <c r="K165" s="578">
        <v>1819150</v>
      </c>
      <c r="L165" s="578">
        <v>1413716</v>
      </c>
      <c r="M165" s="578">
        <v>1990350</v>
      </c>
      <c r="N165" s="577">
        <v>1.0941098864854466</v>
      </c>
      <c r="O165" s="577">
        <v>0.85</v>
      </c>
      <c r="P165" s="599"/>
      <c r="Q165" s="618" t="s">
        <v>436</v>
      </c>
    </row>
    <row r="166" spans="1:17" s="582" customFormat="1" ht="15">
      <c r="A166" s="621" t="s">
        <v>318</v>
      </c>
      <c r="B166" s="621" t="s">
        <v>266</v>
      </c>
      <c r="C166" s="621"/>
      <c r="D166" s="621" t="s">
        <v>2705</v>
      </c>
      <c r="E166" s="621"/>
      <c r="F166" s="621"/>
      <c r="G166" s="621" t="s">
        <v>450</v>
      </c>
      <c r="H166" s="618"/>
      <c r="I166" s="621"/>
      <c r="J166" s="578">
        <v>5600000</v>
      </c>
      <c r="K166" s="578">
        <v>7700000</v>
      </c>
      <c r="L166" s="578">
        <v>5171738</v>
      </c>
      <c r="M166" s="578">
        <v>2347093</v>
      </c>
      <c r="N166" s="577"/>
      <c r="O166" s="577">
        <v>32</v>
      </c>
      <c r="P166" s="599"/>
      <c r="Q166" s="618" t="s">
        <v>436</v>
      </c>
    </row>
    <row r="167" spans="1:17" s="582" customFormat="1" ht="15">
      <c r="A167" s="621" t="s">
        <v>318</v>
      </c>
      <c r="B167" s="621" t="s">
        <v>266</v>
      </c>
      <c r="C167" s="621"/>
      <c r="D167" s="621" t="s">
        <v>2705</v>
      </c>
      <c r="E167" s="621"/>
      <c r="F167" s="621"/>
      <c r="G167" s="621" t="s">
        <v>451</v>
      </c>
      <c r="H167" s="618"/>
      <c r="I167" s="621"/>
      <c r="J167" s="578">
        <v>2000000</v>
      </c>
      <c r="K167" s="578">
        <v>2000000</v>
      </c>
      <c r="L167" s="578">
        <v>1958887</v>
      </c>
      <c r="M167" s="578">
        <v>1256459</v>
      </c>
      <c r="N167" s="577"/>
      <c r="O167" s="577">
        <v>70</v>
      </c>
      <c r="P167" s="599"/>
      <c r="Q167" s="618" t="s">
        <v>436</v>
      </c>
    </row>
    <row r="168" spans="1:17" s="582" customFormat="1" ht="15">
      <c r="A168" s="621" t="s">
        <v>318</v>
      </c>
      <c r="B168" s="621" t="s">
        <v>266</v>
      </c>
      <c r="C168" s="621"/>
      <c r="D168" s="621" t="s">
        <v>2705</v>
      </c>
      <c r="E168" s="621"/>
      <c r="F168" s="621"/>
      <c r="G168" s="621" t="s">
        <v>452</v>
      </c>
      <c r="H168" s="618"/>
      <c r="I168" s="621"/>
      <c r="J168" s="578">
        <v>1600000</v>
      </c>
      <c r="K168" s="578">
        <v>1600000</v>
      </c>
      <c r="L168" s="578">
        <v>1573149</v>
      </c>
      <c r="M168" s="578">
        <v>1303935</v>
      </c>
      <c r="N168" s="577"/>
      <c r="O168" s="577">
        <v>70</v>
      </c>
      <c r="P168" s="599"/>
      <c r="Q168" s="618" t="s">
        <v>436</v>
      </c>
    </row>
    <row r="169" spans="1:17" s="582" customFormat="1">
      <c r="A169" s="621" t="s">
        <v>318</v>
      </c>
      <c r="B169" s="621" t="s">
        <v>266</v>
      </c>
      <c r="C169" s="621"/>
      <c r="D169" s="621" t="s">
        <v>3094</v>
      </c>
      <c r="E169" s="621"/>
      <c r="F169" s="621"/>
      <c r="G169" s="621"/>
      <c r="H169" s="618"/>
      <c r="I169" s="621"/>
      <c r="J169" s="578">
        <v>9200000</v>
      </c>
      <c r="K169" s="578">
        <v>11300000</v>
      </c>
      <c r="L169" s="578">
        <v>8703774</v>
      </c>
      <c r="M169" s="578">
        <v>4907487</v>
      </c>
      <c r="N169" s="577"/>
      <c r="O169" s="577"/>
      <c r="P169" s="599"/>
      <c r="Q169" s="618"/>
    </row>
    <row r="170" spans="1:17" s="582" customFormat="1" ht="15">
      <c r="A170" s="621" t="s">
        <v>318</v>
      </c>
      <c r="B170" s="621" t="s">
        <v>266</v>
      </c>
      <c r="C170" s="621"/>
      <c r="D170" s="621" t="s">
        <v>2690</v>
      </c>
      <c r="E170" s="621"/>
      <c r="F170" s="621"/>
      <c r="G170" s="621" t="s">
        <v>454</v>
      </c>
      <c r="H170" s="618"/>
      <c r="I170" s="621"/>
      <c r="J170" s="578">
        <v>650000</v>
      </c>
      <c r="K170" s="578">
        <v>3164000</v>
      </c>
      <c r="L170" s="578">
        <v>3152919</v>
      </c>
      <c r="M170" s="578">
        <v>1729204</v>
      </c>
      <c r="N170" s="577"/>
      <c r="O170" s="577">
        <v>85</v>
      </c>
      <c r="P170" s="599"/>
      <c r="Q170" s="618" t="s">
        <v>436</v>
      </c>
    </row>
    <row r="171" spans="1:17" s="582" customFormat="1" ht="15">
      <c r="A171" s="621" t="s">
        <v>318</v>
      </c>
      <c r="B171" s="621" t="s">
        <v>272</v>
      </c>
      <c r="C171" s="621" t="s">
        <v>319</v>
      </c>
      <c r="D171" s="621" t="s">
        <v>2695</v>
      </c>
      <c r="E171" s="621"/>
      <c r="F171" s="621"/>
      <c r="G171" s="621" t="s">
        <v>456</v>
      </c>
      <c r="H171" s="618"/>
      <c r="I171" s="621"/>
      <c r="J171" s="637">
        <v>973000</v>
      </c>
      <c r="K171" s="720">
        <v>2688400</v>
      </c>
      <c r="L171" s="720">
        <v>1796419</v>
      </c>
      <c r="M171" s="622">
        <v>1583884</v>
      </c>
      <c r="N171" s="577"/>
      <c r="O171" s="577">
        <v>0.7</v>
      </c>
      <c r="P171" s="621"/>
      <c r="Q171" s="618" t="s">
        <v>149</v>
      </c>
    </row>
    <row r="172" spans="1:17" s="582" customFormat="1" ht="15">
      <c r="A172" s="621" t="s">
        <v>318</v>
      </c>
      <c r="B172" s="621" t="s">
        <v>272</v>
      </c>
      <c r="C172" s="621" t="s">
        <v>319</v>
      </c>
      <c r="D172" s="638" t="s">
        <v>2703</v>
      </c>
      <c r="E172" s="621"/>
      <c r="F172" s="621"/>
      <c r="G172" s="621" t="s">
        <v>458</v>
      </c>
      <c r="H172" s="618"/>
      <c r="I172" s="621"/>
      <c r="J172" s="622">
        <v>1500000</v>
      </c>
      <c r="K172" s="622">
        <v>1500000</v>
      </c>
      <c r="L172" s="578">
        <v>1498260</v>
      </c>
      <c r="M172" s="622">
        <v>1141482</v>
      </c>
      <c r="N172" s="577"/>
      <c r="O172" s="577">
        <v>0.99</v>
      </c>
      <c r="P172" s="621"/>
      <c r="Q172" s="618" t="s">
        <v>149</v>
      </c>
    </row>
    <row r="173" spans="1:17" s="582" customFormat="1" ht="15">
      <c r="A173" s="621" t="s">
        <v>318</v>
      </c>
      <c r="B173" s="621" t="s">
        <v>272</v>
      </c>
      <c r="C173" s="621" t="s">
        <v>319</v>
      </c>
      <c r="D173" s="638" t="s">
        <v>2703</v>
      </c>
      <c r="E173" s="621"/>
      <c r="F173" s="621"/>
      <c r="G173" s="621" t="s">
        <v>459</v>
      </c>
      <c r="H173" s="618"/>
      <c r="I173" s="621"/>
      <c r="J173" s="622">
        <v>2000000</v>
      </c>
      <c r="K173" s="622">
        <v>2000000</v>
      </c>
      <c r="L173" s="578">
        <v>197366</v>
      </c>
      <c r="M173" s="622">
        <v>42411</v>
      </c>
      <c r="N173" s="577"/>
      <c r="O173" s="577">
        <v>0.15</v>
      </c>
      <c r="P173" s="621"/>
      <c r="Q173" s="618" t="s">
        <v>149</v>
      </c>
    </row>
    <row r="174" spans="1:17" s="582" customFormat="1">
      <c r="A174" s="621" t="s">
        <v>318</v>
      </c>
      <c r="B174" s="621" t="s">
        <v>272</v>
      </c>
      <c r="C174" s="621" t="s">
        <v>319</v>
      </c>
      <c r="D174" s="621" t="s">
        <v>3094</v>
      </c>
      <c r="E174" s="621"/>
      <c r="F174" s="621"/>
      <c r="G174" s="621"/>
      <c r="H174" s="618"/>
      <c r="I174" s="621"/>
      <c r="J174" s="622">
        <v>3500000</v>
      </c>
      <c r="K174" s="622">
        <v>3500000</v>
      </c>
      <c r="L174" s="622">
        <v>1695626</v>
      </c>
      <c r="M174" s="622">
        <v>1183893</v>
      </c>
      <c r="N174" s="577"/>
      <c r="O174" s="577"/>
      <c r="P174" s="621"/>
      <c r="Q174" s="618"/>
    </row>
    <row r="175" spans="1:17" s="582" customFormat="1" ht="60">
      <c r="A175" s="621" t="s">
        <v>318</v>
      </c>
      <c r="B175" s="621" t="s">
        <v>272</v>
      </c>
      <c r="C175" s="621" t="s">
        <v>319</v>
      </c>
      <c r="D175" s="621" t="s">
        <v>2711</v>
      </c>
      <c r="E175" s="621"/>
      <c r="F175" s="621"/>
      <c r="G175" s="621" t="s">
        <v>461</v>
      </c>
      <c r="H175" s="618"/>
      <c r="I175" s="621"/>
      <c r="J175" s="622">
        <v>5000000</v>
      </c>
      <c r="K175" s="622">
        <v>10000000</v>
      </c>
      <c r="L175" s="578">
        <v>5018</v>
      </c>
      <c r="M175" s="622">
        <v>5018</v>
      </c>
      <c r="N175" s="577"/>
      <c r="O175" s="577">
        <v>0</v>
      </c>
      <c r="P175" s="621"/>
      <c r="Q175" s="618" t="s">
        <v>462</v>
      </c>
    </row>
    <row r="176" spans="1:17" s="582" customFormat="1" ht="15">
      <c r="A176" s="621" t="s">
        <v>318</v>
      </c>
      <c r="B176" s="621" t="s">
        <v>272</v>
      </c>
      <c r="C176" s="621" t="s">
        <v>319</v>
      </c>
      <c r="D176" s="621" t="s">
        <v>2711</v>
      </c>
      <c r="E176" s="621"/>
      <c r="F176" s="621"/>
      <c r="G176" s="621" t="s">
        <v>464</v>
      </c>
      <c r="H176" s="618"/>
      <c r="I176" s="621"/>
      <c r="J176" s="622">
        <v>1300000</v>
      </c>
      <c r="K176" s="622">
        <v>3073000</v>
      </c>
      <c r="L176" s="578">
        <v>1807922</v>
      </c>
      <c r="M176" s="622">
        <v>1483077</v>
      </c>
      <c r="N176" s="577"/>
      <c r="O176" s="577">
        <v>0.55000000000000004</v>
      </c>
      <c r="P176" s="621"/>
      <c r="Q176" s="618" t="s">
        <v>149</v>
      </c>
    </row>
    <row r="177" spans="1:17" s="582" customFormat="1" ht="15">
      <c r="A177" s="621" t="s">
        <v>318</v>
      </c>
      <c r="B177" s="621" t="s">
        <v>272</v>
      </c>
      <c r="C177" s="621" t="s">
        <v>319</v>
      </c>
      <c r="D177" s="621" t="s">
        <v>2711</v>
      </c>
      <c r="E177" s="621"/>
      <c r="F177" s="621"/>
      <c r="G177" s="621" t="s">
        <v>466</v>
      </c>
      <c r="H177" s="618"/>
      <c r="I177" s="621"/>
      <c r="J177" s="622">
        <v>350000</v>
      </c>
      <c r="K177" s="622">
        <v>1118000</v>
      </c>
      <c r="L177" s="578">
        <v>955639</v>
      </c>
      <c r="M177" s="622">
        <v>912399</v>
      </c>
      <c r="N177" s="577"/>
      <c r="O177" s="577">
        <v>0.92</v>
      </c>
      <c r="P177" s="621"/>
      <c r="Q177" s="618" t="s">
        <v>149</v>
      </c>
    </row>
    <row r="178" spans="1:17" s="582" customFormat="1">
      <c r="A178" s="621" t="s">
        <v>318</v>
      </c>
      <c r="B178" s="621" t="s">
        <v>272</v>
      </c>
      <c r="C178" s="621" t="s">
        <v>319</v>
      </c>
      <c r="D178" s="621" t="s">
        <v>2711</v>
      </c>
      <c r="E178" s="621"/>
      <c r="F178" s="621"/>
      <c r="G178" s="621"/>
      <c r="H178" s="618"/>
      <c r="I178" s="621"/>
      <c r="J178" s="622">
        <v>6650000</v>
      </c>
      <c r="K178" s="622">
        <v>14191000</v>
      </c>
      <c r="L178" s="622">
        <v>2768579</v>
      </c>
      <c r="M178" s="622">
        <v>2400494</v>
      </c>
      <c r="N178" s="577"/>
      <c r="O178" s="577"/>
      <c r="P178" s="621"/>
      <c r="Q178" s="618"/>
    </row>
    <row r="179" spans="1:17" s="582" customFormat="1" ht="15">
      <c r="A179" s="621" t="s">
        <v>318</v>
      </c>
      <c r="B179" s="621" t="s">
        <v>272</v>
      </c>
      <c r="C179" s="621" t="s">
        <v>319</v>
      </c>
      <c r="D179" s="621" t="s">
        <v>2716</v>
      </c>
      <c r="E179" s="621"/>
      <c r="F179" s="621"/>
      <c r="G179" s="621" t="s">
        <v>469</v>
      </c>
      <c r="H179" s="618"/>
      <c r="I179" s="621"/>
      <c r="J179" s="622">
        <v>2500000</v>
      </c>
      <c r="K179" s="622">
        <v>5000000</v>
      </c>
      <c r="L179" s="578">
        <v>4833170</v>
      </c>
      <c r="M179" s="622">
        <v>3554920</v>
      </c>
      <c r="N179" s="577"/>
      <c r="O179" s="577">
        <v>0.98</v>
      </c>
      <c r="P179" s="621"/>
      <c r="Q179" s="618" t="s">
        <v>149</v>
      </c>
    </row>
    <row r="180" spans="1:17" s="582" customFormat="1" ht="15">
      <c r="A180" s="621" t="s">
        <v>318</v>
      </c>
      <c r="B180" s="621" t="s">
        <v>272</v>
      </c>
      <c r="C180" s="621" t="s">
        <v>319</v>
      </c>
      <c r="D180" s="621" t="s">
        <v>2697</v>
      </c>
      <c r="E180" s="621"/>
      <c r="F180" s="621"/>
      <c r="G180" s="621" t="s">
        <v>471</v>
      </c>
      <c r="H180" s="618"/>
      <c r="I180" s="621"/>
      <c r="J180" s="622">
        <v>770000</v>
      </c>
      <c r="K180" s="622">
        <v>2080000</v>
      </c>
      <c r="L180" s="578">
        <v>2016877</v>
      </c>
      <c r="M180" s="622">
        <v>1535444</v>
      </c>
      <c r="N180" s="577"/>
      <c r="O180" s="577">
        <v>0.92</v>
      </c>
      <c r="P180" s="621"/>
      <c r="Q180" s="618" t="s">
        <v>149</v>
      </c>
    </row>
    <row r="181" spans="1:17" s="582" customFormat="1" ht="15">
      <c r="A181" s="621" t="s">
        <v>318</v>
      </c>
      <c r="B181" s="621" t="s">
        <v>272</v>
      </c>
      <c r="C181" s="621" t="s">
        <v>472</v>
      </c>
      <c r="D181" s="621" t="s">
        <v>2708</v>
      </c>
      <c r="E181" s="621"/>
      <c r="F181" s="621"/>
      <c r="G181" s="621" t="s">
        <v>474</v>
      </c>
      <c r="H181" s="618"/>
      <c r="I181" s="621"/>
      <c r="J181" s="622">
        <v>19900000</v>
      </c>
      <c r="K181" s="622">
        <v>19900000</v>
      </c>
      <c r="L181" s="578">
        <v>0</v>
      </c>
      <c r="M181" s="622">
        <v>0</v>
      </c>
      <c r="N181" s="577"/>
      <c r="O181" s="577">
        <v>0</v>
      </c>
      <c r="P181" s="621"/>
      <c r="Q181" s="618" t="s">
        <v>475</v>
      </c>
    </row>
    <row r="182" spans="1:17" s="582" customFormat="1" ht="15">
      <c r="A182" s="621" t="s">
        <v>318</v>
      </c>
      <c r="B182" s="621" t="s">
        <v>272</v>
      </c>
      <c r="C182" s="621" t="s">
        <v>472</v>
      </c>
      <c r="D182" s="621" t="s">
        <v>2716</v>
      </c>
      <c r="E182" s="621"/>
      <c r="F182" s="621"/>
      <c r="G182" s="621" t="s">
        <v>476</v>
      </c>
      <c r="H182" s="618"/>
      <c r="I182" s="621"/>
      <c r="J182" s="622">
        <v>1500000</v>
      </c>
      <c r="K182" s="622">
        <v>1500000</v>
      </c>
      <c r="L182" s="578">
        <v>970670</v>
      </c>
      <c r="M182" s="622">
        <v>0</v>
      </c>
      <c r="N182" s="577"/>
      <c r="O182" s="577">
        <v>0.1</v>
      </c>
      <c r="P182" s="621"/>
      <c r="Q182" s="618" t="s">
        <v>477</v>
      </c>
    </row>
    <row r="183" spans="1:17" s="582" customFormat="1" ht="30">
      <c r="A183" s="621" t="s">
        <v>318</v>
      </c>
      <c r="B183" s="621" t="s">
        <v>272</v>
      </c>
      <c r="C183" s="621" t="s">
        <v>472</v>
      </c>
      <c r="D183" s="621" t="s">
        <v>2716</v>
      </c>
      <c r="E183" s="621"/>
      <c r="F183" s="621"/>
      <c r="G183" s="621" t="s">
        <v>474</v>
      </c>
      <c r="H183" s="618"/>
      <c r="I183" s="621"/>
      <c r="J183" s="622">
        <v>1320000</v>
      </c>
      <c r="K183" s="622">
        <v>1320000</v>
      </c>
      <c r="L183" s="578">
        <v>0</v>
      </c>
      <c r="M183" s="622">
        <v>0</v>
      </c>
      <c r="N183" s="577"/>
      <c r="O183" s="577">
        <v>0.7</v>
      </c>
      <c r="P183" s="621"/>
      <c r="Q183" s="618" t="s">
        <v>478</v>
      </c>
    </row>
    <row r="184" spans="1:17" s="582" customFormat="1" ht="30">
      <c r="A184" s="621" t="s">
        <v>318</v>
      </c>
      <c r="B184" s="621" t="s">
        <v>272</v>
      </c>
      <c r="C184" s="621" t="s">
        <v>472</v>
      </c>
      <c r="D184" s="621" t="s">
        <v>2716</v>
      </c>
      <c r="E184" s="621"/>
      <c r="F184" s="621"/>
      <c r="G184" s="621" t="s">
        <v>474</v>
      </c>
      <c r="H184" s="618"/>
      <c r="I184" s="621"/>
      <c r="J184" s="622">
        <v>5170000</v>
      </c>
      <c r="K184" s="622">
        <v>5170000</v>
      </c>
      <c r="L184" s="578">
        <v>0</v>
      </c>
      <c r="M184" s="622">
        <v>0</v>
      </c>
      <c r="N184" s="577"/>
      <c r="O184" s="577">
        <v>0</v>
      </c>
      <c r="P184" s="621"/>
      <c r="Q184" s="618" t="s">
        <v>479</v>
      </c>
    </row>
    <row r="185" spans="1:17" s="582" customFormat="1">
      <c r="A185" s="621" t="s">
        <v>318</v>
      </c>
      <c r="B185" s="621" t="s">
        <v>272</v>
      </c>
      <c r="C185" s="621" t="s">
        <v>472</v>
      </c>
      <c r="D185" s="621" t="s">
        <v>2708</v>
      </c>
      <c r="E185" s="621"/>
      <c r="F185" s="621"/>
      <c r="G185" s="639"/>
      <c r="H185" s="640"/>
      <c r="I185" s="639"/>
      <c r="J185" s="622">
        <v>7990000</v>
      </c>
      <c r="K185" s="622">
        <v>7990000</v>
      </c>
      <c r="L185" s="622">
        <v>970670</v>
      </c>
      <c r="M185" s="622">
        <v>0</v>
      </c>
      <c r="N185" s="577"/>
      <c r="O185" s="577"/>
      <c r="P185" s="621"/>
      <c r="Q185" s="618"/>
    </row>
    <row r="186" spans="1:17" s="582" customFormat="1" ht="15">
      <c r="A186" s="621" t="s">
        <v>318</v>
      </c>
      <c r="B186" s="621" t="s">
        <v>272</v>
      </c>
      <c r="C186" s="621" t="s">
        <v>480</v>
      </c>
      <c r="D186" s="621" t="s">
        <v>2708</v>
      </c>
      <c r="E186" s="621"/>
      <c r="F186" s="621"/>
      <c r="G186" s="621" t="s">
        <v>474</v>
      </c>
      <c r="H186" s="618"/>
      <c r="I186" s="621"/>
      <c r="J186" s="622">
        <v>168206000</v>
      </c>
      <c r="K186" s="622">
        <v>168206000</v>
      </c>
      <c r="L186" s="578" t="s">
        <v>474</v>
      </c>
      <c r="M186" s="622">
        <v>4940000</v>
      </c>
      <c r="N186" s="577"/>
      <c r="O186" s="577">
        <v>0.62</v>
      </c>
      <c r="P186" s="621"/>
      <c r="Q186" s="618" t="s">
        <v>474</v>
      </c>
    </row>
    <row r="187" spans="1:17" s="582" customFormat="1" ht="15">
      <c r="A187" s="621" t="s">
        <v>318</v>
      </c>
      <c r="B187" s="621" t="s">
        <v>272</v>
      </c>
      <c r="C187" s="621" t="s">
        <v>480</v>
      </c>
      <c r="D187" s="621" t="s">
        <v>2704</v>
      </c>
      <c r="E187" s="621"/>
      <c r="F187" s="621"/>
      <c r="G187" s="621" t="s">
        <v>474</v>
      </c>
      <c r="H187" s="618"/>
      <c r="I187" s="621"/>
      <c r="J187" s="622">
        <v>6673308</v>
      </c>
      <c r="K187" s="622">
        <v>6673308</v>
      </c>
      <c r="L187" s="578" t="s">
        <v>474</v>
      </c>
      <c r="M187" s="622">
        <v>0</v>
      </c>
      <c r="N187" s="577"/>
      <c r="O187" s="577">
        <v>0.05</v>
      </c>
      <c r="P187" s="621"/>
      <c r="Q187" s="618" t="s">
        <v>474</v>
      </c>
    </row>
    <row r="188" spans="1:17" s="582" customFormat="1" ht="30">
      <c r="A188" s="621" t="s">
        <v>318</v>
      </c>
      <c r="B188" s="621" t="s">
        <v>272</v>
      </c>
      <c r="C188" s="621" t="s">
        <v>480</v>
      </c>
      <c r="D188" s="621" t="s">
        <v>2705</v>
      </c>
      <c r="E188" s="621"/>
      <c r="F188" s="621"/>
      <c r="G188" s="621" t="s">
        <v>474</v>
      </c>
      <c r="H188" s="618"/>
      <c r="I188" s="621"/>
      <c r="J188" s="622">
        <v>35000000</v>
      </c>
      <c r="K188" s="622">
        <v>35000000</v>
      </c>
      <c r="L188" s="578" t="s">
        <v>474</v>
      </c>
      <c r="M188" s="622">
        <v>1753249</v>
      </c>
      <c r="N188" s="577"/>
      <c r="O188" s="577">
        <v>0.1</v>
      </c>
      <c r="P188" s="621"/>
      <c r="Q188" s="618" t="s">
        <v>483</v>
      </c>
    </row>
    <row r="189" spans="1:17" s="582" customFormat="1" ht="15">
      <c r="A189" s="621" t="s">
        <v>318</v>
      </c>
      <c r="B189" s="621" t="s">
        <v>272</v>
      </c>
      <c r="C189" s="621" t="s">
        <v>480</v>
      </c>
      <c r="D189" s="621" t="s">
        <v>2716</v>
      </c>
      <c r="E189" s="621"/>
      <c r="F189" s="621"/>
      <c r="G189" s="621" t="s">
        <v>474</v>
      </c>
      <c r="H189" s="618"/>
      <c r="I189" s="621"/>
      <c r="J189" s="622">
        <v>32000000</v>
      </c>
      <c r="K189" s="622">
        <v>32000000</v>
      </c>
      <c r="L189" s="578" t="s">
        <v>474</v>
      </c>
      <c r="M189" s="622">
        <v>23900000</v>
      </c>
      <c r="N189" s="577"/>
      <c r="O189" s="577">
        <v>0.98</v>
      </c>
      <c r="P189" s="621"/>
      <c r="Q189" s="618" t="s">
        <v>474</v>
      </c>
    </row>
    <row r="190" spans="1:17" s="582" customFormat="1">
      <c r="A190" s="621" t="s">
        <v>318</v>
      </c>
      <c r="B190" s="621" t="s">
        <v>303</v>
      </c>
      <c r="C190" s="621" t="s">
        <v>319</v>
      </c>
      <c r="D190" s="621" t="s">
        <v>2697</v>
      </c>
      <c r="E190" s="621"/>
      <c r="F190" s="621"/>
      <c r="G190" s="877" t="s">
        <v>485</v>
      </c>
      <c r="H190" s="618"/>
      <c r="I190" s="621"/>
      <c r="J190" s="622">
        <v>800000</v>
      </c>
      <c r="K190" s="622">
        <v>1035000</v>
      </c>
      <c r="L190" s="622">
        <v>955091.47426000005</v>
      </c>
      <c r="M190" s="622">
        <v>924400.83663999999</v>
      </c>
      <c r="N190" s="577"/>
      <c r="O190" s="879">
        <v>1</v>
      </c>
      <c r="P190" s="621"/>
      <c r="Q190" s="881"/>
    </row>
    <row r="191" spans="1:17" s="582" customFormat="1">
      <c r="A191" s="621" t="s">
        <v>318</v>
      </c>
      <c r="B191" s="621" t="s">
        <v>303</v>
      </c>
      <c r="C191" s="621" t="s">
        <v>319</v>
      </c>
      <c r="D191" s="621" t="s">
        <v>2697</v>
      </c>
      <c r="E191" s="621"/>
      <c r="F191" s="621"/>
      <c r="G191" s="878"/>
      <c r="H191" s="618"/>
      <c r="I191" s="621"/>
      <c r="J191" s="622">
        <v>0</v>
      </c>
      <c r="K191" s="622">
        <v>0</v>
      </c>
      <c r="L191" s="622">
        <v>0</v>
      </c>
      <c r="M191" s="622">
        <v>0</v>
      </c>
      <c r="N191" s="577"/>
      <c r="O191" s="880"/>
      <c r="P191" s="621"/>
      <c r="Q191" s="882"/>
    </row>
    <row r="192" spans="1:17" s="582" customFormat="1">
      <c r="A192" s="621" t="s">
        <v>318</v>
      </c>
      <c r="B192" s="621" t="s">
        <v>303</v>
      </c>
      <c r="C192" s="621" t="s">
        <v>319</v>
      </c>
      <c r="D192" s="621" t="s">
        <v>2697</v>
      </c>
      <c r="E192" s="621"/>
      <c r="F192" s="621"/>
      <c r="G192" s="621" t="s">
        <v>486</v>
      </c>
      <c r="H192" s="618"/>
      <c r="I192" s="621"/>
      <c r="J192" s="622">
        <v>500000</v>
      </c>
      <c r="K192" s="622">
        <v>1180300</v>
      </c>
      <c r="L192" s="622">
        <v>1007597.70303</v>
      </c>
      <c r="M192" s="622">
        <v>994534.50607000012</v>
      </c>
      <c r="N192" s="577"/>
      <c r="O192" s="577">
        <v>100</v>
      </c>
      <c r="P192" s="599"/>
      <c r="Q192" s="618"/>
    </row>
    <row r="193" spans="1:17" s="582" customFormat="1">
      <c r="A193" s="621" t="s">
        <v>318</v>
      </c>
      <c r="B193" s="621" t="s">
        <v>303</v>
      </c>
      <c r="C193" s="621" t="s">
        <v>319</v>
      </c>
      <c r="D193" s="621" t="s">
        <v>2697</v>
      </c>
      <c r="E193" s="621"/>
      <c r="F193" s="621"/>
      <c r="G193" s="621">
        <v>2</v>
      </c>
      <c r="H193" s="618"/>
      <c r="I193" s="621"/>
      <c r="J193" s="622">
        <v>1300000</v>
      </c>
      <c r="K193" s="622">
        <v>2215300</v>
      </c>
      <c r="L193" s="622">
        <v>1962689.17729</v>
      </c>
      <c r="M193" s="622">
        <v>1918935.34271</v>
      </c>
      <c r="N193" s="577"/>
      <c r="O193" s="577"/>
      <c r="P193" s="599"/>
      <c r="Q193" s="618"/>
    </row>
    <row r="194" spans="1:17" s="582" customFormat="1">
      <c r="A194" s="621" t="s">
        <v>318</v>
      </c>
      <c r="B194" s="621" t="s">
        <v>303</v>
      </c>
      <c r="C194" s="621" t="s">
        <v>319</v>
      </c>
      <c r="D194" s="621" t="s">
        <v>2705</v>
      </c>
      <c r="E194" s="621"/>
      <c r="F194" s="621"/>
      <c r="G194" s="621" t="s">
        <v>488</v>
      </c>
      <c r="H194" s="618"/>
      <c r="I194" s="621"/>
      <c r="J194" s="622">
        <v>6000000</v>
      </c>
      <c r="K194" s="622">
        <v>6070000</v>
      </c>
      <c r="L194" s="622">
        <v>5984278.6646800004</v>
      </c>
      <c r="M194" s="622">
        <v>5800323.9127500001</v>
      </c>
      <c r="N194" s="577"/>
      <c r="O194" s="577">
        <v>100</v>
      </c>
      <c r="P194" s="599"/>
      <c r="Q194" s="618"/>
    </row>
    <row r="195" spans="1:17" s="582" customFormat="1">
      <c r="A195" s="621" t="s">
        <v>318</v>
      </c>
      <c r="B195" s="621" t="s">
        <v>303</v>
      </c>
      <c r="C195" s="621" t="s">
        <v>319</v>
      </c>
      <c r="D195" s="621" t="s">
        <v>2705</v>
      </c>
      <c r="E195" s="621"/>
      <c r="F195" s="621"/>
      <c r="G195" s="621" t="s">
        <v>489</v>
      </c>
      <c r="H195" s="618"/>
      <c r="I195" s="621"/>
      <c r="J195" s="622">
        <v>1700429</v>
      </c>
      <c r="K195" s="622">
        <v>1900429</v>
      </c>
      <c r="L195" s="622">
        <v>1895673.2991900002</v>
      </c>
      <c r="M195" s="622">
        <v>1879815.8291599995</v>
      </c>
      <c r="N195" s="577"/>
      <c r="O195" s="577">
        <v>100</v>
      </c>
      <c r="P195" s="621"/>
      <c r="Q195" s="618"/>
    </row>
    <row r="196" spans="1:17" s="582" customFormat="1">
      <c r="A196" s="621" t="s">
        <v>318</v>
      </c>
      <c r="B196" s="621" t="s">
        <v>303</v>
      </c>
      <c r="C196" s="621" t="s">
        <v>319</v>
      </c>
      <c r="D196" s="621" t="s">
        <v>2705</v>
      </c>
      <c r="E196" s="621"/>
      <c r="F196" s="621"/>
      <c r="G196" s="621" t="s">
        <v>490</v>
      </c>
      <c r="H196" s="618"/>
      <c r="I196" s="621"/>
      <c r="J196" s="622">
        <v>1920000</v>
      </c>
      <c r="K196" s="622">
        <v>1920000</v>
      </c>
      <c r="L196" s="622">
        <v>1915832.6932099999</v>
      </c>
      <c r="M196" s="622">
        <v>1914304.0723700006</v>
      </c>
      <c r="N196" s="577"/>
      <c r="O196" s="577">
        <v>100</v>
      </c>
      <c r="P196" s="621"/>
      <c r="Q196" s="618"/>
    </row>
    <row r="197" spans="1:17" s="582" customFormat="1">
      <c r="A197" s="621" t="s">
        <v>318</v>
      </c>
      <c r="B197" s="621" t="s">
        <v>303</v>
      </c>
      <c r="C197" s="621" t="s">
        <v>319</v>
      </c>
      <c r="D197" s="621" t="s">
        <v>2705</v>
      </c>
      <c r="E197" s="621"/>
      <c r="F197" s="621"/>
      <c r="G197" s="621" t="s">
        <v>491</v>
      </c>
      <c r="H197" s="618"/>
      <c r="I197" s="621"/>
      <c r="J197" s="622">
        <v>1480000</v>
      </c>
      <c r="K197" s="622">
        <v>1480000</v>
      </c>
      <c r="L197" s="622">
        <v>1476024.8841400002</v>
      </c>
      <c r="M197" s="622">
        <v>1455793.88687</v>
      </c>
      <c r="N197" s="577"/>
      <c r="O197" s="577">
        <v>98</v>
      </c>
      <c r="P197" s="621"/>
      <c r="Q197" s="618"/>
    </row>
    <row r="198" spans="1:17" s="582" customFormat="1">
      <c r="A198" s="621" t="s">
        <v>318</v>
      </c>
      <c r="B198" s="621" t="s">
        <v>303</v>
      </c>
      <c r="C198" s="621" t="s">
        <v>319</v>
      </c>
      <c r="D198" s="621" t="s">
        <v>2705</v>
      </c>
      <c r="E198" s="621"/>
      <c r="F198" s="621"/>
      <c r="G198" s="621" t="s">
        <v>492</v>
      </c>
      <c r="H198" s="618"/>
      <c r="I198" s="621"/>
      <c r="J198" s="622">
        <v>1000000</v>
      </c>
      <c r="K198" s="622">
        <v>1000000</v>
      </c>
      <c r="L198" s="622">
        <v>959637.21280999994</v>
      </c>
      <c r="M198" s="622">
        <v>911207.79450000008</v>
      </c>
      <c r="N198" s="577"/>
      <c r="O198" s="577">
        <v>92</v>
      </c>
      <c r="P198" s="621"/>
      <c r="Q198" s="618"/>
    </row>
    <row r="199" spans="1:17" s="582" customFormat="1">
      <c r="A199" s="621" t="s">
        <v>318</v>
      </c>
      <c r="B199" s="621" t="s">
        <v>303</v>
      </c>
      <c r="C199" s="621" t="s">
        <v>319</v>
      </c>
      <c r="D199" s="621" t="s">
        <v>3094</v>
      </c>
      <c r="E199" s="621"/>
      <c r="F199" s="621"/>
      <c r="G199" s="621">
        <v>5</v>
      </c>
      <c r="H199" s="618"/>
      <c r="I199" s="621"/>
      <c r="J199" s="622">
        <v>12100429</v>
      </c>
      <c r="K199" s="622">
        <v>12370429</v>
      </c>
      <c r="L199" s="622">
        <v>12231446.75403</v>
      </c>
      <c r="M199" s="622">
        <v>11961445.495650001</v>
      </c>
      <c r="N199" s="577"/>
      <c r="O199" s="577">
        <v>490</v>
      </c>
      <c r="P199" s="621"/>
      <c r="Q199" s="618"/>
    </row>
    <row r="200" spans="1:17" s="582" customFormat="1">
      <c r="A200" s="621" t="s">
        <v>318</v>
      </c>
      <c r="B200" s="621" t="s">
        <v>303</v>
      </c>
      <c r="C200" s="621" t="s">
        <v>319</v>
      </c>
      <c r="D200" s="621" t="s">
        <v>2716</v>
      </c>
      <c r="E200" s="621"/>
      <c r="F200" s="621"/>
      <c r="G200" s="621" t="s">
        <v>493</v>
      </c>
      <c r="H200" s="618"/>
      <c r="I200" s="621"/>
      <c r="J200" s="622">
        <v>1000000</v>
      </c>
      <c r="K200" s="622">
        <v>1000000</v>
      </c>
      <c r="L200" s="622">
        <v>755666.29110000003</v>
      </c>
      <c r="M200" s="622">
        <v>332657.05060000002</v>
      </c>
      <c r="N200" s="577"/>
      <c r="O200" s="577">
        <v>63</v>
      </c>
      <c r="P200" s="621"/>
      <c r="Q200" s="618"/>
    </row>
    <row r="201" spans="1:17" s="582" customFormat="1">
      <c r="A201" s="621" t="s">
        <v>318</v>
      </c>
      <c r="B201" s="621" t="s">
        <v>303</v>
      </c>
      <c r="C201" s="621" t="s">
        <v>319</v>
      </c>
      <c r="D201" s="621" t="s">
        <v>2703</v>
      </c>
      <c r="E201" s="621"/>
      <c r="F201" s="621"/>
      <c r="G201" s="621" t="s">
        <v>495</v>
      </c>
      <c r="H201" s="618"/>
      <c r="I201" s="621"/>
      <c r="J201" s="622">
        <v>1000000</v>
      </c>
      <c r="K201" s="622">
        <v>1000000</v>
      </c>
      <c r="L201" s="622">
        <v>939400.36078999995</v>
      </c>
      <c r="M201" s="622">
        <v>1001943.7507300001</v>
      </c>
      <c r="N201" s="577">
        <v>1.0019437507300002</v>
      </c>
      <c r="O201" s="577">
        <v>0.95</v>
      </c>
      <c r="P201" s="621"/>
      <c r="Q201" s="867" t="s">
        <v>496</v>
      </c>
    </row>
    <row r="202" spans="1:17" s="582" customFormat="1">
      <c r="A202" s="621" t="s">
        <v>318</v>
      </c>
      <c r="B202" s="621" t="s">
        <v>303</v>
      </c>
      <c r="C202" s="621" t="s">
        <v>319</v>
      </c>
      <c r="D202" s="621" t="s">
        <v>2703</v>
      </c>
      <c r="E202" s="621"/>
      <c r="F202" s="621"/>
      <c r="G202" s="621" t="s">
        <v>497</v>
      </c>
      <c r="H202" s="618"/>
      <c r="I202" s="621"/>
      <c r="J202" s="622">
        <v>1200000</v>
      </c>
      <c r="K202" s="622">
        <v>1200000</v>
      </c>
      <c r="L202" s="622">
        <v>1194695.3380100001</v>
      </c>
      <c r="M202" s="622">
        <v>1132151.9480599998</v>
      </c>
      <c r="N202" s="577"/>
      <c r="O202" s="577">
        <v>100</v>
      </c>
      <c r="P202" s="621"/>
      <c r="Q202" s="867"/>
    </row>
    <row r="203" spans="1:17" s="582" customFormat="1">
      <c r="A203" s="621" t="s">
        <v>318</v>
      </c>
      <c r="B203" s="621" t="s">
        <v>303</v>
      </c>
      <c r="C203" s="621" t="s">
        <v>319</v>
      </c>
      <c r="D203" s="621" t="s">
        <v>3094</v>
      </c>
      <c r="E203" s="621"/>
      <c r="F203" s="621"/>
      <c r="G203" s="621">
        <v>2</v>
      </c>
      <c r="H203" s="618"/>
      <c r="I203" s="621"/>
      <c r="J203" s="622">
        <v>2200000</v>
      </c>
      <c r="K203" s="622">
        <v>2200000</v>
      </c>
      <c r="L203" s="622">
        <v>2134095.6987999999</v>
      </c>
      <c r="M203" s="622">
        <v>2134095.6987899998</v>
      </c>
      <c r="N203" s="577"/>
      <c r="O203" s="577"/>
      <c r="P203" s="621"/>
      <c r="Q203" s="618"/>
    </row>
    <row r="204" spans="1:17" s="582" customFormat="1">
      <c r="A204" s="621" t="s">
        <v>318</v>
      </c>
      <c r="B204" s="621" t="s">
        <v>303</v>
      </c>
      <c r="C204" s="621" t="s">
        <v>319</v>
      </c>
      <c r="D204" s="621" t="s">
        <v>2691</v>
      </c>
      <c r="E204" s="621"/>
      <c r="F204" s="621"/>
      <c r="G204" s="621" t="s">
        <v>499</v>
      </c>
      <c r="H204" s="618"/>
      <c r="I204" s="621"/>
      <c r="J204" s="622">
        <v>482000</v>
      </c>
      <c r="K204" s="622">
        <v>1345500</v>
      </c>
      <c r="L204" s="622">
        <v>1216254.17552</v>
      </c>
      <c r="M204" s="622">
        <v>1124854.11895</v>
      </c>
      <c r="N204" s="577"/>
      <c r="O204" s="577">
        <v>95</v>
      </c>
      <c r="P204" s="599"/>
      <c r="Q204" s="618"/>
    </row>
    <row r="205" spans="1:17" s="582" customFormat="1">
      <c r="A205" s="621" t="s">
        <v>318</v>
      </c>
      <c r="B205" s="621" t="s">
        <v>303</v>
      </c>
      <c r="C205" s="621" t="s">
        <v>319</v>
      </c>
      <c r="D205" s="621" t="s">
        <v>2691</v>
      </c>
      <c r="E205" s="621"/>
      <c r="F205" s="621"/>
      <c r="G205" s="621" t="s">
        <v>500</v>
      </c>
      <c r="H205" s="618"/>
      <c r="I205" s="621"/>
      <c r="J205" s="622">
        <v>270000</v>
      </c>
      <c r="K205" s="622">
        <v>2089000</v>
      </c>
      <c r="L205" s="622">
        <v>2086767.755270001</v>
      </c>
      <c r="M205" s="622">
        <v>1857077.5193599996</v>
      </c>
      <c r="N205" s="577"/>
      <c r="O205" s="577">
        <v>100</v>
      </c>
      <c r="P205" s="621"/>
      <c r="Q205" s="618"/>
    </row>
    <row r="206" spans="1:17" s="582" customFormat="1">
      <c r="A206" s="621" t="s">
        <v>318</v>
      </c>
      <c r="B206" s="621" t="s">
        <v>303</v>
      </c>
      <c r="C206" s="621" t="s">
        <v>319</v>
      </c>
      <c r="D206" s="621" t="s">
        <v>2691</v>
      </c>
      <c r="E206" s="621"/>
      <c r="F206" s="621"/>
      <c r="G206" s="621">
        <v>2</v>
      </c>
      <c r="H206" s="618"/>
      <c r="I206" s="621"/>
      <c r="J206" s="622">
        <v>752000</v>
      </c>
      <c r="K206" s="622">
        <v>3434500</v>
      </c>
      <c r="L206" s="622">
        <v>3303021.9307900011</v>
      </c>
      <c r="M206" s="622">
        <v>2981931.6383099994</v>
      </c>
      <c r="N206" s="577"/>
      <c r="O206" s="577"/>
      <c r="P206" s="621"/>
      <c r="Q206" s="618"/>
    </row>
    <row r="207" spans="1:17" s="582" customFormat="1">
      <c r="A207" s="621" t="s">
        <v>318</v>
      </c>
      <c r="B207" s="621" t="s">
        <v>303</v>
      </c>
      <c r="C207" s="621" t="s">
        <v>319</v>
      </c>
      <c r="D207" s="621" t="s">
        <v>2691</v>
      </c>
      <c r="E207" s="621"/>
      <c r="F207" s="621"/>
      <c r="G207" s="621" t="s">
        <v>501</v>
      </c>
      <c r="H207" s="618"/>
      <c r="I207" s="621"/>
      <c r="J207" s="622">
        <v>1000000</v>
      </c>
      <c r="K207" s="622">
        <v>2460000</v>
      </c>
      <c r="L207" s="622">
        <v>2401183.24266</v>
      </c>
      <c r="M207" s="622">
        <v>2368986.2050099997</v>
      </c>
      <c r="N207" s="577"/>
      <c r="O207" s="577">
        <v>100</v>
      </c>
      <c r="P207" s="599"/>
      <c r="Q207" s="618"/>
    </row>
    <row r="208" spans="1:17" s="582" customFormat="1">
      <c r="A208" s="621" t="s">
        <v>318</v>
      </c>
      <c r="B208" s="621" t="s">
        <v>303</v>
      </c>
      <c r="C208" s="621" t="s">
        <v>319</v>
      </c>
      <c r="D208" s="621" t="s">
        <v>3094</v>
      </c>
      <c r="E208" s="621"/>
      <c r="F208" s="621"/>
      <c r="G208" s="621">
        <v>3</v>
      </c>
      <c r="H208" s="618"/>
      <c r="I208" s="621"/>
      <c r="J208" s="622">
        <v>1752000</v>
      </c>
      <c r="K208" s="622">
        <v>5894500</v>
      </c>
      <c r="L208" s="622">
        <v>5704205.1734500006</v>
      </c>
      <c r="M208" s="622">
        <v>5350917.8433199991</v>
      </c>
      <c r="N208" s="577"/>
      <c r="O208" s="577"/>
      <c r="P208" s="599"/>
      <c r="Q208" s="618"/>
    </row>
    <row r="209" spans="1:17" s="582" customFormat="1">
      <c r="A209" s="621" t="s">
        <v>318</v>
      </c>
      <c r="B209" s="621" t="s">
        <v>303</v>
      </c>
      <c r="C209" s="621" t="s">
        <v>319</v>
      </c>
      <c r="D209" s="621" t="s">
        <v>2708</v>
      </c>
      <c r="E209" s="621"/>
      <c r="F209" s="621"/>
      <c r="G209" s="621" t="s">
        <v>503</v>
      </c>
      <c r="H209" s="618"/>
      <c r="I209" s="621"/>
      <c r="J209" s="622">
        <v>7000000</v>
      </c>
      <c r="K209" s="622">
        <v>9000000</v>
      </c>
      <c r="L209" s="622">
        <v>8979498.2900200002</v>
      </c>
      <c r="M209" s="622">
        <v>8969950.6052699983</v>
      </c>
      <c r="N209" s="577"/>
      <c r="O209" s="577">
        <v>99</v>
      </c>
      <c r="P209" s="599"/>
      <c r="Q209" s="618"/>
    </row>
    <row r="210" spans="1:17" s="582" customFormat="1">
      <c r="A210" s="621" t="s">
        <v>318</v>
      </c>
      <c r="B210" s="621" t="s">
        <v>303</v>
      </c>
      <c r="C210" s="621" t="s">
        <v>319</v>
      </c>
      <c r="D210" s="621" t="s">
        <v>2708</v>
      </c>
      <c r="E210" s="621"/>
      <c r="F210" s="621"/>
      <c r="G210" s="621" t="s">
        <v>504</v>
      </c>
      <c r="H210" s="618"/>
      <c r="I210" s="621"/>
      <c r="J210" s="622">
        <v>4766000</v>
      </c>
      <c r="K210" s="622">
        <v>4916000</v>
      </c>
      <c r="L210" s="622">
        <v>4856582.5360000003</v>
      </c>
      <c r="M210" s="622">
        <v>4542655.4452300007</v>
      </c>
      <c r="N210" s="577"/>
      <c r="O210" s="577">
        <v>100</v>
      </c>
      <c r="P210" s="599"/>
      <c r="Q210" s="618"/>
    </row>
    <row r="211" spans="1:17" s="582" customFormat="1">
      <c r="A211" s="621" t="s">
        <v>318</v>
      </c>
      <c r="B211" s="621" t="s">
        <v>303</v>
      </c>
      <c r="C211" s="621" t="s">
        <v>319</v>
      </c>
      <c r="D211" s="621" t="s">
        <v>2708</v>
      </c>
      <c r="E211" s="621"/>
      <c r="F211" s="621"/>
      <c r="G211" s="621" t="s">
        <v>505</v>
      </c>
      <c r="H211" s="618"/>
      <c r="I211" s="621"/>
      <c r="J211" s="622">
        <v>2000000</v>
      </c>
      <c r="K211" s="622">
        <v>2000000</v>
      </c>
      <c r="L211" s="622">
        <v>1966975.5164100002</v>
      </c>
      <c r="M211" s="622">
        <v>1840522.3861500002</v>
      </c>
      <c r="N211" s="577"/>
      <c r="O211" s="577">
        <v>85</v>
      </c>
      <c r="P211" s="599"/>
      <c r="Q211" s="618"/>
    </row>
    <row r="212" spans="1:17" s="582" customFormat="1">
      <c r="A212" s="621" t="s">
        <v>318</v>
      </c>
      <c r="B212" s="621" t="s">
        <v>303</v>
      </c>
      <c r="C212" s="621" t="s">
        <v>480</v>
      </c>
      <c r="D212" s="630" t="s">
        <v>2705</v>
      </c>
      <c r="E212" s="630"/>
      <c r="F212" s="630"/>
      <c r="G212" s="621" t="s">
        <v>507</v>
      </c>
      <c r="H212" s="618"/>
      <c r="I212" s="621"/>
      <c r="J212" s="622">
        <v>1000000</v>
      </c>
      <c r="K212" s="622">
        <v>1000000</v>
      </c>
      <c r="L212" s="622">
        <v>858807</v>
      </c>
      <c r="M212" s="622">
        <v>682716</v>
      </c>
      <c r="N212" s="577"/>
      <c r="O212" s="577">
        <v>80</v>
      </c>
      <c r="P212" s="621"/>
      <c r="Q212" s="626"/>
    </row>
    <row r="213" spans="1:17" s="582" customFormat="1">
      <c r="A213" s="621" t="s">
        <v>318</v>
      </c>
      <c r="B213" s="621" t="s">
        <v>303</v>
      </c>
      <c r="C213" s="621" t="s">
        <v>480</v>
      </c>
      <c r="D213" s="630" t="s">
        <v>2708</v>
      </c>
      <c r="E213" s="630"/>
      <c r="F213" s="630"/>
      <c r="G213" s="621" t="s">
        <v>509</v>
      </c>
      <c r="H213" s="618"/>
      <c r="I213" s="621"/>
      <c r="J213" s="622">
        <v>19689</v>
      </c>
      <c r="K213" s="622">
        <v>3834295</v>
      </c>
      <c r="L213" s="622">
        <v>3813323</v>
      </c>
      <c r="M213" s="622">
        <v>4627</v>
      </c>
      <c r="N213" s="577"/>
      <c r="O213" s="577">
        <v>85</v>
      </c>
      <c r="P213" s="621"/>
      <c r="Q213" s="626"/>
    </row>
    <row r="214" spans="1:17" s="582" customFormat="1" ht="60">
      <c r="A214" s="621" t="s">
        <v>318</v>
      </c>
      <c r="B214" s="621" t="s">
        <v>303</v>
      </c>
      <c r="C214" s="621" t="s">
        <v>510</v>
      </c>
      <c r="D214" s="621" t="s">
        <v>2704</v>
      </c>
      <c r="E214" s="621"/>
      <c r="F214" s="621"/>
      <c r="G214" s="621"/>
      <c r="H214" s="618" t="s">
        <v>512</v>
      </c>
      <c r="I214" s="621"/>
      <c r="J214" s="622">
        <v>2023771.4240000001</v>
      </c>
      <c r="K214" s="622">
        <v>2023771.4240000001</v>
      </c>
      <c r="L214" s="622">
        <v>2023771.4240000001</v>
      </c>
      <c r="M214" s="622">
        <v>0</v>
      </c>
      <c r="N214" s="577"/>
      <c r="O214" s="577">
        <v>15</v>
      </c>
      <c r="P214" s="621"/>
      <c r="Q214" s="618" t="s">
        <v>513</v>
      </c>
    </row>
    <row r="215" spans="1:17" s="582" customFormat="1" ht="45">
      <c r="A215" s="621" t="s">
        <v>318</v>
      </c>
      <c r="B215" s="621" t="s">
        <v>303</v>
      </c>
      <c r="C215" s="621" t="s">
        <v>510</v>
      </c>
      <c r="D215" s="621" t="s">
        <v>2704</v>
      </c>
      <c r="E215" s="621"/>
      <c r="F215" s="621"/>
      <c r="G215" s="621"/>
      <c r="H215" s="618" t="s">
        <v>514</v>
      </c>
      <c r="I215" s="621"/>
      <c r="J215" s="622">
        <v>1000000</v>
      </c>
      <c r="K215" s="622">
        <v>1000000</v>
      </c>
      <c r="L215" s="622">
        <v>0</v>
      </c>
      <c r="M215" s="622">
        <v>0</v>
      </c>
      <c r="N215" s="577"/>
      <c r="O215" s="577">
        <v>0</v>
      </c>
      <c r="P215" s="621"/>
      <c r="Q215" s="618"/>
    </row>
    <row r="216" spans="1:17" s="582" customFormat="1">
      <c r="A216" s="621" t="s">
        <v>318</v>
      </c>
      <c r="B216" s="621" t="s">
        <v>303</v>
      </c>
      <c r="C216" s="621" t="s">
        <v>510</v>
      </c>
      <c r="D216" s="621" t="s">
        <v>3094</v>
      </c>
      <c r="E216" s="621"/>
      <c r="F216" s="621"/>
      <c r="G216" s="621"/>
      <c r="H216" s="618"/>
      <c r="I216" s="621"/>
      <c r="J216" s="622">
        <v>3023771.4240000001</v>
      </c>
      <c r="K216" s="622">
        <v>3023771.4240000001</v>
      </c>
      <c r="L216" s="622">
        <v>2023771.4240000001</v>
      </c>
      <c r="M216" s="622">
        <v>0</v>
      </c>
      <c r="N216" s="577"/>
      <c r="O216" s="577">
        <v>15</v>
      </c>
      <c r="P216" s="621"/>
      <c r="Q216" s="618"/>
    </row>
    <row r="217" spans="1:17" s="582" customFormat="1" ht="15">
      <c r="A217" s="621" t="s">
        <v>318</v>
      </c>
      <c r="B217" s="621" t="s">
        <v>303</v>
      </c>
      <c r="C217" s="621" t="s">
        <v>510</v>
      </c>
      <c r="D217" s="621" t="s">
        <v>2697</v>
      </c>
      <c r="E217" s="621"/>
      <c r="F217" s="621"/>
      <c r="G217" s="621"/>
      <c r="H217" s="618" t="s">
        <v>515</v>
      </c>
      <c r="I217" s="621"/>
      <c r="J217" s="622">
        <v>1500000</v>
      </c>
      <c r="K217" s="622">
        <v>1500000</v>
      </c>
      <c r="L217" s="622">
        <v>1492235.7244899999</v>
      </c>
      <c r="M217" s="622">
        <v>59689.428079999998</v>
      </c>
      <c r="N217" s="577"/>
      <c r="O217" s="577">
        <v>10</v>
      </c>
      <c r="P217" s="621"/>
      <c r="Q217" s="618"/>
    </row>
    <row r="218" spans="1:17" s="582" customFormat="1" ht="15">
      <c r="A218" s="621" t="s">
        <v>318</v>
      </c>
      <c r="B218" s="621" t="s">
        <v>303</v>
      </c>
      <c r="C218" s="621" t="s">
        <v>510</v>
      </c>
      <c r="D218" s="621" t="s">
        <v>2697</v>
      </c>
      <c r="E218" s="621"/>
      <c r="F218" s="621"/>
      <c r="G218" s="621"/>
      <c r="H218" s="618" t="s">
        <v>516</v>
      </c>
      <c r="I218" s="621"/>
      <c r="J218" s="622">
        <v>1500000</v>
      </c>
      <c r="K218" s="622">
        <v>1500000</v>
      </c>
      <c r="L218" s="622">
        <v>913686.19054999994</v>
      </c>
      <c r="M218" s="622">
        <v>0</v>
      </c>
      <c r="N218" s="577"/>
      <c r="O218" s="577">
        <v>5</v>
      </c>
      <c r="P218" s="621"/>
      <c r="Q218" s="618"/>
    </row>
    <row r="219" spans="1:17" s="582" customFormat="1">
      <c r="A219" s="621" t="s">
        <v>318</v>
      </c>
      <c r="B219" s="621" t="s">
        <v>303</v>
      </c>
      <c r="C219" s="621" t="s">
        <v>510</v>
      </c>
      <c r="D219" s="621" t="s">
        <v>3094</v>
      </c>
      <c r="E219" s="621"/>
      <c r="F219" s="621"/>
      <c r="G219" s="621"/>
      <c r="H219" s="618"/>
      <c r="I219" s="621"/>
      <c r="J219" s="622">
        <v>3000000</v>
      </c>
      <c r="K219" s="622">
        <v>3000000</v>
      </c>
      <c r="L219" s="622">
        <v>2405921.9150399999</v>
      </c>
      <c r="M219" s="622">
        <v>59689.428079999998</v>
      </c>
      <c r="N219" s="577"/>
      <c r="O219" s="577"/>
      <c r="P219" s="621"/>
      <c r="Q219" s="618"/>
    </row>
    <row r="220" spans="1:17" s="582" customFormat="1" ht="15">
      <c r="A220" s="621" t="s">
        <v>318</v>
      </c>
      <c r="B220" s="621" t="s">
        <v>303</v>
      </c>
      <c r="C220" s="621" t="s">
        <v>510</v>
      </c>
      <c r="D220" s="621" t="s">
        <v>2691</v>
      </c>
      <c r="E220" s="621"/>
      <c r="F220" s="621"/>
      <c r="G220" s="621"/>
      <c r="H220" s="618" t="s">
        <v>517</v>
      </c>
      <c r="I220" s="621"/>
      <c r="J220" s="622">
        <v>3500000</v>
      </c>
      <c r="K220" s="622">
        <v>3500000</v>
      </c>
      <c r="L220" s="622">
        <v>0</v>
      </c>
      <c r="M220" s="622">
        <v>0</v>
      </c>
      <c r="N220" s="577"/>
      <c r="O220" s="577">
        <v>0</v>
      </c>
      <c r="P220" s="621"/>
      <c r="Q220" s="618"/>
    </row>
    <row r="221" spans="1:17" s="582" customFormat="1" ht="30">
      <c r="A221" s="621" t="s">
        <v>318</v>
      </c>
      <c r="B221" s="621" t="s">
        <v>303</v>
      </c>
      <c r="C221" s="621" t="s">
        <v>510</v>
      </c>
      <c r="D221" s="621" t="s">
        <v>2708</v>
      </c>
      <c r="E221" s="621"/>
      <c r="F221" s="621"/>
      <c r="G221" s="621"/>
      <c r="H221" s="618" t="s">
        <v>518</v>
      </c>
      <c r="I221" s="621"/>
      <c r="J221" s="622">
        <v>1000000</v>
      </c>
      <c r="K221" s="622">
        <v>1000000</v>
      </c>
      <c r="L221" s="622">
        <v>0</v>
      </c>
      <c r="M221" s="622">
        <v>0</v>
      </c>
      <c r="N221" s="577"/>
      <c r="O221" s="577">
        <v>0</v>
      </c>
      <c r="P221" s="621"/>
      <c r="Q221" s="618"/>
    </row>
    <row r="222" spans="1:17" s="582" customFormat="1" ht="30">
      <c r="A222" s="621" t="s">
        <v>318</v>
      </c>
      <c r="B222" s="621" t="s">
        <v>303</v>
      </c>
      <c r="C222" s="621" t="s">
        <v>510</v>
      </c>
      <c r="D222" s="621" t="s">
        <v>2708</v>
      </c>
      <c r="E222" s="621"/>
      <c r="F222" s="621"/>
      <c r="G222" s="621"/>
      <c r="H222" s="618" t="s">
        <v>519</v>
      </c>
      <c r="I222" s="621"/>
      <c r="J222" s="622">
        <v>1340118</v>
      </c>
      <c r="K222" s="622">
        <v>1340118</v>
      </c>
      <c r="L222" s="622">
        <v>0</v>
      </c>
      <c r="M222" s="622">
        <v>0</v>
      </c>
      <c r="N222" s="577"/>
      <c r="O222" s="577">
        <v>0</v>
      </c>
      <c r="P222" s="621"/>
      <c r="Q222" s="618"/>
    </row>
    <row r="223" spans="1:17" s="582" customFormat="1" ht="30">
      <c r="A223" s="621" t="s">
        <v>318</v>
      </c>
      <c r="B223" s="621" t="s">
        <v>310</v>
      </c>
      <c r="C223" s="621"/>
      <c r="D223" s="621" t="s">
        <v>2708</v>
      </c>
      <c r="E223" s="621" t="s">
        <v>521</v>
      </c>
      <c r="F223" s="621" t="s">
        <v>522</v>
      </c>
      <c r="G223" s="621" t="s">
        <v>396</v>
      </c>
      <c r="H223" s="618" t="s">
        <v>523</v>
      </c>
      <c r="I223" s="621"/>
      <c r="J223" s="578">
        <v>1082000</v>
      </c>
      <c r="K223" s="578">
        <v>1082000</v>
      </c>
      <c r="L223" s="578">
        <v>0</v>
      </c>
      <c r="M223" s="578">
        <v>0</v>
      </c>
      <c r="N223" s="577"/>
      <c r="O223" s="577" t="s">
        <v>474</v>
      </c>
      <c r="P223" s="599"/>
      <c r="Q223" s="618" t="s">
        <v>524</v>
      </c>
    </row>
    <row r="224" spans="1:17" ht="45">
      <c r="A224" s="621" t="s">
        <v>527</v>
      </c>
      <c r="B224" s="621" t="s">
        <v>289</v>
      </c>
      <c r="C224" s="621" t="s">
        <v>319</v>
      </c>
      <c r="D224" s="641" t="s">
        <v>2690</v>
      </c>
      <c r="E224" s="584"/>
      <c r="F224" s="584"/>
      <c r="G224" s="641"/>
      <c r="H224" s="642" t="s">
        <v>538</v>
      </c>
      <c r="I224" s="643">
        <v>2021</v>
      </c>
      <c r="J224" s="644">
        <v>1500000</v>
      </c>
      <c r="K224" s="644">
        <v>1700000</v>
      </c>
      <c r="L224" s="644">
        <v>1595608.8231500001</v>
      </c>
      <c r="M224" s="644">
        <v>1069196.5272599999</v>
      </c>
      <c r="N224" s="577"/>
      <c r="O224" s="577">
        <v>0.9</v>
      </c>
      <c r="P224" s="641"/>
      <c r="Q224" s="611" t="s">
        <v>539</v>
      </c>
    </row>
    <row r="225" spans="1:17" ht="45">
      <c r="A225" s="621" t="s">
        <v>527</v>
      </c>
      <c r="B225" s="621" t="s">
        <v>289</v>
      </c>
      <c r="C225" s="621" t="s">
        <v>319</v>
      </c>
      <c r="D225" s="641" t="s">
        <v>2690</v>
      </c>
      <c r="E225" s="641" t="s">
        <v>540</v>
      </c>
      <c r="F225" s="641"/>
      <c r="G225" s="641"/>
      <c r="H225" s="642" t="s">
        <v>541</v>
      </c>
      <c r="I225" s="583">
        <v>2006</v>
      </c>
      <c r="J225" s="644">
        <v>1000000</v>
      </c>
      <c r="K225" s="644">
        <v>6558000</v>
      </c>
      <c r="L225" s="644">
        <v>1172441.412</v>
      </c>
      <c r="M225" s="644">
        <v>388525</v>
      </c>
      <c r="N225" s="577"/>
      <c r="O225" s="577">
        <v>0.08</v>
      </c>
      <c r="P225" s="641"/>
      <c r="Q225" s="645" t="s">
        <v>542</v>
      </c>
    </row>
    <row r="226" spans="1:17" ht="45">
      <c r="A226" s="621" t="s">
        <v>527</v>
      </c>
      <c r="B226" s="621" t="s">
        <v>289</v>
      </c>
      <c r="C226" s="621" t="s">
        <v>319</v>
      </c>
      <c r="D226" s="641" t="s">
        <v>2690</v>
      </c>
      <c r="E226" s="584"/>
      <c r="F226" s="584"/>
      <c r="G226" s="641"/>
      <c r="H226" s="642" t="s">
        <v>543</v>
      </c>
      <c r="I226" s="584">
        <v>2012</v>
      </c>
      <c r="J226" s="644">
        <v>380000</v>
      </c>
      <c r="K226" s="644">
        <v>380000</v>
      </c>
      <c r="L226" s="644">
        <v>379138.53502999997</v>
      </c>
      <c r="M226" s="644">
        <v>53647.754160000004</v>
      </c>
      <c r="N226" s="577"/>
      <c r="O226" s="577">
        <v>0.2</v>
      </c>
      <c r="P226" s="641"/>
      <c r="Q226" s="646" t="s">
        <v>544</v>
      </c>
    </row>
    <row r="227" spans="1:17" ht="30">
      <c r="A227" s="621" t="s">
        <v>527</v>
      </c>
      <c r="B227" s="621" t="s">
        <v>289</v>
      </c>
      <c r="C227" s="621" t="s">
        <v>319</v>
      </c>
      <c r="D227" s="584" t="s">
        <v>2690</v>
      </c>
      <c r="E227" s="584"/>
      <c r="F227" s="584"/>
      <c r="G227" s="584"/>
      <c r="H227" s="605" t="s">
        <v>545</v>
      </c>
      <c r="I227" s="584">
        <v>3</v>
      </c>
      <c r="J227" s="585">
        <v>2880000</v>
      </c>
      <c r="K227" s="585">
        <v>8638000</v>
      </c>
      <c r="L227" s="585">
        <v>3147188.77018</v>
      </c>
      <c r="M227" s="585">
        <v>1511369.2814199999</v>
      </c>
      <c r="N227" s="577"/>
      <c r="O227" s="577"/>
      <c r="P227" s="584"/>
      <c r="Q227" s="605">
        <v>3</v>
      </c>
    </row>
    <row r="228" spans="1:17" ht="45">
      <c r="A228" s="621" t="s">
        <v>527</v>
      </c>
      <c r="B228" s="621" t="s">
        <v>289</v>
      </c>
      <c r="C228" s="621" t="s">
        <v>319</v>
      </c>
      <c r="D228" s="641" t="s">
        <v>2691</v>
      </c>
      <c r="E228" s="641" t="s">
        <v>547</v>
      </c>
      <c r="F228" s="641" t="s">
        <v>548</v>
      </c>
      <c r="G228" s="641"/>
      <c r="H228" s="642" t="s">
        <v>549</v>
      </c>
      <c r="I228" s="647">
        <v>2002</v>
      </c>
      <c r="J228" s="644">
        <v>160000</v>
      </c>
      <c r="K228" s="644">
        <v>1296000</v>
      </c>
      <c r="L228" s="644">
        <v>1213944.3656300001</v>
      </c>
      <c r="M228" s="644">
        <v>1190478.7422</v>
      </c>
      <c r="N228" s="577"/>
      <c r="O228" s="577">
        <v>0.98</v>
      </c>
      <c r="P228" s="641"/>
      <c r="Q228" s="608" t="s">
        <v>550</v>
      </c>
    </row>
    <row r="229" spans="1:17" ht="45">
      <c r="A229" s="621" t="s">
        <v>527</v>
      </c>
      <c r="B229" s="621" t="s">
        <v>289</v>
      </c>
      <c r="C229" s="621" t="s">
        <v>319</v>
      </c>
      <c r="D229" s="641" t="s">
        <v>2691</v>
      </c>
      <c r="E229" s="641"/>
      <c r="F229" s="641"/>
      <c r="G229" s="641"/>
      <c r="H229" s="642" t="s">
        <v>551</v>
      </c>
      <c r="I229" s="586">
        <v>2006</v>
      </c>
      <c r="J229" s="644">
        <v>500000</v>
      </c>
      <c r="K229" s="644">
        <v>2323500</v>
      </c>
      <c r="L229" s="644">
        <v>1843758.9983299999</v>
      </c>
      <c r="M229" s="644">
        <v>1843191.2396300002</v>
      </c>
      <c r="N229" s="577"/>
      <c r="O229" s="577">
        <v>1</v>
      </c>
      <c r="P229" s="641"/>
      <c r="Q229" s="608" t="s">
        <v>552</v>
      </c>
    </row>
    <row r="230" spans="1:17" ht="45">
      <c r="A230" s="621" t="s">
        <v>527</v>
      </c>
      <c r="B230" s="621" t="s">
        <v>289</v>
      </c>
      <c r="C230" s="621" t="s">
        <v>319</v>
      </c>
      <c r="D230" s="641" t="s">
        <v>2691</v>
      </c>
      <c r="E230" s="641"/>
      <c r="F230" s="641"/>
      <c r="G230" s="641"/>
      <c r="H230" s="642" t="s">
        <v>553</v>
      </c>
      <c r="I230" s="584">
        <v>2007</v>
      </c>
      <c r="J230" s="644">
        <v>500000</v>
      </c>
      <c r="K230" s="644">
        <v>2333500</v>
      </c>
      <c r="L230" s="644">
        <v>1913768.5094100002</v>
      </c>
      <c r="M230" s="644">
        <v>1909369.31461</v>
      </c>
      <c r="N230" s="577"/>
      <c r="O230" s="577">
        <v>1</v>
      </c>
      <c r="P230" s="641"/>
      <c r="Q230" s="608" t="s">
        <v>554</v>
      </c>
    </row>
    <row r="231" spans="1:17" ht="30">
      <c r="A231" s="621" t="s">
        <v>527</v>
      </c>
      <c r="B231" s="621" t="s">
        <v>289</v>
      </c>
      <c r="C231" s="621" t="s">
        <v>319</v>
      </c>
      <c r="D231" s="584" t="s">
        <v>2697</v>
      </c>
      <c r="E231" s="584"/>
      <c r="F231" s="584"/>
      <c r="G231" s="584"/>
      <c r="H231" s="605" t="s">
        <v>555</v>
      </c>
      <c r="I231" s="584"/>
      <c r="J231" s="585"/>
      <c r="K231" s="585"/>
      <c r="L231" s="585"/>
      <c r="M231" s="585"/>
      <c r="N231" s="577"/>
      <c r="O231" s="577"/>
      <c r="P231" s="584"/>
      <c r="Q231" s="605"/>
    </row>
    <row r="232" spans="1:17" ht="30">
      <c r="A232" s="621" t="s">
        <v>527</v>
      </c>
      <c r="B232" s="621" t="s">
        <v>289</v>
      </c>
      <c r="C232" s="621" t="s">
        <v>319</v>
      </c>
      <c r="D232" s="641" t="s">
        <v>2697</v>
      </c>
      <c r="E232" s="641"/>
      <c r="F232" s="641"/>
      <c r="G232" s="641"/>
      <c r="H232" s="642" t="s">
        <v>556</v>
      </c>
      <c r="I232" s="648">
        <v>2012</v>
      </c>
      <c r="J232" s="644">
        <v>1155000</v>
      </c>
      <c r="K232" s="644">
        <v>1155000</v>
      </c>
      <c r="L232" s="644">
        <v>139.28148000000002</v>
      </c>
      <c r="M232" s="644">
        <v>139.28148000000002</v>
      </c>
      <c r="N232" s="577"/>
      <c r="O232" s="577">
        <v>0</v>
      </c>
      <c r="P232" s="641"/>
      <c r="Q232" s="646" t="s">
        <v>557</v>
      </c>
    </row>
    <row r="233" spans="1:17" ht="30">
      <c r="A233" s="621" t="s">
        <v>527</v>
      </c>
      <c r="B233" s="621" t="s">
        <v>289</v>
      </c>
      <c r="C233" s="621" t="s">
        <v>319</v>
      </c>
      <c r="D233" s="641" t="s">
        <v>2697</v>
      </c>
      <c r="E233" s="641"/>
      <c r="F233" s="641"/>
      <c r="G233" s="641"/>
      <c r="H233" s="642" t="s">
        <v>558</v>
      </c>
      <c r="I233" s="649">
        <v>2011</v>
      </c>
      <c r="J233" s="644">
        <v>2310000</v>
      </c>
      <c r="K233" s="644">
        <v>6818355</v>
      </c>
      <c r="L233" s="644">
        <v>6055151.7649799995</v>
      </c>
      <c r="M233" s="644">
        <v>5351323.0448500002</v>
      </c>
      <c r="N233" s="577"/>
      <c r="O233" s="577">
        <v>0.7</v>
      </c>
      <c r="P233" s="641"/>
      <c r="Q233" s="609" t="s">
        <v>20</v>
      </c>
    </row>
    <row r="234" spans="1:17" ht="30">
      <c r="A234" s="621" t="s">
        <v>527</v>
      </c>
      <c r="B234" s="621" t="s">
        <v>289</v>
      </c>
      <c r="C234" s="621" t="s">
        <v>319</v>
      </c>
      <c r="D234" s="641" t="s">
        <v>2697</v>
      </c>
      <c r="E234" s="641"/>
      <c r="F234" s="641"/>
      <c r="G234" s="641"/>
      <c r="H234" s="642" t="s">
        <v>559</v>
      </c>
      <c r="I234" s="648">
        <v>2012</v>
      </c>
      <c r="J234" s="644">
        <v>711000</v>
      </c>
      <c r="K234" s="644">
        <v>2051821</v>
      </c>
      <c r="L234" s="644">
        <v>1824430.2120899998</v>
      </c>
      <c r="M234" s="644">
        <v>1810721.88576</v>
      </c>
      <c r="N234" s="577"/>
      <c r="O234" s="577">
        <v>0.97</v>
      </c>
      <c r="P234" s="641"/>
      <c r="Q234" s="642" t="s">
        <v>560</v>
      </c>
    </row>
    <row r="235" spans="1:17" ht="30">
      <c r="A235" s="621" t="s">
        <v>527</v>
      </c>
      <c r="B235" s="621" t="s">
        <v>289</v>
      </c>
      <c r="C235" s="621" t="s">
        <v>319</v>
      </c>
      <c r="D235" s="641" t="s">
        <v>2697</v>
      </c>
      <c r="E235" s="641"/>
      <c r="F235" s="641"/>
      <c r="G235" s="641"/>
      <c r="H235" s="642" t="s">
        <v>561</v>
      </c>
      <c r="I235" s="649">
        <v>2011</v>
      </c>
      <c r="J235" s="644">
        <v>1422000</v>
      </c>
      <c r="K235" s="644">
        <v>3409000</v>
      </c>
      <c r="L235" s="644">
        <v>944.40995999999996</v>
      </c>
      <c r="M235" s="644">
        <v>944.40995999999996</v>
      </c>
      <c r="N235" s="577"/>
      <c r="O235" s="577">
        <v>0</v>
      </c>
      <c r="P235" s="641"/>
      <c r="Q235" s="646" t="s">
        <v>557</v>
      </c>
    </row>
    <row r="236" spans="1:17" ht="30">
      <c r="A236" s="621" t="s">
        <v>527</v>
      </c>
      <c r="B236" s="621" t="s">
        <v>289</v>
      </c>
      <c r="C236" s="621" t="s">
        <v>319</v>
      </c>
      <c r="D236" s="584" t="s">
        <v>2697</v>
      </c>
      <c r="E236" s="584"/>
      <c r="F236" s="584"/>
      <c r="G236" s="584"/>
      <c r="H236" s="605" t="s">
        <v>562</v>
      </c>
      <c r="I236" s="584">
        <v>4</v>
      </c>
      <c r="J236" s="585">
        <v>5598000</v>
      </c>
      <c r="K236" s="585">
        <v>13434176</v>
      </c>
      <c r="L236" s="585">
        <v>7880665.6685099993</v>
      </c>
      <c r="M236" s="585">
        <v>7163128.6220500004</v>
      </c>
      <c r="N236" s="577"/>
      <c r="O236" s="577"/>
      <c r="P236" s="584"/>
      <c r="Q236" s="605">
        <v>4</v>
      </c>
    </row>
    <row r="237" spans="1:17" ht="45">
      <c r="A237" s="621" t="s">
        <v>527</v>
      </c>
      <c r="B237" s="621" t="s">
        <v>289</v>
      </c>
      <c r="C237" s="621" t="s">
        <v>319</v>
      </c>
      <c r="D237" s="641" t="s">
        <v>2700</v>
      </c>
      <c r="E237" s="641"/>
      <c r="F237" s="641"/>
      <c r="G237" s="641"/>
      <c r="H237" s="642" t="s">
        <v>564</v>
      </c>
      <c r="I237" s="641">
        <v>2010</v>
      </c>
      <c r="J237" s="644">
        <v>300000</v>
      </c>
      <c r="K237" s="644">
        <v>1284000</v>
      </c>
      <c r="L237" s="644">
        <v>996882.25138999999</v>
      </c>
      <c r="M237" s="644">
        <v>996865.81183000002</v>
      </c>
      <c r="N237" s="577"/>
      <c r="O237" s="577">
        <v>0.98</v>
      </c>
      <c r="P237" s="641"/>
      <c r="Q237" s="642" t="s">
        <v>565</v>
      </c>
    </row>
    <row r="238" spans="1:17" ht="45">
      <c r="A238" s="621" t="s">
        <v>527</v>
      </c>
      <c r="B238" s="621" t="s">
        <v>289</v>
      </c>
      <c r="C238" s="621" t="s">
        <v>319</v>
      </c>
      <c r="D238" s="641" t="s">
        <v>2700</v>
      </c>
      <c r="E238" s="641"/>
      <c r="F238" s="641"/>
      <c r="G238" s="641"/>
      <c r="H238" s="642" t="s">
        <v>566</v>
      </c>
      <c r="I238" s="586">
        <v>2006</v>
      </c>
      <c r="J238" s="644">
        <v>250000</v>
      </c>
      <c r="K238" s="644">
        <v>1029000</v>
      </c>
      <c r="L238" s="644">
        <v>959593.90622</v>
      </c>
      <c r="M238" s="644">
        <v>789288.48423000006</v>
      </c>
      <c r="N238" s="577"/>
      <c r="O238" s="577">
        <v>0.88</v>
      </c>
      <c r="P238" s="641"/>
      <c r="Q238" s="645" t="s">
        <v>20</v>
      </c>
    </row>
    <row r="239" spans="1:17" ht="60">
      <c r="A239" s="621" t="s">
        <v>527</v>
      </c>
      <c r="B239" s="621" t="s">
        <v>289</v>
      </c>
      <c r="C239" s="621" t="s">
        <v>319</v>
      </c>
      <c r="D239" s="641" t="s">
        <v>2700</v>
      </c>
      <c r="E239" s="641"/>
      <c r="F239" s="641"/>
      <c r="G239" s="641"/>
      <c r="H239" s="642" t="s">
        <v>567</v>
      </c>
      <c r="I239" s="641">
        <v>2010</v>
      </c>
      <c r="J239" s="644">
        <v>800000</v>
      </c>
      <c r="K239" s="644">
        <v>1945360</v>
      </c>
      <c r="L239" s="644">
        <v>1707147.2703800001</v>
      </c>
      <c r="M239" s="644">
        <v>1717555.4268800002</v>
      </c>
      <c r="N239" s="577"/>
      <c r="O239" s="577">
        <v>0.98</v>
      </c>
      <c r="P239" s="641"/>
      <c r="Q239" s="642" t="s">
        <v>568</v>
      </c>
    </row>
    <row r="240" spans="1:17" ht="30">
      <c r="A240" s="621" t="s">
        <v>527</v>
      </c>
      <c r="B240" s="621" t="s">
        <v>289</v>
      </c>
      <c r="C240" s="621" t="s">
        <v>319</v>
      </c>
      <c r="D240" s="641" t="s">
        <v>2703</v>
      </c>
      <c r="E240" s="641"/>
      <c r="F240" s="641"/>
      <c r="G240" s="641"/>
      <c r="H240" s="642" t="s">
        <v>570</v>
      </c>
      <c r="I240" s="587">
        <v>2015</v>
      </c>
      <c r="J240" s="644">
        <v>1800000</v>
      </c>
      <c r="K240" s="644">
        <v>1800000</v>
      </c>
      <c r="L240" s="644">
        <v>0</v>
      </c>
      <c r="M240" s="644">
        <v>0</v>
      </c>
      <c r="N240" s="577"/>
      <c r="O240" s="577">
        <v>0</v>
      </c>
      <c r="P240" s="641"/>
      <c r="Q240" s="646" t="s">
        <v>557</v>
      </c>
    </row>
    <row r="241" spans="1:17" ht="45">
      <c r="A241" s="621" t="s">
        <v>527</v>
      </c>
      <c r="B241" s="621" t="s">
        <v>289</v>
      </c>
      <c r="C241" s="621" t="s">
        <v>319</v>
      </c>
      <c r="D241" s="641" t="s">
        <v>2703</v>
      </c>
      <c r="E241" s="641"/>
      <c r="F241" s="641"/>
      <c r="G241" s="641"/>
      <c r="H241" s="642" t="s">
        <v>571</v>
      </c>
      <c r="I241" s="648">
        <v>2018</v>
      </c>
      <c r="J241" s="644">
        <v>3000000</v>
      </c>
      <c r="K241" s="644">
        <v>3000000</v>
      </c>
      <c r="L241" s="644">
        <v>1745931.3465499999</v>
      </c>
      <c r="M241" s="644">
        <v>1447097.70242</v>
      </c>
      <c r="N241" s="577"/>
      <c r="O241" s="577">
        <v>0.95</v>
      </c>
      <c r="P241" s="641"/>
      <c r="Q241" s="642" t="s">
        <v>20</v>
      </c>
    </row>
    <row r="242" spans="1:17" ht="45">
      <c r="A242" s="621" t="s">
        <v>527</v>
      </c>
      <c r="B242" s="621" t="s">
        <v>289</v>
      </c>
      <c r="C242" s="621" t="s">
        <v>319</v>
      </c>
      <c r="D242" s="641" t="s">
        <v>2703</v>
      </c>
      <c r="E242" s="641"/>
      <c r="F242" s="641"/>
      <c r="G242" s="641"/>
      <c r="H242" s="642" t="s">
        <v>572</v>
      </c>
      <c r="I242" s="648">
        <v>2018</v>
      </c>
      <c r="J242" s="644">
        <v>4000000</v>
      </c>
      <c r="K242" s="644">
        <v>4000000</v>
      </c>
      <c r="L242" s="644">
        <v>1026443.6347899999</v>
      </c>
      <c r="M242" s="644">
        <v>768461.64741000009</v>
      </c>
      <c r="N242" s="577"/>
      <c r="O242" s="577">
        <v>0.95</v>
      </c>
      <c r="P242" s="641"/>
      <c r="Q242" s="642" t="s">
        <v>20</v>
      </c>
    </row>
    <row r="243" spans="1:17" ht="45">
      <c r="A243" s="621" t="s">
        <v>527</v>
      </c>
      <c r="B243" s="621" t="s">
        <v>289</v>
      </c>
      <c r="C243" s="621" t="s">
        <v>319</v>
      </c>
      <c r="D243" s="641" t="s">
        <v>2704</v>
      </c>
      <c r="E243" s="641"/>
      <c r="F243" s="641"/>
      <c r="G243" s="641"/>
      <c r="H243" s="642" t="s">
        <v>574</v>
      </c>
      <c r="I243" s="650">
        <v>2014</v>
      </c>
      <c r="J243" s="644">
        <v>1210000</v>
      </c>
      <c r="K243" s="644">
        <v>1161162</v>
      </c>
      <c r="L243" s="644">
        <v>1063288.1438800001</v>
      </c>
      <c r="M243" s="644">
        <v>930820.38634000008</v>
      </c>
      <c r="N243" s="577"/>
      <c r="O243" s="577">
        <v>0.89</v>
      </c>
      <c r="P243" s="641"/>
      <c r="Q243" s="642" t="s">
        <v>436</v>
      </c>
    </row>
    <row r="244" spans="1:17" ht="45">
      <c r="A244" s="621" t="s">
        <v>527</v>
      </c>
      <c r="B244" s="621" t="s">
        <v>289</v>
      </c>
      <c r="C244" s="621" t="s">
        <v>319</v>
      </c>
      <c r="D244" s="641" t="s">
        <v>2704</v>
      </c>
      <c r="E244" s="641"/>
      <c r="F244" s="641"/>
      <c r="G244" s="641"/>
      <c r="H244" s="642" t="s">
        <v>575</v>
      </c>
      <c r="I244" s="650">
        <v>2013</v>
      </c>
      <c r="J244" s="644">
        <v>1210000</v>
      </c>
      <c r="K244" s="644">
        <v>1210000</v>
      </c>
      <c r="L244" s="644">
        <v>1173955.87185</v>
      </c>
      <c r="M244" s="644">
        <v>883084.08652999997</v>
      </c>
      <c r="N244" s="577"/>
      <c r="O244" s="577">
        <v>0.9</v>
      </c>
      <c r="P244" s="641"/>
      <c r="Q244" s="642" t="s">
        <v>436</v>
      </c>
    </row>
    <row r="245" spans="1:17" ht="45">
      <c r="A245" s="621" t="s">
        <v>527</v>
      </c>
      <c r="B245" s="621" t="s">
        <v>289</v>
      </c>
      <c r="C245" s="621" t="s">
        <v>319</v>
      </c>
      <c r="D245" s="641" t="s">
        <v>2704</v>
      </c>
      <c r="E245" s="641"/>
      <c r="F245" s="641"/>
      <c r="G245" s="641"/>
      <c r="H245" s="642" t="s">
        <v>576</v>
      </c>
      <c r="I245" s="650">
        <v>2012</v>
      </c>
      <c r="J245" s="644">
        <v>1210000</v>
      </c>
      <c r="K245" s="644">
        <v>1075148</v>
      </c>
      <c r="L245" s="644">
        <v>946653.00538999995</v>
      </c>
      <c r="M245" s="644">
        <v>830032.32250000001</v>
      </c>
      <c r="N245" s="577"/>
      <c r="O245" s="577">
        <v>0.88</v>
      </c>
      <c r="P245" s="641"/>
      <c r="Q245" s="642" t="s">
        <v>436</v>
      </c>
    </row>
    <row r="246" spans="1:17" ht="30">
      <c r="A246" s="621" t="s">
        <v>527</v>
      </c>
      <c r="B246" s="621" t="s">
        <v>289</v>
      </c>
      <c r="C246" s="621" t="s">
        <v>319</v>
      </c>
      <c r="D246" s="641" t="s">
        <v>2704</v>
      </c>
      <c r="E246" s="641"/>
      <c r="F246" s="641"/>
      <c r="G246" s="641"/>
      <c r="H246" s="642" t="s">
        <v>578</v>
      </c>
      <c r="I246" s="650">
        <v>2009</v>
      </c>
      <c r="J246" s="644">
        <v>2250000</v>
      </c>
      <c r="K246" s="644">
        <v>2799122</v>
      </c>
      <c r="L246" s="644">
        <v>2720979.5278400001</v>
      </c>
      <c r="M246" s="644">
        <v>2660229.6950400001</v>
      </c>
      <c r="N246" s="577"/>
      <c r="O246" s="577">
        <v>0.75</v>
      </c>
      <c r="P246" s="641"/>
      <c r="Q246" s="642" t="s">
        <v>579</v>
      </c>
    </row>
    <row r="247" spans="1:17" ht="60">
      <c r="A247" s="621" t="s">
        <v>527</v>
      </c>
      <c r="B247" s="621" t="s">
        <v>289</v>
      </c>
      <c r="C247" s="621" t="s">
        <v>319</v>
      </c>
      <c r="D247" s="641" t="s">
        <v>2704</v>
      </c>
      <c r="E247" s="641"/>
      <c r="F247" s="641"/>
      <c r="G247" s="641"/>
      <c r="H247" s="642" t="s">
        <v>580</v>
      </c>
      <c r="I247" s="650">
        <v>2018</v>
      </c>
      <c r="J247" s="644">
        <v>2500000</v>
      </c>
      <c r="K247" s="644">
        <v>1370000</v>
      </c>
      <c r="L247" s="644">
        <v>1304918.0270100001</v>
      </c>
      <c r="M247" s="644">
        <v>771976.81697000004</v>
      </c>
      <c r="N247" s="577"/>
      <c r="O247" s="577">
        <v>0.75</v>
      </c>
      <c r="P247" s="641"/>
      <c r="Q247" s="642" t="s">
        <v>20</v>
      </c>
    </row>
    <row r="248" spans="1:17" ht="75">
      <c r="A248" s="621" t="s">
        <v>527</v>
      </c>
      <c r="B248" s="621" t="s">
        <v>289</v>
      </c>
      <c r="C248" s="621" t="s">
        <v>319</v>
      </c>
      <c r="D248" s="641" t="s">
        <v>2704</v>
      </c>
      <c r="E248" s="641"/>
      <c r="F248" s="641"/>
      <c r="G248" s="641"/>
      <c r="H248" s="642" t="s">
        <v>581</v>
      </c>
      <c r="I248" s="584">
        <v>2022</v>
      </c>
      <c r="J248" s="644">
        <v>1600000</v>
      </c>
      <c r="K248" s="644">
        <v>1600000</v>
      </c>
      <c r="L248" s="644">
        <v>1197586.37396</v>
      </c>
      <c r="M248" s="644">
        <v>46828.811179999997</v>
      </c>
      <c r="N248" s="577"/>
      <c r="O248" s="577">
        <v>0.15</v>
      </c>
      <c r="P248" s="641"/>
      <c r="Q248" s="642" t="s">
        <v>20</v>
      </c>
    </row>
    <row r="249" spans="1:17" ht="60">
      <c r="A249" s="621" t="s">
        <v>527</v>
      </c>
      <c r="B249" s="621" t="s">
        <v>289</v>
      </c>
      <c r="C249" s="621" t="s">
        <v>319</v>
      </c>
      <c r="D249" s="641" t="s">
        <v>2704</v>
      </c>
      <c r="E249" s="641"/>
      <c r="F249" s="641"/>
      <c r="G249" s="641"/>
      <c r="H249" s="642" t="s">
        <v>582</v>
      </c>
      <c r="I249" s="584">
        <v>2022</v>
      </c>
      <c r="J249" s="644">
        <v>2000000</v>
      </c>
      <c r="K249" s="644">
        <v>2000000</v>
      </c>
      <c r="L249" s="644">
        <v>1754714.00987</v>
      </c>
      <c r="M249" s="644">
        <v>340640.52132</v>
      </c>
      <c r="N249" s="577"/>
      <c r="O249" s="577">
        <v>0.3</v>
      </c>
      <c r="P249" s="641"/>
      <c r="Q249" s="642" t="s">
        <v>20</v>
      </c>
    </row>
    <row r="250" spans="1:17" ht="45">
      <c r="A250" s="621" t="s">
        <v>527</v>
      </c>
      <c r="B250" s="621" t="s">
        <v>289</v>
      </c>
      <c r="C250" s="621" t="s">
        <v>319</v>
      </c>
      <c r="D250" s="641" t="s">
        <v>2711</v>
      </c>
      <c r="E250" s="641"/>
      <c r="F250" s="641"/>
      <c r="G250" s="641"/>
      <c r="H250" s="642" t="s">
        <v>584</v>
      </c>
      <c r="I250" s="650">
        <v>2012</v>
      </c>
      <c r="J250" s="644">
        <v>600000</v>
      </c>
      <c r="K250" s="644">
        <v>1188162</v>
      </c>
      <c r="L250" s="644">
        <v>31091.867489999997</v>
      </c>
      <c r="M250" s="644">
        <v>4237.6137900000003</v>
      </c>
      <c r="N250" s="577"/>
      <c r="O250" s="577">
        <v>0</v>
      </c>
      <c r="P250" s="641"/>
      <c r="Q250" s="610" t="s">
        <v>585</v>
      </c>
    </row>
    <row r="251" spans="1:17" ht="30">
      <c r="A251" s="621" t="s">
        <v>527</v>
      </c>
      <c r="B251" s="621" t="s">
        <v>289</v>
      </c>
      <c r="C251" s="621" t="s">
        <v>319</v>
      </c>
      <c r="D251" s="641" t="s">
        <v>2711</v>
      </c>
      <c r="E251" s="641"/>
      <c r="F251" s="641"/>
      <c r="G251" s="641"/>
      <c r="H251" s="642" t="s">
        <v>586</v>
      </c>
      <c r="I251" s="641">
        <v>2013</v>
      </c>
      <c r="J251" s="644">
        <v>500000</v>
      </c>
      <c r="K251" s="644">
        <v>2906000</v>
      </c>
      <c r="L251" s="644">
        <v>2706416.0718299998</v>
      </c>
      <c r="M251" s="644">
        <v>737492.51922999998</v>
      </c>
      <c r="N251" s="577"/>
      <c r="O251" s="577">
        <v>0.65</v>
      </c>
      <c r="P251" s="641"/>
      <c r="Q251" s="646" t="s">
        <v>20</v>
      </c>
    </row>
    <row r="252" spans="1:17" ht="45">
      <c r="A252" s="621" t="s">
        <v>527</v>
      </c>
      <c r="B252" s="621" t="s">
        <v>289</v>
      </c>
      <c r="C252" s="621" t="s">
        <v>319</v>
      </c>
      <c r="D252" s="641" t="s">
        <v>2711</v>
      </c>
      <c r="E252" s="641"/>
      <c r="F252" s="641"/>
      <c r="G252" s="641"/>
      <c r="H252" s="642" t="s">
        <v>587</v>
      </c>
      <c r="I252" s="588">
        <v>2018</v>
      </c>
      <c r="J252" s="644">
        <v>5000000</v>
      </c>
      <c r="K252" s="644">
        <v>25000000</v>
      </c>
      <c r="L252" s="644">
        <v>23977964.659110002</v>
      </c>
      <c r="M252" s="644">
        <v>3893705.9654099997</v>
      </c>
      <c r="N252" s="577"/>
      <c r="O252" s="577">
        <v>0.15</v>
      </c>
      <c r="P252" s="641"/>
      <c r="Q252" s="646" t="s">
        <v>588</v>
      </c>
    </row>
    <row r="253" spans="1:17" ht="75">
      <c r="A253" s="621" t="s">
        <v>527</v>
      </c>
      <c r="B253" s="621" t="s">
        <v>289</v>
      </c>
      <c r="C253" s="621" t="s">
        <v>319</v>
      </c>
      <c r="D253" s="641" t="s">
        <v>2716</v>
      </c>
      <c r="E253" s="641"/>
      <c r="F253" s="641"/>
      <c r="G253" s="641"/>
      <c r="H253" s="642" t="s">
        <v>590</v>
      </c>
      <c r="I253" s="643">
        <v>2022</v>
      </c>
      <c r="J253" s="644">
        <v>1400000</v>
      </c>
      <c r="K253" s="644">
        <v>1400000</v>
      </c>
      <c r="L253" s="644">
        <v>1383159.6507000001</v>
      </c>
      <c r="M253" s="644">
        <v>1061921.2086199999</v>
      </c>
      <c r="N253" s="577"/>
      <c r="O253" s="577">
        <v>1</v>
      </c>
      <c r="P253" s="641"/>
      <c r="Q253" s="611" t="s">
        <v>591</v>
      </c>
    </row>
    <row r="254" spans="1:17" ht="30">
      <c r="A254" s="621" t="s">
        <v>527</v>
      </c>
      <c r="B254" s="621" t="s">
        <v>313</v>
      </c>
      <c r="C254" s="621" t="s">
        <v>319</v>
      </c>
      <c r="D254" s="621" t="s">
        <v>2705</v>
      </c>
      <c r="E254" s="621" t="s">
        <v>593</v>
      </c>
      <c r="F254" s="621" t="s">
        <v>594</v>
      </c>
      <c r="G254" s="621"/>
      <c r="H254" s="618" t="s">
        <v>595</v>
      </c>
      <c r="I254" s="621"/>
      <c r="J254" s="622">
        <v>3307000</v>
      </c>
      <c r="K254" s="622">
        <v>3307000</v>
      </c>
      <c r="L254" s="622">
        <v>2573379</v>
      </c>
      <c r="M254" s="622">
        <v>883361</v>
      </c>
      <c r="N254" s="577"/>
      <c r="O254" s="577">
        <v>70</v>
      </c>
      <c r="P254" s="621"/>
      <c r="Q254" s="618"/>
    </row>
    <row r="255" spans="1:17" ht="45">
      <c r="A255" s="621" t="s">
        <v>527</v>
      </c>
      <c r="B255" s="621" t="s">
        <v>313</v>
      </c>
      <c r="C255" s="621" t="s">
        <v>319</v>
      </c>
      <c r="D255" s="621" t="s">
        <v>2705</v>
      </c>
      <c r="E255" s="621" t="s">
        <v>593</v>
      </c>
      <c r="F255" s="621" t="s">
        <v>594</v>
      </c>
      <c r="G255" s="621"/>
      <c r="H255" s="618" t="s">
        <v>596</v>
      </c>
      <c r="I255" s="621"/>
      <c r="J255" s="622">
        <v>1130000</v>
      </c>
      <c r="K255" s="622">
        <v>1130000</v>
      </c>
      <c r="L255" s="622">
        <v>221270</v>
      </c>
      <c r="M255" s="622">
        <v>221270</v>
      </c>
      <c r="N255" s="577"/>
      <c r="O255" s="577">
        <v>0</v>
      </c>
      <c r="P255" s="621"/>
      <c r="Q255" s="618" t="s">
        <v>597</v>
      </c>
    </row>
    <row r="256" spans="1:17" ht="30">
      <c r="A256" s="621" t="s">
        <v>527</v>
      </c>
      <c r="B256" s="621" t="s">
        <v>313</v>
      </c>
      <c r="C256" s="621" t="s">
        <v>319</v>
      </c>
      <c r="D256" s="621" t="s">
        <v>2711</v>
      </c>
      <c r="E256" s="621" t="s">
        <v>599</v>
      </c>
      <c r="F256" s="621" t="s">
        <v>600</v>
      </c>
      <c r="G256" s="621"/>
      <c r="H256" s="618" t="s">
        <v>601</v>
      </c>
      <c r="I256" s="621"/>
      <c r="J256" s="622">
        <v>950000</v>
      </c>
      <c r="K256" s="622">
        <v>1550000</v>
      </c>
      <c r="L256" s="622">
        <v>1248685</v>
      </c>
      <c r="M256" s="622">
        <v>1248685</v>
      </c>
      <c r="N256" s="577"/>
      <c r="O256" s="577">
        <v>30</v>
      </c>
      <c r="P256" s="621"/>
      <c r="Q256" s="618" t="s">
        <v>602</v>
      </c>
    </row>
    <row r="257" spans="1:17" ht="30">
      <c r="A257" s="621" t="s">
        <v>527</v>
      </c>
      <c r="B257" s="621" t="s">
        <v>313</v>
      </c>
      <c r="C257" s="621" t="s">
        <v>319</v>
      </c>
      <c r="D257" s="621" t="s">
        <v>2711</v>
      </c>
      <c r="E257" s="621" t="s">
        <v>599</v>
      </c>
      <c r="F257" s="621" t="s">
        <v>600</v>
      </c>
      <c r="G257" s="621"/>
      <c r="H257" s="618" t="s">
        <v>603</v>
      </c>
      <c r="I257" s="621"/>
      <c r="J257" s="622">
        <v>1279583</v>
      </c>
      <c r="K257" s="622">
        <v>1279583</v>
      </c>
      <c r="L257" s="622">
        <v>1226844</v>
      </c>
      <c r="M257" s="622">
        <v>239020</v>
      </c>
      <c r="N257" s="577"/>
      <c r="O257" s="577">
        <v>98</v>
      </c>
      <c r="P257" s="621"/>
      <c r="Q257" s="618" t="s">
        <v>604</v>
      </c>
    </row>
    <row r="258" spans="1:17" ht="30">
      <c r="A258" s="621" t="s">
        <v>527</v>
      </c>
      <c r="B258" s="621" t="s">
        <v>297</v>
      </c>
      <c r="C258" s="621" t="s">
        <v>319</v>
      </c>
      <c r="D258" s="651" t="s">
        <v>2691</v>
      </c>
      <c r="E258" s="651" t="s">
        <v>606</v>
      </c>
      <c r="F258" s="651" t="s">
        <v>607</v>
      </c>
      <c r="G258" s="651" t="s">
        <v>608</v>
      </c>
      <c r="H258" s="652" t="s">
        <v>609</v>
      </c>
      <c r="I258" s="651" t="s">
        <v>610</v>
      </c>
      <c r="J258" s="591">
        <v>900000</v>
      </c>
      <c r="K258" s="591">
        <v>2316607</v>
      </c>
      <c r="L258" s="591">
        <v>29895</v>
      </c>
      <c r="M258" s="591">
        <v>28459.572620000003</v>
      </c>
      <c r="N258" s="592"/>
      <c r="O258" s="592">
        <v>0</v>
      </c>
      <c r="P258" s="594"/>
      <c r="Q258" s="653" t="s">
        <v>611</v>
      </c>
    </row>
    <row r="259" spans="1:17" ht="30">
      <c r="A259" s="621" t="s">
        <v>527</v>
      </c>
      <c r="B259" s="621" t="s">
        <v>297</v>
      </c>
      <c r="C259" s="621" t="s">
        <v>319</v>
      </c>
      <c r="D259" s="654" t="s">
        <v>2691</v>
      </c>
      <c r="E259" s="654" t="s">
        <v>606</v>
      </c>
      <c r="F259" s="654" t="s">
        <v>607</v>
      </c>
      <c r="G259" s="654" t="s">
        <v>612</v>
      </c>
      <c r="H259" s="655" t="s">
        <v>613</v>
      </c>
      <c r="I259" s="656" t="s">
        <v>614</v>
      </c>
      <c r="J259" s="589">
        <v>500000</v>
      </c>
      <c r="K259" s="589">
        <v>1800000</v>
      </c>
      <c r="L259" s="589">
        <v>16640</v>
      </c>
      <c r="M259" s="589">
        <v>16310.22517</v>
      </c>
      <c r="N259" s="590"/>
      <c r="O259" s="590">
        <v>0</v>
      </c>
      <c r="P259" s="657"/>
      <c r="Q259" s="658" t="s">
        <v>611</v>
      </c>
    </row>
    <row r="260" spans="1:17" ht="45">
      <c r="A260" s="621" t="s">
        <v>527</v>
      </c>
      <c r="B260" s="621" t="s">
        <v>297</v>
      </c>
      <c r="C260" s="621" t="s">
        <v>319</v>
      </c>
      <c r="D260" s="654" t="s">
        <v>2696</v>
      </c>
      <c r="E260" s="654" t="s">
        <v>616</v>
      </c>
      <c r="F260" s="654" t="s">
        <v>617</v>
      </c>
      <c r="G260" s="654" t="s">
        <v>618</v>
      </c>
      <c r="H260" s="655" t="s">
        <v>619</v>
      </c>
      <c r="I260" s="659">
        <v>2010</v>
      </c>
      <c r="J260" s="591">
        <v>1044000</v>
      </c>
      <c r="K260" s="591">
        <v>1527000</v>
      </c>
      <c r="L260" s="591">
        <v>1490013</v>
      </c>
      <c r="M260" s="591">
        <v>1478610.8300900001</v>
      </c>
      <c r="N260" s="592"/>
      <c r="O260" s="592">
        <v>1</v>
      </c>
      <c r="P260" s="593"/>
      <c r="Q260" s="653" t="s">
        <v>13</v>
      </c>
    </row>
    <row r="261" spans="1:17" ht="15">
      <c r="A261" s="621" t="s">
        <v>527</v>
      </c>
      <c r="B261" s="621" t="s">
        <v>297</v>
      </c>
      <c r="C261" s="621" t="s">
        <v>319</v>
      </c>
      <c r="D261" s="654" t="s">
        <v>2697</v>
      </c>
      <c r="E261" s="654" t="s">
        <v>621</v>
      </c>
      <c r="F261" s="654" t="s">
        <v>622</v>
      </c>
      <c r="G261" s="654" t="s">
        <v>623</v>
      </c>
      <c r="H261" s="655" t="s">
        <v>624</v>
      </c>
      <c r="I261" s="654">
        <v>2011</v>
      </c>
      <c r="J261" s="591">
        <v>2310000</v>
      </c>
      <c r="K261" s="591">
        <v>3104000</v>
      </c>
      <c r="L261" s="591">
        <v>3065910</v>
      </c>
      <c r="M261" s="591">
        <v>3057058.8769800002</v>
      </c>
      <c r="N261" s="592"/>
      <c r="O261" s="592">
        <v>1</v>
      </c>
      <c r="P261" s="651"/>
      <c r="Q261" s="653" t="s">
        <v>13</v>
      </c>
    </row>
    <row r="262" spans="1:17" ht="30">
      <c r="A262" s="621" t="s">
        <v>527</v>
      </c>
      <c r="B262" s="621" t="s">
        <v>297</v>
      </c>
      <c r="C262" s="621" t="s">
        <v>319</v>
      </c>
      <c r="D262" s="654" t="s">
        <v>2703</v>
      </c>
      <c r="E262" s="654" t="s">
        <v>626</v>
      </c>
      <c r="F262" s="654" t="s">
        <v>627</v>
      </c>
      <c r="G262" s="654" t="s">
        <v>628</v>
      </c>
      <c r="H262" s="655" t="s">
        <v>629</v>
      </c>
      <c r="I262" s="654">
        <v>2018</v>
      </c>
      <c r="J262" s="591">
        <v>2000000</v>
      </c>
      <c r="K262" s="591">
        <v>2000000</v>
      </c>
      <c r="L262" s="591">
        <v>1691351</v>
      </c>
      <c r="M262" s="591">
        <v>957852.66949999996</v>
      </c>
      <c r="N262" s="592"/>
      <c r="O262" s="592">
        <v>0.6</v>
      </c>
      <c r="P262" s="651"/>
      <c r="Q262" s="653" t="s">
        <v>630</v>
      </c>
    </row>
    <row r="263" spans="1:17" ht="15">
      <c r="A263" s="621" t="s">
        <v>527</v>
      </c>
      <c r="B263" s="621" t="s">
        <v>297</v>
      </c>
      <c r="C263" s="621" t="s">
        <v>319</v>
      </c>
      <c r="D263" s="651" t="s">
        <v>2705</v>
      </c>
      <c r="E263" s="651" t="s">
        <v>632</v>
      </c>
      <c r="F263" s="651" t="s">
        <v>633</v>
      </c>
      <c r="G263" s="651" t="s">
        <v>634</v>
      </c>
      <c r="H263" s="652" t="s">
        <v>635</v>
      </c>
      <c r="I263" s="651">
        <v>2014</v>
      </c>
      <c r="J263" s="591">
        <v>2800000</v>
      </c>
      <c r="K263" s="591">
        <v>2856358</v>
      </c>
      <c r="L263" s="591">
        <v>2854809</v>
      </c>
      <c r="M263" s="591">
        <v>2714835.5651700003</v>
      </c>
      <c r="N263" s="592"/>
      <c r="O263" s="592">
        <v>1</v>
      </c>
      <c r="P263" s="594"/>
      <c r="Q263" s="653" t="s">
        <v>13</v>
      </c>
    </row>
    <row r="264" spans="1:17" ht="60">
      <c r="A264" s="621" t="s">
        <v>527</v>
      </c>
      <c r="B264" s="621" t="s">
        <v>297</v>
      </c>
      <c r="C264" s="621" t="s">
        <v>319</v>
      </c>
      <c r="D264" s="654" t="s">
        <v>2705</v>
      </c>
      <c r="E264" s="654" t="s">
        <v>636</v>
      </c>
      <c r="F264" s="654" t="s">
        <v>637</v>
      </c>
      <c r="G264" s="654" t="s">
        <v>638</v>
      </c>
      <c r="H264" s="655" t="s">
        <v>639</v>
      </c>
      <c r="I264" s="659">
        <v>2022</v>
      </c>
      <c r="J264" s="591">
        <v>1350000</v>
      </c>
      <c r="K264" s="591">
        <v>1350000</v>
      </c>
      <c r="L264" s="591">
        <v>434473</v>
      </c>
      <c r="M264" s="591">
        <v>102459.8625</v>
      </c>
      <c r="N264" s="592"/>
      <c r="O264" s="592">
        <v>0.25</v>
      </c>
      <c r="P264" s="593"/>
      <c r="Q264" s="653" t="s">
        <v>20</v>
      </c>
    </row>
    <row r="265" spans="1:17" ht="45">
      <c r="A265" s="621" t="s">
        <v>527</v>
      </c>
      <c r="B265" s="621" t="s">
        <v>297</v>
      </c>
      <c r="C265" s="621" t="s">
        <v>319</v>
      </c>
      <c r="D265" s="654" t="s">
        <v>2705</v>
      </c>
      <c r="E265" s="654" t="s">
        <v>636</v>
      </c>
      <c r="F265" s="654" t="s">
        <v>637</v>
      </c>
      <c r="G265" s="654" t="s">
        <v>640</v>
      </c>
      <c r="H265" s="655" t="s">
        <v>641</v>
      </c>
      <c r="I265" s="659">
        <v>2018</v>
      </c>
      <c r="J265" s="591">
        <v>2300000</v>
      </c>
      <c r="K265" s="591">
        <v>2300000</v>
      </c>
      <c r="L265" s="591">
        <v>2244858</v>
      </c>
      <c r="M265" s="591">
        <v>1925463.4642</v>
      </c>
      <c r="N265" s="592"/>
      <c r="O265" s="592">
        <v>0.8</v>
      </c>
      <c r="P265" s="593"/>
      <c r="Q265" s="653" t="s">
        <v>630</v>
      </c>
    </row>
    <row r="266" spans="1:17" ht="30">
      <c r="A266" s="621" t="s">
        <v>527</v>
      </c>
      <c r="B266" s="621" t="s">
        <v>297</v>
      </c>
      <c r="C266" s="621" t="s">
        <v>319</v>
      </c>
      <c r="D266" s="659" t="s">
        <v>2705</v>
      </c>
      <c r="E266" s="659" t="s">
        <v>636</v>
      </c>
      <c r="F266" s="659" t="s">
        <v>637</v>
      </c>
      <c r="G266" s="659" t="s">
        <v>642</v>
      </c>
      <c r="H266" s="653" t="s">
        <v>643</v>
      </c>
      <c r="I266" s="659">
        <v>2018</v>
      </c>
      <c r="J266" s="591">
        <v>1000000</v>
      </c>
      <c r="K266" s="591">
        <v>1000000</v>
      </c>
      <c r="L266" s="591">
        <v>727956</v>
      </c>
      <c r="M266" s="591">
        <v>618847.92944999994</v>
      </c>
      <c r="N266" s="592"/>
      <c r="O266" s="592">
        <v>0.56000000000000005</v>
      </c>
      <c r="P266" s="651"/>
      <c r="Q266" s="652" t="s">
        <v>630</v>
      </c>
    </row>
    <row r="267" spans="1:17" ht="45">
      <c r="A267" s="621" t="s">
        <v>527</v>
      </c>
      <c r="B267" s="621" t="s">
        <v>297</v>
      </c>
      <c r="C267" s="621" t="s">
        <v>319</v>
      </c>
      <c r="D267" s="651" t="s">
        <v>2705</v>
      </c>
      <c r="E267" s="651" t="s">
        <v>636</v>
      </c>
      <c r="F267" s="651" t="s">
        <v>637</v>
      </c>
      <c r="G267" s="651" t="s">
        <v>644</v>
      </c>
      <c r="H267" s="652" t="s">
        <v>645</v>
      </c>
      <c r="I267" s="651">
        <v>2020</v>
      </c>
      <c r="J267" s="591">
        <v>4000000</v>
      </c>
      <c r="K267" s="591">
        <v>4000000</v>
      </c>
      <c r="L267" s="591">
        <v>3880909</v>
      </c>
      <c r="M267" s="591">
        <v>2755539.2608399997</v>
      </c>
      <c r="N267" s="592"/>
      <c r="O267" s="592">
        <v>0.65</v>
      </c>
      <c r="P267" s="594"/>
      <c r="Q267" s="653" t="s">
        <v>114</v>
      </c>
    </row>
    <row r="268" spans="1:17" ht="60">
      <c r="A268" s="621" t="s">
        <v>527</v>
      </c>
      <c r="B268" s="621" t="s">
        <v>297</v>
      </c>
      <c r="C268" s="621" t="s">
        <v>319</v>
      </c>
      <c r="D268" s="654" t="s">
        <v>2708</v>
      </c>
      <c r="E268" s="654" t="s">
        <v>647</v>
      </c>
      <c r="F268" s="654" t="s">
        <v>648</v>
      </c>
      <c r="G268" s="654" t="s">
        <v>649</v>
      </c>
      <c r="H268" s="655" t="s">
        <v>650</v>
      </c>
      <c r="I268" s="659">
        <v>2017</v>
      </c>
      <c r="J268" s="591">
        <v>2500000</v>
      </c>
      <c r="K268" s="591">
        <v>4043000</v>
      </c>
      <c r="L268" s="591">
        <v>3914424</v>
      </c>
      <c r="M268" s="591">
        <v>3897680.6171900001</v>
      </c>
      <c r="N268" s="592"/>
      <c r="O268" s="592">
        <v>0.95</v>
      </c>
      <c r="P268" s="593"/>
      <c r="Q268" s="653" t="s">
        <v>630</v>
      </c>
    </row>
    <row r="269" spans="1:17" ht="15">
      <c r="A269" s="621" t="s">
        <v>527</v>
      </c>
      <c r="B269" s="621" t="s">
        <v>297</v>
      </c>
      <c r="C269" s="621" t="s">
        <v>319</v>
      </c>
      <c r="D269" s="654" t="s">
        <v>2711</v>
      </c>
      <c r="E269" s="654" t="s">
        <v>652</v>
      </c>
      <c r="F269" s="654" t="s">
        <v>653</v>
      </c>
      <c r="G269" s="654" t="s">
        <v>654</v>
      </c>
      <c r="H269" s="655" t="s">
        <v>655</v>
      </c>
      <c r="I269" s="659" t="s">
        <v>610</v>
      </c>
      <c r="J269" s="591">
        <v>1000000</v>
      </c>
      <c r="K269" s="591">
        <v>1000000</v>
      </c>
      <c r="L269" s="591">
        <v>165893</v>
      </c>
      <c r="M269" s="591">
        <v>62104.633000000002</v>
      </c>
      <c r="N269" s="592"/>
      <c r="O269" s="592">
        <v>0.05</v>
      </c>
      <c r="P269" s="593"/>
      <c r="Q269" s="653" t="s">
        <v>114</v>
      </c>
    </row>
    <row r="270" spans="1:17" ht="15">
      <c r="A270" s="621" t="s">
        <v>527</v>
      </c>
      <c r="B270" s="621" t="s">
        <v>297</v>
      </c>
      <c r="C270" s="621" t="s">
        <v>319</v>
      </c>
      <c r="D270" s="659" t="s">
        <v>2711</v>
      </c>
      <c r="E270" s="659" t="s">
        <v>652</v>
      </c>
      <c r="F270" s="659" t="s">
        <v>653</v>
      </c>
      <c r="G270" s="659" t="s">
        <v>656</v>
      </c>
      <c r="H270" s="653" t="s">
        <v>657</v>
      </c>
      <c r="I270" s="659" t="s">
        <v>658</v>
      </c>
      <c r="J270" s="591">
        <v>600000</v>
      </c>
      <c r="K270" s="591">
        <v>1410000</v>
      </c>
      <c r="L270" s="591">
        <v>1115018</v>
      </c>
      <c r="M270" s="591">
        <v>935632.54171999998</v>
      </c>
      <c r="N270" s="592"/>
      <c r="O270" s="592">
        <v>0.9</v>
      </c>
      <c r="P270" s="651"/>
      <c r="Q270" s="612" t="s">
        <v>630</v>
      </c>
    </row>
    <row r="271" spans="1:17" ht="30">
      <c r="A271" s="621" t="s">
        <v>527</v>
      </c>
      <c r="B271" s="621" t="s">
        <v>297</v>
      </c>
      <c r="C271" s="621" t="s">
        <v>319</v>
      </c>
      <c r="D271" s="651" t="s">
        <v>2711</v>
      </c>
      <c r="E271" s="651" t="s">
        <v>652</v>
      </c>
      <c r="F271" s="651" t="s">
        <v>653</v>
      </c>
      <c r="G271" s="651" t="s">
        <v>659</v>
      </c>
      <c r="H271" s="652" t="s">
        <v>660</v>
      </c>
      <c r="I271" s="651" t="s">
        <v>661</v>
      </c>
      <c r="J271" s="591">
        <v>2800000</v>
      </c>
      <c r="K271" s="591">
        <v>4975000</v>
      </c>
      <c r="L271" s="591">
        <v>4573964</v>
      </c>
      <c r="M271" s="591">
        <v>3481534.4893899993</v>
      </c>
      <c r="N271" s="592"/>
      <c r="O271" s="592">
        <v>1</v>
      </c>
      <c r="P271" s="594"/>
      <c r="Q271" s="653" t="s">
        <v>13</v>
      </c>
    </row>
    <row r="272" spans="1:17" ht="45">
      <c r="A272" s="621" t="s">
        <v>527</v>
      </c>
      <c r="B272" s="621" t="s">
        <v>315</v>
      </c>
      <c r="C272" s="621" t="s">
        <v>319</v>
      </c>
      <c r="D272" s="621" t="s">
        <v>2691</v>
      </c>
      <c r="E272" s="621" t="s">
        <v>663</v>
      </c>
      <c r="F272" s="621" t="s">
        <v>664</v>
      </c>
      <c r="G272" s="651" t="s">
        <v>665</v>
      </c>
      <c r="H272" s="652" t="s">
        <v>665</v>
      </c>
      <c r="I272" s="651">
        <v>2022</v>
      </c>
      <c r="J272" s="591">
        <v>1391251</v>
      </c>
      <c r="K272" s="591">
        <v>1391251</v>
      </c>
      <c r="L272" s="591">
        <v>863681</v>
      </c>
      <c r="M272" s="591">
        <v>13744</v>
      </c>
      <c r="N272" s="592"/>
      <c r="O272" s="592">
        <v>0.55000000000000004</v>
      </c>
      <c r="P272" s="594"/>
      <c r="Q272" s="653" t="s">
        <v>114</v>
      </c>
    </row>
    <row r="273" spans="1:17" ht="30">
      <c r="A273" s="621" t="s">
        <v>527</v>
      </c>
      <c r="B273" s="621" t="s">
        <v>315</v>
      </c>
      <c r="C273" s="621" t="s">
        <v>319</v>
      </c>
      <c r="D273" s="621" t="s">
        <v>2691</v>
      </c>
      <c r="E273" s="621" t="s">
        <v>663</v>
      </c>
      <c r="F273" s="621" t="s">
        <v>664</v>
      </c>
      <c r="G273" s="651" t="s">
        <v>666</v>
      </c>
      <c r="H273" s="652" t="s">
        <v>666</v>
      </c>
      <c r="I273" s="651">
        <v>2022</v>
      </c>
      <c r="J273" s="591">
        <v>1796366</v>
      </c>
      <c r="K273" s="591">
        <v>1796366</v>
      </c>
      <c r="L273" s="591">
        <v>122598</v>
      </c>
      <c r="M273" s="591">
        <v>245</v>
      </c>
      <c r="N273" s="592"/>
      <c r="O273" s="592">
        <v>0</v>
      </c>
      <c r="P273" s="594"/>
      <c r="Q273" s="653" t="s">
        <v>114</v>
      </c>
    </row>
    <row r="274" spans="1:17" ht="30">
      <c r="A274" s="621" t="s">
        <v>527</v>
      </c>
      <c r="B274" s="621" t="s">
        <v>315</v>
      </c>
      <c r="C274" s="621" t="s">
        <v>319</v>
      </c>
      <c r="D274" s="621" t="s">
        <v>2708</v>
      </c>
      <c r="E274" s="621" t="s">
        <v>668</v>
      </c>
      <c r="F274" s="621" t="s">
        <v>669</v>
      </c>
      <c r="G274" s="651" t="s">
        <v>670</v>
      </c>
      <c r="H274" s="652" t="s">
        <v>670</v>
      </c>
      <c r="I274" s="651">
        <v>2022</v>
      </c>
      <c r="J274" s="591">
        <v>1292512</v>
      </c>
      <c r="K274" s="591">
        <v>1402868</v>
      </c>
      <c r="L274" s="591">
        <v>1371741</v>
      </c>
      <c r="M274" s="591">
        <v>1233334</v>
      </c>
      <c r="N274" s="592"/>
      <c r="O274" s="592">
        <v>0.95</v>
      </c>
      <c r="P274" s="594"/>
      <c r="Q274" s="653" t="s">
        <v>114</v>
      </c>
    </row>
    <row r="275" spans="1:17" ht="30">
      <c r="A275" s="621" t="s">
        <v>527</v>
      </c>
      <c r="B275" s="621" t="s">
        <v>315</v>
      </c>
      <c r="C275" s="621" t="s">
        <v>319</v>
      </c>
      <c r="D275" s="621" t="s">
        <v>2711</v>
      </c>
      <c r="E275" s="621" t="s">
        <v>672</v>
      </c>
      <c r="F275" s="621" t="s">
        <v>673</v>
      </c>
      <c r="G275" s="651" t="s">
        <v>674</v>
      </c>
      <c r="H275" s="652" t="s">
        <v>674</v>
      </c>
      <c r="I275" s="651">
        <v>2022</v>
      </c>
      <c r="J275" s="591">
        <v>1749275</v>
      </c>
      <c r="K275" s="591">
        <v>2749275</v>
      </c>
      <c r="L275" s="591">
        <v>1661774</v>
      </c>
      <c r="M275" s="591">
        <v>631367</v>
      </c>
      <c r="N275" s="592"/>
      <c r="O275" s="592">
        <v>0.9</v>
      </c>
      <c r="P275" s="594"/>
      <c r="Q275" s="653" t="s">
        <v>114</v>
      </c>
    </row>
    <row r="276" spans="1:17" ht="45">
      <c r="A276" s="621" t="s">
        <v>527</v>
      </c>
      <c r="B276" s="621" t="s">
        <v>271</v>
      </c>
      <c r="C276" s="621" t="s">
        <v>319</v>
      </c>
      <c r="D276" s="621" t="s">
        <v>2691</v>
      </c>
      <c r="E276" s="621" t="s">
        <v>676</v>
      </c>
      <c r="F276" s="621" t="s">
        <v>677</v>
      </c>
      <c r="G276" s="621"/>
      <c r="H276" s="618" t="s">
        <v>678</v>
      </c>
      <c r="I276" s="621">
        <v>2004</v>
      </c>
      <c r="J276" s="622">
        <v>200000</v>
      </c>
      <c r="K276" s="622">
        <v>1135000</v>
      </c>
      <c r="L276" s="622">
        <v>1083832</v>
      </c>
      <c r="M276" s="622">
        <v>1012970</v>
      </c>
      <c r="N276" s="577"/>
      <c r="O276" s="577">
        <v>98</v>
      </c>
      <c r="P276" s="621"/>
      <c r="Q276" s="618"/>
    </row>
    <row r="277" spans="1:17" ht="60">
      <c r="A277" s="621" t="s">
        <v>527</v>
      </c>
      <c r="B277" s="621" t="s">
        <v>271</v>
      </c>
      <c r="C277" s="621" t="s">
        <v>319</v>
      </c>
      <c r="D277" s="621" t="s">
        <v>2691</v>
      </c>
      <c r="E277" s="624" t="s">
        <v>676</v>
      </c>
      <c r="F277" s="621" t="s">
        <v>677</v>
      </c>
      <c r="G277" s="621"/>
      <c r="H277" s="618" t="s">
        <v>679</v>
      </c>
      <c r="I277" s="621">
        <v>2007</v>
      </c>
      <c r="J277" s="622">
        <v>500000</v>
      </c>
      <c r="K277" s="622">
        <v>5129400</v>
      </c>
      <c r="L277" s="622">
        <v>89285</v>
      </c>
      <c r="M277" s="622">
        <v>64133</v>
      </c>
      <c r="N277" s="577"/>
      <c r="O277" s="577">
        <v>0</v>
      </c>
      <c r="P277" s="621"/>
      <c r="Q277" s="618" t="s">
        <v>107</v>
      </c>
    </row>
    <row r="278" spans="1:17" ht="45">
      <c r="A278" s="621" t="s">
        <v>527</v>
      </c>
      <c r="B278" s="621" t="s">
        <v>271</v>
      </c>
      <c r="C278" s="621" t="s">
        <v>319</v>
      </c>
      <c r="D278" s="621" t="s">
        <v>2697</v>
      </c>
      <c r="E278" s="621" t="s">
        <v>681</v>
      </c>
      <c r="F278" s="621" t="s">
        <v>682</v>
      </c>
      <c r="G278" s="621"/>
      <c r="H278" s="618" t="s">
        <v>683</v>
      </c>
      <c r="I278" s="621">
        <v>2011</v>
      </c>
      <c r="J278" s="622">
        <v>2310000</v>
      </c>
      <c r="K278" s="622">
        <v>3220800</v>
      </c>
      <c r="L278" s="622">
        <v>2573730</v>
      </c>
      <c r="M278" s="622">
        <v>2290066</v>
      </c>
      <c r="N278" s="577"/>
      <c r="O278" s="577">
        <v>98</v>
      </c>
      <c r="P278" s="621"/>
      <c r="Q278" s="618" t="s">
        <v>684</v>
      </c>
    </row>
    <row r="279" spans="1:17" ht="45">
      <c r="A279" s="621" t="s">
        <v>527</v>
      </c>
      <c r="B279" s="621" t="s">
        <v>271</v>
      </c>
      <c r="C279" s="621" t="s">
        <v>319</v>
      </c>
      <c r="D279" s="621" t="s">
        <v>2697</v>
      </c>
      <c r="E279" s="621" t="s">
        <v>685</v>
      </c>
      <c r="F279" s="621" t="s">
        <v>686</v>
      </c>
      <c r="G279" s="621"/>
      <c r="H279" s="618" t="s">
        <v>687</v>
      </c>
      <c r="I279" s="621">
        <v>2011</v>
      </c>
      <c r="J279" s="622">
        <v>1422000</v>
      </c>
      <c r="K279" s="622">
        <v>1568740</v>
      </c>
      <c r="L279" s="622">
        <v>1514318</v>
      </c>
      <c r="M279" s="622">
        <v>1505560</v>
      </c>
      <c r="N279" s="577"/>
      <c r="O279" s="577">
        <v>100</v>
      </c>
      <c r="P279" s="621"/>
      <c r="Q279" s="618" t="s">
        <v>688</v>
      </c>
    </row>
    <row r="280" spans="1:17" ht="60">
      <c r="A280" s="621" t="s">
        <v>527</v>
      </c>
      <c r="B280" s="621" t="s">
        <v>271</v>
      </c>
      <c r="C280" s="621" t="s">
        <v>319</v>
      </c>
      <c r="D280" s="621" t="s">
        <v>2699</v>
      </c>
      <c r="E280" s="621" t="s">
        <v>690</v>
      </c>
      <c r="F280" s="621" t="s">
        <v>691</v>
      </c>
      <c r="G280" s="621"/>
      <c r="H280" s="618" t="s">
        <v>692</v>
      </c>
      <c r="I280" s="621">
        <v>2014</v>
      </c>
      <c r="J280" s="622">
        <v>1600000</v>
      </c>
      <c r="K280" s="622">
        <v>1600000</v>
      </c>
      <c r="L280" s="622">
        <v>0</v>
      </c>
      <c r="M280" s="622">
        <v>0</v>
      </c>
      <c r="N280" s="577"/>
      <c r="O280" s="577">
        <v>0</v>
      </c>
      <c r="P280" s="621"/>
      <c r="Q280" s="618" t="s">
        <v>693</v>
      </c>
    </row>
    <row r="281" spans="1:17" ht="60">
      <c r="A281" s="621" t="s">
        <v>527</v>
      </c>
      <c r="B281" s="621" t="s">
        <v>271</v>
      </c>
      <c r="C281" s="621" t="s">
        <v>319</v>
      </c>
      <c r="D281" s="621" t="s">
        <v>2700</v>
      </c>
      <c r="E281" s="621" t="s">
        <v>695</v>
      </c>
      <c r="F281" s="621" t="s">
        <v>696</v>
      </c>
      <c r="G281" s="621"/>
      <c r="H281" s="618" t="s">
        <v>697</v>
      </c>
      <c r="I281" s="621">
        <v>2006</v>
      </c>
      <c r="J281" s="622">
        <v>400000</v>
      </c>
      <c r="K281" s="622">
        <v>1326178</v>
      </c>
      <c r="L281" s="622">
        <v>1317631</v>
      </c>
      <c r="M281" s="622">
        <v>1309697</v>
      </c>
      <c r="N281" s="577"/>
      <c r="O281" s="577">
        <v>100</v>
      </c>
      <c r="P281" s="621"/>
      <c r="Q281" s="618" t="s">
        <v>688</v>
      </c>
    </row>
    <row r="282" spans="1:17" ht="60">
      <c r="A282" s="621" t="s">
        <v>527</v>
      </c>
      <c r="B282" s="621" t="s">
        <v>271</v>
      </c>
      <c r="C282" s="621" t="s">
        <v>319</v>
      </c>
      <c r="D282" s="621" t="s">
        <v>2703</v>
      </c>
      <c r="E282" s="621" t="s">
        <v>699</v>
      </c>
      <c r="F282" s="621" t="s">
        <v>700</v>
      </c>
      <c r="G282" s="621"/>
      <c r="H282" s="618" t="s">
        <v>701</v>
      </c>
      <c r="I282" s="621">
        <v>2018</v>
      </c>
      <c r="J282" s="622">
        <v>800000</v>
      </c>
      <c r="K282" s="622">
        <v>800000</v>
      </c>
      <c r="L282" s="622">
        <v>683885</v>
      </c>
      <c r="M282" s="622">
        <v>72295</v>
      </c>
      <c r="N282" s="577"/>
      <c r="O282" s="577">
        <v>10</v>
      </c>
      <c r="P282" s="621"/>
      <c r="Q282" s="618"/>
    </row>
    <row r="283" spans="1:17" ht="60">
      <c r="A283" s="621" t="s">
        <v>527</v>
      </c>
      <c r="B283" s="621" t="s">
        <v>271</v>
      </c>
      <c r="C283" s="621" t="s">
        <v>319</v>
      </c>
      <c r="D283" s="621" t="s">
        <v>2703</v>
      </c>
      <c r="E283" s="621" t="s">
        <v>699</v>
      </c>
      <c r="F283" s="621" t="s">
        <v>700</v>
      </c>
      <c r="G283" s="621"/>
      <c r="H283" s="618" t="s">
        <v>702</v>
      </c>
      <c r="I283" s="621">
        <v>2018</v>
      </c>
      <c r="J283" s="622">
        <v>1200000</v>
      </c>
      <c r="K283" s="622">
        <v>1200000</v>
      </c>
      <c r="L283" s="622">
        <v>717230</v>
      </c>
      <c r="M283" s="622">
        <v>182169</v>
      </c>
      <c r="N283" s="577"/>
      <c r="O283" s="577">
        <v>35</v>
      </c>
      <c r="P283" s="621"/>
      <c r="Q283" s="618"/>
    </row>
    <row r="284" spans="1:17" ht="60">
      <c r="A284" s="621" t="s">
        <v>527</v>
      </c>
      <c r="B284" s="621" t="s">
        <v>271</v>
      </c>
      <c r="C284" s="621" t="s">
        <v>319</v>
      </c>
      <c r="D284" s="621" t="s">
        <v>2703</v>
      </c>
      <c r="E284" s="621" t="s">
        <v>699</v>
      </c>
      <c r="F284" s="621" t="s">
        <v>700</v>
      </c>
      <c r="G284" s="621"/>
      <c r="H284" s="618" t="s">
        <v>703</v>
      </c>
      <c r="I284" s="621">
        <v>2014</v>
      </c>
      <c r="J284" s="622">
        <v>1000000</v>
      </c>
      <c r="K284" s="622">
        <v>1000000</v>
      </c>
      <c r="L284" s="622">
        <v>11762</v>
      </c>
      <c r="M284" s="622">
        <v>2999</v>
      </c>
      <c r="N284" s="577"/>
      <c r="O284" s="577">
        <v>0</v>
      </c>
      <c r="P284" s="621"/>
      <c r="Q284" s="618" t="s">
        <v>704</v>
      </c>
    </row>
    <row r="285" spans="1:17" ht="45">
      <c r="A285" s="621" t="s">
        <v>527</v>
      </c>
      <c r="B285" s="621" t="s">
        <v>271</v>
      </c>
      <c r="C285" s="621" t="s">
        <v>319</v>
      </c>
      <c r="D285" s="621" t="s">
        <v>2708</v>
      </c>
      <c r="E285" s="621" t="s">
        <v>706</v>
      </c>
      <c r="F285" s="621" t="s">
        <v>707</v>
      </c>
      <c r="G285" s="621"/>
      <c r="H285" s="618" t="s">
        <v>708</v>
      </c>
      <c r="I285" s="621">
        <v>2021</v>
      </c>
      <c r="J285" s="622">
        <v>1000000</v>
      </c>
      <c r="K285" s="622">
        <v>1000000</v>
      </c>
      <c r="L285" s="622">
        <v>975633</v>
      </c>
      <c r="M285" s="622">
        <v>952835</v>
      </c>
      <c r="N285" s="577"/>
      <c r="O285" s="577">
        <v>100</v>
      </c>
      <c r="P285" s="621"/>
      <c r="Q285" s="618" t="s">
        <v>709</v>
      </c>
    </row>
    <row r="286" spans="1:17" ht="45">
      <c r="A286" s="621" t="s">
        <v>527</v>
      </c>
      <c r="B286" s="621" t="s">
        <v>271</v>
      </c>
      <c r="C286" s="621" t="s">
        <v>319</v>
      </c>
      <c r="D286" s="621" t="s">
        <v>2711</v>
      </c>
      <c r="E286" s="621" t="s">
        <v>711</v>
      </c>
      <c r="F286" s="621" t="s">
        <v>712</v>
      </c>
      <c r="G286" s="621"/>
      <c r="H286" s="618" t="s">
        <v>713</v>
      </c>
      <c r="I286" s="621">
        <v>2006</v>
      </c>
      <c r="J286" s="622">
        <v>345000</v>
      </c>
      <c r="K286" s="622">
        <v>1195000</v>
      </c>
      <c r="L286" s="622">
        <v>1187723</v>
      </c>
      <c r="M286" s="622">
        <v>1125550</v>
      </c>
      <c r="N286" s="577"/>
      <c r="O286" s="577">
        <v>95</v>
      </c>
      <c r="P286" s="621"/>
      <c r="Q286" s="618" t="s">
        <v>714</v>
      </c>
    </row>
    <row r="287" spans="1:17" ht="45">
      <c r="A287" s="621" t="s">
        <v>527</v>
      </c>
      <c r="B287" s="621" t="s">
        <v>271</v>
      </c>
      <c r="C287" s="621" t="s">
        <v>319</v>
      </c>
      <c r="D287" s="621" t="s">
        <v>2711</v>
      </c>
      <c r="E287" s="621" t="s">
        <v>711</v>
      </c>
      <c r="F287" s="621" t="s">
        <v>712</v>
      </c>
      <c r="G287" s="621"/>
      <c r="H287" s="618" t="s">
        <v>715</v>
      </c>
      <c r="I287" s="621">
        <v>2010</v>
      </c>
      <c r="J287" s="622">
        <v>200000</v>
      </c>
      <c r="K287" s="622">
        <v>200000</v>
      </c>
      <c r="L287" s="622">
        <v>165325</v>
      </c>
      <c r="M287" s="622">
        <v>165325</v>
      </c>
      <c r="N287" s="577"/>
      <c r="O287" s="577">
        <v>98</v>
      </c>
      <c r="P287" s="621"/>
      <c r="Q287" s="618" t="s">
        <v>716</v>
      </c>
    </row>
    <row r="288" spans="1:17" ht="45">
      <c r="A288" s="621" t="s">
        <v>527</v>
      </c>
      <c r="B288" s="621" t="s">
        <v>271</v>
      </c>
      <c r="C288" s="621" t="s">
        <v>319</v>
      </c>
      <c r="D288" s="621" t="s">
        <v>2711</v>
      </c>
      <c r="E288" s="621" t="s">
        <v>711</v>
      </c>
      <c r="F288" s="621" t="s">
        <v>712</v>
      </c>
      <c r="G288" s="621"/>
      <c r="H288" s="618" t="s">
        <v>717</v>
      </c>
      <c r="I288" s="621">
        <v>2008</v>
      </c>
      <c r="J288" s="622">
        <v>600000</v>
      </c>
      <c r="K288" s="622">
        <v>1828983</v>
      </c>
      <c r="L288" s="622">
        <v>1605246</v>
      </c>
      <c r="M288" s="622">
        <v>1178978</v>
      </c>
      <c r="N288" s="577"/>
      <c r="O288" s="577">
        <v>50</v>
      </c>
      <c r="P288" s="621"/>
      <c r="Q288" s="618" t="s">
        <v>718</v>
      </c>
    </row>
    <row r="289" spans="1:17" ht="60">
      <c r="A289" s="621" t="s">
        <v>527</v>
      </c>
      <c r="B289" s="621" t="s">
        <v>271</v>
      </c>
      <c r="C289" s="621" t="s">
        <v>319</v>
      </c>
      <c r="D289" s="621" t="s">
        <v>2711</v>
      </c>
      <c r="E289" s="621" t="s">
        <v>711</v>
      </c>
      <c r="F289" s="621" t="s">
        <v>712</v>
      </c>
      <c r="G289" s="621"/>
      <c r="H289" s="618" t="s">
        <v>719</v>
      </c>
      <c r="I289" s="621">
        <v>2015</v>
      </c>
      <c r="J289" s="622">
        <v>300000</v>
      </c>
      <c r="K289" s="622">
        <v>300000</v>
      </c>
      <c r="L289" s="622">
        <v>179497</v>
      </c>
      <c r="M289" s="622">
        <v>15390</v>
      </c>
      <c r="N289" s="577"/>
      <c r="O289" s="577">
        <v>5</v>
      </c>
      <c r="P289" s="621"/>
      <c r="Q289" s="618" t="s">
        <v>720</v>
      </c>
    </row>
    <row r="290" spans="1:17" ht="60">
      <c r="A290" s="621" t="s">
        <v>527</v>
      </c>
      <c r="B290" s="621" t="s">
        <v>271</v>
      </c>
      <c r="C290" s="621" t="s">
        <v>319</v>
      </c>
      <c r="D290" s="621" t="s">
        <v>2711</v>
      </c>
      <c r="E290" s="621" t="s">
        <v>711</v>
      </c>
      <c r="F290" s="621" t="s">
        <v>712</v>
      </c>
      <c r="G290" s="621"/>
      <c r="H290" s="618" t="s">
        <v>721</v>
      </c>
      <c r="I290" s="621">
        <v>2015</v>
      </c>
      <c r="J290" s="622">
        <v>50000</v>
      </c>
      <c r="K290" s="622">
        <v>50000</v>
      </c>
      <c r="L290" s="622">
        <v>18287</v>
      </c>
      <c r="M290" s="622">
        <v>14029</v>
      </c>
      <c r="N290" s="577"/>
      <c r="O290" s="577">
        <v>28</v>
      </c>
      <c r="P290" s="621"/>
      <c r="Q290" s="618" t="s">
        <v>720</v>
      </c>
    </row>
    <row r="291" spans="1:17" ht="60">
      <c r="A291" s="621" t="s">
        <v>527</v>
      </c>
      <c r="B291" s="621" t="s">
        <v>271</v>
      </c>
      <c r="C291" s="621" t="s">
        <v>319</v>
      </c>
      <c r="D291" s="621" t="s">
        <v>2711</v>
      </c>
      <c r="E291" s="621" t="s">
        <v>711</v>
      </c>
      <c r="F291" s="621" t="s">
        <v>712</v>
      </c>
      <c r="G291" s="621"/>
      <c r="H291" s="618" t="s">
        <v>722</v>
      </c>
      <c r="I291" s="621">
        <v>2013</v>
      </c>
      <c r="J291" s="622">
        <v>60000</v>
      </c>
      <c r="K291" s="622">
        <v>60000</v>
      </c>
      <c r="L291" s="622">
        <v>55040</v>
      </c>
      <c r="M291" s="622">
        <v>706</v>
      </c>
      <c r="N291" s="577"/>
      <c r="O291" s="577">
        <v>50</v>
      </c>
      <c r="P291" s="621"/>
      <c r="Q291" s="618" t="s">
        <v>723</v>
      </c>
    </row>
    <row r="292" spans="1:17" ht="60">
      <c r="A292" s="621" t="s">
        <v>527</v>
      </c>
      <c r="B292" s="621" t="s">
        <v>271</v>
      </c>
      <c r="C292" s="621" t="s">
        <v>319</v>
      </c>
      <c r="D292" s="621" t="s">
        <v>2711</v>
      </c>
      <c r="E292" s="621" t="s">
        <v>711</v>
      </c>
      <c r="F292" s="621" t="s">
        <v>712</v>
      </c>
      <c r="G292" s="621"/>
      <c r="H292" s="618" t="s">
        <v>724</v>
      </c>
      <c r="I292" s="621">
        <v>2014</v>
      </c>
      <c r="J292" s="622">
        <v>600000</v>
      </c>
      <c r="K292" s="622">
        <v>2258000</v>
      </c>
      <c r="L292" s="622">
        <v>207</v>
      </c>
      <c r="M292" s="622">
        <v>0</v>
      </c>
      <c r="N292" s="577"/>
      <c r="O292" s="577">
        <v>0</v>
      </c>
      <c r="P292" s="621"/>
      <c r="Q292" s="618" t="s">
        <v>725</v>
      </c>
    </row>
    <row r="293" spans="1:17" ht="60">
      <c r="A293" s="621" t="s">
        <v>527</v>
      </c>
      <c r="B293" s="621" t="s">
        <v>271</v>
      </c>
      <c r="C293" s="621" t="s">
        <v>319</v>
      </c>
      <c r="D293" s="621" t="s">
        <v>2711</v>
      </c>
      <c r="E293" s="621" t="s">
        <v>711</v>
      </c>
      <c r="F293" s="621" t="s">
        <v>712</v>
      </c>
      <c r="G293" s="621"/>
      <c r="H293" s="618" t="s">
        <v>726</v>
      </c>
      <c r="I293" s="621">
        <v>2014</v>
      </c>
      <c r="J293" s="622">
        <v>4000000</v>
      </c>
      <c r="K293" s="622">
        <v>8983000</v>
      </c>
      <c r="L293" s="622">
        <v>3690356</v>
      </c>
      <c r="M293" s="622">
        <v>891936</v>
      </c>
      <c r="N293" s="577"/>
      <c r="O293" s="577">
        <v>35</v>
      </c>
      <c r="P293" s="621"/>
      <c r="Q293" s="618" t="s">
        <v>727</v>
      </c>
    </row>
    <row r="294" spans="1:17" ht="60">
      <c r="A294" s="621" t="s">
        <v>527</v>
      </c>
      <c r="B294" s="621" t="s">
        <v>271</v>
      </c>
      <c r="C294" s="621" t="s">
        <v>319</v>
      </c>
      <c r="D294" s="621" t="s">
        <v>2711</v>
      </c>
      <c r="E294" s="621" t="s">
        <v>711</v>
      </c>
      <c r="F294" s="621" t="s">
        <v>712</v>
      </c>
      <c r="G294" s="621"/>
      <c r="H294" s="618" t="s">
        <v>728</v>
      </c>
      <c r="I294" s="621">
        <v>2014</v>
      </c>
      <c r="J294" s="622">
        <v>1200000</v>
      </c>
      <c r="K294" s="622">
        <v>2464000</v>
      </c>
      <c r="L294" s="622">
        <v>123376</v>
      </c>
      <c r="M294" s="622">
        <v>2372</v>
      </c>
      <c r="N294" s="577"/>
      <c r="O294" s="577">
        <v>25</v>
      </c>
      <c r="P294" s="621"/>
      <c r="Q294" s="618" t="s">
        <v>729</v>
      </c>
    </row>
    <row r="295" spans="1:17" ht="60">
      <c r="A295" s="621" t="s">
        <v>527</v>
      </c>
      <c r="B295" s="621" t="s">
        <v>271</v>
      </c>
      <c r="C295" s="621" t="s">
        <v>319</v>
      </c>
      <c r="D295" s="621" t="s">
        <v>2711</v>
      </c>
      <c r="E295" s="621" t="s">
        <v>730</v>
      </c>
      <c r="F295" s="621" t="s">
        <v>731</v>
      </c>
      <c r="G295" s="621"/>
      <c r="H295" s="618" t="s">
        <v>732</v>
      </c>
      <c r="I295" s="621">
        <v>2017</v>
      </c>
      <c r="J295" s="622">
        <v>500000</v>
      </c>
      <c r="K295" s="622">
        <v>1000000</v>
      </c>
      <c r="L295" s="622">
        <v>881930</v>
      </c>
      <c r="M295" s="622">
        <v>563865</v>
      </c>
      <c r="N295" s="577"/>
      <c r="O295" s="577">
        <v>90</v>
      </c>
      <c r="P295" s="621"/>
      <c r="Q295" s="618"/>
    </row>
    <row r="296" spans="1:17" ht="45">
      <c r="A296" s="621" t="s">
        <v>527</v>
      </c>
      <c r="B296" s="621" t="s">
        <v>271</v>
      </c>
      <c r="C296" s="621" t="s">
        <v>319</v>
      </c>
      <c r="D296" s="621" t="s">
        <v>2716</v>
      </c>
      <c r="E296" s="621" t="s">
        <v>734</v>
      </c>
      <c r="F296" s="621" t="s">
        <v>735</v>
      </c>
      <c r="G296" s="621"/>
      <c r="H296" s="618" t="s">
        <v>736</v>
      </c>
      <c r="I296" s="621">
        <v>2006</v>
      </c>
      <c r="J296" s="622">
        <v>2000000</v>
      </c>
      <c r="K296" s="622">
        <v>4384000</v>
      </c>
      <c r="L296" s="622">
        <v>4040539</v>
      </c>
      <c r="M296" s="622">
        <v>1092885</v>
      </c>
      <c r="N296" s="577"/>
      <c r="O296" s="577">
        <v>48</v>
      </c>
      <c r="P296" s="621"/>
      <c r="Q296" s="618"/>
    </row>
    <row r="297" spans="1:17" ht="60">
      <c r="A297" s="621" t="s">
        <v>527</v>
      </c>
      <c r="B297" s="621" t="s">
        <v>271</v>
      </c>
      <c r="C297" s="621" t="s">
        <v>319</v>
      </c>
      <c r="D297" s="621" t="s">
        <v>2716</v>
      </c>
      <c r="E297" s="621" t="s">
        <v>734</v>
      </c>
      <c r="F297" s="621" t="s">
        <v>735</v>
      </c>
      <c r="G297" s="621"/>
      <c r="H297" s="618" t="s">
        <v>737</v>
      </c>
      <c r="I297" s="621">
        <v>2012</v>
      </c>
      <c r="J297" s="622">
        <v>1000000</v>
      </c>
      <c r="K297" s="622">
        <v>1282330</v>
      </c>
      <c r="L297" s="622">
        <v>1276755</v>
      </c>
      <c r="M297" s="622">
        <v>1250468</v>
      </c>
      <c r="N297" s="577"/>
      <c r="O297" s="577">
        <v>100</v>
      </c>
      <c r="P297" s="621"/>
      <c r="Q297" s="618" t="s">
        <v>738</v>
      </c>
    </row>
    <row r="298" spans="1:17" ht="60">
      <c r="A298" s="621" t="s">
        <v>527</v>
      </c>
      <c r="B298" s="621" t="s">
        <v>309</v>
      </c>
      <c r="C298" s="621" t="s">
        <v>319</v>
      </c>
      <c r="D298" s="621" t="s">
        <v>2705</v>
      </c>
      <c r="E298" s="621" t="s">
        <v>740</v>
      </c>
      <c r="F298" s="621" t="s">
        <v>741</v>
      </c>
      <c r="G298" s="621"/>
      <c r="H298" s="618" t="s">
        <v>742</v>
      </c>
      <c r="I298" s="621">
        <v>2022</v>
      </c>
      <c r="J298" s="622">
        <v>1630000</v>
      </c>
      <c r="K298" s="622">
        <v>1630000</v>
      </c>
      <c r="L298" s="622">
        <v>1615525.97621</v>
      </c>
      <c r="M298" s="622">
        <v>1041339.69309</v>
      </c>
      <c r="N298" s="577"/>
      <c r="O298" s="577">
        <v>0.8</v>
      </c>
      <c r="P298" s="579"/>
      <c r="Q298" s="607" t="s">
        <v>743</v>
      </c>
    </row>
    <row r="299" spans="1:17" ht="45">
      <c r="A299" s="621" t="s">
        <v>527</v>
      </c>
      <c r="B299" s="621" t="s">
        <v>309</v>
      </c>
      <c r="C299" s="621" t="s">
        <v>319</v>
      </c>
      <c r="D299" s="621" t="s">
        <v>2711</v>
      </c>
      <c r="E299" s="621" t="s">
        <v>745</v>
      </c>
      <c r="F299" s="621" t="s">
        <v>746</v>
      </c>
      <c r="G299" s="621"/>
      <c r="H299" s="618" t="s">
        <v>747</v>
      </c>
      <c r="I299" s="621">
        <v>2022</v>
      </c>
      <c r="J299" s="622">
        <v>2400000</v>
      </c>
      <c r="K299" s="622">
        <v>2400000</v>
      </c>
      <c r="L299" s="622">
        <v>152003.33850000001</v>
      </c>
      <c r="M299" s="622">
        <v>0</v>
      </c>
      <c r="N299" s="577"/>
      <c r="O299" s="577" t="s">
        <v>748</v>
      </c>
      <c r="P299" s="579"/>
      <c r="Q299" s="607" t="s">
        <v>749</v>
      </c>
    </row>
    <row r="300" spans="1:17" ht="30">
      <c r="A300" s="621" t="s">
        <v>527</v>
      </c>
      <c r="B300" s="621" t="s">
        <v>309</v>
      </c>
      <c r="C300" s="621" t="s">
        <v>319</v>
      </c>
      <c r="D300" s="621" t="s">
        <v>2711</v>
      </c>
      <c r="E300" s="621" t="s">
        <v>745</v>
      </c>
      <c r="F300" s="621" t="s">
        <v>746</v>
      </c>
      <c r="G300" s="621"/>
      <c r="H300" s="618" t="s">
        <v>750</v>
      </c>
      <c r="I300" s="621">
        <v>2022</v>
      </c>
      <c r="J300" s="622">
        <v>3206617</v>
      </c>
      <c r="K300" s="622">
        <v>3206617</v>
      </c>
      <c r="L300" s="622">
        <v>222559.27</v>
      </c>
      <c r="M300" s="622">
        <v>0</v>
      </c>
      <c r="N300" s="577"/>
      <c r="O300" s="577" t="s">
        <v>751</v>
      </c>
      <c r="P300" s="579"/>
      <c r="Q300" s="607" t="s">
        <v>749</v>
      </c>
    </row>
    <row r="301" spans="1:17" ht="30">
      <c r="A301" s="621" t="s">
        <v>527</v>
      </c>
      <c r="B301" s="621" t="s">
        <v>309</v>
      </c>
      <c r="C301" s="621" t="s">
        <v>319</v>
      </c>
      <c r="D301" s="621" t="s">
        <v>2716</v>
      </c>
      <c r="E301" s="621" t="s">
        <v>753</v>
      </c>
      <c r="F301" s="621" t="s">
        <v>754</v>
      </c>
      <c r="G301" s="621"/>
      <c r="H301" s="618" t="s">
        <v>755</v>
      </c>
      <c r="I301" s="621">
        <v>2022</v>
      </c>
      <c r="J301" s="622">
        <v>3780000</v>
      </c>
      <c r="K301" s="622">
        <v>3780000</v>
      </c>
      <c r="L301" s="622">
        <v>3410044.4959</v>
      </c>
      <c r="M301" s="622">
        <v>0</v>
      </c>
      <c r="N301" s="577"/>
      <c r="O301" s="577">
        <v>0.05</v>
      </c>
      <c r="P301" s="579"/>
      <c r="Q301" s="607" t="s">
        <v>743</v>
      </c>
    </row>
    <row r="302" spans="1:17" ht="45">
      <c r="A302" s="621" t="s">
        <v>527</v>
      </c>
      <c r="B302" s="621" t="s">
        <v>305</v>
      </c>
      <c r="C302" s="621" t="s">
        <v>319</v>
      </c>
      <c r="D302" s="621" t="s">
        <v>2716</v>
      </c>
      <c r="E302" s="621" t="s">
        <v>757</v>
      </c>
      <c r="F302" s="621" t="s">
        <v>758</v>
      </c>
      <c r="G302" s="621"/>
      <c r="H302" s="618" t="s">
        <v>759</v>
      </c>
      <c r="I302" s="621">
        <v>2022</v>
      </c>
      <c r="J302" s="660">
        <v>1000000</v>
      </c>
      <c r="K302" s="660">
        <v>1000000</v>
      </c>
      <c r="L302" s="622">
        <v>989494.98604999995</v>
      </c>
      <c r="M302" s="622">
        <v>456955.25388999999</v>
      </c>
      <c r="N302" s="577"/>
      <c r="O302" s="577">
        <v>0.6</v>
      </c>
      <c r="P302" s="579"/>
      <c r="Q302" s="618" t="s">
        <v>20</v>
      </c>
    </row>
    <row r="303" spans="1:17" ht="30">
      <c r="A303" s="621" t="s">
        <v>527</v>
      </c>
      <c r="B303" s="621" t="s">
        <v>305</v>
      </c>
      <c r="C303" s="621" t="s">
        <v>319</v>
      </c>
      <c r="D303" s="621" t="s">
        <v>2716</v>
      </c>
      <c r="E303" s="621" t="s">
        <v>757</v>
      </c>
      <c r="F303" s="621" t="s">
        <v>758</v>
      </c>
      <c r="G303" s="621"/>
      <c r="H303" s="618" t="s">
        <v>760</v>
      </c>
      <c r="I303" s="621">
        <v>2022</v>
      </c>
      <c r="J303" s="660">
        <v>1500000</v>
      </c>
      <c r="K303" s="660">
        <v>1500000</v>
      </c>
      <c r="L303" s="622">
        <v>517232.25</v>
      </c>
      <c r="M303" s="622">
        <v>0</v>
      </c>
      <c r="N303" s="577"/>
      <c r="O303" s="577">
        <v>0.05</v>
      </c>
      <c r="P303" s="579"/>
      <c r="Q303" s="618" t="s">
        <v>20</v>
      </c>
    </row>
    <row r="304" spans="1:17" ht="32">
      <c r="A304" s="621" t="s">
        <v>527</v>
      </c>
      <c r="B304" s="621" t="s">
        <v>305</v>
      </c>
      <c r="C304" s="621" t="s">
        <v>319</v>
      </c>
      <c r="D304" s="621" t="s">
        <v>2716</v>
      </c>
      <c r="E304" s="621" t="s">
        <v>757</v>
      </c>
      <c r="F304" s="621" t="s">
        <v>758</v>
      </c>
      <c r="G304" s="621"/>
      <c r="H304" s="618" t="s">
        <v>3229</v>
      </c>
      <c r="I304" s="621" t="s">
        <v>610</v>
      </c>
      <c r="J304" s="660">
        <v>1200000</v>
      </c>
      <c r="K304" s="660">
        <v>3130000</v>
      </c>
      <c r="L304" s="622">
        <v>3087749.5848300001</v>
      </c>
      <c r="M304" s="622">
        <v>3084348.60507</v>
      </c>
      <c r="N304" s="577"/>
      <c r="O304" s="577">
        <v>1</v>
      </c>
      <c r="P304" s="579"/>
      <c r="Q304" s="618" t="s">
        <v>762</v>
      </c>
    </row>
    <row r="305" spans="1:17" ht="15">
      <c r="A305" s="621" t="s">
        <v>527</v>
      </c>
      <c r="B305" s="621" t="s">
        <v>305</v>
      </c>
      <c r="C305" s="621" t="s">
        <v>319</v>
      </c>
      <c r="D305" s="621" t="s">
        <v>2716</v>
      </c>
      <c r="E305" s="621" t="s">
        <v>757</v>
      </c>
      <c r="F305" s="621" t="s">
        <v>758</v>
      </c>
      <c r="G305" s="621"/>
      <c r="H305" s="618" t="s">
        <v>763</v>
      </c>
      <c r="I305" s="621"/>
      <c r="J305" s="622"/>
      <c r="K305" s="622"/>
      <c r="L305" s="622"/>
      <c r="M305" s="622"/>
      <c r="N305" s="577"/>
      <c r="O305" s="577"/>
      <c r="P305" s="621"/>
      <c r="Q305" s="618"/>
    </row>
    <row r="306" spans="1:17" ht="30">
      <c r="A306" s="621" t="s">
        <v>527</v>
      </c>
      <c r="B306" s="621" t="s">
        <v>305</v>
      </c>
      <c r="C306" s="621" t="s">
        <v>319</v>
      </c>
      <c r="D306" s="621" t="s">
        <v>2716</v>
      </c>
      <c r="E306" s="621" t="s">
        <v>757</v>
      </c>
      <c r="F306" s="621" t="s">
        <v>758</v>
      </c>
      <c r="G306" s="621"/>
      <c r="H306" s="618" t="s">
        <v>764</v>
      </c>
      <c r="I306" s="621"/>
      <c r="J306" s="622"/>
      <c r="K306" s="622"/>
      <c r="L306" s="622"/>
      <c r="M306" s="622"/>
      <c r="N306" s="577"/>
      <c r="O306" s="577"/>
      <c r="P306" s="621"/>
      <c r="Q306" s="618"/>
    </row>
    <row r="307" spans="1:17" ht="45">
      <c r="A307" s="621" t="s">
        <v>527</v>
      </c>
      <c r="B307" s="621" t="s">
        <v>305</v>
      </c>
      <c r="C307" s="621" t="s">
        <v>319</v>
      </c>
      <c r="D307" s="621" t="s">
        <v>2716</v>
      </c>
      <c r="E307" s="621" t="s">
        <v>757</v>
      </c>
      <c r="F307" s="621" t="s">
        <v>758</v>
      </c>
      <c r="G307" s="621"/>
      <c r="H307" s="618" t="s">
        <v>765</v>
      </c>
      <c r="I307" s="621">
        <v>2022</v>
      </c>
      <c r="J307" s="660">
        <v>1000000</v>
      </c>
      <c r="K307" s="660">
        <v>1000000</v>
      </c>
      <c r="L307" s="622">
        <v>535696.97385000007</v>
      </c>
      <c r="M307" s="622">
        <v>6120.9851500000004</v>
      </c>
      <c r="N307" s="577"/>
      <c r="O307" s="577">
        <v>0.1</v>
      </c>
      <c r="P307" s="579"/>
      <c r="Q307" s="618" t="s">
        <v>20</v>
      </c>
    </row>
    <row r="308" spans="1:17" ht="60">
      <c r="A308" s="621" t="s">
        <v>527</v>
      </c>
      <c r="B308" s="621" t="s">
        <v>305</v>
      </c>
      <c r="C308" s="621" t="s">
        <v>319</v>
      </c>
      <c r="D308" s="621" t="s">
        <v>2706</v>
      </c>
      <c r="E308" s="621" t="s">
        <v>767</v>
      </c>
      <c r="F308" s="621" t="s">
        <v>768</v>
      </c>
      <c r="G308" s="621"/>
      <c r="H308" s="618" t="s">
        <v>769</v>
      </c>
      <c r="I308" s="621" t="s">
        <v>770</v>
      </c>
      <c r="J308" s="660">
        <v>100000</v>
      </c>
      <c r="K308" s="660">
        <v>1535000</v>
      </c>
      <c r="L308" s="622">
        <v>38198.837469999999</v>
      </c>
      <c r="M308" s="622">
        <v>31040.13953</v>
      </c>
      <c r="N308" s="577"/>
      <c r="O308" s="577">
        <v>0</v>
      </c>
      <c r="P308" s="579"/>
      <c r="Q308" s="618" t="s">
        <v>107</v>
      </c>
    </row>
    <row r="309" spans="1:17" ht="45">
      <c r="A309" s="621" t="s">
        <v>527</v>
      </c>
      <c r="B309" s="621" t="s">
        <v>305</v>
      </c>
      <c r="C309" s="621" t="s">
        <v>319</v>
      </c>
      <c r="D309" s="621" t="s">
        <v>2708</v>
      </c>
      <c r="E309" s="621" t="s">
        <v>772</v>
      </c>
      <c r="F309" s="621" t="s">
        <v>773</v>
      </c>
      <c r="G309" s="621"/>
      <c r="H309" s="618" t="s">
        <v>774</v>
      </c>
      <c r="I309" s="621" t="s">
        <v>775</v>
      </c>
      <c r="J309" s="660">
        <v>3000000</v>
      </c>
      <c r="K309" s="660">
        <v>5000000</v>
      </c>
      <c r="L309" s="622">
        <v>4962880.0656199995</v>
      </c>
      <c r="M309" s="622">
        <v>4949597.8772999998</v>
      </c>
      <c r="N309" s="577"/>
      <c r="O309" s="577">
        <v>0.95</v>
      </c>
      <c r="P309" s="579"/>
      <c r="Q309" s="618" t="s">
        <v>20</v>
      </c>
    </row>
    <row r="310" spans="1:17" ht="60">
      <c r="A310" s="621" t="s">
        <v>527</v>
      </c>
      <c r="B310" s="621" t="s">
        <v>305</v>
      </c>
      <c r="C310" s="621" t="s">
        <v>319</v>
      </c>
      <c r="D310" s="621" t="s">
        <v>2708</v>
      </c>
      <c r="E310" s="621" t="s">
        <v>772</v>
      </c>
      <c r="F310" s="621" t="s">
        <v>773</v>
      </c>
      <c r="G310" s="621"/>
      <c r="H310" s="618" t="s">
        <v>776</v>
      </c>
      <c r="I310" s="621" t="s">
        <v>777</v>
      </c>
      <c r="J310" s="660">
        <v>3000000</v>
      </c>
      <c r="K310" s="660">
        <v>3000000</v>
      </c>
      <c r="L310" s="622">
        <v>2799424.94264</v>
      </c>
      <c r="M310" s="622">
        <v>2766528.7379000001</v>
      </c>
      <c r="N310" s="577"/>
      <c r="O310" s="577">
        <v>0.95</v>
      </c>
      <c r="P310" s="579"/>
      <c r="Q310" s="618" t="s">
        <v>20</v>
      </c>
    </row>
    <row r="311" spans="1:17" ht="30">
      <c r="A311" s="621" t="s">
        <v>527</v>
      </c>
      <c r="B311" s="621" t="s">
        <v>305</v>
      </c>
      <c r="C311" s="621" t="s">
        <v>319</v>
      </c>
      <c r="D311" s="621" t="s">
        <v>2708</v>
      </c>
      <c r="E311" s="621" t="s">
        <v>772</v>
      </c>
      <c r="F311" s="621" t="s">
        <v>773</v>
      </c>
      <c r="G311" s="621"/>
      <c r="H311" s="618" t="s">
        <v>778</v>
      </c>
      <c r="I311" s="621" t="s">
        <v>661</v>
      </c>
      <c r="J311" s="660">
        <v>3000000</v>
      </c>
      <c r="K311" s="660">
        <v>3000000</v>
      </c>
      <c r="L311" s="622">
        <v>2944506</v>
      </c>
      <c r="M311" s="622">
        <v>2730117</v>
      </c>
      <c r="N311" s="577"/>
      <c r="O311" s="577">
        <v>1</v>
      </c>
      <c r="P311" s="579"/>
      <c r="Q311" s="618" t="s">
        <v>762</v>
      </c>
    </row>
    <row r="312" spans="1:17" ht="30">
      <c r="A312" s="621" t="s">
        <v>527</v>
      </c>
      <c r="B312" s="621" t="s">
        <v>305</v>
      </c>
      <c r="C312" s="621" t="s">
        <v>319</v>
      </c>
      <c r="D312" s="621" t="s">
        <v>2697</v>
      </c>
      <c r="E312" s="621" t="s">
        <v>780</v>
      </c>
      <c r="F312" s="621" t="s">
        <v>781</v>
      </c>
      <c r="G312" s="621"/>
      <c r="H312" s="618" t="s">
        <v>782</v>
      </c>
      <c r="I312" s="621">
        <v>2012</v>
      </c>
      <c r="J312" s="660">
        <v>474000</v>
      </c>
      <c r="K312" s="660">
        <v>1749100</v>
      </c>
      <c r="L312" s="622">
        <v>1299672.7009000001</v>
      </c>
      <c r="M312" s="622">
        <v>1239973.1208500003</v>
      </c>
      <c r="N312" s="577"/>
      <c r="O312" s="577">
        <v>0.8</v>
      </c>
      <c r="P312" s="579"/>
      <c r="Q312" s="618" t="s">
        <v>20</v>
      </c>
    </row>
    <row r="313" spans="1:17" ht="30">
      <c r="A313" s="621" t="s">
        <v>527</v>
      </c>
      <c r="B313" s="621" t="s">
        <v>305</v>
      </c>
      <c r="C313" s="621" t="s">
        <v>319</v>
      </c>
      <c r="D313" s="621" t="s">
        <v>2697</v>
      </c>
      <c r="E313" s="621" t="s">
        <v>780</v>
      </c>
      <c r="F313" s="621" t="s">
        <v>781</v>
      </c>
      <c r="G313" s="621"/>
      <c r="H313" s="618" t="s">
        <v>783</v>
      </c>
      <c r="I313" s="621">
        <v>2011</v>
      </c>
      <c r="J313" s="660">
        <v>948000</v>
      </c>
      <c r="K313" s="660">
        <v>1987500</v>
      </c>
      <c r="L313" s="622">
        <v>626.53091000008578</v>
      </c>
      <c r="M313" s="622">
        <v>626.53091000000006</v>
      </c>
      <c r="N313" s="577"/>
      <c r="O313" s="577">
        <v>0</v>
      </c>
      <c r="P313" s="579"/>
      <c r="Q313" s="618" t="s">
        <v>107</v>
      </c>
    </row>
    <row r="314" spans="1:17" ht="45">
      <c r="A314" s="621" t="s">
        <v>527</v>
      </c>
      <c r="B314" s="621" t="s">
        <v>305</v>
      </c>
      <c r="C314" s="621" t="s">
        <v>319</v>
      </c>
      <c r="D314" s="621" t="s">
        <v>2690</v>
      </c>
      <c r="E314" s="621" t="s">
        <v>785</v>
      </c>
      <c r="F314" s="621" t="s">
        <v>786</v>
      </c>
      <c r="G314" s="621"/>
      <c r="H314" s="618" t="s">
        <v>787</v>
      </c>
      <c r="I314" s="621" t="s">
        <v>788</v>
      </c>
      <c r="J314" s="660">
        <v>500000</v>
      </c>
      <c r="K314" s="660">
        <v>1433000</v>
      </c>
      <c r="L314" s="622">
        <v>1362085.0604699997</v>
      </c>
      <c r="M314" s="622">
        <v>1360940.63757</v>
      </c>
      <c r="N314" s="577"/>
      <c r="O314" s="577">
        <v>0.95</v>
      </c>
      <c r="P314" s="579"/>
      <c r="Q314" s="618" t="s">
        <v>20</v>
      </c>
    </row>
    <row r="315" spans="1:17" ht="45">
      <c r="A315" s="621" t="s">
        <v>527</v>
      </c>
      <c r="B315" s="621" t="s">
        <v>305</v>
      </c>
      <c r="C315" s="621" t="s">
        <v>319</v>
      </c>
      <c r="D315" s="621" t="s">
        <v>2705</v>
      </c>
      <c r="E315" s="621" t="s">
        <v>790</v>
      </c>
      <c r="F315" s="621" t="s">
        <v>791</v>
      </c>
      <c r="G315" s="621"/>
      <c r="H315" s="618" t="s">
        <v>792</v>
      </c>
      <c r="I315" s="621" t="s">
        <v>770</v>
      </c>
      <c r="J315" s="660">
        <v>2075000</v>
      </c>
      <c r="K315" s="660">
        <v>4432000</v>
      </c>
      <c r="L315" s="622">
        <v>4381828.5828900002</v>
      </c>
      <c r="M315" s="622">
        <v>3887117.0308599998</v>
      </c>
      <c r="N315" s="577"/>
      <c r="O315" s="577">
        <v>0.9</v>
      </c>
      <c r="P315" s="579"/>
      <c r="Q315" s="618" t="s">
        <v>20</v>
      </c>
    </row>
    <row r="316" spans="1:17" ht="75">
      <c r="A316" s="621" t="s">
        <v>527</v>
      </c>
      <c r="B316" s="621" t="s">
        <v>305</v>
      </c>
      <c r="C316" s="621" t="s">
        <v>319</v>
      </c>
      <c r="D316" s="621" t="s">
        <v>2705</v>
      </c>
      <c r="E316" s="621" t="s">
        <v>790</v>
      </c>
      <c r="F316" s="621" t="s">
        <v>791</v>
      </c>
      <c r="G316" s="621"/>
      <c r="H316" s="618" t="s">
        <v>793</v>
      </c>
      <c r="I316" s="621" t="s">
        <v>794</v>
      </c>
      <c r="J316" s="660">
        <v>2000000</v>
      </c>
      <c r="K316" s="660">
        <v>2000000</v>
      </c>
      <c r="L316" s="622">
        <v>326431.64513000002</v>
      </c>
      <c r="M316" s="622">
        <v>75042.899609999993</v>
      </c>
      <c r="N316" s="577"/>
      <c r="O316" s="577">
        <v>0.25</v>
      </c>
      <c r="P316" s="579"/>
      <c r="Q316" s="618" t="s">
        <v>20</v>
      </c>
    </row>
    <row r="317" spans="1:17" ht="45">
      <c r="A317" s="621" t="s">
        <v>527</v>
      </c>
      <c r="B317" s="621" t="s">
        <v>305</v>
      </c>
      <c r="C317" s="621" t="s">
        <v>319</v>
      </c>
      <c r="D317" s="621" t="s">
        <v>2705</v>
      </c>
      <c r="E317" s="621" t="s">
        <v>790</v>
      </c>
      <c r="F317" s="621" t="s">
        <v>791</v>
      </c>
      <c r="G317" s="621"/>
      <c r="H317" s="618" t="s">
        <v>795</v>
      </c>
      <c r="I317" s="621" t="s">
        <v>770</v>
      </c>
      <c r="J317" s="660">
        <v>1650000</v>
      </c>
      <c r="K317" s="660">
        <v>1650000</v>
      </c>
      <c r="L317" s="622">
        <v>1643459</v>
      </c>
      <c r="M317" s="622">
        <v>1535585</v>
      </c>
      <c r="N317" s="577"/>
      <c r="O317" s="577">
        <v>1</v>
      </c>
      <c r="P317" s="579"/>
      <c r="Q317" s="618" t="s">
        <v>762</v>
      </c>
    </row>
    <row r="318" spans="1:17" ht="30">
      <c r="A318" s="621" t="s">
        <v>527</v>
      </c>
      <c r="B318" s="621" t="s">
        <v>305</v>
      </c>
      <c r="C318" s="621" t="s">
        <v>319</v>
      </c>
      <c r="D318" s="621" t="s">
        <v>2705</v>
      </c>
      <c r="E318" s="621" t="s">
        <v>790</v>
      </c>
      <c r="F318" s="621" t="s">
        <v>791</v>
      </c>
      <c r="G318" s="621"/>
      <c r="H318" s="618" t="s">
        <v>796</v>
      </c>
      <c r="I318" s="621" t="s">
        <v>661</v>
      </c>
      <c r="J318" s="660">
        <v>2101200</v>
      </c>
      <c r="K318" s="660">
        <v>2101200</v>
      </c>
      <c r="L318" s="622">
        <v>1863984</v>
      </c>
      <c r="M318" s="622">
        <v>1774364</v>
      </c>
      <c r="N318" s="577"/>
      <c r="O318" s="577">
        <v>0.7</v>
      </c>
      <c r="P318" s="579"/>
      <c r="Q318" s="618" t="s">
        <v>20</v>
      </c>
    </row>
    <row r="319" spans="1:17" ht="45">
      <c r="A319" s="621" t="s">
        <v>527</v>
      </c>
      <c r="B319" s="621" t="s">
        <v>305</v>
      </c>
      <c r="C319" s="621" t="s">
        <v>319</v>
      </c>
      <c r="D319" s="621" t="s">
        <v>2705</v>
      </c>
      <c r="E319" s="621" t="s">
        <v>790</v>
      </c>
      <c r="F319" s="621" t="s">
        <v>791</v>
      </c>
      <c r="G319" s="621"/>
      <c r="H319" s="618" t="s">
        <v>797</v>
      </c>
      <c r="I319" s="621" t="s">
        <v>661</v>
      </c>
      <c r="J319" s="660">
        <v>1500000</v>
      </c>
      <c r="K319" s="660">
        <v>1500000</v>
      </c>
      <c r="L319" s="622">
        <v>1497726</v>
      </c>
      <c r="M319" s="622">
        <v>1360116</v>
      </c>
      <c r="N319" s="577"/>
      <c r="O319" s="577">
        <v>1</v>
      </c>
      <c r="P319" s="579"/>
      <c r="Q319" s="618" t="s">
        <v>762</v>
      </c>
    </row>
    <row r="320" spans="1:17" ht="60">
      <c r="A320" s="621" t="s">
        <v>527</v>
      </c>
      <c r="B320" s="621" t="s">
        <v>305</v>
      </c>
      <c r="C320" s="621" t="s">
        <v>319</v>
      </c>
      <c r="D320" s="621" t="s">
        <v>2705</v>
      </c>
      <c r="E320" s="621" t="s">
        <v>790</v>
      </c>
      <c r="F320" s="621" t="s">
        <v>791</v>
      </c>
      <c r="G320" s="621"/>
      <c r="H320" s="618" t="s">
        <v>798</v>
      </c>
      <c r="I320" s="621" t="s">
        <v>799</v>
      </c>
      <c r="J320" s="660">
        <v>1800000</v>
      </c>
      <c r="K320" s="660">
        <v>1800000</v>
      </c>
      <c r="L320" s="622">
        <v>1528138</v>
      </c>
      <c r="M320" s="622">
        <v>1237628</v>
      </c>
      <c r="N320" s="577"/>
      <c r="O320" s="577">
        <v>0.7</v>
      </c>
      <c r="P320" s="579"/>
      <c r="Q320" s="618" t="s">
        <v>20</v>
      </c>
    </row>
    <row r="321" spans="1:17" ht="75">
      <c r="A321" s="621" t="s">
        <v>527</v>
      </c>
      <c r="B321" s="621" t="s">
        <v>305</v>
      </c>
      <c r="C321" s="621" t="s">
        <v>319</v>
      </c>
      <c r="D321" s="621" t="s">
        <v>2705</v>
      </c>
      <c r="E321" s="621" t="s">
        <v>790</v>
      </c>
      <c r="F321" s="621" t="s">
        <v>791</v>
      </c>
      <c r="G321" s="621"/>
      <c r="H321" s="618" t="s">
        <v>800</v>
      </c>
      <c r="I321" s="621" t="s">
        <v>801</v>
      </c>
      <c r="J321" s="660">
        <v>2000000</v>
      </c>
      <c r="K321" s="660">
        <v>2000000</v>
      </c>
      <c r="L321" s="622">
        <v>1985248</v>
      </c>
      <c r="M321" s="622">
        <v>1801555</v>
      </c>
      <c r="N321" s="577"/>
      <c r="O321" s="577">
        <v>0.9</v>
      </c>
      <c r="P321" s="579"/>
      <c r="Q321" s="618" t="s">
        <v>20</v>
      </c>
    </row>
    <row r="322" spans="1:17" ht="30">
      <c r="A322" s="621" t="s">
        <v>527</v>
      </c>
      <c r="B322" s="621" t="s">
        <v>305</v>
      </c>
      <c r="C322" s="621" t="s">
        <v>319</v>
      </c>
      <c r="D322" s="621" t="s">
        <v>2705</v>
      </c>
      <c r="E322" s="621" t="s">
        <v>802</v>
      </c>
      <c r="F322" s="621" t="s">
        <v>803</v>
      </c>
      <c r="G322" s="621"/>
      <c r="H322" s="618" t="s">
        <v>804</v>
      </c>
      <c r="I322" s="621" t="s">
        <v>661</v>
      </c>
      <c r="J322" s="660">
        <v>2400000</v>
      </c>
      <c r="K322" s="660">
        <v>2950425</v>
      </c>
      <c r="L322" s="622">
        <v>2929175</v>
      </c>
      <c r="M322" s="622">
        <v>1886771</v>
      </c>
      <c r="N322" s="577"/>
      <c r="O322" s="577">
        <v>0.85</v>
      </c>
      <c r="P322" s="579"/>
      <c r="Q322" s="618" t="s">
        <v>20</v>
      </c>
    </row>
    <row r="323" spans="1:17" ht="30">
      <c r="A323" s="621" t="s">
        <v>527</v>
      </c>
      <c r="B323" s="621" t="s">
        <v>305</v>
      </c>
      <c r="C323" s="621" t="s">
        <v>319</v>
      </c>
      <c r="D323" s="621" t="s">
        <v>2705</v>
      </c>
      <c r="E323" s="621"/>
      <c r="F323" s="621"/>
      <c r="G323" s="621"/>
      <c r="H323" s="618" t="s">
        <v>805</v>
      </c>
      <c r="I323" s="621" t="s">
        <v>661</v>
      </c>
      <c r="J323" s="660">
        <v>1000000</v>
      </c>
      <c r="K323" s="660">
        <v>1000000</v>
      </c>
      <c r="L323" s="622">
        <v>938715</v>
      </c>
      <c r="M323" s="622">
        <v>412816</v>
      </c>
      <c r="N323" s="577"/>
      <c r="O323" s="577">
        <v>0.9</v>
      </c>
      <c r="P323" s="579"/>
      <c r="Q323" s="618" t="s">
        <v>20</v>
      </c>
    </row>
    <row r="324" spans="1:17" ht="30">
      <c r="A324" s="621" t="s">
        <v>527</v>
      </c>
      <c r="B324" s="621" t="s">
        <v>305</v>
      </c>
      <c r="C324" s="621" t="s">
        <v>319</v>
      </c>
      <c r="D324" s="621" t="s">
        <v>2691</v>
      </c>
      <c r="E324" s="621" t="s">
        <v>807</v>
      </c>
      <c r="F324" s="621" t="s">
        <v>808</v>
      </c>
      <c r="G324" s="621"/>
      <c r="H324" s="618" t="s">
        <v>809</v>
      </c>
      <c r="I324" s="621" t="s">
        <v>810</v>
      </c>
      <c r="J324" s="660">
        <v>200000</v>
      </c>
      <c r="K324" s="660">
        <v>1052000</v>
      </c>
      <c r="L324" s="622">
        <v>1032674.28258</v>
      </c>
      <c r="M324" s="622">
        <v>976344.34471999994</v>
      </c>
      <c r="N324" s="577"/>
      <c r="O324" s="577">
        <v>1</v>
      </c>
      <c r="P324" s="579"/>
      <c r="Q324" s="618" t="s">
        <v>762</v>
      </c>
    </row>
    <row r="325" spans="1:17" ht="45">
      <c r="A325" s="621" t="s">
        <v>527</v>
      </c>
      <c r="B325" s="621" t="s">
        <v>305</v>
      </c>
      <c r="C325" s="621" t="s">
        <v>319</v>
      </c>
      <c r="D325" s="621" t="s">
        <v>2691</v>
      </c>
      <c r="E325" s="621" t="s">
        <v>811</v>
      </c>
      <c r="F325" s="621" t="s">
        <v>812</v>
      </c>
      <c r="G325" s="621"/>
      <c r="H325" s="618" t="s">
        <v>813</v>
      </c>
      <c r="I325" s="621" t="s">
        <v>614</v>
      </c>
      <c r="J325" s="660">
        <v>900000</v>
      </c>
      <c r="K325" s="660">
        <v>3000000</v>
      </c>
      <c r="L325" s="622">
        <v>2846076.3834000002</v>
      </c>
      <c r="M325" s="622">
        <v>2842479.2944300002</v>
      </c>
      <c r="N325" s="577"/>
      <c r="O325" s="577">
        <v>1</v>
      </c>
      <c r="P325" s="579"/>
      <c r="Q325" s="618" t="s">
        <v>762</v>
      </c>
    </row>
    <row r="326" spans="1:17" ht="30">
      <c r="A326" s="621" t="s">
        <v>527</v>
      </c>
      <c r="B326" s="621" t="s">
        <v>305</v>
      </c>
      <c r="C326" s="621" t="s">
        <v>319</v>
      </c>
      <c r="D326" s="621" t="s">
        <v>2711</v>
      </c>
      <c r="E326" s="621" t="s">
        <v>119</v>
      </c>
      <c r="F326" s="621" t="s">
        <v>815</v>
      </c>
      <c r="G326" s="621"/>
      <c r="H326" s="618" t="s">
        <v>816</v>
      </c>
      <c r="I326" s="621" t="s">
        <v>614</v>
      </c>
      <c r="J326" s="660">
        <v>300000</v>
      </c>
      <c r="K326" s="660">
        <v>1200000</v>
      </c>
      <c r="L326" s="622">
        <v>1177669.1114000001</v>
      </c>
      <c r="M326" s="622">
        <v>1097621.71261</v>
      </c>
      <c r="N326" s="577"/>
      <c r="O326" s="577">
        <v>0.95</v>
      </c>
      <c r="P326" s="579"/>
      <c r="Q326" s="618" t="s">
        <v>20</v>
      </c>
    </row>
    <row r="327" spans="1:17" ht="30">
      <c r="A327" s="621" t="s">
        <v>527</v>
      </c>
      <c r="B327" s="621" t="s">
        <v>305</v>
      </c>
      <c r="C327" s="621" t="s">
        <v>319</v>
      </c>
      <c r="D327" s="621" t="s">
        <v>2711</v>
      </c>
      <c r="E327" s="621" t="s">
        <v>119</v>
      </c>
      <c r="F327" s="621" t="s">
        <v>815</v>
      </c>
      <c r="G327" s="621"/>
      <c r="H327" s="618" t="s">
        <v>817</v>
      </c>
      <c r="I327" s="621" t="s">
        <v>610</v>
      </c>
      <c r="J327" s="660">
        <v>700000</v>
      </c>
      <c r="K327" s="660">
        <v>2225000</v>
      </c>
      <c r="L327" s="622">
        <v>2180431.60898</v>
      </c>
      <c r="M327" s="622">
        <v>2122090.1335899998</v>
      </c>
      <c r="N327" s="577"/>
      <c r="O327" s="577">
        <v>0.98</v>
      </c>
      <c r="P327" s="579"/>
      <c r="Q327" s="618" t="s">
        <v>20</v>
      </c>
    </row>
    <row r="328" spans="1:17" ht="30">
      <c r="A328" s="621" t="s">
        <v>527</v>
      </c>
      <c r="B328" s="621" t="s">
        <v>305</v>
      </c>
      <c r="C328" s="621" t="s">
        <v>319</v>
      </c>
      <c r="D328" s="621" t="s">
        <v>2711</v>
      </c>
      <c r="E328" s="621" t="s">
        <v>119</v>
      </c>
      <c r="F328" s="621" t="s">
        <v>815</v>
      </c>
      <c r="G328" s="621"/>
      <c r="H328" s="618" t="s">
        <v>818</v>
      </c>
      <c r="I328" s="621" t="s">
        <v>614</v>
      </c>
      <c r="J328" s="660">
        <v>1200000</v>
      </c>
      <c r="K328" s="660">
        <v>2993180</v>
      </c>
      <c r="L328" s="622">
        <v>2868098.8927600002</v>
      </c>
      <c r="M328" s="622">
        <v>2718218.2877600002</v>
      </c>
      <c r="N328" s="577"/>
      <c r="O328" s="577">
        <v>0.95</v>
      </c>
      <c r="P328" s="579"/>
      <c r="Q328" s="618" t="s">
        <v>20</v>
      </c>
    </row>
    <row r="329" spans="1:17" ht="30">
      <c r="A329" s="621" t="s">
        <v>527</v>
      </c>
      <c r="B329" s="621" t="s">
        <v>305</v>
      </c>
      <c r="C329" s="621" t="s">
        <v>319</v>
      </c>
      <c r="D329" s="621" t="s">
        <v>2711</v>
      </c>
      <c r="E329" s="621" t="s">
        <v>119</v>
      </c>
      <c r="F329" s="621" t="s">
        <v>815</v>
      </c>
      <c r="G329" s="621"/>
      <c r="H329" s="618" t="s">
        <v>819</v>
      </c>
      <c r="I329" s="621" t="s">
        <v>661</v>
      </c>
      <c r="J329" s="660">
        <v>5000000</v>
      </c>
      <c r="K329" s="660">
        <v>8801607</v>
      </c>
      <c r="L329" s="622">
        <v>8208624</v>
      </c>
      <c r="M329" s="622">
        <v>7674792</v>
      </c>
      <c r="N329" s="577"/>
      <c r="O329" s="577">
        <v>0.98</v>
      </c>
      <c r="P329" s="579"/>
      <c r="Q329" s="618" t="s">
        <v>820</v>
      </c>
    </row>
    <row r="330" spans="1:17" ht="45">
      <c r="A330" s="621" t="s">
        <v>527</v>
      </c>
      <c r="B330" s="621" t="s">
        <v>292</v>
      </c>
      <c r="C330" s="621" t="s">
        <v>319</v>
      </c>
      <c r="D330" s="621" t="s">
        <v>2690</v>
      </c>
      <c r="E330" s="621" t="s">
        <v>822</v>
      </c>
      <c r="F330" s="621" t="s">
        <v>823</v>
      </c>
      <c r="G330" s="621"/>
      <c r="H330" s="618" t="s">
        <v>824</v>
      </c>
      <c r="I330" s="621">
        <v>2006</v>
      </c>
      <c r="J330" s="660">
        <v>400000</v>
      </c>
      <c r="K330" s="660">
        <v>1027000</v>
      </c>
      <c r="L330" s="622">
        <v>925561</v>
      </c>
      <c r="M330" s="622">
        <v>924783</v>
      </c>
      <c r="N330" s="577"/>
      <c r="O330" s="577">
        <v>0.98</v>
      </c>
      <c r="P330" s="579"/>
      <c r="Q330" s="618"/>
    </row>
    <row r="331" spans="1:17" ht="45">
      <c r="A331" s="621" t="s">
        <v>527</v>
      </c>
      <c r="B331" s="621" t="s">
        <v>292</v>
      </c>
      <c r="C331" s="621" t="s">
        <v>319</v>
      </c>
      <c r="D331" s="621" t="s">
        <v>2690</v>
      </c>
      <c r="E331" s="621" t="s">
        <v>825</v>
      </c>
      <c r="F331" s="621" t="s">
        <v>826</v>
      </c>
      <c r="G331" s="621"/>
      <c r="H331" s="618" t="s">
        <v>827</v>
      </c>
      <c r="I331" s="621">
        <v>2014</v>
      </c>
      <c r="J331" s="660">
        <v>700000</v>
      </c>
      <c r="K331" s="660">
        <v>1000000</v>
      </c>
      <c r="L331" s="622">
        <v>596060</v>
      </c>
      <c r="M331" s="622">
        <v>536898</v>
      </c>
      <c r="N331" s="577"/>
      <c r="O331" s="577">
        <v>0.7</v>
      </c>
      <c r="P331" s="579"/>
      <c r="Q331" s="618"/>
    </row>
    <row r="332" spans="1:17" ht="30">
      <c r="A332" s="621" t="s">
        <v>527</v>
      </c>
      <c r="B332" s="621" t="s">
        <v>292</v>
      </c>
      <c r="C332" s="621" t="s">
        <v>319</v>
      </c>
      <c r="D332" s="621" t="s">
        <v>2691</v>
      </c>
      <c r="E332" s="621" t="s">
        <v>829</v>
      </c>
      <c r="F332" s="621" t="s">
        <v>830</v>
      </c>
      <c r="G332" s="621"/>
      <c r="H332" s="618" t="s">
        <v>831</v>
      </c>
      <c r="I332" s="621">
        <v>2008</v>
      </c>
      <c r="J332" s="660">
        <v>400000</v>
      </c>
      <c r="K332" s="660">
        <v>2229000</v>
      </c>
      <c r="L332" s="622">
        <v>1869825</v>
      </c>
      <c r="M332" s="622">
        <v>680030</v>
      </c>
      <c r="N332" s="577"/>
      <c r="O332" s="577">
        <v>0.38</v>
      </c>
      <c r="P332" s="579"/>
      <c r="Q332" s="618"/>
    </row>
    <row r="333" spans="1:17" ht="45">
      <c r="A333" s="621" t="s">
        <v>527</v>
      </c>
      <c r="B333" s="621" t="s">
        <v>292</v>
      </c>
      <c r="C333" s="621" t="s">
        <v>319</v>
      </c>
      <c r="D333" s="621" t="s">
        <v>2705</v>
      </c>
      <c r="E333" s="621" t="s">
        <v>833</v>
      </c>
      <c r="F333" s="621" t="s">
        <v>834</v>
      </c>
      <c r="G333" s="621"/>
      <c r="H333" s="618" t="s">
        <v>835</v>
      </c>
      <c r="I333" s="621">
        <v>2014</v>
      </c>
      <c r="J333" s="660">
        <v>5600000</v>
      </c>
      <c r="K333" s="660">
        <v>8060000</v>
      </c>
      <c r="L333" s="622">
        <v>3625053</v>
      </c>
      <c r="M333" s="622">
        <v>1245157</v>
      </c>
      <c r="N333" s="577"/>
      <c r="O333" s="577">
        <v>0.3</v>
      </c>
      <c r="P333" s="579"/>
      <c r="Q333" s="618"/>
    </row>
    <row r="334" spans="1:17" ht="45">
      <c r="A334" s="621" t="s">
        <v>527</v>
      </c>
      <c r="B334" s="621" t="s">
        <v>292</v>
      </c>
      <c r="C334" s="621" t="s">
        <v>319</v>
      </c>
      <c r="D334" s="621" t="s">
        <v>2705</v>
      </c>
      <c r="E334" s="621" t="s">
        <v>836</v>
      </c>
      <c r="F334" s="621" t="s">
        <v>837</v>
      </c>
      <c r="G334" s="621"/>
      <c r="H334" s="618" t="s">
        <v>838</v>
      </c>
      <c r="I334" s="621">
        <v>2018</v>
      </c>
      <c r="J334" s="660">
        <v>1300000</v>
      </c>
      <c r="K334" s="660">
        <v>1300000</v>
      </c>
      <c r="L334" s="622">
        <v>1225865</v>
      </c>
      <c r="M334" s="622">
        <v>979353</v>
      </c>
      <c r="N334" s="577"/>
      <c r="O334" s="577">
        <v>0.95</v>
      </c>
      <c r="P334" s="579"/>
      <c r="Q334" s="618"/>
    </row>
    <row r="335" spans="1:17" ht="45">
      <c r="A335" s="621" t="s">
        <v>527</v>
      </c>
      <c r="B335" s="621" t="s">
        <v>292</v>
      </c>
      <c r="C335" s="621" t="s">
        <v>319</v>
      </c>
      <c r="D335" s="621" t="s">
        <v>2708</v>
      </c>
      <c r="E335" s="621" t="s">
        <v>840</v>
      </c>
      <c r="F335" s="621" t="s">
        <v>841</v>
      </c>
      <c r="G335" s="621"/>
      <c r="H335" s="618" t="s">
        <v>842</v>
      </c>
      <c r="I335" s="621">
        <v>2019</v>
      </c>
      <c r="J335" s="660">
        <v>3150000</v>
      </c>
      <c r="K335" s="660">
        <v>3150000</v>
      </c>
      <c r="L335" s="622">
        <v>1706706</v>
      </c>
      <c r="M335" s="622">
        <v>783427</v>
      </c>
      <c r="N335" s="577"/>
      <c r="O335" s="577">
        <v>0.35</v>
      </c>
      <c r="P335" s="579"/>
      <c r="Q335" s="618"/>
    </row>
    <row r="336" spans="1:17" ht="45">
      <c r="A336" s="621" t="s">
        <v>527</v>
      </c>
      <c r="B336" s="621" t="s">
        <v>292</v>
      </c>
      <c r="C336" s="621" t="s">
        <v>319</v>
      </c>
      <c r="D336" s="621" t="s">
        <v>2708</v>
      </c>
      <c r="E336" s="621" t="s">
        <v>840</v>
      </c>
      <c r="F336" s="621" t="s">
        <v>841</v>
      </c>
      <c r="G336" s="621"/>
      <c r="H336" s="618" t="s">
        <v>843</v>
      </c>
      <c r="I336" s="621">
        <v>2014</v>
      </c>
      <c r="J336" s="660">
        <v>3700000</v>
      </c>
      <c r="K336" s="660">
        <v>3700000</v>
      </c>
      <c r="L336" s="622">
        <v>3675938</v>
      </c>
      <c r="M336" s="622">
        <v>3277183</v>
      </c>
      <c r="N336" s="577"/>
      <c r="O336" s="577">
        <v>1</v>
      </c>
      <c r="P336" s="579"/>
      <c r="Q336" s="618"/>
    </row>
    <row r="337" spans="1:17" ht="45">
      <c r="A337" s="621" t="s">
        <v>527</v>
      </c>
      <c r="B337" s="621" t="s">
        <v>292</v>
      </c>
      <c r="C337" s="621" t="s">
        <v>319</v>
      </c>
      <c r="D337" s="621" t="s">
        <v>2708</v>
      </c>
      <c r="E337" s="621" t="s">
        <v>840</v>
      </c>
      <c r="F337" s="621" t="s">
        <v>841</v>
      </c>
      <c r="G337" s="621"/>
      <c r="H337" s="618" t="s">
        <v>844</v>
      </c>
      <c r="I337" s="621">
        <v>2014</v>
      </c>
      <c r="J337" s="660">
        <v>1200000</v>
      </c>
      <c r="K337" s="660">
        <v>4620000</v>
      </c>
      <c r="L337" s="622">
        <v>4266211</v>
      </c>
      <c r="M337" s="622">
        <v>2363149</v>
      </c>
      <c r="N337" s="577"/>
      <c r="O337" s="577">
        <v>0.56000000000000005</v>
      </c>
      <c r="P337" s="579"/>
      <c r="Q337" s="618"/>
    </row>
    <row r="338" spans="1:17" ht="45">
      <c r="A338" s="621" t="s">
        <v>527</v>
      </c>
      <c r="B338" s="621" t="s">
        <v>292</v>
      </c>
      <c r="C338" s="621" t="s">
        <v>319</v>
      </c>
      <c r="D338" s="621" t="s">
        <v>2708</v>
      </c>
      <c r="E338" s="621" t="s">
        <v>840</v>
      </c>
      <c r="F338" s="621" t="s">
        <v>845</v>
      </c>
      <c r="G338" s="621"/>
      <c r="H338" s="618" t="s">
        <v>846</v>
      </c>
      <c r="I338" s="621">
        <v>2007</v>
      </c>
      <c r="J338" s="660">
        <v>2000000</v>
      </c>
      <c r="K338" s="660">
        <v>3200000</v>
      </c>
      <c r="L338" s="622">
        <v>3199702</v>
      </c>
      <c r="M338" s="622">
        <v>2359161</v>
      </c>
      <c r="N338" s="577"/>
      <c r="O338" s="577">
        <v>1</v>
      </c>
      <c r="P338" s="579"/>
      <c r="Q338" s="618"/>
    </row>
    <row r="339" spans="1:17" ht="30">
      <c r="A339" s="621" t="s">
        <v>527</v>
      </c>
      <c r="B339" s="621" t="s">
        <v>292</v>
      </c>
      <c r="C339" s="621" t="s">
        <v>319</v>
      </c>
      <c r="D339" s="621" t="s">
        <v>2708</v>
      </c>
      <c r="E339" s="621" t="s">
        <v>847</v>
      </c>
      <c r="F339" s="621" t="s">
        <v>848</v>
      </c>
      <c r="G339" s="621"/>
      <c r="H339" s="618" t="s">
        <v>849</v>
      </c>
      <c r="I339" s="621">
        <v>2006</v>
      </c>
      <c r="J339" s="660">
        <v>1200000</v>
      </c>
      <c r="K339" s="660">
        <v>4948000</v>
      </c>
      <c r="L339" s="622">
        <v>4697120</v>
      </c>
      <c r="M339" s="622">
        <v>3809726</v>
      </c>
      <c r="N339" s="577"/>
      <c r="O339" s="577">
        <v>0.99</v>
      </c>
      <c r="P339" s="579"/>
      <c r="Q339" s="618"/>
    </row>
    <row r="340" spans="1:17" ht="30">
      <c r="A340" s="621" t="s">
        <v>527</v>
      </c>
      <c r="B340" s="621" t="s">
        <v>292</v>
      </c>
      <c r="C340" s="621" t="s">
        <v>319</v>
      </c>
      <c r="D340" s="621" t="s">
        <v>2711</v>
      </c>
      <c r="E340" s="621" t="s">
        <v>851</v>
      </c>
      <c r="F340" s="621" t="s">
        <v>852</v>
      </c>
      <c r="G340" s="621"/>
      <c r="H340" s="618" t="s">
        <v>853</v>
      </c>
      <c r="I340" s="621">
        <v>2008</v>
      </c>
      <c r="J340" s="660">
        <v>600000</v>
      </c>
      <c r="K340" s="660">
        <v>1676320</v>
      </c>
      <c r="L340" s="622">
        <v>1634450</v>
      </c>
      <c r="M340" s="622">
        <v>1534223</v>
      </c>
      <c r="N340" s="577"/>
      <c r="O340" s="577">
        <v>0.95</v>
      </c>
      <c r="P340" s="579"/>
      <c r="Q340" s="618"/>
    </row>
    <row r="341" spans="1:17" ht="30">
      <c r="A341" s="621" t="s">
        <v>527</v>
      </c>
      <c r="B341" s="621" t="s">
        <v>292</v>
      </c>
      <c r="C341" s="621" t="s">
        <v>319</v>
      </c>
      <c r="D341" s="621" t="s">
        <v>2711</v>
      </c>
      <c r="E341" s="621" t="s">
        <v>851</v>
      </c>
      <c r="F341" s="621" t="s">
        <v>852</v>
      </c>
      <c r="G341" s="621"/>
      <c r="H341" s="618" t="s">
        <v>854</v>
      </c>
      <c r="I341" s="621">
        <v>2008</v>
      </c>
      <c r="J341" s="660">
        <v>600000</v>
      </c>
      <c r="K341" s="660">
        <v>1828000</v>
      </c>
      <c r="L341" s="622">
        <v>1805927</v>
      </c>
      <c r="M341" s="622">
        <v>1742042</v>
      </c>
      <c r="N341" s="577"/>
      <c r="O341" s="577">
        <v>0.98</v>
      </c>
      <c r="P341" s="579"/>
      <c r="Q341" s="618"/>
    </row>
    <row r="342" spans="1:17" ht="30">
      <c r="A342" s="621" t="s">
        <v>527</v>
      </c>
      <c r="B342" s="621" t="s">
        <v>292</v>
      </c>
      <c r="C342" s="621" t="s">
        <v>319</v>
      </c>
      <c r="D342" s="621" t="s">
        <v>2711</v>
      </c>
      <c r="E342" s="621" t="s">
        <v>851</v>
      </c>
      <c r="F342" s="621" t="s">
        <v>852</v>
      </c>
      <c r="G342" s="621"/>
      <c r="H342" s="618" t="s">
        <v>855</v>
      </c>
      <c r="I342" s="621">
        <v>2019</v>
      </c>
      <c r="J342" s="660">
        <v>2300000</v>
      </c>
      <c r="K342" s="660">
        <v>3163900</v>
      </c>
      <c r="L342" s="622">
        <v>2642122</v>
      </c>
      <c r="M342" s="622">
        <v>683570</v>
      </c>
      <c r="N342" s="577"/>
      <c r="O342" s="577">
        <v>0.48</v>
      </c>
      <c r="P342" s="579"/>
      <c r="Q342" s="618"/>
    </row>
    <row r="343" spans="1:17" ht="30">
      <c r="A343" s="621" t="s">
        <v>527</v>
      </c>
      <c r="B343" s="621" t="s">
        <v>292</v>
      </c>
      <c r="C343" s="621" t="s">
        <v>319</v>
      </c>
      <c r="D343" s="621" t="s">
        <v>2711</v>
      </c>
      <c r="E343" s="621" t="s">
        <v>851</v>
      </c>
      <c r="F343" s="621" t="s">
        <v>852</v>
      </c>
      <c r="G343" s="621"/>
      <c r="H343" s="618" t="s">
        <v>856</v>
      </c>
      <c r="I343" s="621">
        <v>2019</v>
      </c>
      <c r="J343" s="660">
        <v>1500000</v>
      </c>
      <c r="K343" s="660">
        <v>2035616</v>
      </c>
      <c r="L343" s="622">
        <v>1797750</v>
      </c>
      <c r="M343" s="622">
        <v>901401</v>
      </c>
      <c r="N343" s="577"/>
      <c r="O343" s="577">
        <v>0.7</v>
      </c>
      <c r="P343" s="579"/>
      <c r="Q343" s="618"/>
    </row>
    <row r="344" spans="1:17" ht="30">
      <c r="A344" s="621" t="s">
        <v>527</v>
      </c>
      <c r="B344" s="621" t="s">
        <v>292</v>
      </c>
      <c r="C344" s="621" t="s">
        <v>319</v>
      </c>
      <c r="D344" s="621" t="s">
        <v>2716</v>
      </c>
      <c r="E344" s="621" t="s">
        <v>858</v>
      </c>
      <c r="F344" s="621" t="s">
        <v>859</v>
      </c>
      <c r="G344" s="621"/>
      <c r="H344" s="618" t="s">
        <v>860</v>
      </c>
      <c r="I344" s="621">
        <v>2012</v>
      </c>
      <c r="J344" s="660">
        <v>500000</v>
      </c>
      <c r="K344" s="660">
        <v>2700000</v>
      </c>
      <c r="L344" s="622">
        <v>2106112</v>
      </c>
      <c r="M344" s="622">
        <v>2081867</v>
      </c>
      <c r="N344" s="577"/>
      <c r="O344" s="577">
        <v>1</v>
      </c>
      <c r="P344" s="579"/>
      <c r="Q344" s="618"/>
    </row>
    <row r="345" spans="1:17" ht="45">
      <c r="A345" s="621" t="s">
        <v>527</v>
      </c>
      <c r="B345" s="621" t="s">
        <v>314</v>
      </c>
      <c r="C345" s="621" t="s">
        <v>319</v>
      </c>
      <c r="D345" s="621" t="s">
        <v>2691</v>
      </c>
      <c r="E345" s="621" t="s">
        <v>862</v>
      </c>
      <c r="F345" s="621" t="s">
        <v>863</v>
      </c>
      <c r="G345" s="621"/>
      <c r="H345" s="618" t="s">
        <v>864</v>
      </c>
      <c r="I345" s="621">
        <v>2007</v>
      </c>
      <c r="J345" s="661">
        <v>500000</v>
      </c>
      <c r="K345" s="661">
        <v>3593000</v>
      </c>
      <c r="L345" s="661">
        <v>3022704</v>
      </c>
      <c r="M345" s="661">
        <v>1873705</v>
      </c>
      <c r="N345" s="577"/>
      <c r="O345" s="577">
        <v>0.85</v>
      </c>
      <c r="P345" s="621"/>
      <c r="Q345" s="618" t="s">
        <v>865</v>
      </c>
    </row>
    <row r="346" spans="1:17" ht="45">
      <c r="A346" s="621" t="s">
        <v>527</v>
      </c>
      <c r="B346" s="621" t="s">
        <v>314</v>
      </c>
      <c r="C346" s="621" t="s">
        <v>319</v>
      </c>
      <c r="D346" s="621" t="s">
        <v>2705</v>
      </c>
      <c r="E346" s="621" t="s">
        <v>867</v>
      </c>
      <c r="F346" s="621" t="s">
        <v>868</v>
      </c>
      <c r="G346" s="621"/>
      <c r="H346" s="618" t="s">
        <v>869</v>
      </c>
      <c r="I346" s="621">
        <v>2014</v>
      </c>
      <c r="J346" s="661">
        <v>1540000</v>
      </c>
      <c r="K346" s="661">
        <v>2040000</v>
      </c>
      <c r="L346" s="661">
        <v>83831</v>
      </c>
      <c r="M346" s="661">
        <v>10092</v>
      </c>
      <c r="N346" s="577"/>
      <c r="O346" s="577">
        <v>0</v>
      </c>
      <c r="P346" s="621"/>
      <c r="Q346" s="618" t="s">
        <v>870</v>
      </c>
    </row>
    <row r="347" spans="1:17" ht="30">
      <c r="A347" s="621" t="s">
        <v>527</v>
      </c>
      <c r="B347" s="621" t="s">
        <v>314</v>
      </c>
      <c r="C347" s="621" t="s">
        <v>319</v>
      </c>
      <c r="D347" s="621" t="s">
        <v>2705</v>
      </c>
      <c r="E347" s="621" t="s">
        <v>871</v>
      </c>
      <c r="F347" s="621" t="s">
        <v>872</v>
      </c>
      <c r="G347" s="621"/>
      <c r="H347" s="618" t="s">
        <v>873</v>
      </c>
      <c r="I347" s="621">
        <v>2012</v>
      </c>
      <c r="J347" s="661">
        <v>1500000</v>
      </c>
      <c r="K347" s="661">
        <v>1500000</v>
      </c>
      <c r="L347" s="661">
        <v>484693</v>
      </c>
      <c r="M347" s="661">
        <v>267492</v>
      </c>
      <c r="N347" s="577"/>
      <c r="O347" s="577">
        <v>0.05</v>
      </c>
      <c r="P347" s="621"/>
      <c r="Q347" s="618" t="s">
        <v>865</v>
      </c>
    </row>
    <row r="348" spans="1:17" ht="30">
      <c r="A348" s="621" t="s">
        <v>527</v>
      </c>
      <c r="B348" s="621" t="s">
        <v>314</v>
      </c>
      <c r="C348" s="621" t="s">
        <v>319</v>
      </c>
      <c r="D348" s="621" t="s">
        <v>2711</v>
      </c>
      <c r="E348" s="621" t="s">
        <v>875</v>
      </c>
      <c r="F348" s="621" t="s">
        <v>876</v>
      </c>
      <c r="G348" s="621"/>
      <c r="H348" s="618" t="s">
        <v>877</v>
      </c>
      <c r="I348" s="621">
        <v>2019</v>
      </c>
      <c r="J348" s="661">
        <v>2300000</v>
      </c>
      <c r="K348" s="661">
        <v>2300000</v>
      </c>
      <c r="L348" s="661">
        <v>2078467</v>
      </c>
      <c r="M348" s="661">
        <v>2091</v>
      </c>
      <c r="N348" s="577"/>
      <c r="O348" s="577">
        <v>0.15</v>
      </c>
      <c r="P348" s="621"/>
      <c r="Q348" s="618" t="s">
        <v>865</v>
      </c>
    </row>
    <row r="349" spans="1:17" ht="60">
      <c r="A349" s="621" t="s">
        <v>527</v>
      </c>
      <c r="B349" s="621" t="s">
        <v>314</v>
      </c>
      <c r="C349" s="621" t="s">
        <v>319</v>
      </c>
      <c r="D349" s="621" t="s">
        <v>2716</v>
      </c>
      <c r="E349" s="621" t="s">
        <v>879</v>
      </c>
      <c r="F349" s="621" t="s">
        <v>880</v>
      </c>
      <c r="G349" s="621"/>
      <c r="H349" s="618" t="s">
        <v>881</v>
      </c>
      <c r="I349" s="621">
        <v>2019</v>
      </c>
      <c r="J349" s="661">
        <v>1200000</v>
      </c>
      <c r="K349" s="661">
        <v>1200000</v>
      </c>
      <c r="L349" s="661">
        <v>1762</v>
      </c>
      <c r="M349" s="661">
        <v>1762</v>
      </c>
      <c r="N349" s="577"/>
      <c r="O349" s="577">
        <v>0</v>
      </c>
      <c r="P349" s="621"/>
      <c r="Q349" s="618" t="s">
        <v>882</v>
      </c>
    </row>
    <row r="350" spans="1:17" ht="75">
      <c r="A350" s="621" t="s">
        <v>527</v>
      </c>
      <c r="B350" s="621" t="s">
        <v>273</v>
      </c>
      <c r="C350" s="621" t="s">
        <v>883</v>
      </c>
      <c r="D350" s="621" t="s">
        <v>2690</v>
      </c>
      <c r="E350" s="621" t="s">
        <v>885</v>
      </c>
      <c r="F350" s="621" t="s">
        <v>886</v>
      </c>
      <c r="G350" s="621" t="s">
        <v>887</v>
      </c>
      <c r="H350" s="618" t="s">
        <v>888</v>
      </c>
      <c r="I350" s="621">
        <v>2011</v>
      </c>
      <c r="J350" s="622">
        <v>900000</v>
      </c>
      <c r="K350" s="622">
        <v>1100000</v>
      </c>
      <c r="L350" s="622">
        <v>1099098</v>
      </c>
      <c r="M350" s="622">
        <v>1083386</v>
      </c>
      <c r="N350" s="577"/>
      <c r="O350" s="577">
        <v>0.98</v>
      </c>
      <c r="P350" s="621"/>
      <c r="Q350" s="618" t="s">
        <v>889</v>
      </c>
    </row>
    <row r="351" spans="1:17" ht="30">
      <c r="A351" s="621" t="s">
        <v>527</v>
      </c>
      <c r="B351" s="621" t="s">
        <v>273</v>
      </c>
      <c r="C351" s="621" t="s">
        <v>319</v>
      </c>
      <c r="D351" s="621" t="s">
        <v>2690</v>
      </c>
      <c r="E351" s="621" t="s">
        <v>890</v>
      </c>
      <c r="F351" s="621" t="s">
        <v>891</v>
      </c>
      <c r="G351" s="621" t="s">
        <v>892</v>
      </c>
      <c r="H351" s="618" t="s">
        <v>893</v>
      </c>
      <c r="I351" s="621">
        <v>2007</v>
      </c>
      <c r="J351" s="622">
        <v>180000</v>
      </c>
      <c r="K351" s="622">
        <v>1075000</v>
      </c>
      <c r="L351" s="622">
        <v>97282</v>
      </c>
      <c r="M351" s="622">
        <v>97985</v>
      </c>
      <c r="N351" s="577"/>
      <c r="O351" s="577">
        <v>0.5</v>
      </c>
      <c r="P351" s="621"/>
      <c r="Q351" s="618" t="s">
        <v>894</v>
      </c>
    </row>
    <row r="352" spans="1:17" ht="30">
      <c r="A352" s="621" t="s">
        <v>527</v>
      </c>
      <c r="B352" s="621" t="s">
        <v>273</v>
      </c>
      <c r="C352" s="621" t="s">
        <v>319</v>
      </c>
      <c r="D352" s="621" t="s">
        <v>2691</v>
      </c>
      <c r="E352" s="621" t="s">
        <v>895</v>
      </c>
      <c r="F352" s="621" t="s">
        <v>896</v>
      </c>
      <c r="G352" s="621" t="s">
        <v>897</v>
      </c>
      <c r="H352" s="618" t="s">
        <v>898</v>
      </c>
      <c r="I352" s="621">
        <v>2007</v>
      </c>
      <c r="J352" s="622">
        <v>900000</v>
      </c>
      <c r="K352" s="622">
        <v>3802332</v>
      </c>
      <c r="L352" s="622">
        <v>3761620</v>
      </c>
      <c r="M352" s="622">
        <v>3508425</v>
      </c>
      <c r="N352" s="577"/>
      <c r="O352" s="577">
        <v>0.98</v>
      </c>
      <c r="P352" s="621"/>
      <c r="Q352" s="618" t="s">
        <v>899</v>
      </c>
    </row>
    <row r="353" spans="1:17" ht="30">
      <c r="A353" s="621" t="s">
        <v>527</v>
      </c>
      <c r="B353" s="621" t="s">
        <v>273</v>
      </c>
      <c r="C353" s="621" t="s">
        <v>319</v>
      </c>
      <c r="D353" s="621" t="s">
        <v>2691</v>
      </c>
      <c r="E353" s="621" t="s">
        <v>895</v>
      </c>
      <c r="F353" s="621" t="s">
        <v>896</v>
      </c>
      <c r="G353" s="621" t="s">
        <v>900</v>
      </c>
      <c r="H353" s="618" t="s">
        <v>901</v>
      </c>
      <c r="I353" s="621">
        <v>2006</v>
      </c>
      <c r="J353" s="622">
        <v>500000</v>
      </c>
      <c r="K353" s="622">
        <v>3272000</v>
      </c>
      <c r="L353" s="622">
        <v>3116122</v>
      </c>
      <c r="M353" s="622">
        <v>2702312</v>
      </c>
      <c r="N353" s="577"/>
      <c r="O353" s="577">
        <v>0.95</v>
      </c>
      <c r="P353" s="621"/>
      <c r="Q353" s="618" t="s">
        <v>902</v>
      </c>
    </row>
    <row r="354" spans="1:17" ht="30">
      <c r="A354" s="621" t="s">
        <v>527</v>
      </c>
      <c r="B354" s="621" t="s">
        <v>273</v>
      </c>
      <c r="C354" s="621" t="s">
        <v>319</v>
      </c>
      <c r="D354" s="621" t="s">
        <v>2691</v>
      </c>
      <c r="E354" s="621" t="s">
        <v>895</v>
      </c>
      <c r="F354" s="621" t="s">
        <v>896</v>
      </c>
      <c r="G354" s="621" t="s">
        <v>903</v>
      </c>
      <c r="H354" s="618" t="s">
        <v>904</v>
      </c>
      <c r="I354" s="621">
        <v>2006</v>
      </c>
      <c r="J354" s="622">
        <v>500000</v>
      </c>
      <c r="K354" s="622">
        <v>3245500</v>
      </c>
      <c r="L354" s="622">
        <v>3085772</v>
      </c>
      <c r="M354" s="622">
        <v>2690245</v>
      </c>
      <c r="N354" s="577"/>
      <c r="O354" s="577">
        <v>0.8</v>
      </c>
      <c r="P354" s="621"/>
      <c r="Q354" s="618" t="s">
        <v>902</v>
      </c>
    </row>
    <row r="355" spans="1:17" ht="30">
      <c r="A355" s="621" t="s">
        <v>527</v>
      </c>
      <c r="B355" s="621" t="s">
        <v>273</v>
      </c>
      <c r="C355" s="621" t="s">
        <v>319</v>
      </c>
      <c r="D355" s="621" t="s">
        <v>2697</v>
      </c>
      <c r="E355" s="621" t="s">
        <v>906</v>
      </c>
      <c r="F355" s="621" t="s">
        <v>907</v>
      </c>
      <c r="G355" s="621" t="s">
        <v>908</v>
      </c>
      <c r="H355" s="618" t="s">
        <v>909</v>
      </c>
      <c r="I355" s="621">
        <v>2020</v>
      </c>
      <c r="J355" s="622">
        <v>1000000</v>
      </c>
      <c r="K355" s="622">
        <v>1293000</v>
      </c>
      <c r="L355" s="622">
        <v>1263690</v>
      </c>
      <c r="M355" s="622">
        <v>864750</v>
      </c>
      <c r="N355" s="577"/>
      <c r="O355" s="577">
        <v>0.85</v>
      </c>
      <c r="P355" s="621"/>
      <c r="Q355" s="618" t="s">
        <v>910</v>
      </c>
    </row>
    <row r="356" spans="1:17" ht="45">
      <c r="A356" s="621" t="s">
        <v>527</v>
      </c>
      <c r="B356" s="621" t="s">
        <v>273</v>
      </c>
      <c r="C356" s="621" t="s">
        <v>319</v>
      </c>
      <c r="D356" s="621" t="s">
        <v>2700</v>
      </c>
      <c r="E356" s="621" t="s">
        <v>912</v>
      </c>
      <c r="F356" s="621" t="s">
        <v>913</v>
      </c>
      <c r="G356" s="621"/>
      <c r="H356" s="618" t="s">
        <v>914</v>
      </c>
      <c r="I356" s="621">
        <v>2011</v>
      </c>
      <c r="J356" s="622">
        <v>750000</v>
      </c>
      <c r="K356" s="622">
        <v>1020000</v>
      </c>
      <c r="L356" s="622">
        <v>937279</v>
      </c>
      <c r="M356" s="622">
        <v>936730</v>
      </c>
      <c r="N356" s="577"/>
      <c r="O356" s="577">
        <v>1</v>
      </c>
      <c r="P356" s="621"/>
      <c r="Q356" s="618" t="s">
        <v>13</v>
      </c>
    </row>
    <row r="357" spans="1:17" ht="60">
      <c r="A357" s="621" t="s">
        <v>527</v>
      </c>
      <c r="B357" s="621" t="s">
        <v>273</v>
      </c>
      <c r="C357" s="621" t="s">
        <v>319</v>
      </c>
      <c r="D357" s="621" t="s">
        <v>2705</v>
      </c>
      <c r="E357" s="621" t="s">
        <v>916</v>
      </c>
      <c r="F357" s="621" t="s">
        <v>917</v>
      </c>
      <c r="G357" s="621" t="s">
        <v>918</v>
      </c>
      <c r="H357" s="618" t="s">
        <v>919</v>
      </c>
      <c r="I357" s="621">
        <v>2011</v>
      </c>
      <c r="J357" s="622">
        <v>1500000</v>
      </c>
      <c r="K357" s="622">
        <v>1500000</v>
      </c>
      <c r="L357" s="622">
        <v>1499412</v>
      </c>
      <c r="M357" s="622">
        <v>442606</v>
      </c>
      <c r="N357" s="577"/>
      <c r="O357" s="577">
        <v>0.3</v>
      </c>
      <c r="P357" s="621"/>
      <c r="Q357" s="618" t="s">
        <v>920</v>
      </c>
    </row>
    <row r="358" spans="1:17" ht="45">
      <c r="A358" s="621" t="s">
        <v>527</v>
      </c>
      <c r="B358" s="621" t="s">
        <v>273</v>
      </c>
      <c r="C358" s="621" t="s">
        <v>319</v>
      </c>
      <c r="D358" s="621" t="s">
        <v>2705</v>
      </c>
      <c r="E358" s="621" t="s">
        <v>916</v>
      </c>
      <c r="F358" s="621" t="s">
        <v>917</v>
      </c>
      <c r="G358" s="621" t="s">
        <v>921</v>
      </c>
      <c r="H358" s="618" t="s">
        <v>922</v>
      </c>
      <c r="I358" s="621">
        <v>2018</v>
      </c>
      <c r="J358" s="622">
        <v>1400000</v>
      </c>
      <c r="K358" s="622">
        <v>1400000</v>
      </c>
      <c r="L358" s="622">
        <v>1386210</v>
      </c>
      <c r="M358" s="622">
        <v>1037588</v>
      </c>
      <c r="N358" s="577"/>
      <c r="O358" s="577">
        <v>0.8</v>
      </c>
      <c r="P358" s="621"/>
      <c r="Q358" s="618" t="s">
        <v>923</v>
      </c>
    </row>
    <row r="359" spans="1:17" ht="30">
      <c r="A359" s="621" t="s">
        <v>527</v>
      </c>
      <c r="B359" s="621" t="s">
        <v>273</v>
      </c>
      <c r="C359" s="621" t="s">
        <v>319</v>
      </c>
      <c r="D359" s="621" t="s">
        <v>2708</v>
      </c>
      <c r="E359" s="621" t="s">
        <v>130</v>
      </c>
      <c r="F359" s="621" t="s">
        <v>925</v>
      </c>
      <c r="G359" s="621" t="s">
        <v>926</v>
      </c>
      <c r="H359" s="618" t="s">
        <v>927</v>
      </c>
      <c r="I359" s="621">
        <v>2018</v>
      </c>
      <c r="J359" s="622">
        <v>2000000</v>
      </c>
      <c r="K359" s="622">
        <v>8950000</v>
      </c>
      <c r="L359" s="622">
        <v>8811188</v>
      </c>
      <c r="M359" s="622">
        <v>8007590</v>
      </c>
      <c r="N359" s="577"/>
      <c r="O359" s="577">
        <v>0.98</v>
      </c>
      <c r="P359" s="621"/>
      <c r="Q359" s="618" t="s">
        <v>928</v>
      </c>
    </row>
    <row r="360" spans="1:17" ht="15">
      <c r="A360" s="621" t="s">
        <v>527</v>
      </c>
      <c r="B360" s="621" t="s">
        <v>273</v>
      </c>
      <c r="C360" s="621" t="s">
        <v>319</v>
      </c>
      <c r="D360" s="624" t="s">
        <v>2708</v>
      </c>
      <c r="E360" s="621" t="s">
        <v>130</v>
      </c>
      <c r="F360" s="621" t="s">
        <v>925</v>
      </c>
      <c r="G360" s="621" t="s">
        <v>929</v>
      </c>
      <c r="H360" s="618" t="s">
        <v>930</v>
      </c>
      <c r="I360" s="621">
        <v>2013</v>
      </c>
      <c r="J360" s="622">
        <v>5711741</v>
      </c>
      <c r="K360" s="622">
        <v>6411741</v>
      </c>
      <c r="L360" s="622">
        <v>5784414</v>
      </c>
      <c r="M360" s="622">
        <v>5190993</v>
      </c>
      <c r="N360" s="577"/>
      <c r="O360" s="577">
        <v>0.81</v>
      </c>
      <c r="P360" s="621"/>
      <c r="Q360" s="618" t="s">
        <v>931</v>
      </c>
    </row>
    <row r="361" spans="1:17" ht="30">
      <c r="A361" s="621" t="s">
        <v>527</v>
      </c>
      <c r="B361" s="621" t="s">
        <v>273</v>
      </c>
      <c r="C361" s="621" t="s">
        <v>319</v>
      </c>
      <c r="D361" s="621" t="s">
        <v>2708</v>
      </c>
      <c r="E361" s="621" t="s">
        <v>130</v>
      </c>
      <c r="F361" s="621" t="s">
        <v>925</v>
      </c>
      <c r="G361" s="621" t="s">
        <v>932</v>
      </c>
      <c r="H361" s="618" t="s">
        <v>933</v>
      </c>
      <c r="I361" s="621">
        <v>2018</v>
      </c>
      <c r="J361" s="622">
        <v>1000000</v>
      </c>
      <c r="K361" s="622">
        <v>6000000</v>
      </c>
      <c r="L361" s="622">
        <v>5950356</v>
      </c>
      <c r="M361" s="622">
        <v>5522703</v>
      </c>
      <c r="N361" s="577"/>
      <c r="O361" s="577">
        <v>0.95</v>
      </c>
      <c r="P361" s="621"/>
      <c r="Q361" s="618" t="s">
        <v>20</v>
      </c>
    </row>
    <row r="362" spans="1:17" ht="30">
      <c r="A362" s="621" t="s">
        <v>527</v>
      </c>
      <c r="B362" s="621" t="s">
        <v>273</v>
      </c>
      <c r="C362" s="621" t="s">
        <v>319</v>
      </c>
      <c r="D362" s="621" t="s">
        <v>2708</v>
      </c>
      <c r="E362" s="621" t="s">
        <v>130</v>
      </c>
      <c r="F362" s="621" t="s">
        <v>925</v>
      </c>
      <c r="G362" s="621" t="s">
        <v>934</v>
      </c>
      <c r="H362" s="618" t="s">
        <v>935</v>
      </c>
      <c r="I362" s="621">
        <v>2011</v>
      </c>
      <c r="J362" s="622">
        <v>4640000</v>
      </c>
      <c r="K362" s="622">
        <v>5690000</v>
      </c>
      <c r="L362" s="622">
        <v>5673108</v>
      </c>
      <c r="M362" s="622">
        <v>5567592</v>
      </c>
      <c r="N362" s="577"/>
      <c r="O362" s="577">
        <v>1</v>
      </c>
      <c r="P362" s="621"/>
      <c r="Q362" s="618" t="s">
        <v>936</v>
      </c>
    </row>
    <row r="363" spans="1:17" ht="30">
      <c r="A363" s="621" t="s">
        <v>527</v>
      </c>
      <c r="B363" s="621" t="s">
        <v>273</v>
      </c>
      <c r="C363" s="621" t="s">
        <v>319</v>
      </c>
      <c r="D363" s="621" t="s">
        <v>2708</v>
      </c>
      <c r="E363" s="621" t="s">
        <v>130</v>
      </c>
      <c r="F363" s="621" t="s">
        <v>925</v>
      </c>
      <c r="G363" s="621" t="s">
        <v>937</v>
      </c>
      <c r="H363" s="618" t="s">
        <v>938</v>
      </c>
      <c r="I363" s="621">
        <v>2017</v>
      </c>
      <c r="J363" s="622">
        <v>5000000</v>
      </c>
      <c r="K363" s="622">
        <v>5200000</v>
      </c>
      <c r="L363" s="622">
        <v>5037134</v>
      </c>
      <c r="M363" s="622">
        <v>4560094</v>
      </c>
      <c r="N363" s="577"/>
      <c r="O363" s="577">
        <v>0.97</v>
      </c>
      <c r="P363" s="621"/>
      <c r="Q363" s="618" t="s">
        <v>939</v>
      </c>
    </row>
    <row r="364" spans="1:17" ht="30">
      <c r="A364" s="621" t="s">
        <v>527</v>
      </c>
      <c r="B364" s="621" t="s">
        <v>273</v>
      </c>
      <c r="C364" s="621" t="s">
        <v>319</v>
      </c>
      <c r="D364" s="621" t="s">
        <v>2708</v>
      </c>
      <c r="E364" s="621" t="s">
        <v>130</v>
      </c>
      <c r="F364" s="621" t="s">
        <v>925</v>
      </c>
      <c r="G364" s="621" t="s">
        <v>940</v>
      </c>
      <c r="H364" s="618" t="s">
        <v>941</v>
      </c>
      <c r="I364" s="621">
        <v>2018</v>
      </c>
      <c r="J364" s="622">
        <v>1500000</v>
      </c>
      <c r="K364" s="622">
        <v>4500000</v>
      </c>
      <c r="L364" s="622">
        <v>4468123</v>
      </c>
      <c r="M364" s="622">
        <v>3594023</v>
      </c>
      <c r="N364" s="577"/>
      <c r="O364" s="577">
        <v>0.79</v>
      </c>
      <c r="P364" s="621"/>
      <c r="Q364" s="618" t="s">
        <v>20</v>
      </c>
    </row>
    <row r="365" spans="1:17" ht="30">
      <c r="A365" s="621" t="s">
        <v>527</v>
      </c>
      <c r="B365" s="621" t="s">
        <v>273</v>
      </c>
      <c r="C365" s="621" t="s">
        <v>319</v>
      </c>
      <c r="D365" s="621" t="s">
        <v>2708</v>
      </c>
      <c r="E365" s="621" t="s">
        <v>130</v>
      </c>
      <c r="F365" s="621" t="s">
        <v>925</v>
      </c>
      <c r="G365" s="621" t="s">
        <v>942</v>
      </c>
      <c r="H365" s="618" t="s">
        <v>943</v>
      </c>
      <c r="I365" s="621">
        <v>2021</v>
      </c>
      <c r="J365" s="622">
        <v>3000000</v>
      </c>
      <c r="K365" s="622">
        <v>3000000</v>
      </c>
      <c r="L365" s="622">
        <v>2588276</v>
      </c>
      <c r="M365" s="622">
        <v>1161857</v>
      </c>
      <c r="N365" s="577"/>
      <c r="O365" s="577">
        <v>0.66</v>
      </c>
      <c r="P365" s="621"/>
      <c r="Q365" s="618" t="s">
        <v>20</v>
      </c>
    </row>
    <row r="366" spans="1:17" ht="15">
      <c r="A366" s="621" t="s">
        <v>527</v>
      </c>
      <c r="B366" s="621" t="s">
        <v>273</v>
      </c>
      <c r="C366" s="621" t="s">
        <v>319</v>
      </c>
      <c r="D366" s="621" t="s">
        <v>2708</v>
      </c>
      <c r="E366" s="621" t="s">
        <v>130</v>
      </c>
      <c r="F366" s="621" t="s">
        <v>925</v>
      </c>
      <c r="G366" s="621" t="s">
        <v>944</v>
      </c>
      <c r="H366" s="618" t="s">
        <v>945</v>
      </c>
      <c r="I366" s="621">
        <v>2014</v>
      </c>
      <c r="J366" s="622">
        <v>1500000</v>
      </c>
      <c r="K366" s="622">
        <v>2600000</v>
      </c>
      <c r="L366" s="622">
        <v>2593690</v>
      </c>
      <c r="M366" s="622">
        <v>2079365</v>
      </c>
      <c r="N366" s="577"/>
      <c r="O366" s="577">
        <v>0.8</v>
      </c>
      <c r="P366" s="621"/>
      <c r="Q366" s="618" t="s">
        <v>20</v>
      </c>
    </row>
    <row r="367" spans="1:17" ht="30">
      <c r="A367" s="621" t="s">
        <v>527</v>
      </c>
      <c r="B367" s="621" t="s">
        <v>273</v>
      </c>
      <c r="C367" s="621" t="s">
        <v>319</v>
      </c>
      <c r="D367" s="621" t="s">
        <v>2708</v>
      </c>
      <c r="E367" s="621" t="s">
        <v>130</v>
      </c>
      <c r="F367" s="621" t="s">
        <v>925</v>
      </c>
      <c r="G367" s="621" t="s">
        <v>946</v>
      </c>
      <c r="H367" s="618" t="s">
        <v>947</v>
      </c>
      <c r="I367" s="621">
        <v>2021</v>
      </c>
      <c r="J367" s="622">
        <v>2060000</v>
      </c>
      <c r="K367" s="622">
        <v>2060000</v>
      </c>
      <c r="L367" s="622">
        <v>1553148</v>
      </c>
      <c r="M367" s="622">
        <v>433584</v>
      </c>
      <c r="N367" s="577"/>
      <c r="O367" s="577">
        <v>0.43</v>
      </c>
      <c r="P367" s="621"/>
      <c r="Q367" s="618" t="s">
        <v>20</v>
      </c>
    </row>
    <row r="368" spans="1:17" ht="30">
      <c r="A368" s="621" t="s">
        <v>527</v>
      </c>
      <c r="B368" s="621" t="s">
        <v>273</v>
      </c>
      <c r="C368" s="621" t="s">
        <v>319</v>
      </c>
      <c r="D368" s="621" t="s">
        <v>2708</v>
      </c>
      <c r="E368" s="621" t="s">
        <v>130</v>
      </c>
      <c r="F368" s="621" t="s">
        <v>925</v>
      </c>
      <c r="G368" s="621" t="s">
        <v>948</v>
      </c>
      <c r="H368" s="618" t="s">
        <v>949</v>
      </c>
      <c r="I368" s="621">
        <v>2014</v>
      </c>
      <c r="J368" s="622">
        <v>3100000</v>
      </c>
      <c r="K368" s="622">
        <v>1739169</v>
      </c>
      <c r="L368" s="622">
        <v>546582</v>
      </c>
      <c r="M368" s="622">
        <v>1246965</v>
      </c>
      <c r="N368" s="577"/>
      <c r="O368" s="577">
        <v>0.93</v>
      </c>
      <c r="P368" s="621"/>
      <c r="Q368" s="618" t="s">
        <v>20</v>
      </c>
    </row>
    <row r="369" spans="1:17" ht="30">
      <c r="A369" s="621" t="s">
        <v>527</v>
      </c>
      <c r="B369" s="621" t="s">
        <v>273</v>
      </c>
      <c r="C369" s="621" t="s">
        <v>319</v>
      </c>
      <c r="D369" s="621" t="s">
        <v>2708</v>
      </c>
      <c r="E369" s="621" t="s">
        <v>130</v>
      </c>
      <c r="F369" s="621" t="s">
        <v>925</v>
      </c>
      <c r="G369" s="621" t="s">
        <v>950</v>
      </c>
      <c r="H369" s="618" t="s">
        <v>951</v>
      </c>
      <c r="I369" s="621">
        <v>2014</v>
      </c>
      <c r="J369" s="622">
        <v>850000</v>
      </c>
      <c r="K369" s="622">
        <v>1700000</v>
      </c>
      <c r="L369" s="622">
        <v>1503482</v>
      </c>
      <c r="M369" s="622">
        <v>1435574</v>
      </c>
      <c r="N369" s="577"/>
      <c r="O369" s="577">
        <v>0.98</v>
      </c>
      <c r="P369" s="621"/>
      <c r="Q369" s="618" t="s">
        <v>952</v>
      </c>
    </row>
    <row r="370" spans="1:17" ht="45">
      <c r="A370" s="621" t="s">
        <v>527</v>
      </c>
      <c r="B370" s="621" t="s">
        <v>273</v>
      </c>
      <c r="C370" s="621" t="s">
        <v>319</v>
      </c>
      <c r="D370" s="621" t="s">
        <v>2708</v>
      </c>
      <c r="E370" s="621" t="s">
        <v>130</v>
      </c>
      <c r="F370" s="621" t="s">
        <v>925</v>
      </c>
      <c r="G370" s="621" t="s">
        <v>953</v>
      </c>
      <c r="H370" s="618" t="s">
        <v>954</v>
      </c>
      <c r="I370" s="621">
        <v>2018</v>
      </c>
      <c r="J370" s="622">
        <v>1300000</v>
      </c>
      <c r="K370" s="622">
        <v>1300000</v>
      </c>
      <c r="L370" s="622">
        <v>154084</v>
      </c>
      <c r="M370" s="622">
        <v>153812</v>
      </c>
      <c r="N370" s="577"/>
      <c r="O370" s="577">
        <v>0.12</v>
      </c>
      <c r="P370" s="621"/>
      <c r="Q370" s="618" t="s">
        <v>955</v>
      </c>
    </row>
    <row r="371" spans="1:17" ht="30">
      <c r="A371" s="621" t="s">
        <v>527</v>
      </c>
      <c r="B371" s="621" t="s">
        <v>273</v>
      </c>
      <c r="C371" s="621" t="s">
        <v>319</v>
      </c>
      <c r="D371" s="621" t="s">
        <v>2708</v>
      </c>
      <c r="E371" s="621" t="s">
        <v>130</v>
      </c>
      <c r="F371" s="621" t="s">
        <v>925</v>
      </c>
      <c r="G371" s="621" t="s">
        <v>956</v>
      </c>
      <c r="H371" s="618" t="s">
        <v>957</v>
      </c>
      <c r="I371" s="621">
        <v>2011</v>
      </c>
      <c r="J371" s="622">
        <v>3000000</v>
      </c>
      <c r="K371" s="622">
        <v>3910000</v>
      </c>
      <c r="L371" s="622">
        <v>2548470</v>
      </c>
      <c r="M371" s="622">
        <v>3807750</v>
      </c>
      <c r="N371" s="577"/>
      <c r="O371" s="577">
        <v>1</v>
      </c>
      <c r="P371" s="621"/>
      <c r="Q371" s="618" t="s">
        <v>958</v>
      </c>
    </row>
    <row r="372" spans="1:17" ht="60">
      <c r="A372" s="621" t="s">
        <v>527</v>
      </c>
      <c r="B372" s="621" t="s">
        <v>273</v>
      </c>
      <c r="C372" s="621" t="s">
        <v>319</v>
      </c>
      <c r="D372" s="621" t="s">
        <v>2711</v>
      </c>
      <c r="E372" s="621" t="s">
        <v>119</v>
      </c>
      <c r="F372" s="621" t="s">
        <v>119</v>
      </c>
      <c r="G372" s="621" t="s">
        <v>959</v>
      </c>
      <c r="H372" s="618" t="s">
        <v>960</v>
      </c>
      <c r="I372" s="621">
        <v>2014</v>
      </c>
      <c r="J372" s="622">
        <v>4000000</v>
      </c>
      <c r="K372" s="622">
        <v>8221457</v>
      </c>
      <c r="L372" s="622">
        <v>8019567</v>
      </c>
      <c r="M372" s="622">
        <v>6808093</v>
      </c>
      <c r="N372" s="577"/>
      <c r="O372" s="577">
        <v>0.99</v>
      </c>
      <c r="P372" s="621"/>
      <c r="Q372" s="618" t="s">
        <v>961</v>
      </c>
    </row>
    <row r="373" spans="1:17" ht="45">
      <c r="A373" s="621" t="s">
        <v>527</v>
      </c>
      <c r="B373" s="621" t="s">
        <v>273</v>
      </c>
      <c r="C373" s="621" t="s">
        <v>319</v>
      </c>
      <c r="D373" s="621" t="s">
        <v>2711</v>
      </c>
      <c r="E373" s="621" t="s">
        <v>119</v>
      </c>
      <c r="F373" s="621" t="s">
        <v>119</v>
      </c>
      <c r="G373" s="621" t="s">
        <v>962</v>
      </c>
      <c r="H373" s="618" t="s">
        <v>963</v>
      </c>
      <c r="I373" s="621">
        <v>2006</v>
      </c>
      <c r="J373" s="622">
        <v>350000</v>
      </c>
      <c r="K373" s="622">
        <v>1187000</v>
      </c>
      <c r="L373" s="622">
        <v>1051254</v>
      </c>
      <c r="M373" s="622">
        <v>1048651</v>
      </c>
      <c r="N373" s="577"/>
      <c r="O373" s="577">
        <v>0.97</v>
      </c>
      <c r="P373" s="621"/>
      <c r="Q373" s="618" t="s">
        <v>964</v>
      </c>
    </row>
    <row r="374" spans="1:17" ht="30">
      <c r="A374" s="621" t="s">
        <v>527</v>
      </c>
      <c r="B374" s="621" t="s">
        <v>273</v>
      </c>
      <c r="C374" s="621" t="s">
        <v>319</v>
      </c>
      <c r="D374" s="621" t="s">
        <v>2716</v>
      </c>
      <c r="E374" s="621" t="s">
        <v>966</v>
      </c>
      <c r="F374" s="621" t="s">
        <v>967</v>
      </c>
      <c r="G374" s="621" t="s">
        <v>968</v>
      </c>
      <c r="H374" s="618" t="s">
        <v>969</v>
      </c>
      <c r="I374" s="621">
        <v>2022</v>
      </c>
      <c r="J374" s="622">
        <v>3000000</v>
      </c>
      <c r="K374" s="622">
        <v>3000000</v>
      </c>
      <c r="L374" s="622">
        <v>2423038</v>
      </c>
      <c r="M374" s="622">
        <v>255057</v>
      </c>
      <c r="N374" s="577"/>
      <c r="O374" s="577">
        <v>0.25</v>
      </c>
      <c r="P374" s="621"/>
      <c r="Q374" s="618" t="s">
        <v>20</v>
      </c>
    </row>
    <row r="375" spans="1:17" ht="15">
      <c r="A375" s="621" t="s">
        <v>527</v>
      </c>
      <c r="B375" s="621" t="s">
        <v>311</v>
      </c>
      <c r="C375" s="621" t="s">
        <v>319</v>
      </c>
      <c r="D375" s="662" t="s">
        <v>2690</v>
      </c>
      <c r="E375" s="621" t="s">
        <v>971</v>
      </c>
      <c r="F375" s="621" t="s">
        <v>972</v>
      </c>
      <c r="G375" s="662" t="s">
        <v>973</v>
      </c>
      <c r="H375" s="626"/>
      <c r="I375" s="621">
        <v>2022</v>
      </c>
      <c r="J375" s="622">
        <v>1150000</v>
      </c>
      <c r="K375" s="622">
        <v>1150000</v>
      </c>
      <c r="L375" s="622">
        <v>952310</v>
      </c>
      <c r="M375" s="622">
        <v>35051</v>
      </c>
      <c r="N375" s="577"/>
      <c r="O375" s="577">
        <v>0</v>
      </c>
      <c r="P375" s="621"/>
      <c r="Q375" s="620" t="s">
        <v>974</v>
      </c>
    </row>
    <row r="376" spans="1:17" ht="30">
      <c r="A376" s="621" t="s">
        <v>527</v>
      </c>
      <c r="B376" s="621" t="s">
        <v>311</v>
      </c>
      <c r="C376" s="621" t="s">
        <v>319</v>
      </c>
      <c r="D376" s="621" t="s">
        <v>2711</v>
      </c>
      <c r="E376" s="621" t="s">
        <v>976</v>
      </c>
      <c r="F376" s="621" t="s">
        <v>977</v>
      </c>
      <c r="G376" s="624"/>
      <c r="H376" s="663" t="s">
        <v>978</v>
      </c>
      <c r="I376" s="621">
        <v>2022</v>
      </c>
      <c r="J376" s="622">
        <v>3201862</v>
      </c>
      <c r="K376" s="622">
        <v>7098532</v>
      </c>
      <c r="L376" s="622">
        <v>3582369</v>
      </c>
      <c r="M376" s="622">
        <v>2875349</v>
      </c>
      <c r="N376" s="577"/>
      <c r="O376" s="577">
        <v>0.95</v>
      </c>
      <c r="P376" s="621"/>
      <c r="Q376" s="618" t="s">
        <v>979</v>
      </c>
    </row>
    <row r="377" spans="1:17" ht="45">
      <c r="A377" s="621" t="s">
        <v>527</v>
      </c>
      <c r="B377" s="621" t="s">
        <v>312</v>
      </c>
      <c r="C377" s="621" t="s">
        <v>319</v>
      </c>
      <c r="D377" s="621" t="s">
        <v>2690</v>
      </c>
      <c r="E377" s="621" t="s">
        <v>981</v>
      </c>
      <c r="F377" s="621" t="s">
        <v>982</v>
      </c>
      <c r="G377" s="621"/>
      <c r="H377" s="618" t="s">
        <v>983</v>
      </c>
      <c r="I377" s="621">
        <v>2022</v>
      </c>
      <c r="J377" s="622">
        <v>350000</v>
      </c>
      <c r="K377" s="622">
        <v>1159000</v>
      </c>
      <c r="L377" s="622">
        <v>316000</v>
      </c>
      <c r="M377" s="622">
        <v>14175</v>
      </c>
      <c r="N377" s="577"/>
      <c r="O377" s="577">
        <v>0.05</v>
      </c>
      <c r="P377" s="621"/>
      <c r="Q377" s="618" t="s">
        <v>984</v>
      </c>
    </row>
    <row r="378" spans="1:17" ht="45">
      <c r="A378" s="621" t="s">
        <v>527</v>
      </c>
      <c r="B378" s="621" t="s">
        <v>312</v>
      </c>
      <c r="C378" s="621" t="s">
        <v>319</v>
      </c>
      <c r="D378" s="621" t="s">
        <v>2690</v>
      </c>
      <c r="E378" s="621" t="s">
        <v>981</v>
      </c>
      <c r="F378" s="621" t="s">
        <v>982</v>
      </c>
      <c r="G378" s="621"/>
      <c r="H378" s="618" t="s">
        <v>983</v>
      </c>
      <c r="I378" s="621"/>
      <c r="J378" s="622">
        <v>350000</v>
      </c>
      <c r="K378" s="622">
        <v>1159000</v>
      </c>
      <c r="L378" s="622">
        <v>316000</v>
      </c>
      <c r="M378" s="622">
        <v>14175</v>
      </c>
      <c r="N378" s="577"/>
      <c r="O378" s="577">
        <v>0.05</v>
      </c>
      <c r="P378" s="621"/>
      <c r="Q378" s="618" t="s">
        <v>984</v>
      </c>
    </row>
    <row r="379" spans="1:17" ht="30">
      <c r="A379" s="621" t="s">
        <v>527</v>
      </c>
      <c r="B379" s="621" t="s">
        <v>312</v>
      </c>
      <c r="C379" s="621" t="s">
        <v>319</v>
      </c>
      <c r="D379" s="621" t="s">
        <v>2708</v>
      </c>
      <c r="E379" s="621" t="s">
        <v>986</v>
      </c>
      <c r="F379" s="664" t="s">
        <v>987</v>
      </c>
      <c r="G379" s="621"/>
      <c r="H379" s="618" t="s">
        <v>988</v>
      </c>
      <c r="I379" s="621">
        <v>2022</v>
      </c>
      <c r="J379" s="622">
        <v>3100000</v>
      </c>
      <c r="K379" s="622">
        <v>3650000</v>
      </c>
      <c r="L379" s="622">
        <v>3489957</v>
      </c>
      <c r="M379" s="622">
        <v>3457138</v>
      </c>
      <c r="N379" s="577"/>
      <c r="O379" s="577">
        <v>0.98</v>
      </c>
      <c r="P379" s="621"/>
      <c r="Q379" s="618" t="s">
        <v>20</v>
      </c>
    </row>
    <row r="380" spans="1:17" ht="45">
      <c r="A380" s="621" t="s">
        <v>527</v>
      </c>
      <c r="B380" s="621" t="s">
        <v>312</v>
      </c>
      <c r="C380" s="621" t="s">
        <v>319</v>
      </c>
      <c r="D380" s="621" t="s">
        <v>2708</v>
      </c>
      <c r="E380" s="621" t="s">
        <v>989</v>
      </c>
      <c r="F380" s="664" t="s">
        <v>990</v>
      </c>
      <c r="G380" s="621"/>
      <c r="H380" s="618" t="s">
        <v>991</v>
      </c>
      <c r="I380" s="621">
        <v>2022</v>
      </c>
      <c r="J380" s="622">
        <v>3671340</v>
      </c>
      <c r="K380" s="622">
        <v>4426340</v>
      </c>
      <c r="L380" s="622">
        <v>4129532</v>
      </c>
      <c r="M380" s="622">
        <v>2473550</v>
      </c>
      <c r="N380" s="577"/>
      <c r="O380" s="577">
        <v>0.8</v>
      </c>
      <c r="P380" s="621"/>
      <c r="Q380" s="618" t="s">
        <v>992</v>
      </c>
    </row>
    <row r="381" spans="1:17" ht="45">
      <c r="A381" s="621" t="s">
        <v>527</v>
      </c>
      <c r="B381" s="621" t="s">
        <v>312</v>
      </c>
      <c r="C381" s="621" t="s">
        <v>319</v>
      </c>
      <c r="D381" s="621" t="s">
        <v>2708</v>
      </c>
      <c r="E381" s="621" t="s">
        <v>989</v>
      </c>
      <c r="F381" s="621" t="s">
        <v>990</v>
      </c>
      <c r="G381" s="621"/>
      <c r="H381" s="618" t="s">
        <v>993</v>
      </c>
      <c r="I381" s="621">
        <v>2022</v>
      </c>
      <c r="J381" s="622">
        <v>4300000</v>
      </c>
      <c r="K381" s="622">
        <v>4300000</v>
      </c>
      <c r="L381" s="622">
        <v>2433650</v>
      </c>
      <c r="M381" s="622">
        <v>1055438</v>
      </c>
      <c r="N381" s="577"/>
      <c r="O381" s="577">
        <v>0.5</v>
      </c>
      <c r="P381" s="621"/>
      <c r="Q381" s="618" t="s">
        <v>992</v>
      </c>
    </row>
    <row r="382" spans="1:17" ht="45">
      <c r="A382" s="621" t="s">
        <v>527</v>
      </c>
      <c r="B382" s="621" t="s">
        <v>312</v>
      </c>
      <c r="C382" s="621" t="s">
        <v>319</v>
      </c>
      <c r="D382" s="621" t="s">
        <v>2708</v>
      </c>
      <c r="E382" s="621" t="s">
        <v>989</v>
      </c>
      <c r="F382" s="621" t="s">
        <v>990</v>
      </c>
      <c r="G382" s="621"/>
      <c r="H382" s="618" t="s">
        <v>994</v>
      </c>
      <c r="I382" s="621">
        <v>2022</v>
      </c>
      <c r="J382" s="622">
        <v>2300000</v>
      </c>
      <c r="K382" s="622">
        <v>2300000</v>
      </c>
      <c r="L382" s="622">
        <v>1267672</v>
      </c>
      <c r="M382" s="622">
        <v>252574</v>
      </c>
      <c r="N382" s="577"/>
      <c r="O382" s="577">
        <v>0.2</v>
      </c>
      <c r="P382" s="621"/>
      <c r="Q382" s="618" t="s">
        <v>992</v>
      </c>
    </row>
    <row r="383" spans="1:17" ht="30">
      <c r="A383" s="621" t="s">
        <v>527</v>
      </c>
      <c r="B383" s="621" t="s">
        <v>312</v>
      </c>
      <c r="C383" s="621" t="s">
        <v>319</v>
      </c>
      <c r="D383" s="621" t="s">
        <v>2711</v>
      </c>
      <c r="E383" s="621" t="s">
        <v>119</v>
      </c>
      <c r="F383" s="664" t="s">
        <v>119</v>
      </c>
      <c r="G383" s="621"/>
      <c r="H383" s="618" t="s">
        <v>995</v>
      </c>
      <c r="I383" s="621">
        <v>2022</v>
      </c>
      <c r="J383" s="622">
        <v>1800000</v>
      </c>
      <c r="K383" s="622">
        <v>2270000</v>
      </c>
      <c r="L383" s="622">
        <v>2086576</v>
      </c>
      <c r="M383" s="622">
        <v>1590937</v>
      </c>
      <c r="N383" s="577"/>
      <c r="O383" s="577">
        <v>0.87</v>
      </c>
      <c r="P383" s="621"/>
      <c r="Q383" s="618" t="s">
        <v>20</v>
      </c>
    </row>
    <row r="384" spans="1:17" ht="30">
      <c r="A384" s="621" t="s">
        <v>527</v>
      </c>
      <c r="B384" s="621" t="s">
        <v>312</v>
      </c>
      <c r="C384" s="621" t="s">
        <v>319</v>
      </c>
      <c r="D384" s="621" t="s">
        <v>2711</v>
      </c>
      <c r="E384" s="621" t="s">
        <v>119</v>
      </c>
      <c r="F384" s="621" t="s">
        <v>119</v>
      </c>
      <c r="G384" s="621"/>
      <c r="H384" s="618" t="s">
        <v>996</v>
      </c>
      <c r="I384" s="621">
        <v>2022</v>
      </c>
      <c r="J384" s="622">
        <v>1800000</v>
      </c>
      <c r="K384" s="622">
        <v>3048431</v>
      </c>
      <c r="L384" s="622">
        <v>2256481</v>
      </c>
      <c r="M384" s="622">
        <v>680509</v>
      </c>
      <c r="N384" s="577"/>
      <c r="O384" s="577">
        <v>0.45</v>
      </c>
      <c r="P384" s="621"/>
      <c r="Q384" s="618" t="s">
        <v>20</v>
      </c>
    </row>
    <row r="385" spans="1:17" ht="30">
      <c r="A385" s="621" t="s">
        <v>527</v>
      </c>
      <c r="B385" s="621" t="s">
        <v>312</v>
      </c>
      <c r="C385" s="621" t="s">
        <v>319</v>
      </c>
      <c r="D385" s="621" t="s">
        <v>2716</v>
      </c>
      <c r="E385" s="621" t="s">
        <v>997</v>
      </c>
      <c r="F385" s="664" t="s">
        <v>764</v>
      </c>
      <c r="G385" s="621"/>
      <c r="H385" s="618" t="s">
        <v>998</v>
      </c>
      <c r="I385" s="621">
        <v>2022</v>
      </c>
      <c r="J385" s="622">
        <v>1234000</v>
      </c>
      <c r="K385" s="622">
        <v>1234000</v>
      </c>
      <c r="L385" s="622">
        <v>992738</v>
      </c>
      <c r="M385" s="622">
        <v>872769</v>
      </c>
      <c r="N385" s="577"/>
      <c r="O385" s="577">
        <v>0.85</v>
      </c>
      <c r="P385" s="621"/>
      <c r="Q385" s="618" t="s">
        <v>67</v>
      </c>
    </row>
    <row r="386" spans="1:17" ht="45">
      <c r="A386" s="621" t="s">
        <v>527</v>
      </c>
      <c r="B386" s="621" t="s">
        <v>289</v>
      </c>
      <c r="C386" s="584" t="s">
        <v>999</v>
      </c>
      <c r="D386" s="584" t="s">
        <v>2697</v>
      </c>
      <c r="E386" s="641" t="s">
        <v>1000</v>
      </c>
      <c r="F386" s="641" t="s">
        <v>1000</v>
      </c>
      <c r="G386" s="641" t="s">
        <v>1000</v>
      </c>
      <c r="H386" s="642" t="s">
        <v>1000</v>
      </c>
      <c r="I386" s="649">
        <v>2023</v>
      </c>
      <c r="J386" s="644">
        <v>1500000</v>
      </c>
      <c r="K386" s="644">
        <v>1500000</v>
      </c>
      <c r="L386" s="644">
        <v>0</v>
      </c>
      <c r="M386" s="644">
        <v>0</v>
      </c>
      <c r="N386" s="577"/>
      <c r="O386" s="577">
        <v>0</v>
      </c>
      <c r="P386" s="641"/>
      <c r="Q386" s="609" t="s">
        <v>1001</v>
      </c>
    </row>
    <row r="387" spans="1:17" ht="60">
      <c r="A387" s="621" t="s">
        <v>527</v>
      </c>
      <c r="B387" s="621" t="s">
        <v>289</v>
      </c>
      <c r="C387" s="584" t="s">
        <v>999</v>
      </c>
      <c r="D387" s="584" t="s">
        <v>2704</v>
      </c>
      <c r="E387" s="641" t="s">
        <v>1002</v>
      </c>
      <c r="F387" s="641" t="s">
        <v>1002</v>
      </c>
      <c r="G387" s="641" t="s">
        <v>1002</v>
      </c>
      <c r="H387" s="642" t="s">
        <v>1002</v>
      </c>
      <c r="I387" s="650">
        <v>2023</v>
      </c>
      <c r="J387" s="644">
        <v>2276742.852</v>
      </c>
      <c r="K387" s="644">
        <v>2276742.852</v>
      </c>
      <c r="L387" s="644">
        <v>1340297</v>
      </c>
      <c r="M387" s="644">
        <v>110312.95574999999</v>
      </c>
      <c r="N387" s="577"/>
      <c r="O387" s="577">
        <v>0.4</v>
      </c>
      <c r="P387" s="641"/>
      <c r="Q387" s="642" t="s">
        <v>1003</v>
      </c>
    </row>
    <row r="388" spans="1:17" ht="45">
      <c r="A388" s="621" t="s">
        <v>527</v>
      </c>
      <c r="B388" s="621" t="s">
        <v>289</v>
      </c>
      <c r="C388" s="584" t="s">
        <v>999</v>
      </c>
      <c r="D388" s="641" t="s">
        <v>2704</v>
      </c>
      <c r="E388" s="641" t="s">
        <v>1004</v>
      </c>
      <c r="F388" s="641" t="s">
        <v>1004</v>
      </c>
      <c r="G388" s="641" t="s">
        <v>1004</v>
      </c>
      <c r="H388" s="642" t="s">
        <v>1004</v>
      </c>
      <c r="I388" s="650">
        <v>2025</v>
      </c>
      <c r="J388" s="644">
        <v>3000000</v>
      </c>
      <c r="K388" s="644">
        <v>3000000</v>
      </c>
      <c r="L388" s="644">
        <v>0</v>
      </c>
      <c r="M388" s="644">
        <v>0</v>
      </c>
      <c r="N388" s="577"/>
      <c r="O388" s="577">
        <v>0</v>
      </c>
      <c r="P388" s="641"/>
      <c r="Q388" s="642" t="s">
        <v>1005</v>
      </c>
    </row>
    <row r="389" spans="1:17" ht="45">
      <c r="A389" s="621" t="s">
        <v>527</v>
      </c>
      <c r="B389" s="621" t="s">
        <v>289</v>
      </c>
      <c r="C389" s="584" t="s">
        <v>999</v>
      </c>
      <c r="D389" s="584" t="s">
        <v>2708</v>
      </c>
      <c r="E389" s="641" t="s">
        <v>1007</v>
      </c>
      <c r="F389" s="641" t="s">
        <v>1007</v>
      </c>
      <c r="G389" s="641" t="s">
        <v>1007</v>
      </c>
      <c r="H389" s="642" t="s">
        <v>1007</v>
      </c>
      <c r="I389" s="621">
        <v>2024</v>
      </c>
      <c r="J389" s="644">
        <v>1900000</v>
      </c>
      <c r="K389" s="644">
        <v>1900000</v>
      </c>
      <c r="L389" s="644">
        <v>1532734.5179999999</v>
      </c>
      <c r="M389" s="578">
        <v>246112.16752000002</v>
      </c>
      <c r="N389" s="577"/>
      <c r="O389" s="577">
        <v>0.12</v>
      </c>
      <c r="P389" s="579"/>
      <c r="Q389" s="605" t="s">
        <v>436</v>
      </c>
    </row>
    <row r="390" spans="1:17" ht="15">
      <c r="A390" s="621" t="s">
        <v>527</v>
      </c>
      <c r="B390" s="621" t="s">
        <v>289</v>
      </c>
      <c r="C390" s="584" t="s">
        <v>999</v>
      </c>
      <c r="D390" s="584" t="s">
        <v>2708</v>
      </c>
      <c r="E390" s="641" t="s">
        <v>1008</v>
      </c>
      <c r="F390" s="641" t="s">
        <v>1008</v>
      </c>
      <c r="G390" s="641" t="s">
        <v>1008</v>
      </c>
      <c r="H390" s="642" t="s">
        <v>1008</v>
      </c>
      <c r="I390" s="621">
        <v>2025</v>
      </c>
      <c r="J390" s="644">
        <v>1229000</v>
      </c>
      <c r="K390" s="644">
        <v>1229000</v>
      </c>
      <c r="L390" s="644">
        <v>0</v>
      </c>
      <c r="M390" s="578">
        <v>0</v>
      </c>
      <c r="N390" s="577"/>
      <c r="O390" s="577">
        <v>0</v>
      </c>
      <c r="P390" s="579"/>
      <c r="Q390" s="605" t="s">
        <v>1009</v>
      </c>
    </row>
    <row r="391" spans="1:17" ht="45">
      <c r="A391" s="621" t="s">
        <v>527</v>
      </c>
      <c r="B391" s="621" t="s">
        <v>289</v>
      </c>
      <c r="C391" s="584" t="s">
        <v>999</v>
      </c>
      <c r="D391" s="584" t="s">
        <v>2708</v>
      </c>
      <c r="E391" s="584" t="s">
        <v>1010</v>
      </c>
      <c r="F391" s="584" t="s">
        <v>1010</v>
      </c>
      <c r="G391" s="584" t="s">
        <v>1010</v>
      </c>
      <c r="H391" s="605" t="s">
        <v>1010</v>
      </c>
      <c r="I391" s="584">
        <v>2024</v>
      </c>
      <c r="J391" s="644">
        <v>2600000</v>
      </c>
      <c r="K391" s="644">
        <v>2600000</v>
      </c>
      <c r="L391" s="644">
        <v>383082.27173000004</v>
      </c>
      <c r="M391" s="578">
        <v>383082.27173000004</v>
      </c>
      <c r="N391" s="577"/>
      <c r="O391" s="577">
        <v>0</v>
      </c>
      <c r="P391" s="579"/>
      <c r="Q391" s="605" t="s">
        <v>1009</v>
      </c>
    </row>
    <row r="392" spans="1:17" ht="32">
      <c r="A392" s="621" t="s">
        <v>527</v>
      </c>
      <c r="B392" s="621" t="s">
        <v>313</v>
      </c>
      <c r="C392" s="584" t="s">
        <v>999</v>
      </c>
      <c r="D392" s="621" t="s">
        <v>2691</v>
      </c>
      <c r="E392" s="621" t="s">
        <v>1012</v>
      </c>
      <c r="F392" s="621" t="s">
        <v>1012</v>
      </c>
      <c r="G392" s="621" t="s">
        <v>1012</v>
      </c>
      <c r="H392" s="618" t="s">
        <v>1012</v>
      </c>
      <c r="I392" s="621"/>
      <c r="J392" s="622">
        <v>2500000</v>
      </c>
      <c r="K392" s="622">
        <v>2500000</v>
      </c>
      <c r="L392" s="622">
        <v>9659</v>
      </c>
      <c r="M392" s="622">
        <v>0</v>
      </c>
      <c r="N392" s="577"/>
      <c r="O392" s="577">
        <v>0</v>
      </c>
      <c r="P392" s="621"/>
      <c r="Q392" s="618" t="s">
        <v>3230</v>
      </c>
    </row>
    <row r="393" spans="1:17" ht="45">
      <c r="A393" s="621" t="s">
        <v>527</v>
      </c>
      <c r="B393" s="621" t="s">
        <v>313</v>
      </c>
      <c r="C393" s="584" t="s">
        <v>999</v>
      </c>
      <c r="D393" s="621" t="s">
        <v>2704</v>
      </c>
      <c r="E393" s="621" t="s">
        <v>474</v>
      </c>
      <c r="F393" s="621" t="s">
        <v>474</v>
      </c>
      <c r="G393" s="621" t="s">
        <v>474</v>
      </c>
      <c r="H393" s="618" t="s">
        <v>474</v>
      </c>
      <c r="I393" s="621"/>
      <c r="J393" s="622">
        <v>3000000</v>
      </c>
      <c r="K393" s="622">
        <v>3000000</v>
      </c>
      <c r="L393" s="622">
        <v>0</v>
      </c>
      <c r="M393" s="622">
        <v>0</v>
      </c>
      <c r="N393" s="577"/>
      <c r="O393" s="577">
        <v>0</v>
      </c>
      <c r="P393" s="621"/>
      <c r="Q393" s="618" t="s">
        <v>1015</v>
      </c>
    </row>
    <row r="394" spans="1:17" ht="15">
      <c r="A394" s="621" t="s">
        <v>527</v>
      </c>
      <c r="B394" s="621" t="s">
        <v>313</v>
      </c>
      <c r="C394" s="584" t="s">
        <v>999</v>
      </c>
      <c r="D394" s="621" t="s">
        <v>2705</v>
      </c>
      <c r="E394" s="621" t="s">
        <v>1017</v>
      </c>
      <c r="F394" s="621" t="s">
        <v>1017</v>
      </c>
      <c r="G394" s="621" t="s">
        <v>1017</v>
      </c>
      <c r="H394" s="618" t="s">
        <v>1017</v>
      </c>
      <c r="I394" s="621"/>
      <c r="J394" s="622">
        <v>1000000</v>
      </c>
      <c r="K394" s="622">
        <v>1000000</v>
      </c>
      <c r="L394" s="622">
        <v>831205</v>
      </c>
      <c r="M394" s="622">
        <v>132263</v>
      </c>
      <c r="N394" s="577"/>
      <c r="O394" s="577">
        <v>45</v>
      </c>
      <c r="P394" s="621"/>
      <c r="Q394" s="618"/>
    </row>
    <row r="395" spans="1:17" ht="15">
      <c r="A395" s="621" t="s">
        <v>527</v>
      </c>
      <c r="B395" s="621" t="s">
        <v>313</v>
      </c>
      <c r="C395" s="584" t="s">
        <v>999</v>
      </c>
      <c r="D395" s="621" t="s">
        <v>2705</v>
      </c>
      <c r="E395" s="621" t="s">
        <v>1018</v>
      </c>
      <c r="F395" s="621" t="s">
        <v>1018</v>
      </c>
      <c r="G395" s="621" t="s">
        <v>1018</v>
      </c>
      <c r="H395" s="618" t="s">
        <v>1018</v>
      </c>
      <c r="I395" s="621"/>
      <c r="J395" s="622">
        <v>1500000</v>
      </c>
      <c r="K395" s="622">
        <v>1500000</v>
      </c>
      <c r="L395" s="622">
        <v>1115390</v>
      </c>
      <c r="M395" s="622">
        <v>182858</v>
      </c>
      <c r="N395" s="577"/>
      <c r="O395" s="577">
        <v>60</v>
      </c>
      <c r="P395" s="621"/>
      <c r="Q395" s="618"/>
    </row>
    <row r="396" spans="1:17" ht="15">
      <c r="A396" s="621" t="s">
        <v>527</v>
      </c>
      <c r="B396" s="621" t="s">
        <v>313</v>
      </c>
      <c r="C396" s="584" t="s">
        <v>999</v>
      </c>
      <c r="D396" s="621" t="s">
        <v>2708</v>
      </c>
      <c r="E396" s="621" t="s">
        <v>1020</v>
      </c>
      <c r="F396" s="621" t="s">
        <v>1020</v>
      </c>
      <c r="G396" s="621" t="s">
        <v>1020</v>
      </c>
      <c r="H396" s="618" t="s">
        <v>1020</v>
      </c>
      <c r="I396" s="621"/>
      <c r="J396" s="622">
        <v>2000000</v>
      </c>
      <c r="K396" s="622">
        <v>2000000</v>
      </c>
      <c r="L396" s="622">
        <v>1898529</v>
      </c>
      <c r="M396" s="622">
        <v>423981</v>
      </c>
      <c r="N396" s="577"/>
      <c r="O396" s="577">
        <v>45</v>
      </c>
      <c r="P396" s="621"/>
      <c r="Q396" s="618"/>
    </row>
    <row r="397" spans="1:17" ht="47">
      <c r="A397" s="621" t="s">
        <v>527</v>
      </c>
      <c r="B397" s="621" t="s">
        <v>313</v>
      </c>
      <c r="C397" s="584" t="s">
        <v>999</v>
      </c>
      <c r="D397" s="621" t="s">
        <v>2708</v>
      </c>
      <c r="E397" s="621" t="s">
        <v>1021</v>
      </c>
      <c r="F397" s="621" t="s">
        <v>1021</v>
      </c>
      <c r="G397" s="621" t="s">
        <v>1021</v>
      </c>
      <c r="H397" s="618" t="s">
        <v>1021</v>
      </c>
      <c r="I397" s="621"/>
      <c r="J397" s="622">
        <v>1385000</v>
      </c>
      <c r="K397" s="622">
        <v>1385000</v>
      </c>
      <c r="L397" s="622">
        <v>0</v>
      </c>
      <c r="M397" s="622">
        <v>0</v>
      </c>
      <c r="N397" s="577"/>
      <c r="O397" s="577">
        <v>0</v>
      </c>
      <c r="P397" s="621"/>
      <c r="Q397" s="618" t="s">
        <v>3231</v>
      </c>
    </row>
    <row r="398" spans="1:17" ht="15">
      <c r="A398" s="621" t="s">
        <v>527</v>
      </c>
      <c r="B398" s="621" t="s">
        <v>297</v>
      </c>
      <c r="C398" s="584" t="s">
        <v>999</v>
      </c>
      <c r="D398" s="651" t="s">
        <v>2708</v>
      </c>
      <c r="E398" s="656" t="s">
        <v>1023</v>
      </c>
      <c r="F398" s="656" t="s">
        <v>1023</v>
      </c>
      <c r="G398" s="656" t="s">
        <v>1023</v>
      </c>
      <c r="H398" s="665" t="s">
        <v>1023</v>
      </c>
      <c r="I398" s="656">
        <v>2024</v>
      </c>
      <c r="J398" s="591">
        <v>4500000</v>
      </c>
      <c r="K398" s="591">
        <v>4500000</v>
      </c>
      <c r="L398" s="591">
        <v>197000</v>
      </c>
      <c r="M398" s="591">
        <v>196830</v>
      </c>
      <c r="N398" s="592"/>
      <c r="O398" s="590">
        <v>0.15</v>
      </c>
      <c r="P398" s="595"/>
      <c r="Q398" s="658" t="s">
        <v>114</v>
      </c>
    </row>
    <row r="399" spans="1:17" ht="15">
      <c r="A399" s="621" t="s">
        <v>527</v>
      </c>
      <c r="B399" s="621" t="s">
        <v>297</v>
      </c>
      <c r="C399" s="584" t="s">
        <v>999</v>
      </c>
      <c r="D399" s="651" t="s">
        <v>2704</v>
      </c>
      <c r="E399" s="656" t="s">
        <v>1025</v>
      </c>
      <c r="F399" s="656" t="s">
        <v>1025</v>
      </c>
      <c r="G399" s="656" t="s">
        <v>1025</v>
      </c>
      <c r="H399" s="665" t="s">
        <v>1025</v>
      </c>
      <c r="I399" s="656">
        <v>2023</v>
      </c>
      <c r="J399" s="591">
        <v>2782685.7080000001</v>
      </c>
      <c r="K399" s="591">
        <v>2782685.7080000001</v>
      </c>
      <c r="L399" s="591">
        <v>2683462</v>
      </c>
      <c r="M399" s="591">
        <v>386508.07089999999</v>
      </c>
      <c r="N399" s="592"/>
      <c r="O399" s="590">
        <v>0.3</v>
      </c>
      <c r="P399" s="595"/>
      <c r="Q399" s="658" t="s">
        <v>1026</v>
      </c>
    </row>
    <row r="400" spans="1:17" ht="15">
      <c r="A400" s="621" t="s">
        <v>527</v>
      </c>
      <c r="B400" s="621" t="s">
        <v>315</v>
      </c>
      <c r="C400" s="584" t="s">
        <v>999</v>
      </c>
      <c r="D400" s="621" t="s">
        <v>2691</v>
      </c>
      <c r="E400" s="621" t="s">
        <v>1027</v>
      </c>
      <c r="F400" s="621" t="s">
        <v>1027</v>
      </c>
      <c r="G400" s="621" t="s">
        <v>1027</v>
      </c>
      <c r="H400" s="618" t="s">
        <v>1027</v>
      </c>
      <c r="I400" s="621">
        <v>2025</v>
      </c>
      <c r="J400" s="622">
        <v>3040000</v>
      </c>
      <c r="K400" s="622">
        <v>3040000</v>
      </c>
      <c r="L400" s="622"/>
      <c r="M400" s="622"/>
      <c r="N400" s="577"/>
      <c r="O400" s="577">
        <v>0</v>
      </c>
      <c r="P400" s="596"/>
      <c r="Q400" s="618" t="s">
        <v>1028</v>
      </c>
    </row>
    <row r="401" spans="1:17" ht="60">
      <c r="A401" s="621" t="s">
        <v>527</v>
      </c>
      <c r="B401" s="621" t="s">
        <v>315</v>
      </c>
      <c r="C401" s="584" t="s">
        <v>999</v>
      </c>
      <c r="D401" s="621" t="s">
        <v>2704</v>
      </c>
      <c r="E401" s="621" t="s">
        <v>1030</v>
      </c>
      <c r="F401" s="621" t="s">
        <v>1030</v>
      </c>
      <c r="G401" s="621" t="s">
        <v>1030</v>
      </c>
      <c r="H401" s="618" t="s">
        <v>1030</v>
      </c>
      <c r="I401" s="621">
        <v>2023</v>
      </c>
      <c r="J401" s="666">
        <v>1011886</v>
      </c>
      <c r="K401" s="666">
        <v>1011886</v>
      </c>
      <c r="L401" s="666">
        <v>982474</v>
      </c>
      <c r="M401" s="666">
        <v>117956</v>
      </c>
      <c r="N401" s="592"/>
      <c r="O401" s="577">
        <v>0.4</v>
      </c>
      <c r="P401" s="596"/>
      <c r="Q401" s="618" t="s">
        <v>1031</v>
      </c>
    </row>
    <row r="402" spans="1:17" ht="45">
      <c r="A402" s="621" t="s">
        <v>527</v>
      </c>
      <c r="B402" s="621" t="s">
        <v>315</v>
      </c>
      <c r="C402" s="584" t="s">
        <v>999</v>
      </c>
      <c r="D402" s="621" t="s">
        <v>2705</v>
      </c>
      <c r="E402" s="621" t="s">
        <v>1033</v>
      </c>
      <c r="F402" s="621" t="s">
        <v>1033</v>
      </c>
      <c r="G402" s="621" t="s">
        <v>1033</v>
      </c>
      <c r="H402" s="618" t="s">
        <v>1033</v>
      </c>
      <c r="I402" s="621">
        <v>2023</v>
      </c>
      <c r="J402" s="666">
        <v>1000000</v>
      </c>
      <c r="K402" s="666">
        <v>1000000</v>
      </c>
      <c r="L402" s="622">
        <v>867907</v>
      </c>
      <c r="M402" s="666">
        <v>654087</v>
      </c>
      <c r="N402" s="592"/>
      <c r="O402" s="577">
        <v>0.8</v>
      </c>
      <c r="P402" s="596"/>
      <c r="Q402" s="618" t="s">
        <v>339</v>
      </c>
    </row>
    <row r="403" spans="1:17" ht="30">
      <c r="A403" s="621" t="s">
        <v>527</v>
      </c>
      <c r="B403" s="621" t="s">
        <v>315</v>
      </c>
      <c r="C403" s="584" t="s">
        <v>999</v>
      </c>
      <c r="D403" s="621" t="s">
        <v>2708</v>
      </c>
      <c r="E403" s="621" t="s">
        <v>1034</v>
      </c>
      <c r="F403" s="621" t="s">
        <v>1034</v>
      </c>
      <c r="G403" s="621" t="s">
        <v>1034</v>
      </c>
      <c r="H403" s="618" t="s">
        <v>1034</v>
      </c>
      <c r="I403" s="621">
        <v>2023</v>
      </c>
      <c r="J403" s="666">
        <v>1220000</v>
      </c>
      <c r="K403" s="666">
        <v>1220000</v>
      </c>
      <c r="L403" s="622">
        <v>975895</v>
      </c>
      <c r="M403" s="666">
        <v>267220</v>
      </c>
      <c r="N403" s="592"/>
      <c r="O403" s="577">
        <v>0.6</v>
      </c>
      <c r="P403" s="596"/>
      <c r="Q403" s="618" t="s">
        <v>339</v>
      </c>
    </row>
    <row r="404" spans="1:17" ht="45">
      <c r="A404" s="621" t="s">
        <v>527</v>
      </c>
      <c r="B404" s="621" t="s">
        <v>315</v>
      </c>
      <c r="C404" s="584" t="s">
        <v>999</v>
      </c>
      <c r="D404" s="621" t="s">
        <v>2708</v>
      </c>
      <c r="E404" s="621" t="s">
        <v>1035</v>
      </c>
      <c r="F404" s="621" t="s">
        <v>1035</v>
      </c>
      <c r="G404" s="621" t="s">
        <v>1035</v>
      </c>
      <c r="H404" s="618" t="s">
        <v>1035</v>
      </c>
      <c r="I404" s="621">
        <v>2024</v>
      </c>
      <c r="J404" s="666">
        <v>1600000</v>
      </c>
      <c r="K404" s="666">
        <v>1600000</v>
      </c>
      <c r="L404" s="622">
        <v>1160372</v>
      </c>
      <c r="M404" s="666">
        <v>563872</v>
      </c>
      <c r="N404" s="592"/>
      <c r="O404" s="577">
        <v>0.5</v>
      </c>
      <c r="P404" s="596"/>
      <c r="Q404" s="618" t="s">
        <v>339</v>
      </c>
    </row>
    <row r="405" spans="1:17" ht="60">
      <c r="A405" s="621" t="s">
        <v>527</v>
      </c>
      <c r="B405" s="621" t="s">
        <v>271</v>
      </c>
      <c r="C405" s="667" t="s">
        <v>999</v>
      </c>
      <c r="D405" s="668" t="s">
        <v>2704</v>
      </c>
      <c r="E405" s="667" t="s">
        <v>1037</v>
      </c>
      <c r="F405" s="667" t="s">
        <v>1037</v>
      </c>
      <c r="G405" s="667" t="s">
        <v>1037</v>
      </c>
      <c r="H405" s="669" t="s">
        <v>1037</v>
      </c>
      <c r="I405" s="667">
        <v>2023</v>
      </c>
      <c r="J405" s="670">
        <v>2023771</v>
      </c>
      <c r="K405" s="670">
        <v>2023771</v>
      </c>
      <c r="L405" s="670">
        <v>1936335</v>
      </c>
      <c r="M405" s="670">
        <v>226890</v>
      </c>
      <c r="N405" s="577"/>
      <c r="O405" s="577" t="s">
        <v>110</v>
      </c>
      <c r="P405" s="667"/>
      <c r="Q405" s="669"/>
    </row>
    <row r="406" spans="1:17" ht="30">
      <c r="A406" s="621" t="s">
        <v>527</v>
      </c>
      <c r="B406" s="621" t="s">
        <v>271</v>
      </c>
      <c r="C406" s="671" t="s">
        <v>999</v>
      </c>
      <c r="D406" s="671" t="s">
        <v>2708</v>
      </c>
      <c r="E406" s="671" t="s">
        <v>1039</v>
      </c>
      <c r="F406" s="671" t="s">
        <v>1039</v>
      </c>
      <c r="G406" s="671" t="s">
        <v>1039</v>
      </c>
      <c r="H406" s="672" t="s">
        <v>1039</v>
      </c>
      <c r="I406" s="671">
        <v>2024</v>
      </c>
      <c r="J406" s="670">
        <v>1400000</v>
      </c>
      <c r="K406" s="670">
        <v>1400000</v>
      </c>
      <c r="L406" s="670">
        <v>1284988</v>
      </c>
      <c r="M406" s="670">
        <v>405775</v>
      </c>
      <c r="N406" s="577"/>
      <c r="O406" s="577" t="s">
        <v>1040</v>
      </c>
      <c r="P406" s="673"/>
      <c r="Q406" s="669"/>
    </row>
    <row r="407" spans="1:17" ht="45">
      <c r="A407" s="621" t="s">
        <v>527</v>
      </c>
      <c r="B407" s="621" t="s">
        <v>271</v>
      </c>
      <c r="C407" s="671" t="s">
        <v>999</v>
      </c>
      <c r="D407" s="671" t="s">
        <v>2708</v>
      </c>
      <c r="E407" s="671" t="s">
        <v>1041</v>
      </c>
      <c r="F407" s="671" t="s">
        <v>1041</v>
      </c>
      <c r="G407" s="671" t="s">
        <v>1041</v>
      </c>
      <c r="H407" s="672" t="s">
        <v>1041</v>
      </c>
      <c r="I407" s="671">
        <v>2024</v>
      </c>
      <c r="J407" s="670">
        <v>1800000</v>
      </c>
      <c r="K407" s="670">
        <v>1800000</v>
      </c>
      <c r="L407" s="670">
        <v>1528479</v>
      </c>
      <c r="M407" s="670">
        <v>125344</v>
      </c>
      <c r="N407" s="577"/>
      <c r="O407" s="577" t="s">
        <v>1042</v>
      </c>
      <c r="P407" s="673"/>
      <c r="Q407" s="669"/>
    </row>
    <row r="408" spans="1:17" ht="45">
      <c r="A408" s="621" t="s">
        <v>527</v>
      </c>
      <c r="B408" s="621" t="s">
        <v>271</v>
      </c>
      <c r="C408" s="671" t="s">
        <v>999</v>
      </c>
      <c r="D408" s="671" t="s">
        <v>2708</v>
      </c>
      <c r="E408" s="671" t="s">
        <v>1043</v>
      </c>
      <c r="F408" s="671" t="s">
        <v>1043</v>
      </c>
      <c r="G408" s="671" t="s">
        <v>1043</v>
      </c>
      <c r="H408" s="672" t="s">
        <v>1043</v>
      </c>
      <c r="I408" s="671">
        <v>2024</v>
      </c>
      <c r="J408" s="670">
        <v>1800000</v>
      </c>
      <c r="K408" s="670">
        <v>1800000</v>
      </c>
      <c r="L408" s="670">
        <v>1787948</v>
      </c>
      <c r="M408" s="670">
        <v>376105</v>
      </c>
      <c r="N408" s="577"/>
      <c r="O408" s="577" t="s">
        <v>1042</v>
      </c>
      <c r="P408" s="673"/>
      <c r="Q408" s="669"/>
    </row>
    <row r="409" spans="1:17" ht="45">
      <c r="A409" s="621" t="s">
        <v>527</v>
      </c>
      <c r="B409" s="621" t="s">
        <v>271</v>
      </c>
      <c r="C409" s="667" t="s">
        <v>999</v>
      </c>
      <c r="D409" s="668" t="s">
        <v>2716</v>
      </c>
      <c r="E409" s="667" t="s">
        <v>1045</v>
      </c>
      <c r="F409" s="667" t="s">
        <v>1045</v>
      </c>
      <c r="G409" s="667" t="s">
        <v>1045</v>
      </c>
      <c r="H409" s="669" t="s">
        <v>1045</v>
      </c>
      <c r="I409" s="667">
        <v>2024</v>
      </c>
      <c r="J409" s="670">
        <v>4000000</v>
      </c>
      <c r="K409" s="670">
        <v>4000000</v>
      </c>
      <c r="L409" s="670">
        <v>2287852</v>
      </c>
      <c r="M409" s="670">
        <v>224053</v>
      </c>
      <c r="N409" s="577"/>
      <c r="O409" s="577" t="s">
        <v>1042</v>
      </c>
      <c r="P409" s="667"/>
      <c r="Q409" s="669"/>
    </row>
    <row r="410" spans="1:17" ht="30">
      <c r="A410" s="621" t="s">
        <v>527</v>
      </c>
      <c r="B410" s="621" t="s">
        <v>309</v>
      </c>
      <c r="C410" s="621" t="s">
        <v>999</v>
      </c>
      <c r="D410" s="621" t="s">
        <v>2691</v>
      </c>
      <c r="E410" s="621" t="s">
        <v>1047</v>
      </c>
      <c r="F410" s="621" t="s">
        <v>1047</v>
      </c>
      <c r="G410" s="621" t="s">
        <v>1047</v>
      </c>
      <c r="H410" s="618" t="s">
        <v>1047</v>
      </c>
      <c r="I410" s="621">
        <v>2025</v>
      </c>
      <c r="J410" s="622">
        <v>2800000</v>
      </c>
      <c r="K410" s="622">
        <v>2800000</v>
      </c>
      <c r="L410" s="622">
        <v>0</v>
      </c>
      <c r="M410" s="622">
        <v>0</v>
      </c>
      <c r="N410" s="577"/>
      <c r="O410" s="577">
        <v>0</v>
      </c>
      <c r="P410" s="579"/>
      <c r="Q410" s="618" t="s">
        <v>1048</v>
      </c>
    </row>
    <row r="411" spans="1:17" ht="45">
      <c r="A411" s="621" t="s">
        <v>527</v>
      </c>
      <c r="B411" s="621" t="s">
        <v>309</v>
      </c>
      <c r="C411" s="621" t="s">
        <v>999</v>
      </c>
      <c r="D411" s="621" t="s">
        <v>2705</v>
      </c>
      <c r="E411" s="621" t="s">
        <v>1049</v>
      </c>
      <c r="F411" s="621" t="s">
        <v>1049</v>
      </c>
      <c r="G411" s="621" t="s">
        <v>1049</v>
      </c>
      <c r="H411" s="618" t="s">
        <v>1049</v>
      </c>
      <c r="I411" s="621">
        <v>2023</v>
      </c>
      <c r="J411" s="622">
        <v>1000000</v>
      </c>
      <c r="K411" s="622">
        <v>1000000</v>
      </c>
      <c r="L411" s="622">
        <v>981430.86684000003</v>
      </c>
      <c r="M411" s="622">
        <v>28097.265780000002</v>
      </c>
      <c r="N411" s="577"/>
      <c r="O411" s="577">
        <v>0.5</v>
      </c>
      <c r="P411" s="579"/>
      <c r="Q411" s="618" t="s">
        <v>743</v>
      </c>
    </row>
    <row r="412" spans="1:17" ht="75">
      <c r="A412" s="621" t="s">
        <v>527</v>
      </c>
      <c r="B412" s="621" t="s">
        <v>309</v>
      </c>
      <c r="C412" s="621" t="s">
        <v>999</v>
      </c>
      <c r="D412" s="621" t="s">
        <v>2716</v>
      </c>
      <c r="E412" s="621" t="s">
        <v>1050</v>
      </c>
      <c r="F412" s="621" t="s">
        <v>1050</v>
      </c>
      <c r="G412" s="621" t="s">
        <v>1050</v>
      </c>
      <c r="H412" s="618" t="s">
        <v>1050</v>
      </c>
      <c r="I412" s="621">
        <v>2025</v>
      </c>
      <c r="J412" s="622">
        <v>2500000</v>
      </c>
      <c r="K412" s="622">
        <v>2500000</v>
      </c>
      <c r="L412" s="622">
        <v>0</v>
      </c>
      <c r="M412" s="622">
        <v>0</v>
      </c>
      <c r="N412" s="577"/>
      <c r="O412" s="577">
        <v>0</v>
      </c>
      <c r="P412" s="579"/>
      <c r="Q412" s="618" t="s">
        <v>1051</v>
      </c>
    </row>
    <row r="413" spans="1:17" ht="30">
      <c r="A413" s="621" t="s">
        <v>527</v>
      </c>
      <c r="B413" s="621" t="s">
        <v>305</v>
      </c>
      <c r="C413" s="621" t="s">
        <v>999</v>
      </c>
      <c r="D413" s="621" t="s">
        <v>2708</v>
      </c>
      <c r="E413" s="621" t="s">
        <v>1053</v>
      </c>
      <c r="F413" s="621" t="s">
        <v>1053</v>
      </c>
      <c r="G413" s="621" t="s">
        <v>1053</v>
      </c>
      <c r="H413" s="618" t="s">
        <v>1053</v>
      </c>
      <c r="I413" s="621" t="s">
        <v>1054</v>
      </c>
      <c r="J413" s="622">
        <v>1000000</v>
      </c>
      <c r="K413" s="622">
        <v>1000000</v>
      </c>
      <c r="L413" s="622">
        <v>0</v>
      </c>
      <c r="M413" s="622">
        <v>0</v>
      </c>
      <c r="N413" s="577"/>
      <c r="O413" s="577">
        <v>0</v>
      </c>
      <c r="P413" s="596"/>
      <c r="Q413" s="618" t="s">
        <v>1055</v>
      </c>
    </row>
    <row r="414" spans="1:17" ht="32">
      <c r="A414" s="621" t="s">
        <v>527</v>
      </c>
      <c r="B414" s="621" t="s">
        <v>305</v>
      </c>
      <c r="C414" s="674" t="s">
        <v>999</v>
      </c>
      <c r="D414" s="674" t="s">
        <v>2708</v>
      </c>
      <c r="E414" s="674" t="s">
        <v>3232</v>
      </c>
      <c r="F414" s="674" t="s">
        <v>3232</v>
      </c>
      <c r="G414" s="674" t="s">
        <v>3232</v>
      </c>
      <c r="H414" s="675" t="s">
        <v>3232</v>
      </c>
      <c r="I414" s="621" t="s">
        <v>1057</v>
      </c>
      <c r="J414" s="622">
        <v>2500000</v>
      </c>
      <c r="K414" s="622">
        <v>2500000</v>
      </c>
      <c r="L414" s="622">
        <v>2401255</v>
      </c>
      <c r="M414" s="622">
        <v>511501</v>
      </c>
      <c r="N414" s="577"/>
      <c r="O414" s="577">
        <v>0.5</v>
      </c>
      <c r="P414" s="596"/>
      <c r="Q414" s="618" t="s">
        <v>20</v>
      </c>
    </row>
    <row r="415" spans="1:17" ht="45">
      <c r="A415" s="621" t="s">
        <v>527</v>
      </c>
      <c r="B415" s="621" t="s">
        <v>305</v>
      </c>
      <c r="C415" s="630" t="s">
        <v>999</v>
      </c>
      <c r="D415" s="621" t="s">
        <v>2704</v>
      </c>
      <c r="E415" s="630" t="s">
        <v>1059</v>
      </c>
      <c r="F415" s="630" t="s">
        <v>1059</v>
      </c>
      <c r="G415" s="630" t="s">
        <v>1059</v>
      </c>
      <c r="H415" s="631" t="s">
        <v>1059</v>
      </c>
      <c r="I415" s="621" t="s">
        <v>1054</v>
      </c>
      <c r="J415" s="622">
        <v>2000000</v>
      </c>
      <c r="K415" s="622">
        <v>2000000</v>
      </c>
      <c r="L415" s="622">
        <v>0</v>
      </c>
      <c r="M415" s="622">
        <v>0</v>
      </c>
      <c r="N415" s="577"/>
      <c r="O415" s="577">
        <v>0</v>
      </c>
      <c r="P415" s="596"/>
      <c r="Q415" s="618" t="s">
        <v>1060</v>
      </c>
    </row>
    <row r="416" spans="1:17" ht="75">
      <c r="A416" s="621" t="s">
        <v>527</v>
      </c>
      <c r="B416" s="621" t="s">
        <v>305</v>
      </c>
      <c r="C416" s="676" t="s">
        <v>999</v>
      </c>
      <c r="D416" s="676" t="s">
        <v>2704</v>
      </c>
      <c r="E416" s="676" t="s">
        <v>1061</v>
      </c>
      <c r="F416" s="676" t="s">
        <v>1061</v>
      </c>
      <c r="G416" s="676" t="s">
        <v>1061</v>
      </c>
      <c r="H416" s="677" t="s">
        <v>1061</v>
      </c>
      <c r="I416" s="621" t="s">
        <v>1062</v>
      </c>
      <c r="J416" s="622">
        <v>2023771</v>
      </c>
      <c r="K416" s="622">
        <v>2023771</v>
      </c>
      <c r="L416" s="622">
        <v>2019085</v>
      </c>
      <c r="M416" s="622">
        <v>533094</v>
      </c>
      <c r="N416" s="577"/>
      <c r="O416" s="577">
        <v>0.4</v>
      </c>
      <c r="P416" s="596"/>
      <c r="Q416" s="618" t="s">
        <v>20</v>
      </c>
    </row>
    <row r="417" spans="1:17" ht="90">
      <c r="A417" s="621" t="s">
        <v>527</v>
      </c>
      <c r="B417" s="621" t="s">
        <v>305</v>
      </c>
      <c r="C417" s="676" t="s">
        <v>999</v>
      </c>
      <c r="D417" s="621" t="s">
        <v>2705</v>
      </c>
      <c r="E417" s="676" t="s">
        <v>1064</v>
      </c>
      <c r="F417" s="676" t="s">
        <v>1064</v>
      </c>
      <c r="G417" s="676" t="s">
        <v>1064</v>
      </c>
      <c r="H417" s="677" t="s">
        <v>1064</v>
      </c>
      <c r="I417" s="621" t="s">
        <v>1057</v>
      </c>
      <c r="J417" s="622">
        <v>1000000</v>
      </c>
      <c r="K417" s="622">
        <v>1000000</v>
      </c>
      <c r="L417" s="622">
        <v>951393</v>
      </c>
      <c r="M417" s="622">
        <v>252722</v>
      </c>
      <c r="N417" s="577"/>
      <c r="O417" s="577">
        <v>0.6</v>
      </c>
      <c r="P417" s="596"/>
      <c r="Q417" s="618" t="s">
        <v>20</v>
      </c>
    </row>
    <row r="418" spans="1:17" ht="15">
      <c r="A418" s="621" t="s">
        <v>527</v>
      </c>
      <c r="B418" s="621" t="s">
        <v>316</v>
      </c>
      <c r="C418" s="621" t="s">
        <v>999</v>
      </c>
      <c r="D418" s="651" t="s">
        <v>2708</v>
      </c>
      <c r="E418" s="621" t="s">
        <v>1065</v>
      </c>
      <c r="F418" s="621" t="s">
        <v>1065</v>
      </c>
      <c r="G418" s="621" t="s">
        <v>1065</v>
      </c>
      <c r="H418" s="618" t="s">
        <v>1065</v>
      </c>
      <c r="I418" s="656">
        <v>2024</v>
      </c>
      <c r="J418" s="591">
        <v>3000000</v>
      </c>
      <c r="K418" s="591">
        <v>3000000</v>
      </c>
      <c r="L418" s="591">
        <v>2604074</v>
      </c>
      <c r="M418" s="591">
        <v>311067</v>
      </c>
      <c r="N418" s="592"/>
      <c r="O418" s="590">
        <v>0.2</v>
      </c>
      <c r="P418" s="595"/>
      <c r="Q418" s="658"/>
    </row>
    <row r="419" spans="1:17" ht="15">
      <c r="A419" s="621" t="s">
        <v>527</v>
      </c>
      <c r="B419" s="621" t="s">
        <v>316</v>
      </c>
      <c r="C419" s="621" t="s">
        <v>999</v>
      </c>
      <c r="D419" s="651" t="s">
        <v>2708</v>
      </c>
      <c r="E419" s="621" t="s">
        <v>365</v>
      </c>
      <c r="F419" s="621" t="s">
        <v>365</v>
      </c>
      <c r="G419" s="621" t="s">
        <v>365</v>
      </c>
      <c r="H419" s="618" t="s">
        <v>365</v>
      </c>
      <c r="I419" s="656">
        <v>2025</v>
      </c>
      <c r="J419" s="591">
        <v>2000000</v>
      </c>
      <c r="K419" s="591">
        <v>2000000</v>
      </c>
      <c r="L419" s="591">
        <v>0</v>
      </c>
      <c r="M419" s="591">
        <v>0</v>
      </c>
      <c r="N419" s="592"/>
      <c r="O419" s="590">
        <v>0</v>
      </c>
      <c r="P419" s="595"/>
      <c r="Q419" s="658"/>
    </row>
    <row r="420" spans="1:17" ht="15">
      <c r="A420" s="621" t="s">
        <v>527</v>
      </c>
      <c r="B420" s="621" t="s">
        <v>316</v>
      </c>
      <c r="C420" s="621" t="s">
        <v>999</v>
      </c>
      <c r="D420" s="621" t="s">
        <v>2708</v>
      </c>
      <c r="E420" s="621" t="s">
        <v>365</v>
      </c>
      <c r="F420" s="621" t="s">
        <v>365</v>
      </c>
      <c r="G420" s="621" t="s">
        <v>365</v>
      </c>
      <c r="H420" s="618" t="s">
        <v>365</v>
      </c>
      <c r="I420" s="656">
        <v>2025</v>
      </c>
      <c r="J420" s="591">
        <v>1099459</v>
      </c>
      <c r="K420" s="591">
        <v>1099459</v>
      </c>
      <c r="L420" s="591">
        <v>0</v>
      </c>
      <c r="M420" s="591">
        <v>0</v>
      </c>
      <c r="N420" s="592"/>
      <c r="O420" s="590">
        <v>0</v>
      </c>
      <c r="P420" s="595"/>
      <c r="Q420" s="658"/>
    </row>
    <row r="421" spans="1:17" ht="15">
      <c r="A421" s="621" t="s">
        <v>527</v>
      </c>
      <c r="B421" s="621" t="s">
        <v>316</v>
      </c>
      <c r="C421" s="621" t="s">
        <v>999</v>
      </c>
      <c r="D421" s="651" t="s">
        <v>2691</v>
      </c>
      <c r="E421" s="621" t="s">
        <v>1065</v>
      </c>
      <c r="F421" s="621" t="s">
        <v>1065</v>
      </c>
      <c r="G421" s="621" t="s">
        <v>1065</v>
      </c>
      <c r="H421" s="618" t="s">
        <v>1065</v>
      </c>
      <c r="I421" s="656">
        <v>2025</v>
      </c>
      <c r="J421" s="591">
        <v>2700000</v>
      </c>
      <c r="K421" s="591">
        <v>2700000</v>
      </c>
      <c r="L421" s="591">
        <v>0</v>
      </c>
      <c r="M421" s="591">
        <v>0</v>
      </c>
      <c r="N421" s="592"/>
      <c r="O421" s="590">
        <v>0</v>
      </c>
      <c r="P421" s="595"/>
      <c r="Q421" s="658"/>
    </row>
    <row r="422" spans="1:17" ht="15">
      <c r="A422" s="621" t="s">
        <v>527</v>
      </c>
      <c r="B422" s="621" t="s">
        <v>316</v>
      </c>
      <c r="C422" s="656" t="s">
        <v>999</v>
      </c>
      <c r="D422" s="651" t="s">
        <v>2704</v>
      </c>
      <c r="E422" s="656" t="s">
        <v>1025</v>
      </c>
      <c r="F422" s="656" t="s">
        <v>1025</v>
      </c>
      <c r="G422" s="656" t="s">
        <v>1025</v>
      </c>
      <c r="H422" s="665" t="s">
        <v>1025</v>
      </c>
      <c r="I422" s="656">
        <v>2025</v>
      </c>
      <c r="J422" s="591">
        <v>2300000</v>
      </c>
      <c r="K422" s="591">
        <v>2300000</v>
      </c>
      <c r="L422" s="591">
        <v>0</v>
      </c>
      <c r="M422" s="591">
        <v>0</v>
      </c>
      <c r="N422" s="592"/>
      <c r="O422" s="590">
        <v>0</v>
      </c>
      <c r="P422" s="595"/>
      <c r="Q422" s="658"/>
    </row>
    <row r="423" spans="1:17" ht="15">
      <c r="A423" s="621" t="s">
        <v>527</v>
      </c>
      <c r="B423" s="621" t="s">
        <v>316</v>
      </c>
      <c r="C423" s="678" t="s">
        <v>999</v>
      </c>
      <c r="D423" s="651" t="s">
        <v>2704</v>
      </c>
      <c r="E423" s="678" t="s">
        <v>1066</v>
      </c>
      <c r="F423" s="678" t="s">
        <v>1066</v>
      </c>
      <c r="G423" s="678" t="s">
        <v>1066</v>
      </c>
      <c r="H423" s="679" t="s">
        <v>1066</v>
      </c>
      <c r="I423" s="656">
        <v>2025</v>
      </c>
      <c r="J423" s="591">
        <v>2782685.7080000001</v>
      </c>
      <c r="K423" s="591">
        <v>2782685.7080000001</v>
      </c>
      <c r="L423" s="591">
        <v>2505084</v>
      </c>
      <c r="M423" s="591">
        <v>58996</v>
      </c>
      <c r="N423" s="592"/>
      <c r="O423" s="590">
        <v>0.3</v>
      </c>
      <c r="P423" s="595"/>
      <c r="Q423" s="658"/>
    </row>
    <row r="424" spans="1:17" ht="15">
      <c r="A424" s="621" t="s">
        <v>527</v>
      </c>
      <c r="B424" s="621" t="s">
        <v>292</v>
      </c>
      <c r="C424" s="651" t="s">
        <v>999</v>
      </c>
      <c r="D424" s="651" t="s">
        <v>2708</v>
      </c>
      <c r="E424" s="651" t="s">
        <v>839</v>
      </c>
      <c r="F424" s="651" t="s">
        <v>839</v>
      </c>
      <c r="G424" s="651" t="s">
        <v>839</v>
      </c>
      <c r="H424" s="652" t="s">
        <v>839</v>
      </c>
      <c r="I424" s="651"/>
      <c r="J424" s="591">
        <v>5715000</v>
      </c>
      <c r="K424" s="591">
        <v>5715000</v>
      </c>
      <c r="L424" s="591">
        <v>5126328.2434</v>
      </c>
      <c r="M424" s="591">
        <v>237852.67681</v>
      </c>
      <c r="N424" s="592"/>
      <c r="O424" s="592"/>
      <c r="P424" s="594"/>
      <c r="Q424" s="653"/>
    </row>
    <row r="425" spans="1:17" ht="15">
      <c r="A425" s="621" t="s">
        <v>527</v>
      </c>
      <c r="B425" s="621" t="s">
        <v>292</v>
      </c>
      <c r="C425" s="651" t="s">
        <v>999</v>
      </c>
      <c r="D425" s="651" t="s">
        <v>2708</v>
      </c>
      <c r="E425" s="651" t="s">
        <v>840</v>
      </c>
      <c r="F425" s="651" t="s">
        <v>840</v>
      </c>
      <c r="G425" s="651" t="s">
        <v>840</v>
      </c>
      <c r="H425" s="652" t="s">
        <v>840</v>
      </c>
      <c r="I425" s="651"/>
      <c r="J425" s="591">
        <v>5715000</v>
      </c>
      <c r="K425" s="591">
        <v>5715000</v>
      </c>
      <c r="L425" s="591">
        <v>5126328.2434</v>
      </c>
      <c r="M425" s="591">
        <v>237852.67681</v>
      </c>
      <c r="N425" s="592"/>
      <c r="O425" s="592"/>
      <c r="P425" s="594"/>
      <c r="Q425" s="653"/>
    </row>
    <row r="426" spans="1:17" ht="15">
      <c r="A426" s="621" t="s">
        <v>527</v>
      </c>
      <c r="B426" s="621" t="s">
        <v>292</v>
      </c>
      <c r="C426" s="651" t="s">
        <v>999</v>
      </c>
      <c r="D426" s="651" t="s">
        <v>2708</v>
      </c>
      <c r="E426" s="651" t="s">
        <v>841</v>
      </c>
      <c r="F426" s="651" t="s">
        <v>841</v>
      </c>
      <c r="G426" s="651" t="s">
        <v>841</v>
      </c>
      <c r="H426" s="652" t="s">
        <v>841</v>
      </c>
      <c r="I426" s="651"/>
      <c r="J426" s="591">
        <v>5715000</v>
      </c>
      <c r="K426" s="591">
        <v>5715000</v>
      </c>
      <c r="L426" s="591">
        <v>5126328.2434</v>
      </c>
      <c r="M426" s="591">
        <v>237852.67681</v>
      </c>
      <c r="N426" s="592"/>
      <c r="O426" s="592"/>
      <c r="P426" s="594"/>
      <c r="Q426" s="653"/>
    </row>
    <row r="427" spans="1:17" ht="45">
      <c r="A427" s="621" t="s">
        <v>527</v>
      </c>
      <c r="B427" s="621" t="s">
        <v>292</v>
      </c>
      <c r="C427" s="651" t="s">
        <v>999</v>
      </c>
      <c r="D427" s="651" t="s">
        <v>2708</v>
      </c>
      <c r="E427" s="651" t="s">
        <v>1067</v>
      </c>
      <c r="F427" s="651" t="s">
        <v>1067</v>
      </c>
      <c r="G427" s="651" t="s">
        <v>1067</v>
      </c>
      <c r="H427" s="652" t="s">
        <v>1067</v>
      </c>
      <c r="I427" s="651">
        <v>2024</v>
      </c>
      <c r="J427" s="591">
        <v>1800000</v>
      </c>
      <c r="K427" s="591">
        <v>1800000</v>
      </c>
      <c r="L427" s="591">
        <v>1609614.7179</v>
      </c>
      <c r="M427" s="591">
        <v>237852.67681</v>
      </c>
      <c r="N427" s="592"/>
      <c r="O427" s="592">
        <v>0.15</v>
      </c>
      <c r="P427" s="594"/>
      <c r="Q427" s="653"/>
    </row>
    <row r="428" spans="1:17" ht="30">
      <c r="A428" s="621" t="s">
        <v>527</v>
      </c>
      <c r="B428" s="621" t="s">
        <v>292</v>
      </c>
      <c r="C428" s="651" t="s">
        <v>999</v>
      </c>
      <c r="D428" s="651" t="s">
        <v>2705</v>
      </c>
      <c r="E428" s="651" t="s">
        <v>1068</v>
      </c>
      <c r="F428" s="651" t="s">
        <v>1068</v>
      </c>
      <c r="G428" s="651" t="s">
        <v>1068</v>
      </c>
      <c r="H428" s="652" t="s">
        <v>1068</v>
      </c>
      <c r="I428" s="651">
        <v>2023</v>
      </c>
      <c r="J428" s="591">
        <v>3915000</v>
      </c>
      <c r="K428" s="591">
        <v>3915000</v>
      </c>
      <c r="L428" s="591">
        <v>3516713.5255</v>
      </c>
      <c r="M428" s="591">
        <v>0</v>
      </c>
      <c r="N428" s="592"/>
      <c r="O428" s="592">
        <v>0.1</v>
      </c>
      <c r="P428" s="594"/>
      <c r="Q428" s="653"/>
    </row>
    <row r="429" spans="1:17" ht="15">
      <c r="A429" s="621" t="s">
        <v>527</v>
      </c>
      <c r="B429" s="621" t="s">
        <v>292</v>
      </c>
      <c r="C429" s="651" t="s">
        <v>999</v>
      </c>
      <c r="D429" s="651" t="s">
        <v>2704</v>
      </c>
      <c r="E429" s="651" t="s">
        <v>1069</v>
      </c>
      <c r="F429" s="651" t="s">
        <v>1069</v>
      </c>
      <c r="G429" s="651" t="s">
        <v>1069</v>
      </c>
      <c r="H429" s="652" t="s">
        <v>1069</v>
      </c>
      <c r="I429" s="651"/>
      <c r="J429" s="591">
        <v>2600000</v>
      </c>
      <c r="K429" s="591">
        <v>2600000</v>
      </c>
      <c r="L429" s="591">
        <v>0</v>
      </c>
      <c r="M429" s="591">
        <v>0</v>
      </c>
      <c r="N429" s="592"/>
      <c r="O429" s="592"/>
      <c r="P429" s="594"/>
      <c r="Q429" s="653"/>
    </row>
    <row r="430" spans="1:17" ht="15">
      <c r="A430" s="621" t="s">
        <v>527</v>
      </c>
      <c r="B430" s="621" t="s">
        <v>292</v>
      </c>
      <c r="C430" s="651" t="s">
        <v>999</v>
      </c>
      <c r="D430" s="651" t="s">
        <v>2716</v>
      </c>
      <c r="E430" s="651" t="s">
        <v>1070</v>
      </c>
      <c r="F430" s="651" t="s">
        <v>1070</v>
      </c>
      <c r="G430" s="651" t="s">
        <v>1070</v>
      </c>
      <c r="H430" s="652" t="s">
        <v>1070</v>
      </c>
      <c r="I430" s="651"/>
      <c r="J430" s="591">
        <v>2600000</v>
      </c>
      <c r="K430" s="591">
        <v>2600000</v>
      </c>
      <c r="L430" s="591">
        <v>0</v>
      </c>
      <c r="M430" s="591">
        <v>0</v>
      </c>
      <c r="N430" s="592"/>
      <c r="O430" s="592"/>
      <c r="P430" s="594"/>
      <c r="Q430" s="653"/>
    </row>
    <row r="431" spans="1:17" ht="30">
      <c r="A431" s="621" t="s">
        <v>527</v>
      </c>
      <c r="B431" s="621" t="s">
        <v>292</v>
      </c>
      <c r="C431" s="651" t="s">
        <v>999</v>
      </c>
      <c r="D431" s="651" t="s">
        <v>2704</v>
      </c>
      <c r="E431" s="651" t="s">
        <v>1071</v>
      </c>
      <c r="F431" s="651" t="s">
        <v>1071</v>
      </c>
      <c r="G431" s="651" t="s">
        <v>1071</v>
      </c>
      <c r="H431" s="652" t="s">
        <v>1071</v>
      </c>
      <c r="I431" s="651"/>
      <c r="J431" s="591">
        <v>2600000</v>
      </c>
      <c r="K431" s="591">
        <v>2600000</v>
      </c>
      <c r="L431" s="591">
        <v>0</v>
      </c>
      <c r="M431" s="591">
        <v>0</v>
      </c>
      <c r="N431" s="592"/>
      <c r="O431" s="592"/>
      <c r="P431" s="594"/>
      <c r="Q431" s="653"/>
    </row>
    <row r="432" spans="1:17" ht="45">
      <c r="A432" s="621" t="s">
        <v>527</v>
      </c>
      <c r="B432" s="621" t="s">
        <v>292</v>
      </c>
      <c r="C432" s="651" t="s">
        <v>999</v>
      </c>
      <c r="D432" s="651" t="s">
        <v>2704</v>
      </c>
      <c r="E432" s="651" t="s">
        <v>1072</v>
      </c>
      <c r="F432" s="651" t="s">
        <v>1072</v>
      </c>
      <c r="G432" s="651" t="s">
        <v>1072</v>
      </c>
      <c r="H432" s="652" t="s">
        <v>1072</v>
      </c>
      <c r="I432" s="651">
        <v>2025</v>
      </c>
      <c r="J432" s="591">
        <v>2600000</v>
      </c>
      <c r="K432" s="591">
        <v>2600000</v>
      </c>
      <c r="L432" s="591">
        <v>0</v>
      </c>
      <c r="M432" s="591">
        <v>0</v>
      </c>
      <c r="N432" s="592"/>
      <c r="O432" s="592">
        <v>0</v>
      </c>
      <c r="P432" s="594"/>
      <c r="Q432" s="653" t="s">
        <v>1073</v>
      </c>
    </row>
    <row r="433" spans="1:17" ht="30">
      <c r="A433" s="621" t="s">
        <v>527</v>
      </c>
      <c r="B433" s="621" t="s">
        <v>314</v>
      </c>
      <c r="C433" s="621" t="s">
        <v>999</v>
      </c>
      <c r="D433" s="621" t="s">
        <v>2705</v>
      </c>
      <c r="E433" s="621" t="s">
        <v>1074</v>
      </c>
      <c r="F433" s="621" t="s">
        <v>1074</v>
      </c>
      <c r="G433" s="621" t="s">
        <v>1074</v>
      </c>
      <c r="H433" s="618" t="s">
        <v>1074</v>
      </c>
      <c r="I433" s="621">
        <v>2023</v>
      </c>
      <c r="J433" s="661">
        <v>1000000</v>
      </c>
      <c r="K433" s="661">
        <v>1000000</v>
      </c>
      <c r="L433" s="661">
        <v>937760</v>
      </c>
      <c r="M433" s="661">
        <v>198270</v>
      </c>
      <c r="N433" s="577"/>
      <c r="O433" s="577">
        <v>0.7</v>
      </c>
      <c r="P433" s="621"/>
      <c r="Q433" s="618" t="s">
        <v>865</v>
      </c>
    </row>
    <row r="434" spans="1:17" ht="45">
      <c r="A434" s="621" t="s">
        <v>527</v>
      </c>
      <c r="B434" s="621" t="s">
        <v>314</v>
      </c>
      <c r="C434" s="621" t="s">
        <v>999</v>
      </c>
      <c r="D434" s="621" t="s">
        <v>2708</v>
      </c>
      <c r="E434" s="621" t="s">
        <v>1076</v>
      </c>
      <c r="F434" s="621" t="s">
        <v>1076</v>
      </c>
      <c r="G434" s="621" t="s">
        <v>1076</v>
      </c>
      <c r="H434" s="618" t="s">
        <v>1076</v>
      </c>
      <c r="I434" s="621">
        <v>2023</v>
      </c>
      <c r="J434" s="661">
        <v>2750000</v>
      </c>
      <c r="K434" s="661">
        <v>2750000</v>
      </c>
      <c r="L434" s="661">
        <v>1292162</v>
      </c>
      <c r="M434" s="661">
        <v>0</v>
      </c>
      <c r="N434" s="577"/>
      <c r="O434" s="577">
        <v>0</v>
      </c>
      <c r="P434" s="621"/>
      <c r="Q434" s="618" t="s">
        <v>865</v>
      </c>
    </row>
    <row r="435" spans="1:17" ht="30">
      <c r="A435" s="621" t="s">
        <v>527</v>
      </c>
      <c r="B435" s="621" t="s">
        <v>314</v>
      </c>
      <c r="C435" s="621" t="s">
        <v>999</v>
      </c>
      <c r="D435" s="621" t="s">
        <v>2708</v>
      </c>
      <c r="E435" s="621" t="s">
        <v>1077</v>
      </c>
      <c r="F435" s="621" t="s">
        <v>1077</v>
      </c>
      <c r="G435" s="621" t="s">
        <v>1077</v>
      </c>
      <c r="H435" s="618" t="s">
        <v>1077</v>
      </c>
      <c r="I435" s="621">
        <v>2024</v>
      </c>
      <c r="J435" s="661">
        <v>3000</v>
      </c>
      <c r="K435" s="661">
        <v>3000</v>
      </c>
      <c r="L435" s="661">
        <v>2951</v>
      </c>
      <c r="M435" s="661">
        <v>0</v>
      </c>
      <c r="N435" s="577"/>
      <c r="O435" s="577">
        <v>1</v>
      </c>
      <c r="P435" s="621"/>
      <c r="Q435" s="618" t="s">
        <v>1078</v>
      </c>
    </row>
    <row r="436" spans="1:17" ht="30">
      <c r="A436" s="621" t="s">
        <v>527</v>
      </c>
      <c r="B436" s="621" t="s">
        <v>314</v>
      </c>
      <c r="C436" s="621" t="s">
        <v>999</v>
      </c>
      <c r="D436" s="621" t="s">
        <v>2708</v>
      </c>
      <c r="E436" s="621" t="s">
        <v>1079</v>
      </c>
      <c r="F436" s="621" t="s">
        <v>1079</v>
      </c>
      <c r="G436" s="621" t="s">
        <v>1079</v>
      </c>
      <c r="H436" s="618" t="s">
        <v>1079</v>
      </c>
      <c r="I436" s="621">
        <v>2024</v>
      </c>
      <c r="J436" s="661">
        <v>2725000</v>
      </c>
      <c r="K436" s="661">
        <v>2725000</v>
      </c>
      <c r="L436" s="661">
        <v>0</v>
      </c>
      <c r="M436" s="661">
        <v>0</v>
      </c>
      <c r="N436" s="577"/>
      <c r="O436" s="577">
        <v>0</v>
      </c>
      <c r="P436" s="621"/>
      <c r="Q436" s="618" t="s">
        <v>1080</v>
      </c>
    </row>
    <row r="437" spans="1:17" ht="45">
      <c r="A437" s="621" t="s">
        <v>527</v>
      </c>
      <c r="B437" s="621" t="s">
        <v>314</v>
      </c>
      <c r="C437" s="621" t="s">
        <v>999</v>
      </c>
      <c r="D437" s="621" t="s">
        <v>2708</v>
      </c>
      <c r="E437" s="621" t="s">
        <v>1081</v>
      </c>
      <c r="F437" s="621" t="s">
        <v>1081</v>
      </c>
      <c r="G437" s="621" t="s">
        <v>1081</v>
      </c>
      <c r="H437" s="618" t="s">
        <v>1081</v>
      </c>
      <c r="I437" s="621">
        <v>2024</v>
      </c>
      <c r="J437" s="661">
        <v>2500</v>
      </c>
      <c r="K437" s="661">
        <v>2500</v>
      </c>
      <c r="L437" s="661">
        <v>2460</v>
      </c>
      <c r="M437" s="661">
        <v>0</v>
      </c>
      <c r="N437" s="577"/>
      <c r="O437" s="577">
        <v>1</v>
      </c>
      <c r="P437" s="621"/>
      <c r="Q437" s="618" t="s">
        <v>1078</v>
      </c>
    </row>
    <row r="438" spans="1:17" ht="30">
      <c r="A438" s="621" t="s">
        <v>527</v>
      </c>
      <c r="B438" s="621" t="s">
        <v>314</v>
      </c>
      <c r="C438" s="621" t="s">
        <v>999</v>
      </c>
      <c r="D438" s="621" t="s">
        <v>2708</v>
      </c>
      <c r="E438" s="621" t="s">
        <v>1082</v>
      </c>
      <c r="F438" s="621" t="s">
        <v>1082</v>
      </c>
      <c r="G438" s="621" t="s">
        <v>1082</v>
      </c>
      <c r="H438" s="618" t="s">
        <v>1082</v>
      </c>
      <c r="I438" s="621">
        <v>2024</v>
      </c>
      <c r="J438" s="661">
        <v>2358200</v>
      </c>
      <c r="K438" s="661">
        <v>2358200</v>
      </c>
      <c r="L438" s="661">
        <v>0</v>
      </c>
      <c r="M438" s="661">
        <v>0</v>
      </c>
      <c r="N438" s="577"/>
      <c r="O438" s="577">
        <v>0</v>
      </c>
      <c r="P438" s="621"/>
      <c r="Q438" s="618" t="s">
        <v>1083</v>
      </c>
    </row>
    <row r="439" spans="1:17" ht="30">
      <c r="A439" s="621" t="s">
        <v>527</v>
      </c>
      <c r="B439" s="621" t="s">
        <v>314</v>
      </c>
      <c r="C439" s="621" t="s">
        <v>999</v>
      </c>
      <c r="D439" s="621" t="s">
        <v>2708</v>
      </c>
      <c r="E439" s="621" t="s">
        <v>1084</v>
      </c>
      <c r="F439" s="621" t="s">
        <v>1084</v>
      </c>
      <c r="G439" s="621" t="s">
        <v>1084</v>
      </c>
      <c r="H439" s="618" t="s">
        <v>1084</v>
      </c>
      <c r="I439" s="621">
        <v>2024</v>
      </c>
      <c r="J439" s="661">
        <v>2500</v>
      </c>
      <c r="K439" s="661">
        <v>2500</v>
      </c>
      <c r="L439" s="661">
        <v>2478</v>
      </c>
      <c r="M439" s="661">
        <v>0</v>
      </c>
      <c r="N439" s="577"/>
      <c r="O439" s="577">
        <v>1</v>
      </c>
      <c r="P439" s="621"/>
      <c r="Q439" s="618" t="s">
        <v>1078</v>
      </c>
    </row>
    <row r="440" spans="1:17" ht="15">
      <c r="A440" s="621" t="s">
        <v>527</v>
      </c>
      <c r="B440" s="621" t="s">
        <v>314</v>
      </c>
      <c r="C440" s="621" t="s">
        <v>999</v>
      </c>
      <c r="D440" s="621" t="s">
        <v>2708</v>
      </c>
      <c r="E440" s="621" t="s">
        <v>1085</v>
      </c>
      <c r="F440" s="621" t="s">
        <v>1085</v>
      </c>
      <c r="G440" s="621" t="s">
        <v>1085</v>
      </c>
      <c r="H440" s="618" t="s">
        <v>1085</v>
      </c>
      <c r="I440" s="621">
        <v>2024</v>
      </c>
      <c r="J440" s="661">
        <v>3657000</v>
      </c>
      <c r="K440" s="661">
        <v>3657000</v>
      </c>
      <c r="L440" s="661">
        <v>0</v>
      </c>
      <c r="M440" s="661">
        <v>0</v>
      </c>
      <c r="N440" s="577"/>
      <c r="O440" s="577">
        <v>0</v>
      </c>
      <c r="P440" s="621"/>
      <c r="Q440" s="618" t="s">
        <v>1086</v>
      </c>
    </row>
    <row r="441" spans="1:17" ht="30">
      <c r="A441" s="621" t="s">
        <v>527</v>
      </c>
      <c r="B441" s="621" t="s">
        <v>314</v>
      </c>
      <c r="C441" s="621" t="s">
        <v>999</v>
      </c>
      <c r="D441" s="621" t="s">
        <v>2708</v>
      </c>
      <c r="E441" s="621" t="s">
        <v>1087</v>
      </c>
      <c r="F441" s="621" t="s">
        <v>1087</v>
      </c>
      <c r="G441" s="621" t="s">
        <v>1087</v>
      </c>
      <c r="H441" s="618" t="s">
        <v>1087</v>
      </c>
      <c r="I441" s="621">
        <v>2024</v>
      </c>
      <c r="J441" s="661">
        <v>2500</v>
      </c>
      <c r="K441" s="661">
        <v>2500</v>
      </c>
      <c r="L441" s="661">
        <v>2451</v>
      </c>
      <c r="M441" s="661">
        <v>0</v>
      </c>
      <c r="N441" s="577"/>
      <c r="O441" s="577">
        <v>1</v>
      </c>
      <c r="P441" s="621"/>
      <c r="Q441" s="618" t="s">
        <v>1078</v>
      </c>
    </row>
    <row r="442" spans="1:17" ht="15">
      <c r="A442" s="621" t="s">
        <v>527</v>
      </c>
      <c r="B442" s="621" t="s">
        <v>314</v>
      </c>
      <c r="C442" s="621" t="s">
        <v>999</v>
      </c>
      <c r="D442" s="621" t="s">
        <v>2708</v>
      </c>
      <c r="E442" s="621" t="s">
        <v>1088</v>
      </c>
      <c r="F442" s="621" t="s">
        <v>1088</v>
      </c>
      <c r="G442" s="621" t="s">
        <v>1088</v>
      </c>
      <c r="H442" s="618" t="s">
        <v>1088</v>
      </c>
      <c r="I442" s="621">
        <v>2024</v>
      </c>
      <c r="J442" s="661">
        <v>2743300</v>
      </c>
      <c r="K442" s="661">
        <v>2743300</v>
      </c>
      <c r="L442" s="661">
        <v>0</v>
      </c>
      <c r="M442" s="661">
        <v>0</v>
      </c>
      <c r="N442" s="577"/>
      <c r="O442" s="577"/>
      <c r="P442" s="621"/>
      <c r="Q442" s="618" t="s">
        <v>1089</v>
      </c>
    </row>
    <row r="443" spans="1:17" ht="15">
      <c r="A443" s="621" t="s">
        <v>527</v>
      </c>
      <c r="B443" s="621" t="s">
        <v>273</v>
      </c>
      <c r="C443" s="621" t="s">
        <v>999</v>
      </c>
      <c r="D443" s="621" t="s">
        <v>2697</v>
      </c>
      <c r="E443" s="621" t="s">
        <v>1090</v>
      </c>
      <c r="F443" s="621" t="s">
        <v>1090</v>
      </c>
      <c r="G443" s="621" t="s">
        <v>1090</v>
      </c>
      <c r="H443" s="618" t="s">
        <v>1090</v>
      </c>
      <c r="I443" s="621">
        <v>2023</v>
      </c>
      <c r="J443" s="597">
        <v>1500000</v>
      </c>
      <c r="K443" s="597">
        <v>1500000</v>
      </c>
      <c r="L443" s="622">
        <v>0</v>
      </c>
      <c r="M443" s="622">
        <v>0</v>
      </c>
      <c r="N443" s="577"/>
      <c r="O443" s="577">
        <v>0</v>
      </c>
      <c r="P443" s="621"/>
      <c r="Q443" s="618" t="s">
        <v>1091</v>
      </c>
    </row>
    <row r="444" spans="1:17" ht="15">
      <c r="A444" s="621" t="s">
        <v>527</v>
      </c>
      <c r="B444" s="621" t="s">
        <v>273</v>
      </c>
      <c r="C444" s="621" t="s">
        <v>999</v>
      </c>
      <c r="D444" s="621" t="s">
        <v>2708</v>
      </c>
      <c r="E444" s="621" t="s">
        <v>1092</v>
      </c>
      <c r="F444" s="621" t="s">
        <v>1092</v>
      </c>
      <c r="G444" s="621" t="s">
        <v>1092</v>
      </c>
      <c r="H444" s="618" t="s">
        <v>1092</v>
      </c>
      <c r="I444" s="621">
        <v>2023</v>
      </c>
      <c r="J444" s="597">
        <v>6307115</v>
      </c>
      <c r="K444" s="597">
        <v>6307115</v>
      </c>
      <c r="L444" s="622">
        <v>0</v>
      </c>
      <c r="M444" s="622">
        <v>0</v>
      </c>
      <c r="N444" s="577"/>
      <c r="O444" s="577">
        <v>0</v>
      </c>
      <c r="P444" s="621"/>
      <c r="Q444" s="618" t="s">
        <v>330</v>
      </c>
    </row>
    <row r="445" spans="1:17" ht="15">
      <c r="A445" s="621" t="s">
        <v>527</v>
      </c>
      <c r="B445" s="621" t="s">
        <v>273</v>
      </c>
      <c r="C445" s="621" t="s">
        <v>999</v>
      </c>
      <c r="D445" s="621" t="s">
        <v>2708</v>
      </c>
      <c r="E445" s="621" t="s">
        <v>1092</v>
      </c>
      <c r="F445" s="621" t="s">
        <v>1092</v>
      </c>
      <c r="G445" s="621" t="s">
        <v>1092</v>
      </c>
      <c r="H445" s="618" t="s">
        <v>1092</v>
      </c>
      <c r="I445" s="621">
        <v>2023</v>
      </c>
      <c r="J445" s="597">
        <v>4885671</v>
      </c>
      <c r="K445" s="597">
        <v>4885671</v>
      </c>
      <c r="L445" s="622">
        <v>0</v>
      </c>
      <c r="M445" s="622">
        <v>0</v>
      </c>
      <c r="N445" s="577"/>
      <c r="O445" s="577">
        <v>0</v>
      </c>
      <c r="P445" s="621"/>
      <c r="Q445" s="618" t="s">
        <v>330</v>
      </c>
    </row>
    <row r="446" spans="1:17" ht="15">
      <c r="A446" s="621" t="s">
        <v>527</v>
      </c>
      <c r="B446" s="621" t="s">
        <v>273</v>
      </c>
      <c r="C446" s="621" t="s">
        <v>999</v>
      </c>
      <c r="D446" s="621" t="s">
        <v>2708</v>
      </c>
      <c r="E446" s="621" t="s">
        <v>1093</v>
      </c>
      <c r="F446" s="621" t="s">
        <v>1093</v>
      </c>
      <c r="G446" s="621" t="s">
        <v>1093</v>
      </c>
      <c r="H446" s="618" t="s">
        <v>1093</v>
      </c>
      <c r="I446" s="621">
        <v>2024</v>
      </c>
      <c r="J446" s="597">
        <v>3000000</v>
      </c>
      <c r="K446" s="597">
        <v>3000000</v>
      </c>
      <c r="L446" s="622">
        <v>2790000</v>
      </c>
      <c r="M446" s="622">
        <v>139600</v>
      </c>
      <c r="N446" s="577"/>
      <c r="O446" s="577">
        <v>0.35</v>
      </c>
      <c r="P446" s="621"/>
      <c r="Q446" s="618" t="s">
        <v>71</v>
      </c>
    </row>
    <row r="447" spans="1:17" ht="15">
      <c r="A447" s="621" t="s">
        <v>527</v>
      </c>
      <c r="B447" s="621" t="s">
        <v>273</v>
      </c>
      <c r="C447" s="621" t="s">
        <v>999</v>
      </c>
      <c r="D447" s="621" t="s">
        <v>2708</v>
      </c>
      <c r="E447" s="621" t="s">
        <v>1094</v>
      </c>
      <c r="F447" s="621" t="s">
        <v>1094</v>
      </c>
      <c r="G447" s="621" t="s">
        <v>1094</v>
      </c>
      <c r="H447" s="618" t="s">
        <v>1094</v>
      </c>
      <c r="I447" s="621">
        <v>2023</v>
      </c>
      <c r="J447" s="597">
        <v>2764944</v>
      </c>
      <c r="K447" s="597">
        <v>2764944</v>
      </c>
      <c r="L447" s="622">
        <v>0</v>
      </c>
      <c r="M447" s="622">
        <v>0</v>
      </c>
      <c r="N447" s="577"/>
      <c r="O447" s="577">
        <v>0</v>
      </c>
      <c r="P447" s="621"/>
      <c r="Q447" s="618" t="s">
        <v>330</v>
      </c>
    </row>
    <row r="448" spans="1:17" ht="15">
      <c r="A448" s="621" t="s">
        <v>527</v>
      </c>
      <c r="B448" s="621" t="s">
        <v>273</v>
      </c>
      <c r="C448" s="621" t="s">
        <v>999</v>
      </c>
      <c r="D448" s="621" t="s">
        <v>2708</v>
      </c>
      <c r="E448" s="621" t="s">
        <v>1092</v>
      </c>
      <c r="F448" s="621" t="s">
        <v>1092</v>
      </c>
      <c r="G448" s="621" t="s">
        <v>1092</v>
      </c>
      <c r="H448" s="618" t="s">
        <v>1092</v>
      </c>
      <c r="I448" s="621">
        <v>2023</v>
      </c>
      <c r="J448" s="597">
        <v>2080000</v>
      </c>
      <c r="K448" s="597">
        <v>2080000</v>
      </c>
      <c r="L448" s="622">
        <v>0</v>
      </c>
      <c r="M448" s="622">
        <v>0</v>
      </c>
      <c r="N448" s="577"/>
      <c r="O448" s="577">
        <v>0.05</v>
      </c>
      <c r="P448" s="621"/>
      <c r="Q448" s="618" t="s">
        <v>1095</v>
      </c>
    </row>
    <row r="449" spans="1:17" ht="15">
      <c r="A449" s="621" t="s">
        <v>527</v>
      </c>
      <c r="B449" s="621" t="s">
        <v>273</v>
      </c>
      <c r="C449" s="621" t="s">
        <v>999</v>
      </c>
      <c r="D449" s="621" t="s">
        <v>2708</v>
      </c>
      <c r="E449" s="621" t="s">
        <v>1096</v>
      </c>
      <c r="F449" s="621" t="s">
        <v>1096</v>
      </c>
      <c r="G449" s="621" t="s">
        <v>1096</v>
      </c>
      <c r="H449" s="618" t="s">
        <v>1096</v>
      </c>
      <c r="I449" s="621">
        <v>2024</v>
      </c>
      <c r="J449" s="597">
        <v>1052350</v>
      </c>
      <c r="K449" s="597">
        <v>1052350</v>
      </c>
      <c r="L449" s="622">
        <v>905021</v>
      </c>
      <c r="M449" s="622">
        <v>255312</v>
      </c>
      <c r="N449" s="577"/>
      <c r="O449" s="577">
        <v>0.66</v>
      </c>
      <c r="P449" s="621"/>
      <c r="Q449" s="618" t="s">
        <v>67</v>
      </c>
    </row>
    <row r="450" spans="1:17" ht="15">
      <c r="A450" s="621" t="s">
        <v>527</v>
      </c>
      <c r="B450" s="621" t="s">
        <v>273</v>
      </c>
      <c r="C450" s="621" t="s">
        <v>999</v>
      </c>
      <c r="D450" s="621" t="s">
        <v>2716</v>
      </c>
      <c r="E450" s="621" t="s">
        <v>1097</v>
      </c>
      <c r="F450" s="621" t="s">
        <v>1097</v>
      </c>
      <c r="G450" s="621" t="s">
        <v>1097</v>
      </c>
      <c r="H450" s="618" t="s">
        <v>1097</v>
      </c>
      <c r="I450" s="621">
        <v>2024</v>
      </c>
      <c r="J450" s="597">
        <v>1500000</v>
      </c>
      <c r="K450" s="597">
        <v>1500000</v>
      </c>
      <c r="L450" s="622">
        <v>1290000</v>
      </c>
      <c r="M450" s="622">
        <v>93100</v>
      </c>
      <c r="N450" s="577"/>
      <c r="O450" s="577">
        <v>0.6</v>
      </c>
      <c r="P450" s="621"/>
      <c r="Q450" s="618" t="s">
        <v>20</v>
      </c>
    </row>
    <row r="451" spans="1:17" ht="45">
      <c r="A451" s="621" t="s">
        <v>527</v>
      </c>
      <c r="B451" s="621" t="s">
        <v>311</v>
      </c>
      <c r="C451" s="621" t="s">
        <v>999</v>
      </c>
      <c r="D451" s="621" t="s">
        <v>2704</v>
      </c>
      <c r="E451" s="621" t="s">
        <v>1099</v>
      </c>
      <c r="F451" s="621" t="s">
        <v>1099</v>
      </c>
      <c r="G451" s="621" t="s">
        <v>1099</v>
      </c>
      <c r="H451" s="618" t="s">
        <v>1099</v>
      </c>
      <c r="I451" s="621" t="s">
        <v>1054</v>
      </c>
      <c r="J451" s="597">
        <v>1500000</v>
      </c>
      <c r="K451" s="597">
        <v>1500000</v>
      </c>
      <c r="L451" s="622" t="s">
        <v>106</v>
      </c>
      <c r="M451" s="622" t="s">
        <v>106</v>
      </c>
      <c r="N451" s="577"/>
      <c r="O451" s="577">
        <v>0</v>
      </c>
      <c r="P451" s="621"/>
      <c r="Q451" s="618" t="s">
        <v>1100</v>
      </c>
    </row>
    <row r="452" spans="1:17" ht="30">
      <c r="A452" s="621" t="s">
        <v>527</v>
      </c>
      <c r="B452" s="621" t="s">
        <v>311</v>
      </c>
      <c r="C452" s="662" t="s">
        <v>999</v>
      </c>
      <c r="D452" s="621" t="s">
        <v>2705</v>
      </c>
      <c r="E452" s="662" t="s">
        <v>1102</v>
      </c>
      <c r="F452" s="662" t="s">
        <v>1102</v>
      </c>
      <c r="G452" s="662" t="s">
        <v>1102</v>
      </c>
      <c r="H452" s="663" t="s">
        <v>1102</v>
      </c>
      <c r="I452" s="621" t="s">
        <v>1062</v>
      </c>
      <c r="J452" s="597">
        <v>1000000</v>
      </c>
      <c r="K452" s="597">
        <v>1000000</v>
      </c>
      <c r="L452" s="597">
        <v>926598</v>
      </c>
      <c r="M452" s="622">
        <v>80588</v>
      </c>
      <c r="N452" s="577"/>
      <c r="O452" s="577">
        <v>0.25</v>
      </c>
      <c r="P452" s="621"/>
      <c r="Q452" s="618" t="s">
        <v>1103</v>
      </c>
    </row>
    <row r="453" spans="1:17" ht="30">
      <c r="A453" s="621" t="s">
        <v>527</v>
      </c>
      <c r="B453" s="621" t="s">
        <v>311</v>
      </c>
      <c r="C453" s="621" t="s">
        <v>999</v>
      </c>
      <c r="D453" s="621" t="s">
        <v>2708</v>
      </c>
      <c r="E453" s="621" t="s">
        <v>1105</v>
      </c>
      <c r="F453" s="621" t="s">
        <v>1105</v>
      </c>
      <c r="G453" s="621" t="s">
        <v>1105</v>
      </c>
      <c r="H453" s="618" t="s">
        <v>1105</v>
      </c>
      <c r="I453" s="621" t="s">
        <v>1054</v>
      </c>
      <c r="J453" s="597">
        <v>1800000</v>
      </c>
      <c r="K453" s="597">
        <v>1800000</v>
      </c>
      <c r="L453" s="622" t="s">
        <v>106</v>
      </c>
      <c r="M453" s="622" t="s">
        <v>106</v>
      </c>
      <c r="N453" s="577"/>
      <c r="O453" s="577">
        <v>0</v>
      </c>
      <c r="P453" s="621"/>
      <c r="Q453" s="618" t="s">
        <v>1100</v>
      </c>
    </row>
    <row r="454" spans="1:17" ht="30">
      <c r="A454" s="621" t="s">
        <v>527</v>
      </c>
      <c r="B454" s="621" t="s">
        <v>312</v>
      </c>
      <c r="C454" s="621" t="s">
        <v>999</v>
      </c>
      <c r="D454" s="628" t="s">
        <v>2705</v>
      </c>
      <c r="E454" s="621" t="s">
        <v>1107</v>
      </c>
      <c r="F454" s="621" t="s">
        <v>1107</v>
      </c>
      <c r="G454" s="621" t="s">
        <v>1107</v>
      </c>
      <c r="H454" s="618" t="s">
        <v>1107</v>
      </c>
      <c r="I454" s="621">
        <v>2023</v>
      </c>
      <c r="J454" s="622">
        <v>1000000</v>
      </c>
      <c r="K454" s="622">
        <v>1000000</v>
      </c>
      <c r="L454" s="622">
        <v>956529</v>
      </c>
      <c r="M454" s="622">
        <v>561892</v>
      </c>
      <c r="N454" s="577"/>
      <c r="O454" s="577">
        <v>0.9</v>
      </c>
      <c r="P454" s="621"/>
      <c r="Q454" s="618" t="s">
        <v>67</v>
      </c>
    </row>
    <row r="455" spans="1:17" ht="30">
      <c r="A455" s="621" t="s">
        <v>527</v>
      </c>
      <c r="B455" s="621" t="s">
        <v>312</v>
      </c>
      <c r="C455" s="621" t="s">
        <v>999</v>
      </c>
      <c r="D455" s="628" t="s">
        <v>2708</v>
      </c>
      <c r="E455" s="621" t="s">
        <v>1108</v>
      </c>
      <c r="F455" s="621" t="s">
        <v>1108</v>
      </c>
      <c r="G455" s="621" t="s">
        <v>1108</v>
      </c>
      <c r="H455" s="618" t="s">
        <v>1108</v>
      </c>
      <c r="I455" s="621">
        <v>2023</v>
      </c>
      <c r="J455" s="622">
        <v>2600000</v>
      </c>
      <c r="K455" s="622">
        <v>2600000</v>
      </c>
      <c r="L455" s="622">
        <v>821583</v>
      </c>
      <c r="M455" s="622">
        <v>0</v>
      </c>
      <c r="N455" s="577"/>
      <c r="O455" s="577">
        <v>0.05</v>
      </c>
      <c r="P455" s="621"/>
      <c r="Q455" s="618" t="s">
        <v>20</v>
      </c>
    </row>
    <row r="456" spans="1:17" ht="45">
      <c r="A456" s="621" t="s">
        <v>527</v>
      </c>
      <c r="B456" s="621" t="s">
        <v>312</v>
      </c>
      <c r="C456" s="621" t="s">
        <v>999</v>
      </c>
      <c r="D456" s="628" t="s">
        <v>2708</v>
      </c>
      <c r="E456" s="621" t="s">
        <v>1109</v>
      </c>
      <c r="F456" s="621" t="s">
        <v>1109</v>
      </c>
      <c r="G456" s="621" t="s">
        <v>1109</v>
      </c>
      <c r="H456" s="618" t="s">
        <v>1109</v>
      </c>
      <c r="I456" s="621">
        <v>2024</v>
      </c>
      <c r="J456" s="622">
        <v>2500000</v>
      </c>
      <c r="K456" s="622">
        <v>2500000</v>
      </c>
      <c r="L456" s="622">
        <v>2186366</v>
      </c>
      <c r="M456" s="622">
        <v>0</v>
      </c>
      <c r="N456" s="577"/>
      <c r="O456" s="577">
        <v>0.05</v>
      </c>
      <c r="P456" s="621"/>
      <c r="Q456" s="618" t="s">
        <v>20</v>
      </c>
    </row>
    <row r="457" spans="1:17" ht="15">
      <c r="A457" s="621" t="s">
        <v>527</v>
      </c>
      <c r="B457" s="621" t="s">
        <v>305</v>
      </c>
      <c r="C457" s="621" t="s">
        <v>480</v>
      </c>
      <c r="D457" s="621" t="s">
        <v>2705</v>
      </c>
      <c r="E457" s="621" t="s">
        <v>790</v>
      </c>
      <c r="F457" s="621" t="s">
        <v>1110</v>
      </c>
      <c r="G457" s="621" t="s">
        <v>1111</v>
      </c>
      <c r="H457" s="618" t="s">
        <v>1112</v>
      </c>
      <c r="I457" s="621"/>
      <c r="J457" s="660">
        <v>1200000</v>
      </c>
      <c r="K457" s="660">
        <v>1200000</v>
      </c>
      <c r="L457" s="622">
        <v>1199957</v>
      </c>
      <c r="M457" s="622">
        <v>1143074</v>
      </c>
      <c r="N457" s="577"/>
      <c r="O457" s="580"/>
      <c r="P457" s="624"/>
      <c r="Q457" s="626"/>
    </row>
    <row r="458" spans="1:17" ht="15">
      <c r="A458" s="621" t="s">
        <v>527</v>
      </c>
      <c r="B458" s="621" t="s">
        <v>305</v>
      </c>
      <c r="C458" s="621" t="s">
        <v>480</v>
      </c>
      <c r="D458" s="621" t="s">
        <v>2705</v>
      </c>
      <c r="E458" s="621" t="s">
        <v>790</v>
      </c>
      <c r="F458" s="621" t="s">
        <v>1110</v>
      </c>
      <c r="G458" s="621" t="s">
        <v>1113</v>
      </c>
      <c r="H458" s="618" t="s">
        <v>1114</v>
      </c>
      <c r="I458" s="621"/>
      <c r="J458" s="660">
        <v>2000000</v>
      </c>
      <c r="K458" s="660">
        <v>2000000</v>
      </c>
      <c r="L458" s="622">
        <v>1999867</v>
      </c>
      <c r="M458" s="622">
        <v>1950116</v>
      </c>
      <c r="N458" s="577"/>
      <c r="O458" s="580"/>
      <c r="P458" s="624"/>
      <c r="Q458" s="626"/>
    </row>
    <row r="459" spans="1:17" ht="17">
      <c r="A459" s="621" t="s">
        <v>527</v>
      </c>
      <c r="B459" s="621" t="s">
        <v>305</v>
      </c>
      <c r="C459" s="621" t="s">
        <v>480</v>
      </c>
      <c r="D459" s="621" t="s">
        <v>2705</v>
      </c>
      <c r="E459" s="621" t="s">
        <v>790</v>
      </c>
      <c r="F459" s="621" t="s">
        <v>1110</v>
      </c>
      <c r="G459" s="621" t="s">
        <v>1115</v>
      </c>
      <c r="H459" s="618" t="s">
        <v>3233</v>
      </c>
      <c r="I459" s="621"/>
      <c r="J459" s="660">
        <v>1900000</v>
      </c>
      <c r="K459" s="660">
        <v>1900000</v>
      </c>
      <c r="L459" s="660">
        <v>1790987</v>
      </c>
      <c r="M459" s="660">
        <v>1638219</v>
      </c>
      <c r="N459" s="577"/>
      <c r="O459" s="580"/>
      <c r="P459" s="624"/>
      <c r="Q459" s="626"/>
    </row>
    <row r="460" spans="1:17" ht="15">
      <c r="A460" s="621" t="s">
        <v>527</v>
      </c>
      <c r="B460" s="621" t="s">
        <v>305</v>
      </c>
      <c r="C460" s="621" t="s">
        <v>480</v>
      </c>
      <c r="D460" s="621" t="s">
        <v>2705</v>
      </c>
      <c r="E460" s="621" t="s">
        <v>790</v>
      </c>
      <c r="F460" s="621" t="s">
        <v>1110</v>
      </c>
      <c r="G460" s="621" t="s">
        <v>1117</v>
      </c>
      <c r="H460" s="618" t="s">
        <v>1118</v>
      </c>
      <c r="I460" s="621"/>
      <c r="J460" s="660">
        <v>1000000</v>
      </c>
      <c r="K460" s="660">
        <v>1000000</v>
      </c>
      <c r="L460" s="660">
        <v>999429</v>
      </c>
      <c r="M460" s="622">
        <v>570494</v>
      </c>
      <c r="N460" s="577"/>
      <c r="O460" s="580"/>
      <c r="P460" s="624"/>
      <c r="Q460" s="626"/>
    </row>
    <row r="461" spans="1:17" ht="30">
      <c r="A461" s="621" t="s">
        <v>527</v>
      </c>
      <c r="B461" s="621" t="s">
        <v>273</v>
      </c>
      <c r="C461" s="621" t="s">
        <v>480</v>
      </c>
      <c r="D461" s="621" t="s">
        <v>2708</v>
      </c>
      <c r="E461" s="621" t="s">
        <v>1120</v>
      </c>
      <c r="F461" s="621" t="s">
        <v>1121</v>
      </c>
      <c r="G461" s="621" t="s">
        <v>1122</v>
      </c>
      <c r="H461" s="618" t="s">
        <v>1123</v>
      </c>
      <c r="I461" s="621"/>
      <c r="J461" s="622">
        <v>10000000</v>
      </c>
      <c r="K461" s="622">
        <v>6723000</v>
      </c>
      <c r="L461" s="622">
        <v>6481045</v>
      </c>
      <c r="M461" s="622">
        <v>1545289</v>
      </c>
      <c r="N461" s="577"/>
      <c r="O461" s="580"/>
      <c r="P461" s="624"/>
      <c r="Q461" s="626"/>
    </row>
    <row r="462" spans="1:17" ht="60">
      <c r="A462" s="621" t="s">
        <v>527</v>
      </c>
      <c r="B462" s="621" t="s">
        <v>273</v>
      </c>
      <c r="C462" s="621" t="s">
        <v>480</v>
      </c>
      <c r="D462" s="621" t="s">
        <v>2708</v>
      </c>
      <c r="E462" s="621" t="s">
        <v>1120</v>
      </c>
      <c r="F462" s="621" t="s">
        <v>1121</v>
      </c>
      <c r="G462" s="621" t="s">
        <v>1124</v>
      </c>
      <c r="H462" s="618" t="s">
        <v>1125</v>
      </c>
      <c r="I462" s="621"/>
      <c r="J462" s="622">
        <v>7699844</v>
      </c>
      <c r="K462" s="622">
        <v>7699844</v>
      </c>
      <c r="L462" s="622">
        <v>7571535</v>
      </c>
      <c r="M462" s="622">
        <v>1962125</v>
      </c>
      <c r="N462" s="577"/>
      <c r="O462" s="580"/>
      <c r="P462" s="624"/>
      <c r="Q462" s="626"/>
    </row>
    <row r="463" spans="1:17" ht="15">
      <c r="A463" s="621" t="s">
        <v>527</v>
      </c>
      <c r="B463" s="621" t="s">
        <v>273</v>
      </c>
      <c r="C463" s="621" t="s">
        <v>480</v>
      </c>
      <c r="D463" s="621" t="s">
        <v>2705</v>
      </c>
      <c r="E463" s="621" t="s">
        <v>1127</v>
      </c>
      <c r="F463" s="621" t="s">
        <v>1128</v>
      </c>
      <c r="G463" s="621" t="s">
        <v>1129</v>
      </c>
      <c r="H463" s="618" t="s">
        <v>1130</v>
      </c>
      <c r="I463" s="621"/>
      <c r="J463" s="622">
        <v>1145000</v>
      </c>
      <c r="K463" s="622">
        <v>1145000</v>
      </c>
      <c r="L463" s="622">
        <v>1144119.2536900002</v>
      </c>
      <c r="M463" s="622">
        <v>1141799.797</v>
      </c>
      <c r="N463" s="577"/>
      <c r="O463" s="580"/>
      <c r="P463" s="624"/>
      <c r="Q463" s="626"/>
    </row>
    <row r="464" spans="1:17" ht="30">
      <c r="A464" s="621" t="s">
        <v>527</v>
      </c>
      <c r="B464" s="621" t="s">
        <v>273</v>
      </c>
      <c r="C464" s="621" t="s">
        <v>480</v>
      </c>
      <c r="D464" s="621" t="s">
        <v>2705</v>
      </c>
      <c r="E464" s="621" t="s">
        <v>1127</v>
      </c>
      <c r="F464" s="621" t="s">
        <v>1128</v>
      </c>
      <c r="G464" s="621" t="s">
        <v>1131</v>
      </c>
      <c r="H464" s="618" t="s">
        <v>1132</v>
      </c>
      <c r="I464" s="621"/>
      <c r="J464" s="622">
        <v>1000000</v>
      </c>
      <c r="K464" s="622">
        <v>1000000</v>
      </c>
      <c r="L464" s="622">
        <v>985921.7818</v>
      </c>
      <c r="M464" s="622">
        <v>625876.16374999995</v>
      </c>
      <c r="N464" s="577"/>
      <c r="O464" s="580"/>
      <c r="P464" s="624"/>
      <c r="Q464" s="626"/>
    </row>
    <row r="465" spans="1:17" ht="30">
      <c r="A465" s="621" t="s">
        <v>527</v>
      </c>
      <c r="B465" s="621" t="s">
        <v>311</v>
      </c>
      <c r="C465" s="621" t="s">
        <v>480</v>
      </c>
      <c r="D465" s="621" t="s">
        <v>2705</v>
      </c>
      <c r="E465" s="621" t="s">
        <v>1134</v>
      </c>
      <c r="F465" s="621" t="s">
        <v>1135</v>
      </c>
      <c r="G465" s="621" t="s">
        <v>1136</v>
      </c>
      <c r="H465" s="618" t="s">
        <v>1137</v>
      </c>
      <c r="I465" s="621"/>
      <c r="J465" s="622">
        <v>20000</v>
      </c>
      <c r="K465" s="622">
        <v>20000</v>
      </c>
      <c r="L465" s="622">
        <v>15951</v>
      </c>
      <c r="M465" s="622">
        <v>0</v>
      </c>
      <c r="N465" s="577"/>
      <c r="O465" s="580"/>
      <c r="P465" s="624"/>
      <c r="Q465" s="626"/>
    </row>
    <row r="466" spans="1:17" ht="45">
      <c r="A466" s="621" t="s">
        <v>527</v>
      </c>
      <c r="B466" s="621" t="s">
        <v>311</v>
      </c>
      <c r="C466" s="621" t="s">
        <v>480</v>
      </c>
      <c r="D466" s="621" t="s">
        <v>2705</v>
      </c>
      <c r="E466" s="621" t="s">
        <v>1134</v>
      </c>
      <c r="F466" s="621" t="s">
        <v>1135</v>
      </c>
      <c r="G466" s="621" t="s">
        <v>1138</v>
      </c>
      <c r="H466" s="618" t="s">
        <v>1139</v>
      </c>
      <c r="I466" s="621"/>
      <c r="J466" s="622">
        <v>20000</v>
      </c>
      <c r="K466" s="622">
        <v>20000</v>
      </c>
      <c r="L466" s="622">
        <v>16761</v>
      </c>
      <c r="M466" s="622">
        <v>0</v>
      </c>
      <c r="N466" s="577"/>
      <c r="O466" s="580"/>
      <c r="P466" s="624"/>
      <c r="Q466" s="626"/>
    </row>
    <row r="467" spans="1:17" ht="30">
      <c r="A467" s="621" t="s">
        <v>527</v>
      </c>
      <c r="B467" s="621" t="s">
        <v>311</v>
      </c>
      <c r="C467" s="621" t="s">
        <v>480</v>
      </c>
      <c r="D467" s="621" t="s">
        <v>2705</v>
      </c>
      <c r="E467" s="621" t="s">
        <v>1134</v>
      </c>
      <c r="F467" s="621" t="s">
        <v>917</v>
      </c>
      <c r="G467" s="621" t="s">
        <v>1140</v>
      </c>
      <c r="H467" s="618" t="s">
        <v>1141</v>
      </c>
      <c r="I467" s="621"/>
      <c r="J467" s="622">
        <v>400000</v>
      </c>
      <c r="K467" s="622">
        <v>400000</v>
      </c>
      <c r="L467" s="622">
        <v>352720</v>
      </c>
      <c r="M467" s="622">
        <v>123578</v>
      </c>
      <c r="N467" s="577"/>
      <c r="O467" s="580"/>
      <c r="P467" s="624"/>
      <c r="Q467" s="626"/>
    </row>
    <row r="468" spans="1:17" ht="45">
      <c r="A468" s="621" t="s">
        <v>527</v>
      </c>
      <c r="B468" s="621" t="s">
        <v>311</v>
      </c>
      <c r="C468" s="621" t="s">
        <v>480</v>
      </c>
      <c r="D468" s="621" t="s">
        <v>2705</v>
      </c>
      <c r="E468" s="621" t="s">
        <v>1142</v>
      </c>
      <c r="F468" s="621" t="s">
        <v>1143</v>
      </c>
      <c r="G468" s="621" t="s">
        <v>1144</v>
      </c>
      <c r="H468" s="618" t="s">
        <v>1145</v>
      </c>
      <c r="I468" s="621"/>
      <c r="J468" s="622">
        <v>112147</v>
      </c>
      <c r="K468" s="622">
        <v>112147</v>
      </c>
      <c r="L468" s="622">
        <v>101271</v>
      </c>
      <c r="M468" s="622">
        <v>63000</v>
      </c>
      <c r="N468" s="577"/>
      <c r="O468" s="580"/>
      <c r="P468" s="624"/>
      <c r="Q468" s="626"/>
    </row>
    <row r="469" spans="1:17" ht="45">
      <c r="A469" s="621" t="s">
        <v>527</v>
      </c>
      <c r="B469" s="621" t="s">
        <v>311</v>
      </c>
      <c r="C469" s="621" t="s">
        <v>480</v>
      </c>
      <c r="D469" s="621" t="s">
        <v>2705</v>
      </c>
      <c r="E469" s="621" t="s">
        <v>1142</v>
      </c>
      <c r="F469" s="621" t="s">
        <v>1146</v>
      </c>
      <c r="G469" s="621" t="s">
        <v>1147</v>
      </c>
      <c r="H469" s="618" t="s">
        <v>1148</v>
      </c>
      <c r="I469" s="621"/>
      <c r="J469" s="622">
        <v>260995</v>
      </c>
      <c r="K469" s="622">
        <v>260995</v>
      </c>
      <c r="L469" s="622">
        <v>176772</v>
      </c>
      <c r="M469" s="622">
        <v>15832</v>
      </c>
      <c r="N469" s="577"/>
      <c r="O469" s="580"/>
      <c r="P469" s="624"/>
      <c r="Q469" s="626"/>
    </row>
    <row r="470" spans="1:17" ht="30">
      <c r="A470" s="621" t="s">
        <v>527</v>
      </c>
      <c r="B470" s="621" t="s">
        <v>311</v>
      </c>
      <c r="C470" s="621" t="s">
        <v>480</v>
      </c>
      <c r="D470" s="621" t="s">
        <v>2708</v>
      </c>
      <c r="E470" s="621" t="s">
        <v>1150</v>
      </c>
      <c r="F470" s="621" t="s">
        <v>1151</v>
      </c>
      <c r="G470" s="621" t="s">
        <v>1152</v>
      </c>
      <c r="H470" s="618" t="s">
        <v>1153</v>
      </c>
      <c r="I470" s="621"/>
      <c r="J470" s="622">
        <v>480000</v>
      </c>
      <c r="K470" s="622">
        <v>480000</v>
      </c>
      <c r="L470" s="622">
        <v>376850</v>
      </c>
      <c r="M470" s="622">
        <v>55816</v>
      </c>
      <c r="N470" s="577"/>
      <c r="O470" s="580"/>
      <c r="P470" s="624"/>
      <c r="Q470" s="626"/>
    </row>
    <row r="471" spans="1:17" ht="45">
      <c r="A471" s="621" t="s">
        <v>527</v>
      </c>
      <c r="B471" s="621" t="s">
        <v>316</v>
      </c>
      <c r="C471" s="621" t="s">
        <v>480</v>
      </c>
      <c r="D471" s="621" t="s">
        <v>2708</v>
      </c>
      <c r="E471" s="621" t="s">
        <v>130</v>
      </c>
      <c r="F471" s="621" t="s">
        <v>1155</v>
      </c>
      <c r="G471" s="621" t="s">
        <v>1156</v>
      </c>
      <c r="H471" s="618" t="s">
        <v>1157</v>
      </c>
      <c r="I471" s="621"/>
      <c r="J471" s="622">
        <v>1800000</v>
      </c>
      <c r="K471" s="622">
        <v>1800000</v>
      </c>
      <c r="L471" s="622">
        <v>1512517</v>
      </c>
      <c r="M471" s="622">
        <v>0</v>
      </c>
      <c r="N471" s="577"/>
      <c r="O471" s="580"/>
      <c r="P471" s="624"/>
      <c r="Q471" s="626"/>
    </row>
    <row r="472" spans="1:17" ht="30">
      <c r="A472" s="621" t="s">
        <v>527</v>
      </c>
      <c r="B472" s="621" t="s">
        <v>316</v>
      </c>
      <c r="C472" s="621" t="s">
        <v>480</v>
      </c>
      <c r="D472" s="621" t="s">
        <v>2708</v>
      </c>
      <c r="E472" s="621" t="s">
        <v>130</v>
      </c>
      <c r="F472" s="621" t="s">
        <v>1155</v>
      </c>
      <c r="G472" s="621" t="s">
        <v>1158</v>
      </c>
      <c r="H472" s="618" t="s">
        <v>1159</v>
      </c>
      <c r="I472" s="621"/>
      <c r="J472" s="622">
        <v>1114727</v>
      </c>
      <c r="K472" s="622">
        <v>1114727</v>
      </c>
      <c r="L472" s="622">
        <v>1114596</v>
      </c>
      <c r="M472" s="622">
        <v>0</v>
      </c>
      <c r="N472" s="577"/>
      <c r="O472" s="580"/>
      <c r="P472" s="624"/>
      <c r="Q472" s="626"/>
    </row>
    <row r="473" spans="1:17" ht="15">
      <c r="A473" s="621" t="s">
        <v>527</v>
      </c>
      <c r="B473" s="621" t="s">
        <v>316</v>
      </c>
      <c r="C473" s="621" t="s">
        <v>480</v>
      </c>
      <c r="D473" s="621" t="s">
        <v>2705</v>
      </c>
      <c r="E473" s="621" t="s">
        <v>1161</v>
      </c>
      <c r="F473" s="621" t="s">
        <v>1161</v>
      </c>
      <c r="G473" s="621" t="s">
        <v>1162</v>
      </c>
      <c r="H473" s="618" t="s">
        <v>1163</v>
      </c>
      <c r="I473" s="621"/>
      <c r="J473" s="622">
        <v>28181587</v>
      </c>
      <c r="K473" s="622">
        <v>28181587</v>
      </c>
      <c r="L473" s="622">
        <v>9914874</v>
      </c>
      <c r="M473" s="622">
        <v>0</v>
      </c>
      <c r="N473" s="577"/>
      <c r="O473" s="580"/>
      <c r="P473" s="624"/>
      <c r="Q473" s="626"/>
    </row>
    <row r="474" spans="1:17" ht="30">
      <c r="A474" s="621" t="s">
        <v>527</v>
      </c>
      <c r="B474" s="621" t="s">
        <v>312</v>
      </c>
      <c r="C474" s="621" t="s">
        <v>480</v>
      </c>
      <c r="D474" s="621" t="s">
        <v>2708</v>
      </c>
      <c r="E474" s="621" t="s">
        <v>986</v>
      </c>
      <c r="F474" s="621" t="s">
        <v>987</v>
      </c>
      <c r="G474" s="621" t="s">
        <v>1164</v>
      </c>
      <c r="H474" s="618" t="s">
        <v>1165</v>
      </c>
      <c r="I474" s="621"/>
      <c r="J474" s="622">
        <v>997000</v>
      </c>
      <c r="K474" s="622">
        <v>997000</v>
      </c>
      <c r="L474" s="622">
        <v>962713</v>
      </c>
      <c r="M474" s="622">
        <v>0</v>
      </c>
      <c r="N474" s="577"/>
      <c r="O474" s="580"/>
      <c r="P474" s="624"/>
      <c r="Q474" s="626"/>
    </row>
    <row r="475" spans="1:17" ht="30">
      <c r="A475" s="621" t="s">
        <v>527</v>
      </c>
      <c r="B475" s="621" t="s">
        <v>297</v>
      </c>
      <c r="C475" s="621" t="s">
        <v>480</v>
      </c>
      <c r="D475" s="621" t="s">
        <v>2708</v>
      </c>
      <c r="E475" s="621" t="s">
        <v>1167</v>
      </c>
      <c r="F475" s="621" t="s">
        <v>1168</v>
      </c>
      <c r="G475" s="621" t="s">
        <v>1169</v>
      </c>
      <c r="H475" s="618" t="s">
        <v>1170</v>
      </c>
      <c r="I475" s="621"/>
      <c r="J475" s="622">
        <v>7800000</v>
      </c>
      <c r="K475" s="622">
        <v>7800000</v>
      </c>
      <c r="L475" s="622">
        <v>7617349.1679600002</v>
      </c>
      <c r="M475" s="622">
        <v>7280257.3134200005</v>
      </c>
      <c r="N475" s="577"/>
      <c r="O475" s="580"/>
      <c r="P475" s="624"/>
      <c r="Q475" s="626"/>
    </row>
    <row r="476" spans="1:17" ht="30">
      <c r="A476" s="621" t="s">
        <v>527</v>
      </c>
      <c r="B476" s="621" t="s">
        <v>297</v>
      </c>
      <c r="C476" s="621" t="s">
        <v>480</v>
      </c>
      <c r="D476" s="621" t="s">
        <v>2708</v>
      </c>
      <c r="E476" s="621" t="s">
        <v>1167</v>
      </c>
      <c r="F476" s="621" t="s">
        <v>1168</v>
      </c>
      <c r="G476" s="621" t="s">
        <v>1171</v>
      </c>
      <c r="H476" s="618" t="s">
        <v>1172</v>
      </c>
      <c r="I476" s="621"/>
      <c r="J476" s="622">
        <v>4700000</v>
      </c>
      <c r="K476" s="622">
        <v>4700000</v>
      </c>
      <c r="L476" s="622">
        <v>4579235.60042</v>
      </c>
      <c r="M476" s="622">
        <v>4173340.2568699997</v>
      </c>
      <c r="N476" s="577"/>
      <c r="O476" s="580"/>
      <c r="P476" s="624"/>
      <c r="Q476" s="626"/>
    </row>
    <row r="477" spans="1:17" ht="30">
      <c r="A477" s="621" t="s">
        <v>527</v>
      </c>
      <c r="B477" s="621" t="s">
        <v>297</v>
      </c>
      <c r="C477" s="621" t="s">
        <v>480</v>
      </c>
      <c r="D477" s="621" t="s">
        <v>2708</v>
      </c>
      <c r="E477" s="621" t="s">
        <v>1167</v>
      </c>
      <c r="F477" s="621" t="s">
        <v>1168</v>
      </c>
      <c r="G477" s="621" t="s">
        <v>1173</v>
      </c>
      <c r="H477" s="618" t="s">
        <v>1174</v>
      </c>
      <c r="I477" s="621"/>
      <c r="J477" s="622">
        <v>2525000</v>
      </c>
      <c r="K477" s="622">
        <v>2525000</v>
      </c>
      <c r="L477" s="622">
        <v>2188476.3357199999</v>
      </c>
      <c r="M477" s="622">
        <v>1997746.5999700001</v>
      </c>
      <c r="N477" s="577"/>
      <c r="O477" s="580"/>
      <c r="P477" s="624"/>
      <c r="Q477" s="626"/>
    </row>
    <row r="478" spans="1:17" ht="30">
      <c r="A478" s="621" t="s">
        <v>527</v>
      </c>
      <c r="B478" s="621" t="s">
        <v>297</v>
      </c>
      <c r="C478" s="621" t="s">
        <v>480</v>
      </c>
      <c r="D478" s="621" t="s">
        <v>2716</v>
      </c>
      <c r="E478" s="621" t="s">
        <v>1176</v>
      </c>
      <c r="F478" s="621" t="s">
        <v>1177</v>
      </c>
      <c r="G478" s="621" t="s">
        <v>1178</v>
      </c>
      <c r="H478" s="618" t="s">
        <v>1179</v>
      </c>
      <c r="I478" s="621"/>
      <c r="J478" s="622">
        <v>3000000</v>
      </c>
      <c r="K478" s="622">
        <v>3000000</v>
      </c>
      <c r="L478" s="622">
        <v>2998296.4255500003</v>
      </c>
      <c r="M478" s="622">
        <v>2968839.0585500002</v>
      </c>
      <c r="N478" s="577"/>
      <c r="O478" s="580"/>
      <c r="P478" s="624"/>
      <c r="Q478" s="626"/>
    </row>
    <row r="479" spans="1:17" ht="15">
      <c r="A479" s="621" t="s">
        <v>527</v>
      </c>
      <c r="B479" s="621" t="s">
        <v>314</v>
      </c>
      <c r="C479" s="621" t="s">
        <v>480</v>
      </c>
      <c r="D479" s="621" t="s">
        <v>2708</v>
      </c>
      <c r="E479" s="621" t="s">
        <v>1181</v>
      </c>
      <c r="F479" s="621" t="s">
        <v>1182</v>
      </c>
      <c r="G479" s="621" t="s">
        <v>1183</v>
      </c>
      <c r="H479" s="618" t="s">
        <v>1184</v>
      </c>
      <c r="I479" s="621"/>
      <c r="J479" s="622">
        <v>2035500</v>
      </c>
      <c r="K479" s="622">
        <v>2035500</v>
      </c>
      <c r="L479" s="622">
        <v>1834113</v>
      </c>
      <c r="M479" s="622">
        <v>337348</v>
      </c>
      <c r="N479" s="577"/>
      <c r="O479" s="580"/>
      <c r="P479" s="624"/>
      <c r="Q479" s="626"/>
    </row>
    <row r="480" spans="1:17" ht="15">
      <c r="A480" s="621" t="s">
        <v>527</v>
      </c>
      <c r="B480" s="621" t="s">
        <v>314</v>
      </c>
      <c r="C480" s="621" t="s">
        <v>480</v>
      </c>
      <c r="D480" s="621" t="s">
        <v>2708</v>
      </c>
      <c r="E480" s="621" t="s">
        <v>1186</v>
      </c>
      <c r="F480" s="621" t="s">
        <v>1182</v>
      </c>
      <c r="G480" s="621" t="s">
        <v>1187</v>
      </c>
      <c r="H480" s="618" t="s">
        <v>1188</v>
      </c>
      <c r="I480" s="621"/>
      <c r="J480" s="622">
        <v>1214500</v>
      </c>
      <c r="K480" s="622">
        <v>1214500</v>
      </c>
      <c r="L480" s="622">
        <v>836662</v>
      </c>
      <c r="M480" s="622">
        <v>0</v>
      </c>
      <c r="N480" s="577"/>
      <c r="O480" s="580"/>
      <c r="P480" s="624"/>
      <c r="Q480" s="626"/>
    </row>
    <row r="481" spans="1:17" ht="45">
      <c r="A481" s="621" t="s">
        <v>527</v>
      </c>
      <c r="B481" s="621" t="s">
        <v>289</v>
      </c>
      <c r="C481" s="621" t="s">
        <v>480</v>
      </c>
      <c r="D481" s="621" t="s">
        <v>2705</v>
      </c>
      <c r="E481" s="621" t="s">
        <v>1134</v>
      </c>
      <c r="F481" s="621" t="s">
        <v>917</v>
      </c>
      <c r="G481" s="621" t="s">
        <v>1189</v>
      </c>
      <c r="H481" s="618" t="s">
        <v>1190</v>
      </c>
      <c r="I481" s="621"/>
      <c r="J481" s="622">
        <v>1200000</v>
      </c>
      <c r="K481" s="622">
        <v>1200000</v>
      </c>
      <c r="L481" s="622">
        <v>1070609.2479600001</v>
      </c>
      <c r="M481" s="622">
        <v>464066.70912999997</v>
      </c>
      <c r="N481" s="577"/>
      <c r="O481" s="580"/>
      <c r="P481" s="624"/>
      <c r="Q481" s="626"/>
    </row>
    <row r="482" spans="1:17" ht="30">
      <c r="A482" s="621" t="s">
        <v>527</v>
      </c>
      <c r="B482" s="621" t="s">
        <v>289</v>
      </c>
      <c r="C482" s="621" t="s">
        <v>480</v>
      </c>
      <c r="D482" s="621" t="s">
        <v>2705</v>
      </c>
      <c r="E482" s="621" t="s">
        <v>1134</v>
      </c>
      <c r="F482" s="621" t="s">
        <v>917</v>
      </c>
      <c r="G482" s="621" t="s">
        <v>1191</v>
      </c>
      <c r="H482" s="618" t="s">
        <v>1192</v>
      </c>
      <c r="I482" s="621"/>
      <c r="J482" s="622">
        <v>800000</v>
      </c>
      <c r="K482" s="622">
        <v>800000</v>
      </c>
      <c r="L482" s="622">
        <v>715928.61750000005</v>
      </c>
      <c r="M482" s="622">
        <v>557575.00439000002</v>
      </c>
      <c r="N482" s="577"/>
      <c r="O482" s="580"/>
      <c r="P482" s="624"/>
      <c r="Q482" s="626"/>
    </row>
    <row r="483" spans="1:17" ht="30">
      <c r="A483" s="621" t="s">
        <v>527</v>
      </c>
      <c r="B483" s="621" t="s">
        <v>289</v>
      </c>
      <c r="C483" s="621" t="s">
        <v>480</v>
      </c>
      <c r="D483" s="621" t="s">
        <v>2705</v>
      </c>
      <c r="E483" s="621" t="s">
        <v>1134</v>
      </c>
      <c r="F483" s="621" t="s">
        <v>917</v>
      </c>
      <c r="G483" s="621" t="s">
        <v>1193</v>
      </c>
      <c r="H483" s="618" t="s">
        <v>1194</v>
      </c>
      <c r="I483" s="621"/>
      <c r="J483" s="622">
        <v>950000</v>
      </c>
      <c r="K483" s="622">
        <v>950000</v>
      </c>
      <c r="L483" s="622">
        <v>899550.29732000013</v>
      </c>
      <c r="M483" s="622">
        <v>896031.25363000005</v>
      </c>
      <c r="N483" s="577"/>
      <c r="O483" s="580"/>
      <c r="P483" s="624"/>
      <c r="Q483" s="626"/>
    </row>
    <row r="484" spans="1:17" ht="75">
      <c r="A484" s="621" t="s">
        <v>527</v>
      </c>
      <c r="B484" s="621" t="s">
        <v>289</v>
      </c>
      <c r="C484" s="621" t="s">
        <v>480</v>
      </c>
      <c r="D484" s="621" t="s">
        <v>2708</v>
      </c>
      <c r="E484" s="621" t="s">
        <v>130</v>
      </c>
      <c r="F484" s="621" t="s">
        <v>1195</v>
      </c>
      <c r="G484" s="618" t="s">
        <v>3236</v>
      </c>
      <c r="H484" s="618" t="s">
        <v>3235</v>
      </c>
      <c r="I484" s="621"/>
      <c r="J484" s="622">
        <v>8550000</v>
      </c>
      <c r="K484" s="622">
        <v>8550000</v>
      </c>
      <c r="L484" s="622">
        <v>8445930</v>
      </c>
      <c r="M484" s="622">
        <v>8231591</v>
      </c>
      <c r="N484" s="577"/>
      <c r="O484" s="580"/>
      <c r="P484" s="624"/>
      <c r="Q484" s="626"/>
    </row>
    <row r="485" spans="1:17" ht="45">
      <c r="A485" s="621" t="s">
        <v>527</v>
      </c>
      <c r="B485" s="621" t="s">
        <v>289</v>
      </c>
      <c r="C485" s="621" t="s">
        <v>480</v>
      </c>
      <c r="D485" s="621" t="s">
        <v>2708</v>
      </c>
      <c r="E485" s="621" t="s">
        <v>130</v>
      </c>
      <c r="F485" s="621" t="s">
        <v>1195</v>
      </c>
      <c r="G485" s="618" t="s">
        <v>3238</v>
      </c>
      <c r="H485" s="618" t="s">
        <v>3237</v>
      </c>
      <c r="I485" s="621"/>
      <c r="J485" s="622">
        <v>1900000</v>
      </c>
      <c r="K485" s="622">
        <v>1900000</v>
      </c>
      <c r="L485" s="622">
        <v>1801067</v>
      </c>
      <c r="M485" s="622">
        <v>1784004</v>
      </c>
      <c r="N485" s="577"/>
      <c r="O485" s="580"/>
      <c r="P485" s="624"/>
      <c r="Q485" s="626"/>
    </row>
    <row r="486" spans="1:17" ht="45">
      <c r="A486" s="621" t="s">
        <v>529</v>
      </c>
      <c r="B486" s="621" t="s">
        <v>282</v>
      </c>
      <c r="C486" s="621" t="s">
        <v>319</v>
      </c>
      <c r="D486" s="621" t="s">
        <v>2690</v>
      </c>
      <c r="E486" s="621"/>
      <c r="F486" s="621"/>
      <c r="G486" s="621"/>
      <c r="H486" s="618" t="s">
        <v>1211</v>
      </c>
      <c r="I486" s="621"/>
      <c r="J486" s="625"/>
      <c r="K486" s="622">
        <v>6700000</v>
      </c>
      <c r="L486" s="622"/>
      <c r="M486" s="622">
        <v>4182054.4870799999</v>
      </c>
      <c r="N486" s="577">
        <v>0.56061147085959895</v>
      </c>
      <c r="O486" s="577">
        <v>0.65</v>
      </c>
      <c r="P486" s="579"/>
      <c r="Q486" s="618" t="s">
        <v>20</v>
      </c>
    </row>
    <row r="487" spans="1:17" ht="60">
      <c r="A487" s="621" t="s">
        <v>529</v>
      </c>
      <c r="B487" s="621" t="s">
        <v>282</v>
      </c>
      <c r="C487" s="621" t="s">
        <v>319</v>
      </c>
      <c r="D487" s="621" t="s">
        <v>2690</v>
      </c>
      <c r="E487" s="621"/>
      <c r="F487" s="621"/>
      <c r="G487" s="621"/>
      <c r="H487" s="618" t="s">
        <v>1212</v>
      </c>
      <c r="I487" s="621"/>
      <c r="J487" s="625"/>
      <c r="K487" s="622">
        <v>4537000</v>
      </c>
      <c r="L487" s="622"/>
      <c r="M487" s="622">
        <v>2543494.2432900006</v>
      </c>
      <c r="N487" s="577">
        <v>0.59801091061700706</v>
      </c>
      <c r="O487" s="577">
        <v>0.8</v>
      </c>
      <c r="P487" s="579"/>
      <c r="Q487" s="618" t="s">
        <v>20</v>
      </c>
    </row>
    <row r="488" spans="1:17" ht="30">
      <c r="A488" s="621" t="s">
        <v>529</v>
      </c>
      <c r="B488" s="621" t="s">
        <v>282</v>
      </c>
      <c r="C488" s="621" t="s">
        <v>319</v>
      </c>
      <c r="D488" s="621" t="s">
        <v>2691</v>
      </c>
      <c r="E488" s="621"/>
      <c r="F488" s="621"/>
      <c r="G488" s="621"/>
      <c r="H488" s="618" t="s">
        <v>1213</v>
      </c>
      <c r="I488" s="621"/>
      <c r="J488" s="625"/>
      <c r="K488" s="622">
        <v>4457000</v>
      </c>
      <c r="L488" s="622"/>
      <c r="M488" s="622">
        <v>2665334.6286200006</v>
      </c>
      <c r="N488" s="577">
        <v>0</v>
      </c>
      <c r="O488" s="577">
        <v>0.8</v>
      </c>
      <c r="P488" s="579"/>
      <c r="Q488" s="618" t="s">
        <v>20</v>
      </c>
    </row>
    <row r="489" spans="1:17" ht="75">
      <c r="A489" s="621" t="s">
        <v>529</v>
      </c>
      <c r="B489" s="621" t="s">
        <v>282</v>
      </c>
      <c r="C489" s="621" t="s">
        <v>319</v>
      </c>
      <c r="D489" s="621" t="s">
        <v>2716</v>
      </c>
      <c r="E489" s="621"/>
      <c r="F489" s="621"/>
      <c r="G489" s="621"/>
      <c r="H489" s="618" t="s">
        <v>1214</v>
      </c>
      <c r="I489" s="621"/>
      <c r="J489" s="625"/>
      <c r="K489" s="622">
        <v>62000000</v>
      </c>
      <c r="L489" s="622"/>
      <c r="M489" s="622">
        <v>4813054.1864999998</v>
      </c>
      <c r="N489" s="577">
        <v>0</v>
      </c>
      <c r="O489" s="577">
        <v>0.05</v>
      </c>
      <c r="P489" s="579"/>
      <c r="Q489" s="618" t="s">
        <v>436</v>
      </c>
    </row>
    <row r="490" spans="1:17" ht="17.25" customHeight="1">
      <c r="A490" s="621" t="s">
        <v>529</v>
      </c>
      <c r="B490" s="621" t="s">
        <v>282</v>
      </c>
      <c r="C490" s="621" t="s">
        <v>319</v>
      </c>
      <c r="D490" s="638" t="s">
        <v>2708</v>
      </c>
      <c r="E490" s="621"/>
      <c r="F490" s="621"/>
      <c r="G490" s="621"/>
      <c r="H490" s="867" t="s">
        <v>1216</v>
      </c>
      <c r="I490" s="621"/>
      <c r="J490" s="622"/>
      <c r="K490" s="875">
        <v>2250000</v>
      </c>
      <c r="L490" s="622"/>
      <c r="M490" s="622">
        <v>961960.33545000001</v>
      </c>
      <c r="N490" s="577"/>
      <c r="O490" s="876">
        <v>0.05</v>
      </c>
      <c r="P490" s="621"/>
      <c r="Q490" s="867"/>
    </row>
    <row r="491" spans="1:17">
      <c r="A491" s="621" t="s">
        <v>529</v>
      </c>
      <c r="B491" s="621" t="s">
        <v>282</v>
      </c>
      <c r="C491" s="621" t="s">
        <v>319</v>
      </c>
      <c r="D491" s="638" t="s">
        <v>2708</v>
      </c>
      <c r="E491" s="621"/>
      <c r="F491" s="621"/>
      <c r="G491" s="621"/>
      <c r="H491" s="867"/>
      <c r="I491" s="621"/>
      <c r="J491" s="622"/>
      <c r="K491" s="875"/>
      <c r="L491" s="622"/>
      <c r="M491" s="622">
        <v>961960.33545000001</v>
      </c>
      <c r="N491" s="577">
        <v>0</v>
      </c>
      <c r="O491" s="876"/>
      <c r="P491" s="621"/>
      <c r="Q491" s="867"/>
    </row>
    <row r="492" spans="1:17" ht="17.25" customHeight="1">
      <c r="A492" s="621" t="s">
        <v>529</v>
      </c>
      <c r="B492" s="621" t="s">
        <v>282</v>
      </c>
      <c r="C492" s="621" t="s">
        <v>319</v>
      </c>
      <c r="D492" s="638" t="s">
        <v>2708</v>
      </c>
      <c r="E492" s="621"/>
      <c r="F492" s="621"/>
      <c r="G492" s="621"/>
      <c r="H492" s="867" t="s">
        <v>1217</v>
      </c>
      <c r="I492" s="621"/>
      <c r="J492" s="625"/>
      <c r="K492" s="875">
        <v>5650000</v>
      </c>
      <c r="L492" s="622"/>
      <c r="M492" s="622">
        <v>3046552.4775799997</v>
      </c>
      <c r="N492" s="577"/>
      <c r="O492" s="680">
        <v>0.4</v>
      </c>
      <c r="P492" s="579"/>
      <c r="Q492" s="867" t="s">
        <v>474</v>
      </c>
    </row>
    <row r="493" spans="1:17">
      <c r="A493" s="621" t="s">
        <v>529</v>
      </c>
      <c r="B493" s="621" t="s">
        <v>282</v>
      </c>
      <c r="C493" s="621" t="s">
        <v>319</v>
      </c>
      <c r="D493" s="638" t="s">
        <v>2708</v>
      </c>
      <c r="E493" s="621"/>
      <c r="F493" s="621"/>
      <c r="G493" s="621"/>
      <c r="H493" s="867"/>
      <c r="I493" s="621"/>
      <c r="J493" s="625"/>
      <c r="K493" s="875"/>
      <c r="L493" s="622"/>
      <c r="M493" s="622">
        <v>3046552.4775799997</v>
      </c>
      <c r="N493" s="577">
        <v>0.54</v>
      </c>
      <c r="O493" s="680">
        <v>0.4</v>
      </c>
      <c r="P493" s="579"/>
      <c r="Q493" s="867"/>
    </row>
    <row r="494" spans="1:17" ht="17.25" customHeight="1">
      <c r="A494" s="621" t="s">
        <v>529</v>
      </c>
      <c r="B494" s="621" t="s">
        <v>282</v>
      </c>
      <c r="C494" s="621" t="s">
        <v>319</v>
      </c>
      <c r="D494" s="638" t="s">
        <v>2708</v>
      </c>
      <c r="E494" s="621"/>
      <c r="F494" s="621"/>
      <c r="G494" s="621"/>
      <c r="H494" s="618" t="s">
        <v>3092</v>
      </c>
      <c r="I494" s="621"/>
      <c r="J494" s="625"/>
      <c r="K494" s="875">
        <v>5056000</v>
      </c>
      <c r="L494" s="622"/>
      <c r="M494" s="622">
        <v>4438680.7176900003</v>
      </c>
      <c r="N494" s="577"/>
      <c r="O494" s="876">
        <v>1</v>
      </c>
      <c r="P494" s="579"/>
      <c r="Q494" s="867" t="s">
        <v>474</v>
      </c>
    </row>
    <row r="495" spans="1:17" ht="30">
      <c r="A495" s="621" t="s">
        <v>529</v>
      </c>
      <c r="B495" s="621" t="s">
        <v>282</v>
      </c>
      <c r="C495" s="621" t="s">
        <v>319</v>
      </c>
      <c r="D495" s="638" t="s">
        <v>2708</v>
      </c>
      <c r="E495" s="621"/>
      <c r="F495" s="621"/>
      <c r="G495" s="621"/>
      <c r="H495" s="618" t="s">
        <v>3093</v>
      </c>
      <c r="I495" s="621"/>
      <c r="J495" s="625"/>
      <c r="K495" s="875"/>
      <c r="L495" s="622"/>
      <c r="M495" s="622">
        <v>4438680.7176900003</v>
      </c>
      <c r="N495" s="577"/>
      <c r="O495" s="876"/>
      <c r="P495" s="579"/>
      <c r="Q495" s="867"/>
    </row>
    <row r="496" spans="1:17" ht="60">
      <c r="A496" s="621" t="s">
        <v>529</v>
      </c>
      <c r="B496" s="621" t="s">
        <v>283</v>
      </c>
      <c r="C496" s="621" t="s">
        <v>480</v>
      </c>
      <c r="D496" s="621" t="s">
        <v>2708</v>
      </c>
      <c r="E496" s="621"/>
      <c r="F496" s="621"/>
      <c r="G496" s="621"/>
      <c r="H496" s="618" t="s">
        <v>1221</v>
      </c>
      <c r="I496" s="621"/>
      <c r="J496" s="625"/>
      <c r="K496" s="622">
        <v>7638000</v>
      </c>
      <c r="L496" s="622"/>
      <c r="M496" s="622">
        <v>4146876.1746199997</v>
      </c>
      <c r="N496" s="577">
        <v>0.54292696708824295</v>
      </c>
      <c r="O496" s="577">
        <v>0.52</v>
      </c>
      <c r="P496" s="621"/>
      <c r="Q496" s="618" t="s">
        <v>3234</v>
      </c>
    </row>
    <row r="497" spans="1:17" ht="30">
      <c r="A497" s="621" t="s">
        <v>529</v>
      </c>
      <c r="B497" s="621" t="s">
        <v>283</v>
      </c>
      <c r="C497" s="621" t="s">
        <v>480</v>
      </c>
      <c r="D497" s="621" t="s">
        <v>2708</v>
      </c>
      <c r="E497" s="621"/>
      <c r="F497" s="621"/>
      <c r="G497" s="621"/>
      <c r="H497" s="618" t="s">
        <v>1223</v>
      </c>
      <c r="I497" s="621"/>
      <c r="J497" s="625"/>
      <c r="K497" s="622">
        <v>1760000</v>
      </c>
      <c r="L497" s="622"/>
      <c r="M497" s="622" t="s">
        <v>474</v>
      </c>
      <c r="N497" s="577">
        <v>0.24071895424836601</v>
      </c>
      <c r="O497" s="577" t="s">
        <v>474</v>
      </c>
      <c r="P497" s="621"/>
      <c r="Q497" s="618" t="s">
        <v>1224</v>
      </c>
    </row>
    <row r="498" spans="1:17" ht="15">
      <c r="A498" s="621" t="s">
        <v>529</v>
      </c>
      <c r="B498" s="621" t="s">
        <v>294</v>
      </c>
      <c r="C498" s="624" t="s">
        <v>319</v>
      </c>
      <c r="D498" s="678" t="s">
        <v>2697</v>
      </c>
      <c r="E498" s="678"/>
      <c r="F498" s="678"/>
      <c r="G498" s="678"/>
      <c r="H498" s="679" t="s">
        <v>1226</v>
      </c>
      <c r="I498" s="678"/>
      <c r="J498" s="625"/>
      <c r="K498" s="666">
        <v>1545300</v>
      </c>
      <c r="L498" s="666"/>
      <c r="M498" s="666">
        <v>371983</v>
      </c>
      <c r="N498" s="577">
        <v>0.60933926560320051</v>
      </c>
      <c r="O498" s="592">
        <v>0.3</v>
      </c>
      <c r="P498" s="678"/>
      <c r="Q498" s="679" t="s">
        <v>720</v>
      </c>
    </row>
    <row r="499" spans="1:17" ht="15">
      <c r="A499" s="621" t="s">
        <v>529</v>
      </c>
      <c r="B499" s="621" t="s">
        <v>294</v>
      </c>
      <c r="C499" s="624" t="s">
        <v>319</v>
      </c>
      <c r="D499" s="678" t="s">
        <v>2697</v>
      </c>
      <c r="E499" s="678"/>
      <c r="F499" s="678"/>
      <c r="G499" s="678"/>
      <c r="H499" s="679" t="s">
        <v>1227</v>
      </c>
      <c r="I499" s="678"/>
      <c r="J499" s="625"/>
      <c r="K499" s="666">
        <v>2379640</v>
      </c>
      <c r="L499" s="666"/>
      <c r="M499" s="666">
        <v>1450008.09</v>
      </c>
      <c r="N499" s="577">
        <v>0.6998712702702703</v>
      </c>
      <c r="O499" s="592">
        <v>0.85</v>
      </c>
      <c r="P499" s="678"/>
      <c r="Q499" s="679" t="s">
        <v>436</v>
      </c>
    </row>
    <row r="500" spans="1:17" ht="15">
      <c r="A500" s="621" t="s">
        <v>529</v>
      </c>
      <c r="B500" s="621" t="s">
        <v>294</v>
      </c>
      <c r="C500" s="624" t="s">
        <v>319</v>
      </c>
      <c r="D500" s="678" t="s">
        <v>2697</v>
      </c>
      <c r="E500" s="678"/>
      <c r="F500" s="678"/>
      <c r="G500" s="678"/>
      <c r="H500" s="679" t="s">
        <v>1228</v>
      </c>
      <c r="I500" s="678"/>
      <c r="J500" s="625"/>
      <c r="K500" s="666">
        <v>370000</v>
      </c>
      <c r="L500" s="666"/>
      <c r="M500" s="666">
        <v>258952.37</v>
      </c>
      <c r="N500" s="577">
        <v>0.10782433783108447</v>
      </c>
      <c r="O500" s="592">
        <v>0.95</v>
      </c>
      <c r="P500" s="678"/>
      <c r="Q500" s="679" t="s">
        <v>436</v>
      </c>
    </row>
    <row r="501" spans="1:17" ht="15">
      <c r="A501" s="621" t="s">
        <v>529</v>
      </c>
      <c r="B501" s="621" t="s">
        <v>294</v>
      </c>
      <c r="C501" s="624" t="s">
        <v>319</v>
      </c>
      <c r="D501" s="678" t="s">
        <v>2697</v>
      </c>
      <c r="E501" s="678"/>
      <c r="F501" s="678"/>
      <c r="G501" s="678"/>
      <c r="H501" s="679" t="s">
        <v>1229</v>
      </c>
      <c r="I501" s="678"/>
      <c r="J501" s="625"/>
      <c r="K501" s="666">
        <v>1600800</v>
      </c>
      <c r="L501" s="666"/>
      <c r="M501" s="666">
        <v>172605.2</v>
      </c>
      <c r="N501" s="577">
        <v>0.11624738888888889</v>
      </c>
      <c r="O501" s="681">
        <v>0.15</v>
      </c>
      <c r="P501" s="682"/>
      <c r="Q501" s="679" t="s">
        <v>720</v>
      </c>
    </row>
    <row r="502" spans="1:17" ht="15">
      <c r="A502" s="621" t="s">
        <v>529</v>
      </c>
      <c r="B502" s="621" t="s">
        <v>294</v>
      </c>
      <c r="C502" s="624" t="s">
        <v>319</v>
      </c>
      <c r="D502" s="678" t="s">
        <v>2697</v>
      </c>
      <c r="E502" s="678"/>
      <c r="F502" s="678"/>
      <c r="G502" s="678"/>
      <c r="H502" s="679" t="s">
        <v>1230</v>
      </c>
      <c r="I502" s="678"/>
      <c r="J502" s="625"/>
      <c r="K502" s="666">
        <v>900000</v>
      </c>
      <c r="L502" s="666"/>
      <c r="M502" s="666">
        <v>104622.65</v>
      </c>
      <c r="N502" s="577">
        <v>0</v>
      </c>
      <c r="O502" s="681">
        <v>0.15</v>
      </c>
      <c r="P502" s="682"/>
      <c r="Q502" s="679" t="s">
        <v>436</v>
      </c>
    </row>
    <row r="503" spans="1:17" ht="15">
      <c r="A503" s="621" t="s">
        <v>529</v>
      </c>
      <c r="B503" s="621" t="s">
        <v>294</v>
      </c>
      <c r="C503" s="624" t="s">
        <v>319</v>
      </c>
      <c r="D503" s="678" t="s">
        <v>2697</v>
      </c>
      <c r="E503" s="678"/>
      <c r="F503" s="678"/>
      <c r="G503" s="678"/>
      <c r="H503" s="679" t="s">
        <v>1231</v>
      </c>
      <c r="I503" s="678"/>
      <c r="J503" s="625"/>
      <c r="K503" s="666">
        <v>1800000</v>
      </c>
      <c r="L503" s="666"/>
      <c r="M503" s="666">
        <v>0</v>
      </c>
      <c r="N503" s="577">
        <v>0.30111185193579248</v>
      </c>
      <c r="O503" s="577">
        <v>0</v>
      </c>
      <c r="P503" s="621"/>
      <c r="Q503" s="679" t="s">
        <v>720</v>
      </c>
    </row>
    <row r="504" spans="1:17" ht="45">
      <c r="A504" s="621" t="s">
        <v>529</v>
      </c>
      <c r="B504" s="621" t="s">
        <v>294</v>
      </c>
      <c r="C504" s="624" t="s">
        <v>319</v>
      </c>
      <c r="D504" s="678" t="s">
        <v>2704</v>
      </c>
      <c r="E504" s="678"/>
      <c r="F504" s="678"/>
      <c r="G504" s="678"/>
      <c r="H504" s="679" t="s">
        <v>1233</v>
      </c>
      <c r="I504" s="678"/>
      <c r="J504" s="625"/>
      <c r="K504" s="666">
        <v>758914</v>
      </c>
      <c r="L504" s="666"/>
      <c r="M504" s="666">
        <v>228518</v>
      </c>
      <c r="N504" s="577">
        <v>0.87008399999999997</v>
      </c>
      <c r="O504" s="592" t="s">
        <v>1234</v>
      </c>
      <c r="P504" s="678"/>
      <c r="Q504" s="679" t="s">
        <v>436</v>
      </c>
    </row>
    <row r="505" spans="1:17" ht="30">
      <c r="A505" s="621" t="s">
        <v>529</v>
      </c>
      <c r="B505" s="621" t="s">
        <v>294</v>
      </c>
      <c r="C505" s="624" t="s">
        <v>319</v>
      </c>
      <c r="D505" s="678" t="s">
        <v>2703</v>
      </c>
      <c r="E505" s="678"/>
      <c r="F505" s="678"/>
      <c r="G505" s="678"/>
      <c r="H505" s="679" t="s">
        <v>1236</v>
      </c>
      <c r="I505" s="678"/>
      <c r="J505" s="625"/>
      <c r="K505" s="666">
        <v>500000</v>
      </c>
      <c r="L505" s="666"/>
      <c r="M505" s="666">
        <v>435042</v>
      </c>
      <c r="N505" s="577">
        <v>0.38700000000000001</v>
      </c>
      <c r="O505" s="681">
        <v>0.95</v>
      </c>
      <c r="P505" s="682"/>
      <c r="Q505" s="679" t="s">
        <v>436</v>
      </c>
    </row>
    <row r="506" spans="1:17" ht="30">
      <c r="A506" s="621" t="s">
        <v>529</v>
      </c>
      <c r="B506" s="621" t="s">
        <v>294</v>
      </c>
      <c r="C506" s="624" t="s">
        <v>480</v>
      </c>
      <c r="D506" s="678" t="s">
        <v>2708</v>
      </c>
      <c r="E506" s="678"/>
      <c r="F506" s="678"/>
      <c r="G506" s="678"/>
      <c r="H506" s="679" t="s">
        <v>1238</v>
      </c>
      <c r="I506" s="678"/>
      <c r="J506" s="625"/>
      <c r="K506" s="578">
        <v>548554</v>
      </c>
      <c r="L506" s="578"/>
      <c r="M506" s="622"/>
      <c r="N506" s="577">
        <v>0</v>
      </c>
      <c r="O506" s="577">
        <v>0.46189999999999998</v>
      </c>
      <c r="P506" s="621"/>
      <c r="Q506" s="618"/>
    </row>
    <row r="507" spans="1:17" ht="15">
      <c r="A507" s="621" t="s">
        <v>529</v>
      </c>
      <c r="B507" s="621" t="s">
        <v>294</v>
      </c>
      <c r="C507" s="624" t="s">
        <v>480</v>
      </c>
      <c r="D507" s="678" t="s">
        <v>2716</v>
      </c>
      <c r="E507" s="678"/>
      <c r="F507" s="678"/>
      <c r="G507" s="678"/>
      <c r="H507" s="679" t="s">
        <v>1240</v>
      </c>
      <c r="I507" s="678"/>
      <c r="J507" s="625"/>
      <c r="K507" s="622"/>
      <c r="L507" s="578"/>
      <c r="M507" s="622" t="s">
        <v>474</v>
      </c>
      <c r="N507" s="577">
        <v>0.7</v>
      </c>
      <c r="O507" s="577">
        <v>0.95</v>
      </c>
      <c r="P507" s="621"/>
      <c r="Q507" s="618"/>
    </row>
    <row r="508" spans="1:17" ht="30">
      <c r="A508" s="621" t="s">
        <v>529</v>
      </c>
      <c r="B508" s="621" t="s">
        <v>294</v>
      </c>
      <c r="C508" s="624" t="s">
        <v>480</v>
      </c>
      <c r="D508" s="678" t="s">
        <v>2716</v>
      </c>
      <c r="E508" s="678"/>
      <c r="F508" s="678"/>
      <c r="G508" s="678"/>
      <c r="H508" s="679" t="s">
        <v>1242</v>
      </c>
      <c r="I508" s="678"/>
      <c r="J508" s="625"/>
      <c r="K508" s="578">
        <v>15778292</v>
      </c>
      <c r="L508" s="578"/>
      <c r="M508" s="622" t="s">
        <v>474</v>
      </c>
      <c r="N508" s="577">
        <v>0.75</v>
      </c>
      <c r="O508" s="577">
        <v>1</v>
      </c>
      <c r="P508" s="621"/>
      <c r="Q508" s="618"/>
    </row>
    <row r="509" spans="1:17" ht="30">
      <c r="A509" s="621" t="s">
        <v>529</v>
      </c>
      <c r="B509" s="621" t="s">
        <v>294</v>
      </c>
      <c r="C509" s="624" t="s">
        <v>480</v>
      </c>
      <c r="D509" s="678" t="s">
        <v>2716</v>
      </c>
      <c r="E509" s="678"/>
      <c r="F509" s="678"/>
      <c r="G509" s="678"/>
      <c r="H509" s="679" t="s">
        <v>1243</v>
      </c>
      <c r="I509" s="678"/>
      <c r="J509" s="625"/>
      <c r="K509" s="578">
        <v>12741089</v>
      </c>
      <c r="L509" s="578"/>
      <c r="M509" s="622" t="s">
        <v>474</v>
      </c>
      <c r="N509" s="577">
        <v>0.32400000000000001</v>
      </c>
      <c r="O509" s="577">
        <v>1</v>
      </c>
      <c r="P509" s="621"/>
      <c r="Q509" s="618"/>
    </row>
    <row r="510" spans="1:17" ht="45">
      <c r="A510" s="621" t="s">
        <v>529</v>
      </c>
      <c r="B510" s="621" t="s">
        <v>294</v>
      </c>
      <c r="C510" s="624" t="s">
        <v>480</v>
      </c>
      <c r="D510" s="678" t="s">
        <v>2716</v>
      </c>
      <c r="E510" s="678"/>
      <c r="F510" s="678"/>
      <c r="G510" s="678"/>
      <c r="H510" s="679" t="s">
        <v>1244</v>
      </c>
      <c r="I510" s="678"/>
      <c r="J510" s="625"/>
      <c r="K510" s="578">
        <v>4381982</v>
      </c>
      <c r="L510" s="578"/>
      <c r="M510" s="622" t="s">
        <v>474</v>
      </c>
      <c r="N510" s="577">
        <v>0.22</v>
      </c>
      <c r="O510" s="577">
        <v>0.43</v>
      </c>
      <c r="P510" s="621"/>
      <c r="Q510" s="618"/>
    </row>
    <row r="511" spans="1:17" ht="30">
      <c r="A511" s="621" t="s">
        <v>529</v>
      </c>
      <c r="B511" s="621" t="s">
        <v>294</v>
      </c>
      <c r="C511" s="624" t="s">
        <v>480</v>
      </c>
      <c r="D511" s="678" t="s">
        <v>2716</v>
      </c>
      <c r="E511" s="678"/>
      <c r="F511" s="678"/>
      <c r="G511" s="678"/>
      <c r="H511" s="679" t="s">
        <v>1245</v>
      </c>
      <c r="I511" s="678"/>
      <c r="J511" s="625"/>
      <c r="K511" s="578">
        <v>1260982</v>
      </c>
      <c r="L511" s="578"/>
      <c r="M511" s="622" t="s">
        <v>474</v>
      </c>
      <c r="N511" s="577">
        <v>0.06</v>
      </c>
      <c r="O511" s="577">
        <v>0.43</v>
      </c>
      <c r="P511" s="621"/>
      <c r="Q511" s="618"/>
    </row>
    <row r="512" spans="1:17" ht="30">
      <c r="A512" s="621" t="s">
        <v>529</v>
      </c>
      <c r="B512" s="621" t="s">
        <v>294</v>
      </c>
      <c r="C512" s="624" t="s">
        <v>480</v>
      </c>
      <c r="D512" s="678" t="s">
        <v>2716</v>
      </c>
      <c r="E512" s="678"/>
      <c r="F512" s="678"/>
      <c r="G512" s="678"/>
      <c r="H512" s="679" t="s">
        <v>1246</v>
      </c>
      <c r="I512" s="678"/>
      <c r="J512" s="625"/>
      <c r="K512" s="578">
        <v>5959786</v>
      </c>
      <c r="L512" s="578"/>
      <c r="M512" s="622" t="s">
        <v>474</v>
      </c>
      <c r="N512" s="577">
        <v>0</v>
      </c>
      <c r="O512" s="577">
        <v>0.3</v>
      </c>
      <c r="P512" s="621"/>
      <c r="Q512" s="618"/>
    </row>
    <row r="513" spans="1:17" ht="30">
      <c r="A513" s="621" t="s">
        <v>529</v>
      </c>
      <c r="B513" s="621" t="s">
        <v>294</v>
      </c>
      <c r="C513" s="624" t="s">
        <v>480</v>
      </c>
      <c r="D513" s="678" t="s">
        <v>2716</v>
      </c>
      <c r="E513" s="678"/>
      <c r="F513" s="678"/>
      <c r="G513" s="678"/>
      <c r="H513" s="679" t="s">
        <v>1247</v>
      </c>
      <c r="I513" s="678"/>
      <c r="J513" s="625"/>
      <c r="K513" s="578">
        <v>1693578</v>
      </c>
      <c r="L513" s="578"/>
      <c r="M513" s="622" t="s">
        <v>474</v>
      </c>
      <c r="N513" s="577">
        <v>0.73229999999999995</v>
      </c>
      <c r="O513" s="577">
        <v>0.13</v>
      </c>
      <c r="P513" s="579"/>
      <c r="Q513" s="618"/>
    </row>
    <row r="514" spans="1:17" ht="30">
      <c r="A514" s="621" t="s">
        <v>529</v>
      </c>
      <c r="B514" s="621" t="s">
        <v>294</v>
      </c>
      <c r="C514" s="624" t="s">
        <v>480</v>
      </c>
      <c r="D514" s="678" t="s">
        <v>2716</v>
      </c>
      <c r="E514" s="678"/>
      <c r="F514" s="678"/>
      <c r="G514" s="678"/>
      <c r="H514" s="679" t="s">
        <v>1248</v>
      </c>
      <c r="I514" s="678"/>
      <c r="J514" s="625"/>
      <c r="K514" s="622">
        <v>22077000</v>
      </c>
      <c r="L514" s="622"/>
      <c r="M514" s="622" t="s">
        <v>474</v>
      </c>
      <c r="N514" s="580"/>
      <c r="O514" s="577">
        <v>0.8</v>
      </c>
      <c r="P514" s="579"/>
      <c r="Q514" s="618"/>
    </row>
    <row r="515" spans="1:17" ht="30">
      <c r="A515" s="621" t="s">
        <v>529</v>
      </c>
      <c r="B515" s="621" t="s">
        <v>298</v>
      </c>
      <c r="C515" s="624" t="s">
        <v>319</v>
      </c>
      <c r="D515" s="621" t="s">
        <v>2704</v>
      </c>
      <c r="E515" s="621"/>
      <c r="F515" s="621"/>
      <c r="G515" s="621"/>
      <c r="H515" s="618" t="s">
        <v>1250</v>
      </c>
      <c r="I515" s="621"/>
      <c r="J515" s="625"/>
      <c r="K515" s="622">
        <v>1000000</v>
      </c>
      <c r="L515" s="622">
        <v>255687</v>
      </c>
      <c r="M515" s="622">
        <v>204549</v>
      </c>
      <c r="N515" s="580"/>
      <c r="O515" s="580">
        <v>0.8</v>
      </c>
      <c r="P515" s="621"/>
      <c r="Q515" s="618"/>
    </row>
    <row r="516" spans="1:17" ht="30">
      <c r="A516" s="621" t="s">
        <v>529</v>
      </c>
      <c r="B516" s="621" t="s">
        <v>298</v>
      </c>
      <c r="C516" s="624" t="s">
        <v>319</v>
      </c>
      <c r="D516" s="621" t="s">
        <v>2704</v>
      </c>
      <c r="E516" s="621"/>
      <c r="F516" s="621"/>
      <c r="G516" s="621"/>
      <c r="H516" s="618" t="s">
        <v>1250</v>
      </c>
      <c r="I516" s="621"/>
      <c r="J516" s="625"/>
      <c r="K516" s="622">
        <v>1500000</v>
      </c>
      <c r="L516" s="622">
        <v>936228</v>
      </c>
      <c r="M516" s="622">
        <v>638679</v>
      </c>
      <c r="N516" s="580"/>
      <c r="O516" s="580">
        <v>0.98</v>
      </c>
      <c r="P516" s="621"/>
      <c r="Q516" s="618"/>
    </row>
    <row r="517" spans="1:17" ht="15">
      <c r="A517" s="621" t="s">
        <v>529</v>
      </c>
      <c r="B517" s="621" t="s">
        <v>298</v>
      </c>
      <c r="C517" s="624" t="s">
        <v>319</v>
      </c>
      <c r="D517" s="621" t="s">
        <v>2704</v>
      </c>
      <c r="E517" s="621"/>
      <c r="F517" s="621"/>
      <c r="G517" s="621"/>
      <c r="H517" s="618" t="s">
        <v>1252</v>
      </c>
      <c r="I517" s="621"/>
      <c r="J517" s="625"/>
      <c r="K517" s="622">
        <v>162000</v>
      </c>
      <c r="L517" s="622">
        <v>161847</v>
      </c>
      <c r="M517" s="622">
        <v>41069</v>
      </c>
      <c r="N517" s="580"/>
      <c r="O517" s="580">
        <v>0.8</v>
      </c>
      <c r="P517" s="621"/>
      <c r="Q517" s="618"/>
    </row>
    <row r="518" spans="1:17" ht="45">
      <c r="A518" s="621" t="s">
        <v>529</v>
      </c>
      <c r="B518" s="621" t="s">
        <v>298</v>
      </c>
      <c r="C518" s="624" t="s">
        <v>319</v>
      </c>
      <c r="D518" s="621" t="s">
        <v>2704</v>
      </c>
      <c r="E518" s="621"/>
      <c r="F518" s="621"/>
      <c r="G518" s="621"/>
      <c r="H518" s="618" t="s">
        <v>1253</v>
      </c>
      <c r="I518" s="621"/>
      <c r="J518" s="625"/>
      <c r="K518" s="622">
        <v>486000</v>
      </c>
      <c r="L518" s="622">
        <v>459977</v>
      </c>
      <c r="M518" s="622">
        <v>205419</v>
      </c>
      <c r="N518" s="580"/>
      <c r="O518" s="580">
        <v>0.8</v>
      </c>
      <c r="P518" s="621"/>
      <c r="Q518" s="618"/>
    </row>
    <row r="519" spans="1:17" ht="30">
      <c r="A519" s="621" t="s">
        <v>529</v>
      </c>
      <c r="B519" s="621" t="s">
        <v>298</v>
      </c>
      <c r="C519" s="624" t="s">
        <v>319</v>
      </c>
      <c r="D519" s="621" t="s">
        <v>2704</v>
      </c>
      <c r="E519" s="621"/>
      <c r="F519" s="621"/>
      <c r="G519" s="621"/>
      <c r="H519" s="618" t="s">
        <v>1254</v>
      </c>
      <c r="I519" s="621"/>
      <c r="J519" s="625"/>
      <c r="K519" s="622">
        <v>1400000</v>
      </c>
      <c r="L519" s="622">
        <v>1210373</v>
      </c>
      <c r="M519" s="622">
        <v>513457</v>
      </c>
      <c r="N519" s="580"/>
      <c r="O519" s="580">
        <v>0.67</v>
      </c>
      <c r="P519" s="621"/>
      <c r="Q519" s="618"/>
    </row>
    <row r="520" spans="1:17" ht="15">
      <c r="A520" s="621" t="s">
        <v>529</v>
      </c>
      <c r="B520" s="621" t="s">
        <v>298</v>
      </c>
      <c r="C520" s="624" t="s">
        <v>319</v>
      </c>
      <c r="D520" s="621" t="s">
        <v>2704</v>
      </c>
      <c r="E520" s="621"/>
      <c r="F520" s="621"/>
      <c r="G520" s="621"/>
      <c r="H520" s="618" t="s">
        <v>1255</v>
      </c>
      <c r="I520" s="621"/>
      <c r="J520" s="625"/>
      <c r="K520" s="622">
        <v>1500000</v>
      </c>
      <c r="L520" s="622">
        <v>1331871</v>
      </c>
      <c r="M520" s="622">
        <v>1157747</v>
      </c>
      <c r="N520" s="580"/>
      <c r="O520" s="580">
        <v>0.98</v>
      </c>
      <c r="P520" s="621"/>
      <c r="Q520" s="618"/>
    </row>
    <row r="521" spans="1:17" ht="15">
      <c r="A521" s="621" t="s">
        <v>529</v>
      </c>
      <c r="B521" s="621" t="s">
        <v>298</v>
      </c>
      <c r="C521" s="624" t="s">
        <v>319</v>
      </c>
      <c r="D521" s="621" t="s">
        <v>2705</v>
      </c>
      <c r="E521" s="621"/>
      <c r="F521" s="621"/>
      <c r="G521" s="621"/>
      <c r="H521" s="618" t="s">
        <v>1256</v>
      </c>
      <c r="I521" s="621"/>
      <c r="J521" s="625"/>
      <c r="K521" s="622">
        <v>14610000</v>
      </c>
      <c r="L521" s="622">
        <v>13611907</v>
      </c>
      <c r="M521" s="622">
        <v>10529573</v>
      </c>
      <c r="N521" s="580"/>
      <c r="O521" s="580">
        <v>0.71</v>
      </c>
      <c r="P521" s="621"/>
      <c r="Q521" s="618"/>
    </row>
    <row r="522" spans="1:17" ht="30">
      <c r="A522" s="621" t="s">
        <v>529</v>
      </c>
      <c r="B522" s="621" t="s">
        <v>298</v>
      </c>
      <c r="C522" s="624" t="s">
        <v>319</v>
      </c>
      <c r="D522" s="621" t="s">
        <v>2716</v>
      </c>
      <c r="E522" s="621"/>
      <c r="F522" s="621"/>
      <c r="G522" s="621"/>
      <c r="H522" s="618" t="s">
        <v>1257</v>
      </c>
      <c r="I522" s="621"/>
      <c r="J522" s="625"/>
      <c r="K522" s="622">
        <v>2500000</v>
      </c>
      <c r="L522" s="622">
        <v>2142157</v>
      </c>
      <c r="M522" s="622">
        <v>826597</v>
      </c>
      <c r="N522" s="580"/>
      <c r="O522" s="580">
        <v>0.85</v>
      </c>
      <c r="P522" s="621"/>
      <c r="Q522" s="618"/>
    </row>
    <row r="523" spans="1:17" ht="30">
      <c r="A523" s="621" t="s">
        <v>529</v>
      </c>
      <c r="B523" s="621" t="s">
        <v>298</v>
      </c>
      <c r="C523" s="624" t="s">
        <v>319</v>
      </c>
      <c r="D523" s="621" t="s">
        <v>2716</v>
      </c>
      <c r="E523" s="621"/>
      <c r="F523" s="621"/>
      <c r="G523" s="621"/>
      <c r="H523" s="618" t="s">
        <v>1259</v>
      </c>
      <c r="I523" s="621"/>
      <c r="J523" s="625"/>
      <c r="K523" s="622">
        <v>2490000</v>
      </c>
      <c r="L523" s="622">
        <v>1999404</v>
      </c>
      <c r="M523" s="622">
        <v>412576</v>
      </c>
      <c r="N523" s="580"/>
      <c r="O523" s="580">
        <v>0.5</v>
      </c>
      <c r="P523" s="621"/>
      <c r="Q523" s="618"/>
    </row>
    <row r="524" spans="1:17" ht="30">
      <c r="A524" s="621" t="s">
        <v>529</v>
      </c>
      <c r="B524" s="621" t="s">
        <v>298</v>
      </c>
      <c r="C524" s="624" t="s">
        <v>319</v>
      </c>
      <c r="D524" s="621" t="s">
        <v>2708</v>
      </c>
      <c r="E524" s="621"/>
      <c r="F524" s="621"/>
      <c r="G524" s="621"/>
      <c r="H524" s="618" t="s">
        <v>1261</v>
      </c>
      <c r="I524" s="621"/>
      <c r="J524" s="625"/>
      <c r="K524" s="622">
        <v>2000000</v>
      </c>
      <c r="L524" s="622">
        <v>1517700</v>
      </c>
      <c r="M524" s="622">
        <v>1428287</v>
      </c>
      <c r="N524" s="580"/>
      <c r="O524" s="580">
        <v>0.9</v>
      </c>
      <c r="P524" s="621"/>
      <c r="Q524" s="618"/>
    </row>
    <row r="525" spans="1:17" ht="30">
      <c r="A525" s="621" t="s">
        <v>529</v>
      </c>
      <c r="B525" s="621" t="s">
        <v>298</v>
      </c>
      <c r="C525" s="624" t="s">
        <v>319</v>
      </c>
      <c r="D525" s="621" t="s">
        <v>2703</v>
      </c>
      <c r="E525" s="621"/>
      <c r="F525" s="621"/>
      <c r="G525" s="621"/>
      <c r="H525" s="618" t="s">
        <v>1262</v>
      </c>
      <c r="I525" s="621"/>
      <c r="J525" s="625"/>
      <c r="K525" s="622">
        <v>1700000</v>
      </c>
      <c r="L525" s="622">
        <v>1201064</v>
      </c>
      <c r="M525" s="622">
        <v>574074</v>
      </c>
      <c r="N525" s="580"/>
      <c r="O525" s="580">
        <v>0.65</v>
      </c>
      <c r="P525" s="621"/>
      <c r="Q525" s="618"/>
    </row>
    <row r="526" spans="1:17" ht="45">
      <c r="A526" s="621" t="s">
        <v>529</v>
      </c>
      <c r="B526" s="621" t="s">
        <v>298</v>
      </c>
      <c r="C526" s="624" t="s">
        <v>319</v>
      </c>
      <c r="D526" s="621" t="s">
        <v>2703</v>
      </c>
      <c r="E526" s="621"/>
      <c r="F526" s="621"/>
      <c r="G526" s="621"/>
      <c r="H526" s="618" t="s">
        <v>1264</v>
      </c>
      <c r="I526" s="621"/>
      <c r="J526" s="625"/>
      <c r="K526" s="622">
        <v>700000</v>
      </c>
      <c r="L526" s="622">
        <v>611126</v>
      </c>
      <c r="M526" s="622">
        <v>126410</v>
      </c>
      <c r="N526" s="580"/>
      <c r="O526" s="580">
        <v>0.45</v>
      </c>
      <c r="P526" s="621"/>
      <c r="Q526" s="618"/>
    </row>
    <row r="527" spans="1:17" ht="30">
      <c r="A527" s="621" t="s">
        <v>529</v>
      </c>
      <c r="B527" s="621" t="s">
        <v>298</v>
      </c>
      <c r="C527" s="624" t="s">
        <v>319</v>
      </c>
      <c r="D527" s="621" t="s">
        <v>2703</v>
      </c>
      <c r="E527" s="621"/>
      <c r="F527" s="621"/>
      <c r="G527" s="621"/>
      <c r="H527" s="618" t="s">
        <v>1265</v>
      </c>
      <c r="I527" s="621"/>
      <c r="J527" s="625"/>
      <c r="K527" s="622">
        <v>2000000</v>
      </c>
      <c r="L527" s="622">
        <v>1637616</v>
      </c>
      <c r="M527" s="622">
        <v>507012</v>
      </c>
      <c r="N527" s="580"/>
      <c r="O527" s="580">
        <v>0.45</v>
      </c>
      <c r="P527" s="621"/>
      <c r="Q527" s="618"/>
    </row>
    <row r="528" spans="1:17" ht="30">
      <c r="A528" s="621" t="s">
        <v>529</v>
      </c>
      <c r="B528" s="621" t="s">
        <v>298</v>
      </c>
      <c r="C528" s="624" t="s">
        <v>319</v>
      </c>
      <c r="D528" s="621" t="s">
        <v>2711</v>
      </c>
      <c r="E528" s="621"/>
      <c r="F528" s="621"/>
      <c r="G528" s="621"/>
      <c r="H528" s="618" t="s">
        <v>1266</v>
      </c>
      <c r="I528" s="621"/>
      <c r="J528" s="625"/>
      <c r="K528" s="622">
        <v>900000</v>
      </c>
      <c r="L528" s="622">
        <v>333414</v>
      </c>
      <c r="M528" s="622">
        <v>44449</v>
      </c>
      <c r="N528" s="580"/>
      <c r="O528" s="580">
        <v>0.15</v>
      </c>
      <c r="P528" s="621"/>
      <c r="Q528" s="618"/>
    </row>
    <row r="529" spans="1:17" ht="30">
      <c r="A529" s="621" t="s">
        <v>529</v>
      </c>
      <c r="B529" s="621" t="s">
        <v>298</v>
      </c>
      <c r="C529" s="624" t="s">
        <v>319</v>
      </c>
      <c r="D529" s="621" t="s">
        <v>2711</v>
      </c>
      <c r="E529" s="621"/>
      <c r="F529" s="621"/>
      <c r="G529" s="621"/>
      <c r="H529" s="618" t="s">
        <v>1267</v>
      </c>
      <c r="I529" s="621"/>
      <c r="J529" s="625"/>
      <c r="K529" s="622">
        <v>700000</v>
      </c>
      <c r="L529" s="622">
        <v>227304</v>
      </c>
      <c r="M529" s="622">
        <v>164018</v>
      </c>
      <c r="N529" s="580"/>
      <c r="O529" s="580">
        <v>0.65</v>
      </c>
      <c r="P529" s="621"/>
      <c r="Q529" s="618"/>
    </row>
    <row r="530" spans="1:17" ht="15">
      <c r="A530" s="621" t="s">
        <v>529</v>
      </c>
      <c r="B530" s="621" t="s">
        <v>298</v>
      </c>
      <c r="C530" s="624" t="s">
        <v>319</v>
      </c>
      <c r="D530" s="621" t="s">
        <v>2697</v>
      </c>
      <c r="E530" s="621"/>
      <c r="F530" s="621"/>
      <c r="G530" s="621"/>
      <c r="H530" s="618" t="s">
        <v>1268</v>
      </c>
      <c r="I530" s="621"/>
      <c r="J530" s="625"/>
      <c r="K530" s="622">
        <v>3110000</v>
      </c>
      <c r="L530" s="622">
        <v>2986303</v>
      </c>
      <c r="M530" s="622">
        <v>2285748</v>
      </c>
      <c r="N530" s="580"/>
      <c r="O530" s="580">
        <v>0.9</v>
      </c>
      <c r="P530" s="621"/>
      <c r="Q530" s="618"/>
    </row>
    <row r="531" spans="1:17" ht="15">
      <c r="A531" s="621" t="s">
        <v>529</v>
      </c>
      <c r="B531" s="621" t="s">
        <v>298</v>
      </c>
      <c r="C531" s="624" t="s">
        <v>319</v>
      </c>
      <c r="D531" s="621" t="s">
        <v>2697</v>
      </c>
      <c r="E531" s="621"/>
      <c r="F531" s="621"/>
      <c r="G531" s="621"/>
      <c r="H531" s="618" t="s">
        <v>1270</v>
      </c>
      <c r="I531" s="621"/>
      <c r="J531" s="625"/>
      <c r="K531" s="622">
        <v>2292000</v>
      </c>
      <c r="L531" s="622">
        <v>1997405</v>
      </c>
      <c r="M531" s="622">
        <v>1906385</v>
      </c>
      <c r="N531" s="580"/>
      <c r="O531" s="580">
        <v>0.85</v>
      </c>
      <c r="P531" s="621"/>
      <c r="Q531" s="618"/>
    </row>
    <row r="532" spans="1:17" ht="45">
      <c r="A532" s="621" t="s">
        <v>529</v>
      </c>
      <c r="B532" s="621" t="s">
        <v>298</v>
      </c>
      <c r="C532" s="624" t="s">
        <v>319</v>
      </c>
      <c r="D532" s="621" t="s">
        <v>2698</v>
      </c>
      <c r="E532" s="621"/>
      <c r="F532" s="621"/>
      <c r="G532" s="621"/>
      <c r="H532" s="618" t="s">
        <v>1272</v>
      </c>
      <c r="I532" s="621"/>
      <c r="J532" s="625"/>
      <c r="K532" s="622">
        <v>522000</v>
      </c>
      <c r="L532" s="622">
        <v>358383</v>
      </c>
      <c r="M532" s="622">
        <v>282841</v>
      </c>
      <c r="N532" s="580"/>
      <c r="O532" s="580">
        <v>0.85</v>
      </c>
      <c r="P532" s="621"/>
      <c r="Q532" s="618"/>
    </row>
    <row r="533" spans="1:17" ht="30">
      <c r="A533" s="621" t="s">
        <v>529</v>
      </c>
      <c r="B533" s="621" t="s">
        <v>298</v>
      </c>
      <c r="C533" s="624" t="s">
        <v>319</v>
      </c>
      <c r="D533" s="621" t="s">
        <v>2698</v>
      </c>
      <c r="E533" s="621"/>
      <c r="F533" s="621"/>
      <c r="G533" s="621"/>
      <c r="H533" s="618" t="s">
        <v>1274</v>
      </c>
      <c r="I533" s="621"/>
      <c r="J533" s="625"/>
      <c r="K533" s="622">
        <v>568000</v>
      </c>
      <c r="L533" s="622">
        <v>382994</v>
      </c>
      <c r="M533" s="622">
        <v>308530</v>
      </c>
      <c r="N533" s="580"/>
      <c r="O533" s="580">
        <v>0.85</v>
      </c>
      <c r="P533" s="621"/>
      <c r="Q533" s="618"/>
    </row>
    <row r="534" spans="1:17" ht="30">
      <c r="A534" s="621" t="s">
        <v>529</v>
      </c>
      <c r="B534" s="621" t="s">
        <v>298</v>
      </c>
      <c r="C534" s="624" t="s">
        <v>319</v>
      </c>
      <c r="D534" s="621" t="s">
        <v>2700</v>
      </c>
      <c r="E534" s="621"/>
      <c r="F534" s="621"/>
      <c r="G534" s="621"/>
      <c r="H534" s="618" t="s">
        <v>1276</v>
      </c>
      <c r="I534" s="621"/>
      <c r="J534" s="625"/>
      <c r="K534" s="622">
        <v>3693200</v>
      </c>
      <c r="L534" s="622">
        <v>3435134</v>
      </c>
      <c r="M534" s="622">
        <v>1549144</v>
      </c>
      <c r="N534" s="580"/>
      <c r="O534" s="580">
        <v>0.7</v>
      </c>
      <c r="P534" s="621"/>
      <c r="Q534" s="618"/>
    </row>
    <row r="535" spans="1:17" ht="15">
      <c r="A535" s="621" t="s">
        <v>529</v>
      </c>
      <c r="B535" s="621" t="s">
        <v>298</v>
      </c>
      <c r="C535" s="624" t="s">
        <v>319</v>
      </c>
      <c r="D535" s="621" t="s">
        <v>2710</v>
      </c>
      <c r="E535" s="621"/>
      <c r="F535" s="621"/>
      <c r="G535" s="621"/>
      <c r="H535" s="618" t="s">
        <v>1278</v>
      </c>
      <c r="I535" s="621"/>
      <c r="J535" s="625"/>
      <c r="K535" s="622">
        <v>561000</v>
      </c>
      <c r="L535" s="622">
        <v>297670</v>
      </c>
      <c r="M535" s="622">
        <v>161083</v>
      </c>
      <c r="N535" s="580"/>
      <c r="O535" s="580">
        <v>0.78</v>
      </c>
      <c r="P535" s="621"/>
      <c r="Q535" s="618"/>
    </row>
    <row r="536" spans="1:17" ht="30">
      <c r="A536" s="621" t="s">
        <v>529</v>
      </c>
      <c r="B536" s="621" t="s">
        <v>298</v>
      </c>
      <c r="C536" s="624" t="s">
        <v>480</v>
      </c>
      <c r="D536" s="621" t="s">
        <v>2693</v>
      </c>
      <c r="E536" s="621"/>
      <c r="F536" s="621"/>
      <c r="G536" s="621"/>
      <c r="H536" s="618" t="s">
        <v>1280</v>
      </c>
      <c r="I536" s="621"/>
      <c r="J536" s="625"/>
      <c r="K536" s="622">
        <v>82230000</v>
      </c>
      <c r="L536" s="622" t="s">
        <v>474</v>
      </c>
      <c r="M536" s="622" t="s">
        <v>474</v>
      </c>
      <c r="N536" s="580"/>
      <c r="O536" s="577">
        <v>0.92</v>
      </c>
      <c r="P536" s="621"/>
      <c r="Q536" s="618"/>
    </row>
    <row r="537" spans="1:17" ht="15">
      <c r="A537" s="621" t="s">
        <v>529</v>
      </c>
      <c r="B537" s="621" t="s">
        <v>298</v>
      </c>
      <c r="C537" s="624" t="s">
        <v>480</v>
      </c>
      <c r="D537" s="621" t="s">
        <v>2716</v>
      </c>
      <c r="E537" s="621"/>
      <c r="F537" s="621"/>
      <c r="G537" s="621"/>
      <c r="H537" s="618" t="s">
        <v>1282</v>
      </c>
      <c r="I537" s="621"/>
      <c r="J537" s="625"/>
      <c r="K537" s="622">
        <v>4000000</v>
      </c>
      <c r="L537" s="622">
        <v>2997084</v>
      </c>
      <c r="M537" s="622">
        <v>0</v>
      </c>
      <c r="N537" s="577">
        <v>0.59</v>
      </c>
      <c r="O537" s="577">
        <v>0.17</v>
      </c>
      <c r="P537" s="621"/>
      <c r="Q537" s="618"/>
    </row>
    <row r="538" spans="1:17" ht="30">
      <c r="A538" s="621" t="s">
        <v>529</v>
      </c>
      <c r="B538" s="621" t="s">
        <v>268</v>
      </c>
      <c r="C538" s="621" t="s">
        <v>480</v>
      </c>
      <c r="D538" s="630" t="s">
        <v>2716</v>
      </c>
      <c r="E538" s="630"/>
      <c r="F538" s="630"/>
      <c r="G538" s="630"/>
      <c r="H538" s="631" t="s">
        <v>1284</v>
      </c>
      <c r="I538" s="630"/>
      <c r="J538" s="625"/>
      <c r="K538" s="578">
        <v>1733000</v>
      </c>
      <c r="L538" s="622"/>
      <c r="M538" s="578">
        <v>0</v>
      </c>
      <c r="N538" s="577">
        <v>0.71640266241101958</v>
      </c>
      <c r="O538" s="577">
        <v>0.7</v>
      </c>
      <c r="P538" s="579"/>
      <c r="Q538" s="631" t="s">
        <v>97</v>
      </c>
    </row>
    <row r="539" spans="1:17" ht="30">
      <c r="A539" s="621" t="s">
        <v>529</v>
      </c>
      <c r="B539" s="621" t="s">
        <v>268</v>
      </c>
      <c r="C539" s="621" t="s">
        <v>480</v>
      </c>
      <c r="D539" s="621" t="s">
        <v>2704</v>
      </c>
      <c r="E539" s="621"/>
      <c r="F539" s="621"/>
      <c r="G539" s="621"/>
      <c r="H539" s="618" t="s">
        <v>1286</v>
      </c>
      <c r="I539" s="621"/>
      <c r="J539" s="625"/>
      <c r="K539" s="578">
        <v>1063998</v>
      </c>
      <c r="L539" s="622"/>
      <c r="M539" s="578">
        <v>762251</v>
      </c>
      <c r="N539" s="577">
        <v>0.680878431372549</v>
      </c>
      <c r="O539" s="577">
        <v>0.83</v>
      </c>
      <c r="P539" s="621"/>
      <c r="Q539" s="618" t="s">
        <v>1287</v>
      </c>
    </row>
    <row r="540" spans="1:17" ht="30">
      <c r="A540" s="621" t="s">
        <v>529</v>
      </c>
      <c r="B540" s="621" t="s">
        <v>268</v>
      </c>
      <c r="C540" s="621" t="s">
        <v>319</v>
      </c>
      <c r="D540" s="621" t="s">
        <v>2699</v>
      </c>
      <c r="E540" s="621"/>
      <c r="F540" s="621"/>
      <c r="G540" s="621"/>
      <c r="H540" s="618" t="s">
        <v>1289</v>
      </c>
      <c r="I540" s="621"/>
      <c r="J540" s="625"/>
      <c r="K540" s="578">
        <v>255000</v>
      </c>
      <c r="L540" s="622"/>
      <c r="M540" s="578">
        <v>173624</v>
      </c>
      <c r="N540" s="577">
        <v>0.29938999999999999</v>
      </c>
      <c r="O540" s="577">
        <v>0.9</v>
      </c>
      <c r="P540" s="579"/>
      <c r="Q540" s="626"/>
    </row>
    <row r="541" spans="1:17" ht="45">
      <c r="A541" s="621" t="s">
        <v>529</v>
      </c>
      <c r="B541" s="621" t="s">
        <v>268</v>
      </c>
      <c r="C541" s="621" t="s">
        <v>319</v>
      </c>
      <c r="D541" s="621" t="s">
        <v>2697</v>
      </c>
      <c r="E541" s="621"/>
      <c r="F541" s="621"/>
      <c r="G541" s="621"/>
      <c r="H541" s="618" t="s">
        <v>1291</v>
      </c>
      <c r="I541" s="621"/>
      <c r="J541" s="625"/>
      <c r="K541" s="578">
        <v>500000</v>
      </c>
      <c r="L541" s="622"/>
      <c r="M541" s="578">
        <v>149695</v>
      </c>
      <c r="N541" s="577">
        <v>0.36415334682710859</v>
      </c>
      <c r="O541" s="577">
        <v>0.6</v>
      </c>
      <c r="P541" s="579"/>
      <c r="Q541" s="626"/>
    </row>
    <row r="542" spans="1:17" ht="30">
      <c r="A542" s="621" t="s">
        <v>529</v>
      </c>
      <c r="B542" s="621" t="s">
        <v>268</v>
      </c>
      <c r="C542" s="621" t="s">
        <v>319</v>
      </c>
      <c r="D542" s="621" t="s">
        <v>2711</v>
      </c>
      <c r="E542" s="621"/>
      <c r="F542" s="621"/>
      <c r="G542" s="621"/>
      <c r="H542" s="618" t="s">
        <v>1292</v>
      </c>
      <c r="I542" s="621"/>
      <c r="J542" s="625"/>
      <c r="K542" s="578">
        <v>3118969</v>
      </c>
      <c r="L542" s="622"/>
      <c r="M542" s="578">
        <v>1135783</v>
      </c>
      <c r="N542" s="577">
        <v>0.90447326086956525</v>
      </c>
      <c r="O542" s="577">
        <v>0.8</v>
      </c>
      <c r="P542" s="579"/>
      <c r="Q542" s="626"/>
    </row>
    <row r="543" spans="1:17" ht="30">
      <c r="A543" s="621" t="s">
        <v>529</v>
      </c>
      <c r="B543" s="621" t="s">
        <v>268</v>
      </c>
      <c r="C543" s="621" t="s">
        <v>319</v>
      </c>
      <c r="D543" s="621" t="s">
        <v>2711</v>
      </c>
      <c r="E543" s="621"/>
      <c r="F543" s="621"/>
      <c r="G543" s="621"/>
      <c r="H543" s="618" t="s">
        <v>1293</v>
      </c>
      <c r="I543" s="621"/>
      <c r="J543" s="625"/>
      <c r="K543" s="578">
        <v>4600000</v>
      </c>
      <c r="L543" s="622"/>
      <c r="M543" s="578">
        <v>4160577</v>
      </c>
      <c r="N543" s="577">
        <v>0.213271875</v>
      </c>
      <c r="O543" s="577">
        <v>1</v>
      </c>
      <c r="P543" s="579"/>
      <c r="Q543" s="626"/>
    </row>
    <row r="544" spans="1:17" ht="15">
      <c r="A544" s="621" t="s">
        <v>529</v>
      </c>
      <c r="B544" s="621" t="s">
        <v>268</v>
      </c>
      <c r="C544" s="621" t="s">
        <v>319</v>
      </c>
      <c r="D544" s="621" t="s">
        <v>2711</v>
      </c>
      <c r="E544" s="621"/>
      <c r="F544" s="621"/>
      <c r="G544" s="621"/>
      <c r="H544" s="618" t="s">
        <v>1294</v>
      </c>
      <c r="I544" s="621"/>
      <c r="J544" s="625"/>
      <c r="K544" s="578">
        <v>1600000</v>
      </c>
      <c r="L544" s="622"/>
      <c r="M544" s="578">
        <v>341235</v>
      </c>
      <c r="N544" s="577">
        <v>1.2623999999999999E-3</v>
      </c>
      <c r="O544" s="577">
        <v>0.8</v>
      </c>
      <c r="P544" s="579"/>
      <c r="Q544" s="626"/>
    </row>
    <row r="545" spans="1:17" ht="45">
      <c r="A545" s="621" t="s">
        <v>529</v>
      </c>
      <c r="B545" s="621" t="s">
        <v>268</v>
      </c>
      <c r="C545" s="621" t="s">
        <v>319</v>
      </c>
      <c r="D545" s="621" t="s">
        <v>2716</v>
      </c>
      <c r="E545" s="621"/>
      <c r="F545" s="621"/>
      <c r="G545" s="621"/>
      <c r="H545" s="618" t="s">
        <v>1295</v>
      </c>
      <c r="I545" s="621"/>
      <c r="J545" s="625"/>
      <c r="K545" s="578">
        <v>2500000</v>
      </c>
      <c r="L545" s="622"/>
      <c r="M545" s="578">
        <v>3156</v>
      </c>
      <c r="N545" s="577">
        <v>0.9741546875</v>
      </c>
      <c r="O545" s="577">
        <v>0</v>
      </c>
      <c r="P545" s="579"/>
      <c r="Q545" s="626"/>
    </row>
    <row r="546" spans="1:17">
      <c r="A546" s="621" t="s">
        <v>529</v>
      </c>
      <c r="B546" s="621" t="s">
        <v>268</v>
      </c>
      <c r="C546" s="621" t="s">
        <v>319</v>
      </c>
      <c r="D546" s="638" t="s">
        <v>2708</v>
      </c>
      <c r="E546" s="621"/>
      <c r="F546" s="621"/>
      <c r="G546" s="621"/>
      <c r="H546" s="867" t="s">
        <v>1296</v>
      </c>
      <c r="I546" s="621"/>
      <c r="J546" s="625"/>
      <c r="K546" s="874">
        <v>640000</v>
      </c>
      <c r="L546" s="622"/>
      <c r="M546" s="578">
        <v>623459</v>
      </c>
      <c r="N546" s="577"/>
      <c r="O546" s="577">
        <v>1</v>
      </c>
      <c r="P546" s="579"/>
      <c r="Q546" s="626"/>
    </row>
    <row r="547" spans="1:17">
      <c r="A547" s="621" t="s">
        <v>529</v>
      </c>
      <c r="B547" s="621" t="s">
        <v>268</v>
      </c>
      <c r="C547" s="621" t="s">
        <v>319</v>
      </c>
      <c r="D547" s="638" t="s">
        <v>2708</v>
      </c>
      <c r="E547" s="621"/>
      <c r="F547" s="621"/>
      <c r="G547" s="621"/>
      <c r="H547" s="867"/>
      <c r="I547" s="621"/>
      <c r="J547" s="625"/>
      <c r="K547" s="874"/>
      <c r="L547" s="622"/>
      <c r="M547" s="578"/>
      <c r="N547" s="577">
        <v>0.66282614196932399</v>
      </c>
      <c r="O547" s="577"/>
      <c r="P547" s="579"/>
      <c r="Q547" s="626"/>
    </row>
    <row r="548" spans="1:17" ht="17.25" customHeight="1">
      <c r="A548" s="621" t="s">
        <v>529</v>
      </c>
      <c r="B548" s="621" t="s">
        <v>268</v>
      </c>
      <c r="C548" s="621" t="s">
        <v>319</v>
      </c>
      <c r="D548" s="638" t="s">
        <v>2703</v>
      </c>
      <c r="E548" s="621"/>
      <c r="F548" s="621"/>
      <c r="G548" s="621"/>
      <c r="H548" s="683" t="s">
        <v>1298</v>
      </c>
      <c r="I548" s="621"/>
      <c r="J548" s="625"/>
      <c r="K548" s="578"/>
      <c r="L548" s="622"/>
      <c r="M548" s="578"/>
      <c r="N548" s="577"/>
      <c r="O548" s="577">
        <v>0.75</v>
      </c>
      <c r="P548" s="579"/>
      <c r="Q548" s="626"/>
    </row>
    <row r="549" spans="1:17" ht="30">
      <c r="A549" s="621" t="s">
        <v>529</v>
      </c>
      <c r="B549" s="621" t="s">
        <v>268</v>
      </c>
      <c r="C549" s="621" t="s">
        <v>319</v>
      </c>
      <c r="D549" s="638" t="s">
        <v>2703</v>
      </c>
      <c r="E549" s="621"/>
      <c r="F549" s="621"/>
      <c r="G549" s="621"/>
      <c r="H549" s="683" t="s">
        <v>3091</v>
      </c>
      <c r="I549" s="621"/>
      <c r="J549" s="625"/>
      <c r="K549" s="578">
        <v>1217108</v>
      </c>
      <c r="L549" s="622"/>
      <c r="M549" s="578">
        <v>806731</v>
      </c>
      <c r="N549" s="577">
        <v>0.75</v>
      </c>
      <c r="O549" s="577">
        <v>0.66282614196932399</v>
      </c>
      <c r="P549" s="579"/>
      <c r="Q549" s="626"/>
    </row>
    <row r="550" spans="1:17" ht="45">
      <c r="A550" s="621" t="s">
        <v>529</v>
      </c>
      <c r="B550" s="621" t="s">
        <v>268</v>
      </c>
      <c r="C550" s="621" t="s">
        <v>319</v>
      </c>
      <c r="D550" s="621" t="s">
        <v>2700</v>
      </c>
      <c r="E550" s="621"/>
      <c r="F550" s="621"/>
      <c r="G550" s="621"/>
      <c r="H550" s="618" t="s">
        <v>1299</v>
      </c>
      <c r="I550" s="621"/>
      <c r="J550" s="625"/>
      <c r="K550" s="578">
        <v>160000</v>
      </c>
      <c r="L550" s="622"/>
      <c r="M550" s="578">
        <v>93804</v>
      </c>
      <c r="N550" s="577">
        <v>0.36</v>
      </c>
      <c r="O550" s="577">
        <v>0.8</v>
      </c>
      <c r="P550" s="579"/>
      <c r="Q550" s="626"/>
    </row>
    <row r="551" spans="1:17" ht="45">
      <c r="A551" s="621" t="s">
        <v>529</v>
      </c>
      <c r="B551" s="621" t="s">
        <v>268</v>
      </c>
      <c r="C551" s="621" t="s">
        <v>319</v>
      </c>
      <c r="D551" s="621" t="s">
        <v>2700</v>
      </c>
      <c r="E551" s="621"/>
      <c r="F551" s="621"/>
      <c r="G551" s="621"/>
      <c r="H551" s="618" t="s">
        <v>1300</v>
      </c>
      <c r="I551" s="621"/>
      <c r="J551" s="625"/>
      <c r="K551" s="578">
        <v>2392145</v>
      </c>
      <c r="L551" s="622"/>
      <c r="M551" s="578">
        <v>851222</v>
      </c>
      <c r="N551" s="577">
        <v>0.26513975000000001</v>
      </c>
      <c r="O551" s="577">
        <v>0.7</v>
      </c>
      <c r="P551" s="579"/>
      <c r="Q551" s="626"/>
    </row>
    <row r="552" spans="1:17" ht="30">
      <c r="A552" s="621" t="s">
        <v>529</v>
      </c>
      <c r="B552" s="621" t="s">
        <v>268</v>
      </c>
      <c r="C552" s="621" t="s">
        <v>319</v>
      </c>
      <c r="D552" s="621" t="s">
        <v>2703</v>
      </c>
      <c r="E552" s="621"/>
      <c r="F552" s="621"/>
      <c r="G552" s="621"/>
      <c r="H552" s="618" t="s">
        <v>1301</v>
      </c>
      <c r="I552" s="621"/>
      <c r="J552" s="625"/>
      <c r="K552" s="578">
        <v>4000000</v>
      </c>
      <c r="L552" s="622"/>
      <c r="M552" s="578">
        <v>1106580</v>
      </c>
      <c r="N552" s="577">
        <v>0.33</v>
      </c>
      <c r="O552" s="577">
        <v>0.4</v>
      </c>
      <c r="P552" s="579"/>
      <c r="Q552" s="626"/>
    </row>
    <row r="553" spans="1:17" ht="15">
      <c r="A553" s="621" t="s">
        <v>529</v>
      </c>
      <c r="B553" s="621" t="s">
        <v>280</v>
      </c>
      <c r="C553" s="621" t="s">
        <v>319</v>
      </c>
      <c r="D553" s="621" t="s">
        <v>2711</v>
      </c>
      <c r="E553" s="621"/>
      <c r="F553" s="621"/>
      <c r="G553" s="621"/>
      <c r="H553" s="618" t="s">
        <v>1302</v>
      </c>
      <c r="I553" s="621"/>
      <c r="J553" s="625"/>
      <c r="K553" s="622">
        <v>3083000</v>
      </c>
      <c r="L553" s="622"/>
      <c r="M553" s="622">
        <v>1021151.31956</v>
      </c>
      <c r="N553" s="577">
        <v>0</v>
      </c>
      <c r="O553" s="577">
        <v>0.5</v>
      </c>
      <c r="P553" s="579"/>
      <c r="Q553" s="618" t="s">
        <v>1303</v>
      </c>
    </row>
    <row r="554" spans="1:17" ht="30">
      <c r="A554" s="621" t="s">
        <v>529</v>
      </c>
      <c r="B554" s="621" t="s">
        <v>280</v>
      </c>
      <c r="C554" s="621" t="s">
        <v>319</v>
      </c>
      <c r="D554" s="621" t="s">
        <v>2711</v>
      </c>
      <c r="E554" s="621"/>
      <c r="F554" s="621"/>
      <c r="G554" s="621"/>
      <c r="H554" s="618" t="s">
        <v>1304</v>
      </c>
      <c r="I554" s="621"/>
      <c r="J554" s="625"/>
      <c r="K554" s="622">
        <v>1400000</v>
      </c>
      <c r="L554" s="622"/>
      <c r="M554" s="622">
        <v>974.61</v>
      </c>
      <c r="N554" s="577">
        <v>0</v>
      </c>
      <c r="O554" s="577">
        <v>0</v>
      </c>
      <c r="P554" s="579"/>
      <c r="Q554" s="618" t="s">
        <v>1305</v>
      </c>
    </row>
    <row r="555" spans="1:17" ht="15">
      <c r="A555" s="621" t="s">
        <v>529</v>
      </c>
      <c r="B555" s="621" t="s">
        <v>280</v>
      </c>
      <c r="C555" s="621" t="s">
        <v>319</v>
      </c>
      <c r="D555" s="621" t="s">
        <v>2711</v>
      </c>
      <c r="E555" s="621"/>
      <c r="F555" s="621"/>
      <c r="G555" s="621"/>
      <c r="H555" s="618" t="s">
        <v>1306</v>
      </c>
      <c r="I555" s="621"/>
      <c r="J555" s="625"/>
      <c r="K555" s="622">
        <v>300000</v>
      </c>
      <c r="L555" s="622"/>
      <c r="M555" s="622">
        <v>0</v>
      </c>
      <c r="N555" s="577">
        <v>0</v>
      </c>
      <c r="O555" s="577">
        <v>0</v>
      </c>
      <c r="P555" s="579"/>
      <c r="Q555" s="618" t="s">
        <v>1307</v>
      </c>
    </row>
    <row r="556" spans="1:17" ht="30">
      <c r="A556" s="621" t="s">
        <v>529</v>
      </c>
      <c r="B556" s="621" t="s">
        <v>280</v>
      </c>
      <c r="C556" s="621" t="s">
        <v>319</v>
      </c>
      <c r="D556" s="621" t="s">
        <v>2711</v>
      </c>
      <c r="E556" s="621"/>
      <c r="F556" s="621"/>
      <c r="G556" s="621"/>
      <c r="H556" s="618" t="s">
        <v>1308</v>
      </c>
      <c r="I556" s="621"/>
      <c r="J556" s="625"/>
      <c r="K556" s="622">
        <v>160000</v>
      </c>
      <c r="L556" s="622"/>
      <c r="M556" s="622">
        <v>0</v>
      </c>
      <c r="N556" s="577">
        <v>0.88</v>
      </c>
      <c r="O556" s="577">
        <v>0</v>
      </c>
      <c r="P556" s="579"/>
      <c r="Q556" s="618" t="s">
        <v>1307</v>
      </c>
    </row>
    <row r="557" spans="1:17" ht="45">
      <c r="A557" s="621" t="s">
        <v>529</v>
      </c>
      <c r="B557" s="621" t="s">
        <v>280</v>
      </c>
      <c r="C557" s="621" t="s">
        <v>319</v>
      </c>
      <c r="D557" s="621" t="s">
        <v>2716</v>
      </c>
      <c r="E557" s="621"/>
      <c r="F557" s="621"/>
      <c r="G557" s="621"/>
      <c r="H557" s="618" t="s">
        <v>1309</v>
      </c>
      <c r="I557" s="621"/>
      <c r="J557" s="625"/>
      <c r="K557" s="622">
        <v>3005000</v>
      </c>
      <c r="L557" s="622"/>
      <c r="M557" s="622">
        <v>2649907.60348</v>
      </c>
      <c r="N557" s="577">
        <v>0.64730430840562814</v>
      </c>
      <c r="O557" s="577">
        <v>0.99</v>
      </c>
      <c r="P557" s="579"/>
      <c r="Q557" s="618" t="s">
        <v>1310</v>
      </c>
    </row>
    <row r="558" spans="1:17" ht="30">
      <c r="A558" s="621" t="s">
        <v>529</v>
      </c>
      <c r="B558" s="621" t="s">
        <v>299</v>
      </c>
      <c r="C558" s="624" t="s">
        <v>319</v>
      </c>
      <c r="D558" s="684" t="s">
        <v>2703</v>
      </c>
      <c r="E558" s="621"/>
      <c r="F558" s="621"/>
      <c r="G558" s="621"/>
      <c r="H558" s="618" t="s">
        <v>1311</v>
      </c>
      <c r="I558" s="621"/>
      <c r="J558" s="625"/>
      <c r="K558" s="685">
        <v>3000000</v>
      </c>
      <c r="L558" s="685"/>
      <c r="M558" s="598">
        <v>2341776</v>
      </c>
      <c r="N558" s="577">
        <v>0.82604246387180569</v>
      </c>
      <c r="O558" s="577">
        <v>0.8</v>
      </c>
      <c r="P558" s="599"/>
      <c r="Q558" s="613" t="s">
        <v>1312</v>
      </c>
    </row>
    <row r="559" spans="1:17" ht="45">
      <c r="A559" s="621" t="s">
        <v>529</v>
      </c>
      <c r="B559" s="621" t="s">
        <v>299</v>
      </c>
      <c r="C559" s="624" t="s">
        <v>319</v>
      </c>
      <c r="D559" s="621" t="s">
        <v>2690</v>
      </c>
      <c r="E559" s="621"/>
      <c r="F559" s="621"/>
      <c r="G559" s="621"/>
      <c r="H559" s="618" t="s">
        <v>1313</v>
      </c>
      <c r="I559" s="621"/>
      <c r="J559" s="625"/>
      <c r="K559" s="685">
        <v>1604564</v>
      </c>
      <c r="L559" s="685"/>
      <c r="M559" s="598">
        <v>1325438</v>
      </c>
      <c r="N559" s="577">
        <v>0.19094720000000001</v>
      </c>
      <c r="O559" s="577">
        <v>0.98</v>
      </c>
      <c r="P559" s="621"/>
      <c r="Q559" s="634" t="s">
        <v>20</v>
      </c>
    </row>
    <row r="560" spans="1:17" ht="30">
      <c r="A560" s="621" t="s">
        <v>529</v>
      </c>
      <c r="B560" s="621" t="s">
        <v>299</v>
      </c>
      <c r="C560" s="624" t="s">
        <v>319</v>
      </c>
      <c r="D560" s="621" t="s">
        <v>2689</v>
      </c>
      <c r="E560" s="621"/>
      <c r="F560" s="621"/>
      <c r="G560" s="621"/>
      <c r="H560" s="618" t="s">
        <v>1314</v>
      </c>
      <c r="I560" s="621"/>
      <c r="J560" s="625"/>
      <c r="K560" s="685">
        <v>1250000</v>
      </c>
      <c r="L560" s="685"/>
      <c r="M560" s="598">
        <v>238684</v>
      </c>
      <c r="N560" s="577">
        <v>0.614714255091104</v>
      </c>
      <c r="O560" s="577">
        <v>0.49</v>
      </c>
      <c r="P560" s="621"/>
      <c r="Q560" s="634" t="s">
        <v>1315</v>
      </c>
    </row>
    <row r="561" spans="1:17" ht="15">
      <c r="A561" s="621" t="s">
        <v>529</v>
      </c>
      <c r="B561" s="621" t="s">
        <v>299</v>
      </c>
      <c r="C561" s="624" t="s">
        <v>319</v>
      </c>
      <c r="D561" s="621" t="s">
        <v>2697</v>
      </c>
      <c r="E561" s="621"/>
      <c r="F561" s="621"/>
      <c r="G561" s="621"/>
      <c r="H561" s="618" t="s">
        <v>1316</v>
      </c>
      <c r="I561" s="621"/>
      <c r="J561" s="625"/>
      <c r="K561" s="685">
        <v>4665000</v>
      </c>
      <c r="L561" s="685"/>
      <c r="M561" s="598">
        <v>2867642</v>
      </c>
      <c r="N561" s="577">
        <v>0.23293885819521179</v>
      </c>
      <c r="O561" s="577">
        <v>0.98</v>
      </c>
      <c r="P561" s="621"/>
      <c r="Q561" s="634" t="s">
        <v>20</v>
      </c>
    </row>
    <row r="562" spans="1:17" ht="15">
      <c r="A562" s="621" t="s">
        <v>529</v>
      </c>
      <c r="B562" s="621" t="s">
        <v>299</v>
      </c>
      <c r="C562" s="624" t="s">
        <v>319</v>
      </c>
      <c r="D562" s="621" t="s">
        <v>2711</v>
      </c>
      <c r="E562" s="621"/>
      <c r="F562" s="621"/>
      <c r="G562" s="621"/>
      <c r="H562" s="618" t="s">
        <v>1317</v>
      </c>
      <c r="I562" s="621"/>
      <c r="J562" s="625"/>
      <c r="K562" s="685">
        <v>2715000</v>
      </c>
      <c r="L562" s="685"/>
      <c r="M562" s="598">
        <v>632429</v>
      </c>
      <c r="N562" s="577">
        <v>4.26875E-3</v>
      </c>
      <c r="O562" s="577">
        <v>0.72</v>
      </c>
      <c r="P562" s="621"/>
      <c r="Q562" s="634" t="s">
        <v>20</v>
      </c>
    </row>
    <row r="563" spans="1:17" ht="30">
      <c r="A563" s="621" t="s">
        <v>529</v>
      </c>
      <c r="B563" s="621" t="s">
        <v>299</v>
      </c>
      <c r="C563" s="624" t="s">
        <v>319</v>
      </c>
      <c r="D563" s="621" t="s">
        <v>2711</v>
      </c>
      <c r="E563" s="621"/>
      <c r="F563" s="621"/>
      <c r="G563" s="621"/>
      <c r="H563" s="618" t="s">
        <v>1318</v>
      </c>
      <c r="I563" s="621"/>
      <c r="J563" s="625"/>
      <c r="K563" s="685">
        <v>1600000</v>
      </c>
      <c r="L563" s="685"/>
      <c r="M563" s="598">
        <v>6830</v>
      </c>
      <c r="N563" s="577">
        <v>2.8623853211009174E-4</v>
      </c>
      <c r="O563" s="577">
        <v>0.15</v>
      </c>
      <c r="P563" s="621"/>
      <c r="Q563" s="634" t="s">
        <v>20</v>
      </c>
    </row>
    <row r="564" spans="1:17" ht="15">
      <c r="A564" s="621" t="s">
        <v>529</v>
      </c>
      <c r="B564" s="621" t="s">
        <v>299</v>
      </c>
      <c r="C564" s="624" t="s">
        <v>319</v>
      </c>
      <c r="D564" s="621" t="s">
        <v>2711</v>
      </c>
      <c r="E564" s="621"/>
      <c r="F564" s="621"/>
      <c r="G564" s="621"/>
      <c r="H564" s="618" t="s">
        <v>1319</v>
      </c>
      <c r="I564" s="621"/>
      <c r="J564" s="625"/>
      <c r="K564" s="685">
        <v>3815000</v>
      </c>
      <c r="L564" s="685"/>
      <c r="M564" s="598">
        <v>1092</v>
      </c>
      <c r="N564" s="577">
        <v>0.34866666666666668</v>
      </c>
      <c r="O564" s="577">
        <v>0.05</v>
      </c>
      <c r="P564" s="621"/>
      <c r="Q564" s="634" t="s">
        <v>20</v>
      </c>
    </row>
    <row r="565" spans="1:17" ht="30">
      <c r="A565" s="621" t="s">
        <v>529</v>
      </c>
      <c r="B565" s="621" t="s">
        <v>299</v>
      </c>
      <c r="C565" s="624" t="s">
        <v>319</v>
      </c>
      <c r="D565" s="684" t="s">
        <v>2711</v>
      </c>
      <c r="E565" s="621"/>
      <c r="F565" s="621"/>
      <c r="G565" s="621"/>
      <c r="H565" s="618" t="s">
        <v>1320</v>
      </c>
      <c r="I565" s="621"/>
      <c r="J565" s="625"/>
      <c r="K565" s="685">
        <v>990000</v>
      </c>
      <c r="L565" s="685"/>
      <c r="M565" s="598">
        <v>345180</v>
      </c>
      <c r="N565" s="577">
        <v>2.8960786571207908E-3</v>
      </c>
      <c r="O565" s="577">
        <v>0.45</v>
      </c>
      <c r="P565" s="621"/>
      <c r="Q565" s="634" t="s">
        <v>20</v>
      </c>
    </row>
    <row r="566" spans="1:17" ht="45">
      <c r="A566" s="621" t="s">
        <v>529</v>
      </c>
      <c r="B566" s="621" t="s">
        <v>274</v>
      </c>
      <c r="C566" s="624" t="s">
        <v>319</v>
      </c>
      <c r="D566" s="621" t="s">
        <v>2704</v>
      </c>
      <c r="E566" s="621"/>
      <c r="F566" s="621"/>
      <c r="G566" s="621"/>
      <c r="H566" s="618" t="s">
        <v>1322</v>
      </c>
      <c r="I566" s="621"/>
      <c r="J566" s="625"/>
      <c r="K566" s="622">
        <v>2023771</v>
      </c>
      <c r="L566" s="622"/>
      <c r="M566" s="622">
        <v>5861</v>
      </c>
      <c r="N566" s="577">
        <v>0</v>
      </c>
      <c r="O566" s="577">
        <v>0.12</v>
      </c>
      <c r="P566" s="621"/>
      <c r="Q566" s="618" t="s">
        <v>1323</v>
      </c>
    </row>
    <row r="567" spans="1:17" ht="30">
      <c r="A567" s="621" t="s">
        <v>529</v>
      </c>
      <c r="B567" s="621" t="s">
        <v>274</v>
      </c>
      <c r="C567" s="624" t="s">
        <v>319</v>
      </c>
      <c r="D567" s="621" t="s">
        <v>2711</v>
      </c>
      <c r="E567" s="621"/>
      <c r="F567" s="621"/>
      <c r="G567" s="621"/>
      <c r="H567" s="618" t="s">
        <v>1324</v>
      </c>
      <c r="I567" s="621"/>
      <c r="J567" s="625"/>
      <c r="K567" s="622">
        <v>1500000</v>
      </c>
      <c r="L567" s="622"/>
      <c r="M567" s="622">
        <v>0</v>
      </c>
      <c r="N567" s="577">
        <v>0.73965333333333338</v>
      </c>
      <c r="O567" s="577">
        <v>0</v>
      </c>
      <c r="P567" s="621"/>
      <c r="Q567" s="618" t="s">
        <v>1325</v>
      </c>
    </row>
    <row r="568" spans="1:17" ht="30">
      <c r="A568" s="621" t="s">
        <v>529</v>
      </c>
      <c r="B568" s="621" t="s">
        <v>274</v>
      </c>
      <c r="C568" s="624" t="s">
        <v>319</v>
      </c>
      <c r="D568" s="621" t="s">
        <v>2711</v>
      </c>
      <c r="E568" s="621"/>
      <c r="F568" s="621"/>
      <c r="G568" s="621"/>
      <c r="H568" s="618" t="s">
        <v>1326</v>
      </c>
      <c r="I568" s="621"/>
      <c r="J568" s="625"/>
      <c r="K568" s="622">
        <v>750000</v>
      </c>
      <c r="L568" s="622"/>
      <c r="M568" s="622">
        <v>554740</v>
      </c>
      <c r="N568" s="577">
        <v>0.89417536452836088</v>
      </c>
      <c r="O568" s="577">
        <v>0.97</v>
      </c>
      <c r="P568" s="621"/>
      <c r="Q568" s="618" t="s">
        <v>1327</v>
      </c>
    </row>
    <row r="569" spans="1:17" ht="30">
      <c r="A569" s="621" t="s">
        <v>529</v>
      </c>
      <c r="B569" s="621" t="s">
        <v>274</v>
      </c>
      <c r="C569" s="624" t="s">
        <v>319</v>
      </c>
      <c r="D569" s="621" t="s">
        <v>2711</v>
      </c>
      <c r="E569" s="621"/>
      <c r="F569" s="621"/>
      <c r="G569" s="621"/>
      <c r="H569" s="618" t="s">
        <v>1328</v>
      </c>
      <c r="I569" s="621"/>
      <c r="J569" s="625"/>
      <c r="K569" s="622">
        <v>767430</v>
      </c>
      <c r="L569" s="622"/>
      <c r="M569" s="622">
        <v>686217</v>
      </c>
      <c r="N569" s="577">
        <v>0.78631142099999995</v>
      </c>
      <c r="O569" s="577">
        <v>0.98</v>
      </c>
      <c r="P569" s="621"/>
      <c r="Q569" s="618" t="s">
        <v>1327</v>
      </c>
    </row>
    <row r="570" spans="1:17" ht="60">
      <c r="A570" s="621" t="s">
        <v>529</v>
      </c>
      <c r="B570" s="621" t="s">
        <v>274</v>
      </c>
      <c r="C570" s="624" t="s">
        <v>319</v>
      </c>
      <c r="D570" s="621" t="s">
        <v>2716</v>
      </c>
      <c r="E570" s="621"/>
      <c r="F570" s="621"/>
      <c r="G570" s="621"/>
      <c r="H570" s="618" t="s">
        <v>1329</v>
      </c>
      <c r="I570" s="621"/>
      <c r="J570" s="625"/>
      <c r="K570" s="622">
        <v>800000</v>
      </c>
      <c r="L570" s="622"/>
      <c r="M570" s="622">
        <v>629049.13679999998</v>
      </c>
      <c r="N570" s="577">
        <v>0.23188200275000001</v>
      </c>
      <c r="O570" s="577">
        <v>0.95</v>
      </c>
      <c r="P570" s="621"/>
      <c r="Q570" s="618" t="s">
        <v>1330</v>
      </c>
    </row>
    <row r="571" spans="1:17" ht="75">
      <c r="A571" s="621" t="s">
        <v>529</v>
      </c>
      <c r="B571" s="621" t="s">
        <v>274</v>
      </c>
      <c r="C571" s="624" t="s">
        <v>319</v>
      </c>
      <c r="D571" s="621" t="s">
        <v>2716</v>
      </c>
      <c r="E571" s="621"/>
      <c r="F571" s="621"/>
      <c r="G571" s="621"/>
      <c r="H571" s="618" t="s">
        <v>1331</v>
      </c>
      <c r="I571" s="621"/>
      <c r="J571" s="625"/>
      <c r="K571" s="622">
        <v>600000</v>
      </c>
      <c r="L571" s="622"/>
      <c r="M571" s="622">
        <v>139129.20165</v>
      </c>
      <c r="N571" s="577">
        <v>0</v>
      </c>
      <c r="O571" s="577">
        <v>0.9</v>
      </c>
      <c r="P571" s="621"/>
      <c r="Q571" s="618" t="s">
        <v>1332</v>
      </c>
    </row>
    <row r="572" spans="1:17" ht="60">
      <c r="A572" s="621" t="s">
        <v>529</v>
      </c>
      <c r="B572" s="621" t="s">
        <v>274</v>
      </c>
      <c r="C572" s="624" t="s">
        <v>319</v>
      </c>
      <c r="D572" s="621" t="s">
        <v>2716</v>
      </c>
      <c r="E572" s="621"/>
      <c r="F572" s="621"/>
      <c r="G572" s="621"/>
      <c r="H572" s="618" t="s">
        <v>1333</v>
      </c>
      <c r="I572" s="621"/>
      <c r="J572" s="625"/>
      <c r="K572" s="622">
        <v>600000</v>
      </c>
      <c r="L572" s="622"/>
      <c r="M572" s="622">
        <v>0</v>
      </c>
      <c r="N572" s="577">
        <v>0.25187583333333335</v>
      </c>
      <c r="O572" s="577">
        <v>0</v>
      </c>
      <c r="P572" s="621"/>
      <c r="Q572" s="618" t="s">
        <v>1334</v>
      </c>
    </row>
    <row r="573" spans="1:17" ht="30">
      <c r="A573" s="621" t="s">
        <v>529</v>
      </c>
      <c r="B573" s="621" t="s">
        <v>274</v>
      </c>
      <c r="C573" s="624" t="s">
        <v>319</v>
      </c>
      <c r="D573" s="621" t="s">
        <v>2708</v>
      </c>
      <c r="E573" s="621"/>
      <c r="F573" s="621"/>
      <c r="G573" s="621"/>
      <c r="H573" s="618" t="s">
        <v>1336</v>
      </c>
      <c r="I573" s="621"/>
      <c r="J573" s="625"/>
      <c r="K573" s="622">
        <v>1200000</v>
      </c>
      <c r="L573" s="622"/>
      <c r="M573" s="622">
        <v>302251</v>
      </c>
      <c r="N573" s="577">
        <v>0.21543100000000001</v>
      </c>
      <c r="O573" s="577">
        <v>0.8</v>
      </c>
      <c r="P573" s="621"/>
      <c r="Q573" s="618" t="s">
        <v>1337</v>
      </c>
    </row>
    <row r="574" spans="1:17" ht="30">
      <c r="A574" s="621" t="s">
        <v>529</v>
      </c>
      <c r="B574" s="621" t="s">
        <v>274</v>
      </c>
      <c r="C574" s="624" t="s">
        <v>319</v>
      </c>
      <c r="D574" s="621" t="s">
        <v>2705</v>
      </c>
      <c r="E574" s="621"/>
      <c r="F574" s="621"/>
      <c r="G574" s="621"/>
      <c r="H574" s="618" t="s">
        <v>1339</v>
      </c>
      <c r="I574" s="621"/>
      <c r="J574" s="625"/>
      <c r="K574" s="622">
        <v>1000000</v>
      </c>
      <c r="L574" s="622"/>
      <c r="M574" s="622">
        <v>215431</v>
      </c>
      <c r="N574" s="577">
        <v>0.3456745</v>
      </c>
      <c r="O574" s="577">
        <v>0.35</v>
      </c>
      <c r="P574" s="621"/>
      <c r="Q574" s="618" t="s">
        <v>1340</v>
      </c>
    </row>
    <row r="575" spans="1:17" ht="60">
      <c r="A575" s="621" t="s">
        <v>529</v>
      </c>
      <c r="B575" s="621" t="s">
        <v>274</v>
      </c>
      <c r="C575" s="624" t="s">
        <v>319</v>
      </c>
      <c r="D575" s="621" t="s">
        <v>2705</v>
      </c>
      <c r="E575" s="621"/>
      <c r="F575" s="621"/>
      <c r="G575" s="621"/>
      <c r="H575" s="618" t="s">
        <v>1341</v>
      </c>
      <c r="I575" s="621"/>
      <c r="J575" s="625"/>
      <c r="K575" s="622">
        <v>2000000</v>
      </c>
      <c r="L575" s="622"/>
      <c r="M575" s="622">
        <v>691349</v>
      </c>
      <c r="N575" s="577">
        <v>0.90645728000000003</v>
      </c>
      <c r="O575" s="577">
        <v>0.5</v>
      </c>
      <c r="P575" s="621"/>
      <c r="Q575" s="618" t="s">
        <v>1342</v>
      </c>
    </row>
    <row r="576" spans="1:17" ht="45">
      <c r="A576" s="621" t="s">
        <v>529</v>
      </c>
      <c r="B576" s="621" t="s">
        <v>274</v>
      </c>
      <c r="C576" s="624" t="s">
        <v>319</v>
      </c>
      <c r="D576" s="621" t="s">
        <v>2705</v>
      </c>
      <c r="E576" s="621"/>
      <c r="F576" s="621"/>
      <c r="G576" s="621"/>
      <c r="H576" s="618" t="s">
        <v>1343</v>
      </c>
      <c r="I576" s="621"/>
      <c r="J576" s="625"/>
      <c r="K576" s="622">
        <v>6250000</v>
      </c>
      <c r="L576" s="622"/>
      <c r="M576" s="622">
        <v>5665358</v>
      </c>
      <c r="N576" s="577">
        <v>0.83016253968253972</v>
      </c>
      <c r="O576" s="577">
        <v>0.95</v>
      </c>
      <c r="P576" s="621"/>
      <c r="Q576" s="618" t="s">
        <v>1344</v>
      </c>
    </row>
    <row r="577" spans="1:17" ht="30">
      <c r="A577" s="621" t="s">
        <v>529</v>
      </c>
      <c r="B577" s="621" t="s">
        <v>274</v>
      </c>
      <c r="C577" s="624" t="s">
        <v>319</v>
      </c>
      <c r="D577" s="621" t="s">
        <v>2705</v>
      </c>
      <c r="E577" s="621"/>
      <c r="F577" s="621"/>
      <c r="G577" s="621"/>
      <c r="H577" s="618" t="s">
        <v>1346</v>
      </c>
      <c r="I577" s="621"/>
      <c r="J577" s="625"/>
      <c r="K577" s="622">
        <v>3150000</v>
      </c>
      <c r="L577" s="622"/>
      <c r="M577" s="622">
        <v>2615012</v>
      </c>
      <c r="N577" s="577">
        <v>0.85799333333333339</v>
      </c>
      <c r="O577" s="577">
        <v>0.95</v>
      </c>
      <c r="P577" s="621"/>
      <c r="Q577" s="618" t="s">
        <v>1347</v>
      </c>
    </row>
    <row r="578" spans="1:17" ht="30">
      <c r="A578" s="621" t="s">
        <v>529</v>
      </c>
      <c r="B578" s="621" t="s">
        <v>274</v>
      </c>
      <c r="C578" s="624" t="s">
        <v>319</v>
      </c>
      <c r="D578" s="621" t="s">
        <v>2705</v>
      </c>
      <c r="E578" s="621"/>
      <c r="F578" s="621"/>
      <c r="G578" s="621"/>
      <c r="H578" s="618" t="s">
        <v>1348</v>
      </c>
      <c r="I578" s="621"/>
      <c r="J578" s="625"/>
      <c r="K578" s="622">
        <v>750000</v>
      </c>
      <c r="L578" s="622"/>
      <c r="M578" s="622">
        <v>643495</v>
      </c>
      <c r="N578" s="577">
        <v>1.3358208955223882E-3</v>
      </c>
      <c r="O578" s="577">
        <v>0.91</v>
      </c>
      <c r="P578" s="621"/>
      <c r="Q578" s="618" t="s">
        <v>1349</v>
      </c>
    </row>
    <row r="579" spans="1:17" ht="45">
      <c r="A579" s="621" t="s">
        <v>529</v>
      </c>
      <c r="B579" s="621" t="s">
        <v>274</v>
      </c>
      <c r="C579" s="624" t="s">
        <v>319</v>
      </c>
      <c r="D579" s="621" t="s">
        <v>2690</v>
      </c>
      <c r="E579" s="621"/>
      <c r="F579" s="621"/>
      <c r="G579" s="621"/>
      <c r="H579" s="618" t="s">
        <v>1351</v>
      </c>
      <c r="I579" s="621"/>
      <c r="J579" s="625"/>
      <c r="K579" s="622">
        <v>268000</v>
      </c>
      <c r="L579" s="622"/>
      <c r="M579" s="622">
        <v>358</v>
      </c>
      <c r="N579" s="577"/>
      <c r="O579" s="577">
        <v>0.05</v>
      </c>
      <c r="P579" s="621"/>
      <c r="Q579" s="618" t="s">
        <v>1352</v>
      </c>
    </row>
    <row r="580" spans="1:17" ht="15">
      <c r="A580" s="621" t="s">
        <v>529</v>
      </c>
      <c r="B580" s="621" t="s">
        <v>274</v>
      </c>
      <c r="C580" s="624" t="s">
        <v>480</v>
      </c>
      <c r="D580" s="621" t="s">
        <v>2693</v>
      </c>
      <c r="E580" s="621"/>
      <c r="F580" s="621"/>
      <c r="G580" s="621"/>
      <c r="H580" s="618" t="s">
        <v>1353</v>
      </c>
      <c r="I580" s="621"/>
      <c r="J580" s="625"/>
      <c r="K580" s="622">
        <v>5866667</v>
      </c>
      <c r="L580" s="622"/>
      <c r="M580" s="622"/>
      <c r="N580" s="577"/>
      <c r="O580" s="577">
        <v>0.98</v>
      </c>
      <c r="P580" s="621"/>
      <c r="Q580" s="618" t="s">
        <v>1354</v>
      </c>
    </row>
    <row r="581" spans="1:17" ht="30">
      <c r="A581" s="621" t="s">
        <v>529</v>
      </c>
      <c r="B581" s="621" t="s">
        <v>274</v>
      </c>
      <c r="C581" s="624" t="s">
        <v>480</v>
      </c>
      <c r="D581" s="621" t="s">
        <v>2693</v>
      </c>
      <c r="E581" s="621"/>
      <c r="F581" s="621"/>
      <c r="G581" s="621"/>
      <c r="H581" s="618" t="s">
        <v>1355</v>
      </c>
      <c r="I581" s="621"/>
      <c r="J581" s="625"/>
      <c r="K581" s="622">
        <v>4933333</v>
      </c>
      <c r="L581" s="622"/>
      <c r="M581" s="622"/>
      <c r="N581" s="577"/>
      <c r="O581" s="577">
        <v>0.98</v>
      </c>
      <c r="P581" s="621"/>
      <c r="Q581" s="618" t="s">
        <v>1354</v>
      </c>
    </row>
    <row r="582" spans="1:17" ht="15">
      <c r="A582" s="621" t="s">
        <v>529</v>
      </c>
      <c r="B582" s="621" t="s">
        <v>274</v>
      </c>
      <c r="C582" s="624" t="s">
        <v>480</v>
      </c>
      <c r="D582" s="621" t="s">
        <v>2693</v>
      </c>
      <c r="E582" s="621"/>
      <c r="F582" s="621"/>
      <c r="G582" s="621"/>
      <c r="H582" s="618" t="s">
        <v>1356</v>
      </c>
      <c r="I582" s="621"/>
      <c r="J582" s="625"/>
      <c r="K582" s="622">
        <v>2500000</v>
      </c>
      <c r="L582" s="622"/>
      <c r="M582" s="622"/>
      <c r="N582" s="577"/>
      <c r="O582" s="577">
        <v>0.82</v>
      </c>
      <c r="P582" s="621"/>
      <c r="Q582" s="618" t="s">
        <v>1354</v>
      </c>
    </row>
    <row r="583" spans="1:17" ht="15">
      <c r="A583" s="621" t="s">
        <v>529</v>
      </c>
      <c r="B583" s="621" t="s">
        <v>274</v>
      </c>
      <c r="C583" s="624" t="s">
        <v>480</v>
      </c>
      <c r="D583" s="621" t="s">
        <v>2693</v>
      </c>
      <c r="E583" s="621"/>
      <c r="F583" s="621"/>
      <c r="G583" s="621"/>
      <c r="H583" s="618" t="s">
        <v>1357</v>
      </c>
      <c r="I583" s="621"/>
      <c r="J583" s="625"/>
      <c r="K583" s="622">
        <v>1500000</v>
      </c>
      <c r="L583" s="622"/>
      <c r="M583" s="622"/>
      <c r="N583" s="577"/>
      <c r="O583" s="577">
        <v>0.96</v>
      </c>
      <c r="P583" s="621"/>
      <c r="Q583" s="618" t="s">
        <v>1354</v>
      </c>
    </row>
    <row r="584" spans="1:17" ht="45">
      <c r="A584" s="621" t="s">
        <v>528</v>
      </c>
      <c r="B584" s="621" t="s">
        <v>286</v>
      </c>
      <c r="C584" s="618" t="s">
        <v>319</v>
      </c>
      <c r="D584" s="641" t="s">
        <v>2708</v>
      </c>
      <c r="E584" s="584"/>
      <c r="F584" s="584"/>
      <c r="G584" s="642" t="s">
        <v>2210</v>
      </c>
      <c r="H584" s="642" t="s">
        <v>2211</v>
      </c>
      <c r="I584" s="643"/>
      <c r="J584" s="644"/>
      <c r="K584" s="644">
        <v>2866246.0245790002</v>
      </c>
      <c r="L584" s="644"/>
      <c r="M584" s="644"/>
      <c r="N584" s="577"/>
      <c r="O584" s="577"/>
      <c r="P584" s="641"/>
      <c r="Q584" s="611"/>
    </row>
    <row r="585" spans="1:17" ht="15">
      <c r="A585" s="621" t="s">
        <v>528</v>
      </c>
      <c r="B585" s="621" t="s">
        <v>288</v>
      </c>
      <c r="C585" s="618" t="s">
        <v>319</v>
      </c>
      <c r="D585" s="621" t="s">
        <v>2695</v>
      </c>
      <c r="E585" s="641"/>
      <c r="F585" s="641"/>
      <c r="G585" s="641"/>
      <c r="H585" s="642" t="s">
        <v>2213</v>
      </c>
      <c r="I585" s="583"/>
      <c r="J585" s="644"/>
      <c r="K585" s="644">
        <v>2504000</v>
      </c>
      <c r="L585" s="644"/>
      <c r="M585" s="644"/>
      <c r="N585" s="577"/>
      <c r="O585" s="577"/>
      <c r="P585" s="641"/>
      <c r="Q585" s="645"/>
    </row>
    <row r="586" spans="1:17" ht="45">
      <c r="A586" s="621" t="s">
        <v>528</v>
      </c>
      <c r="B586" s="621" t="s">
        <v>288</v>
      </c>
      <c r="C586" s="618" t="s">
        <v>319</v>
      </c>
      <c r="D586" s="618" t="s">
        <v>2697</v>
      </c>
      <c r="E586" s="624"/>
      <c r="F586" s="624"/>
      <c r="G586" s="624"/>
      <c r="H586" s="618" t="s">
        <v>2215</v>
      </c>
      <c r="I586" s="624"/>
      <c r="J586" s="622"/>
      <c r="K586" s="622">
        <v>4642710</v>
      </c>
      <c r="L586" s="622"/>
      <c r="M586" s="622"/>
      <c r="N586" s="580"/>
      <c r="O586" s="580"/>
      <c r="P586" s="624"/>
      <c r="Q586" s="626"/>
    </row>
    <row r="587" spans="1:17" ht="15">
      <c r="A587" s="621" t="s">
        <v>528</v>
      </c>
      <c r="B587" s="621" t="s">
        <v>288</v>
      </c>
      <c r="C587" s="618" t="s">
        <v>319</v>
      </c>
      <c r="D587" s="618" t="s">
        <v>2700</v>
      </c>
      <c r="E587" s="624"/>
      <c r="F587" s="624"/>
      <c r="G587" s="624"/>
      <c r="H587" s="618" t="s">
        <v>2217</v>
      </c>
      <c r="I587" s="624"/>
      <c r="J587" s="625"/>
      <c r="K587" s="622">
        <v>2577000</v>
      </c>
      <c r="L587" s="622"/>
      <c r="M587" s="622"/>
      <c r="N587" s="580"/>
      <c r="O587" s="580"/>
      <c r="P587" s="624"/>
      <c r="Q587" s="626"/>
    </row>
    <row r="588" spans="1:17" ht="30">
      <c r="A588" s="621" t="s">
        <v>528</v>
      </c>
      <c r="B588" s="621" t="s">
        <v>288</v>
      </c>
      <c r="C588" s="618" t="s">
        <v>319</v>
      </c>
      <c r="D588" s="618" t="s">
        <v>2703</v>
      </c>
      <c r="E588" s="624"/>
      <c r="F588" s="624"/>
      <c r="G588" s="624"/>
      <c r="H588" s="618" t="s">
        <v>2219</v>
      </c>
      <c r="I588" s="624"/>
      <c r="J588" s="625"/>
      <c r="K588" s="622">
        <v>1000000</v>
      </c>
      <c r="L588" s="622"/>
      <c r="M588" s="622"/>
      <c r="N588" s="580"/>
      <c r="O588" s="580"/>
      <c r="P588" s="624"/>
      <c r="Q588" s="626"/>
    </row>
    <row r="589" spans="1:17" ht="60">
      <c r="A589" s="621" t="s">
        <v>528</v>
      </c>
      <c r="B589" s="621" t="s">
        <v>288</v>
      </c>
      <c r="C589" s="618" t="s">
        <v>2220</v>
      </c>
      <c r="D589" s="618" t="s">
        <v>2704</v>
      </c>
      <c r="E589" s="624"/>
      <c r="F589" s="624"/>
      <c r="G589" s="624"/>
      <c r="H589" s="618" t="s">
        <v>2221</v>
      </c>
      <c r="I589" s="624"/>
      <c r="J589" s="625"/>
      <c r="K589" s="622">
        <v>2276743</v>
      </c>
      <c r="L589" s="622"/>
      <c r="M589" s="622"/>
      <c r="N589" s="580"/>
      <c r="O589" s="580"/>
      <c r="P589" s="624"/>
      <c r="Q589" s="626"/>
    </row>
    <row r="590" spans="1:17" ht="30">
      <c r="A590" s="621" t="s">
        <v>528</v>
      </c>
      <c r="B590" s="621" t="s">
        <v>288</v>
      </c>
      <c r="C590" s="618" t="s">
        <v>319</v>
      </c>
      <c r="D590" s="618" t="s">
        <v>2708</v>
      </c>
      <c r="E590" s="624"/>
      <c r="F590" s="624"/>
      <c r="G590" s="624"/>
      <c r="H590" s="618" t="s">
        <v>2222</v>
      </c>
      <c r="I590" s="624"/>
      <c r="J590" s="625"/>
      <c r="K590" s="622">
        <v>59000000</v>
      </c>
      <c r="L590" s="622"/>
      <c r="M590" s="622"/>
      <c r="N590" s="580"/>
      <c r="O590" s="580"/>
      <c r="P590" s="624"/>
      <c r="Q590" s="626"/>
    </row>
    <row r="591" spans="1:17" ht="30">
      <c r="A591" s="621" t="s">
        <v>528</v>
      </c>
      <c r="B591" s="621" t="s">
        <v>288</v>
      </c>
      <c r="C591" s="618" t="s">
        <v>319</v>
      </c>
      <c r="D591" s="618" t="s">
        <v>2708</v>
      </c>
      <c r="E591" s="624"/>
      <c r="F591" s="624"/>
      <c r="G591" s="624"/>
      <c r="H591" s="618" t="s">
        <v>2224</v>
      </c>
      <c r="I591" s="624"/>
      <c r="J591" s="625"/>
      <c r="K591" s="622">
        <v>1500000</v>
      </c>
      <c r="L591" s="622"/>
      <c r="M591" s="622"/>
      <c r="N591" s="580"/>
      <c r="O591" s="580"/>
      <c r="P591" s="624"/>
      <c r="Q591" s="626"/>
    </row>
    <row r="592" spans="1:17" ht="30">
      <c r="A592" s="621" t="s">
        <v>528</v>
      </c>
      <c r="B592" s="621" t="s">
        <v>288</v>
      </c>
      <c r="C592" s="618" t="s">
        <v>319</v>
      </c>
      <c r="D592" s="618" t="s">
        <v>2711</v>
      </c>
      <c r="E592" s="624"/>
      <c r="F592" s="624"/>
      <c r="G592" s="624"/>
      <c r="H592" s="618" t="s">
        <v>2226</v>
      </c>
      <c r="I592" s="624"/>
      <c r="J592" s="625"/>
      <c r="K592" s="622">
        <v>2623237</v>
      </c>
      <c r="L592" s="622"/>
      <c r="M592" s="622"/>
      <c r="N592" s="580"/>
      <c r="O592" s="580"/>
      <c r="P592" s="624"/>
      <c r="Q592" s="626"/>
    </row>
    <row r="593" spans="1:17" ht="15">
      <c r="A593" s="621" t="s">
        <v>528</v>
      </c>
      <c r="B593" s="621" t="s">
        <v>288</v>
      </c>
      <c r="C593" s="618" t="s">
        <v>319</v>
      </c>
      <c r="D593" s="618" t="s">
        <v>2711</v>
      </c>
      <c r="E593" s="624"/>
      <c r="F593" s="624"/>
      <c r="G593" s="624"/>
      <c r="H593" s="618" t="s">
        <v>2227</v>
      </c>
      <c r="I593" s="624"/>
      <c r="J593" s="625"/>
      <c r="K593" s="622">
        <v>3940000</v>
      </c>
      <c r="L593" s="622"/>
      <c r="M593" s="622"/>
      <c r="N593" s="580"/>
      <c r="O593" s="580"/>
      <c r="P593" s="624"/>
      <c r="Q593" s="626"/>
    </row>
    <row r="594" spans="1:17" ht="30">
      <c r="A594" s="621" t="s">
        <v>528</v>
      </c>
      <c r="B594" s="621" t="s">
        <v>288</v>
      </c>
      <c r="C594" s="618"/>
      <c r="D594" s="618" t="s">
        <v>2716</v>
      </c>
      <c r="E594" s="624"/>
      <c r="F594" s="624"/>
      <c r="G594" s="624"/>
      <c r="H594" s="618" t="s">
        <v>2228</v>
      </c>
      <c r="I594" s="624"/>
      <c r="J594" s="625"/>
      <c r="K594" s="622">
        <v>2170000</v>
      </c>
      <c r="L594" s="622"/>
      <c r="M594" s="622"/>
      <c r="N594" s="580"/>
      <c r="O594" s="580"/>
      <c r="P594" s="624"/>
      <c r="Q594" s="626"/>
    </row>
    <row r="595" spans="1:17" ht="60">
      <c r="A595" s="621" t="s">
        <v>528</v>
      </c>
      <c r="B595" s="621" t="s">
        <v>288</v>
      </c>
      <c r="C595" s="618"/>
      <c r="D595" s="618" t="s">
        <v>2716</v>
      </c>
      <c r="E595" s="624"/>
      <c r="F595" s="624"/>
      <c r="G595" s="624"/>
      <c r="H595" s="618" t="s">
        <v>2229</v>
      </c>
      <c r="I595" s="624"/>
      <c r="J595" s="625"/>
      <c r="K595" s="622">
        <v>1250000</v>
      </c>
      <c r="L595" s="622"/>
      <c r="M595" s="622"/>
      <c r="N595" s="580"/>
      <c r="O595" s="580"/>
      <c r="P595" s="624"/>
      <c r="Q595" s="626"/>
    </row>
    <row r="596" spans="1:17" ht="30">
      <c r="A596" s="621" t="s">
        <v>528</v>
      </c>
      <c r="B596" s="621" t="s">
        <v>288</v>
      </c>
      <c r="C596" s="618" t="s">
        <v>480</v>
      </c>
      <c r="D596" s="618" t="s">
        <v>2708</v>
      </c>
      <c r="E596" s="624"/>
      <c r="F596" s="624"/>
      <c r="G596" s="624"/>
      <c r="H596" s="618"/>
      <c r="I596" s="624"/>
      <c r="J596" s="625"/>
      <c r="K596" s="622">
        <v>0</v>
      </c>
      <c r="L596" s="622"/>
      <c r="M596" s="622"/>
      <c r="N596" s="580"/>
      <c r="O596" s="580"/>
      <c r="P596" s="624"/>
      <c r="Q596" s="626"/>
    </row>
    <row r="597" spans="1:17" ht="30">
      <c r="A597" s="621" t="s">
        <v>528</v>
      </c>
      <c r="B597" s="621" t="s">
        <v>288</v>
      </c>
      <c r="C597" s="618" t="s">
        <v>480</v>
      </c>
      <c r="D597" s="618" t="s">
        <v>2716</v>
      </c>
      <c r="E597" s="624"/>
      <c r="F597" s="624"/>
      <c r="G597" s="624"/>
      <c r="H597" s="618" t="s">
        <v>2230</v>
      </c>
      <c r="I597" s="624"/>
      <c r="J597" s="625"/>
      <c r="K597" s="622">
        <v>14500000</v>
      </c>
      <c r="L597" s="622"/>
      <c r="M597" s="622"/>
      <c r="N597" s="580"/>
      <c r="O597" s="580"/>
      <c r="P597" s="624"/>
      <c r="Q597" s="626"/>
    </row>
    <row r="598" spans="1:17" ht="15">
      <c r="A598" s="621" t="s">
        <v>528</v>
      </c>
      <c r="B598" s="621" t="s">
        <v>288</v>
      </c>
      <c r="C598" s="618" t="s">
        <v>480</v>
      </c>
      <c r="D598" s="618" t="s">
        <v>2716</v>
      </c>
      <c r="E598" s="624"/>
      <c r="F598" s="624"/>
      <c r="G598" s="624"/>
      <c r="H598" s="618" t="s">
        <v>2231</v>
      </c>
      <c r="I598" s="624"/>
      <c r="J598" s="625"/>
      <c r="K598" s="622">
        <v>5830000</v>
      </c>
      <c r="L598" s="622"/>
      <c r="M598" s="622"/>
      <c r="N598" s="580"/>
      <c r="O598" s="580"/>
      <c r="P598" s="624"/>
      <c r="Q598" s="626"/>
    </row>
    <row r="599" spans="1:17" ht="30">
      <c r="A599" s="621" t="s">
        <v>528</v>
      </c>
      <c r="B599" s="621" t="s">
        <v>288</v>
      </c>
      <c r="C599" s="618" t="s">
        <v>480</v>
      </c>
      <c r="D599" s="618" t="s">
        <v>2716</v>
      </c>
      <c r="E599" s="624"/>
      <c r="F599" s="624"/>
      <c r="G599" s="624"/>
      <c r="H599" s="618" t="s">
        <v>2232</v>
      </c>
      <c r="I599" s="624"/>
      <c r="J599" s="625"/>
      <c r="K599" s="622">
        <v>10000000</v>
      </c>
      <c r="L599" s="622"/>
      <c r="M599" s="622"/>
      <c r="N599" s="580"/>
      <c r="O599" s="580"/>
      <c r="P599" s="624"/>
      <c r="Q599" s="626"/>
    </row>
    <row r="600" spans="1:17" ht="30">
      <c r="A600" s="621" t="s">
        <v>528</v>
      </c>
      <c r="B600" s="621" t="s">
        <v>279</v>
      </c>
      <c r="C600" s="618"/>
      <c r="D600" s="624" t="s">
        <v>2708</v>
      </c>
      <c r="E600" s="621" t="s">
        <v>2233</v>
      </c>
      <c r="F600" s="624" t="s">
        <v>2234</v>
      </c>
      <c r="G600" s="624"/>
      <c r="H600" s="618" t="s">
        <v>2235</v>
      </c>
      <c r="I600" s="624"/>
      <c r="J600" s="625"/>
      <c r="K600" s="622">
        <v>1200000</v>
      </c>
      <c r="L600" s="622"/>
      <c r="M600" s="622"/>
      <c r="N600" s="580"/>
      <c r="O600" s="580"/>
      <c r="P600" s="624"/>
      <c r="Q600" s="626"/>
    </row>
    <row r="601" spans="1:17" ht="15">
      <c r="A601" s="621" t="s">
        <v>528</v>
      </c>
      <c r="B601" s="621" t="s">
        <v>288</v>
      </c>
      <c r="C601" s="618"/>
      <c r="D601" s="624" t="s">
        <v>2696</v>
      </c>
      <c r="E601" s="624"/>
      <c r="F601" s="624"/>
      <c r="G601" s="624"/>
      <c r="H601" s="618" t="s">
        <v>2237</v>
      </c>
      <c r="I601" s="624"/>
      <c r="J601" s="625"/>
      <c r="K601" s="622">
        <v>1511104</v>
      </c>
      <c r="L601" s="622"/>
      <c r="M601" s="622"/>
      <c r="N601" s="580"/>
      <c r="O601" s="580"/>
      <c r="P601" s="624"/>
      <c r="Q601" s="626"/>
    </row>
    <row r="602" spans="1:17" ht="30">
      <c r="A602" s="621" t="s">
        <v>528</v>
      </c>
      <c r="B602" s="621" t="s">
        <v>288</v>
      </c>
      <c r="C602" s="618"/>
      <c r="D602" s="624" t="s">
        <v>2696</v>
      </c>
      <c r="E602" s="624"/>
      <c r="F602" s="624"/>
      <c r="G602" s="624"/>
      <c r="H602" s="618" t="s">
        <v>2238</v>
      </c>
      <c r="I602" s="624"/>
      <c r="J602" s="625"/>
      <c r="K602" s="622">
        <v>1642759</v>
      </c>
      <c r="L602" s="622"/>
      <c r="M602" s="622"/>
      <c r="N602" s="580"/>
      <c r="O602" s="580"/>
      <c r="P602" s="624"/>
      <c r="Q602" s="626"/>
    </row>
    <row r="603" spans="1:17" ht="15">
      <c r="A603" s="621" t="s">
        <v>528</v>
      </c>
      <c r="B603" s="621" t="s">
        <v>288</v>
      </c>
      <c r="C603" s="618"/>
      <c r="D603" s="624" t="s">
        <v>2696</v>
      </c>
      <c r="E603" s="624"/>
      <c r="F603" s="624"/>
      <c r="G603" s="624"/>
      <c r="H603" s="618" t="s">
        <v>2240</v>
      </c>
      <c r="I603" s="624"/>
      <c r="J603" s="625"/>
      <c r="K603" s="622">
        <v>2037000</v>
      </c>
      <c r="L603" s="622"/>
      <c r="M603" s="622"/>
      <c r="N603" s="580"/>
      <c r="O603" s="580"/>
      <c r="P603" s="624"/>
      <c r="Q603" s="626"/>
    </row>
    <row r="604" spans="1:17" ht="30">
      <c r="A604" s="621" t="s">
        <v>528</v>
      </c>
      <c r="B604" s="621" t="s">
        <v>288</v>
      </c>
      <c r="C604" s="618"/>
      <c r="D604" s="624" t="s">
        <v>2696</v>
      </c>
      <c r="E604" s="624"/>
      <c r="F604" s="624"/>
      <c r="G604" s="624"/>
      <c r="H604" s="618" t="s">
        <v>2241</v>
      </c>
      <c r="I604" s="624"/>
      <c r="J604" s="625"/>
      <c r="K604" s="622">
        <v>1190611</v>
      </c>
      <c r="L604" s="622"/>
      <c r="M604" s="622"/>
      <c r="N604" s="580"/>
      <c r="O604" s="580"/>
      <c r="P604" s="624"/>
      <c r="Q604" s="626"/>
    </row>
    <row r="605" spans="1:17" ht="30">
      <c r="A605" s="621" t="s">
        <v>528</v>
      </c>
      <c r="B605" s="621" t="s">
        <v>288</v>
      </c>
      <c r="C605" s="618"/>
      <c r="D605" s="624" t="s">
        <v>2704</v>
      </c>
      <c r="E605" s="624"/>
      <c r="F605" s="624"/>
      <c r="G605" s="624"/>
      <c r="H605" s="618" t="s">
        <v>2243</v>
      </c>
      <c r="I605" s="624"/>
      <c r="J605" s="625"/>
      <c r="K605" s="622">
        <v>700000</v>
      </c>
      <c r="L605" s="622"/>
      <c r="M605" s="622"/>
      <c r="N605" s="580"/>
      <c r="O605" s="580"/>
      <c r="P605" s="624"/>
      <c r="Q605" s="626"/>
    </row>
    <row r="606" spans="1:17" ht="30">
      <c r="A606" s="621" t="s">
        <v>528</v>
      </c>
      <c r="B606" s="621" t="s">
        <v>288</v>
      </c>
      <c r="C606" s="618"/>
      <c r="D606" s="624" t="s">
        <v>2704</v>
      </c>
      <c r="E606" s="624"/>
      <c r="F606" s="624"/>
      <c r="G606" s="624"/>
      <c r="H606" s="618" t="s">
        <v>2244</v>
      </c>
      <c r="I606" s="624"/>
      <c r="J606" s="625"/>
      <c r="K606" s="622">
        <v>1000000</v>
      </c>
      <c r="L606" s="622"/>
      <c r="M606" s="622"/>
      <c r="N606" s="580"/>
      <c r="O606" s="580"/>
      <c r="P606" s="624"/>
      <c r="Q606" s="626"/>
    </row>
    <row r="607" spans="1:17" ht="30">
      <c r="A607" s="621" t="s">
        <v>528</v>
      </c>
      <c r="B607" s="621" t="s">
        <v>290</v>
      </c>
      <c r="C607" s="618"/>
      <c r="D607" s="624" t="s">
        <v>2697</v>
      </c>
      <c r="E607" s="624"/>
      <c r="F607" s="624"/>
      <c r="G607" s="624"/>
      <c r="H607" s="618" t="s">
        <v>2246</v>
      </c>
      <c r="I607" s="624"/>
      <c r="J607" s="625"/>
      <c r="K607" s="622">
        <v>19966463</v>
      </c>
      <c r="L607" s="622">
        <v>18827752.600000001</v>
      </c>
      <c r="M607" s="622">
        <v>18700276</v>
      </c>
      <c r="N607" s="580"/>
      <c r="O607" s="580"/>
      <c r="P607" s="624"/>
      <c r="Q607" s="626"/>
    </row>
    <row r="608" spans="1:17" ht="30">
      <c r="A608" s="621" t="s">
        <v>528</v>
      </c>
      <c r="B608" s="621" t="s">
        <v>290</v>
      </c>
      <c r="C608" s="618"/>
      <c r="D608" s="624" t="s">
        <v>2700</v>
      </c>
      <c r="E608" s="624"/>
      <c r="F608" s="624"/>
      <c r="G608" s="624"/>
      <c r="H608" s="618" t="s">
        <v>2248</v>
      </c>
      <c r="I608" s="624"/>
      <c r="J608" s="625"/>
      <c r="K608" s="622">
        <v>11980255</v>
      </c>
      <c r="L608" s="622" t="s">
        <v>2249</v>
      </c>
      <c r="M608" s="622">
        <v>11980255</v>
      </c>
      <c r="N608" s="580"/>
      <c r="O608" s="580"/>
      <c r="P608" s="624"/>
      <c r="Q608" s="626"/>
    </row>
    <row r="609" spans="1:17" ht="15">
      <c r="A609" s="621" t="s">
        <v>528</v>
      </c>
      <c r="B609" s="621" t="s">
        <v>290</v>
      </c>
      <c r="C609" s="618"/>
      <c r="D609" s="624" t="s">
        <v>2708</v>
      </c>
      <c r="E609" s="624"/>
      <c r="F609" s="624"/>
      <c r="G609" s="624"/>
      <c r="H609" s="618" t="s">
        <v>2251</v>
      </c>
      <c r="I609" s="624"/>
      <c r="J609" s="625"/>
      <c r="K609" s="622">
        <v>12839500</v>
      </c>
      <c r="L609" s="622">
        <v>12817395.17</v>
      </c>
      <c r="M609" s="622">
        <v>12759454</v>
      </c>
      <c r="N609" s="580"/>
      <c r="O609" s="580"/>
      <c r="P609" s="624"/>
      <c r="Q609" s="626"/>
    </row>
    <row r="610" spans="1:17" ht="15">
      <c r="A610" s="621" t="s">
        <v>528</v>
      </c>
      <c r="B610" s="621" t="s">
        <v>290</v>
      </c>
      <c r="C610" s="618"/>
      <c r="D610" s="624" t="s">
        <v>2708</v>
      </c>
      <c r="E610" s="624"/>
      <c r="F610" s="624"/>
      <c r="G610" s="624"/>
      <c r="H610" s="618" t="s">
        <v>2252</v>
      </c>
      <c r="I610" s="624"/>
      <c r="J610" s="625"/>
      <c r="K610" s="622">
        <v>12370909</v>
      </c>
      <c r="L610" s="622">
        <v>12230047.15</v>
      </c>
      <c r="M610" s="622">
        <v>12219052</v>
      </c>
      <c r="N610" s="580"/>
      <c r="O610" s="580"/>
      <c r="P610" s="624"/>
      <c r="Q610" s="626"/>
    </row>
    <row r="611" spans="1:17" ht="30">
      <c r="A611" s="621" t="s">
        <v>528</v>
      </c>
      <c r="B611" s="621" t="s">
        <v>281</v>
      </c>
      <c r="C611" s="618"/>
      <c r="D611" s="624" t="s">
        <v>2691</v>
      </c>
      <c r="E611" s="624"/>
      <c r="F611" s="624"/>
      <c r="G611" s="624"/>
      <c r="H611" s="618" t="s">
        <v>2253</v>
      </c>
      <c r="I611" s="624"/>
      <c r="J611" s="625"/>
      <c r="K611" s="622"/>
      <c r="L611" s="622"/>
      <c r="M611" s="622"/>
      <c r="N611" s="580"/>
      <c r="O611" s="580"/>
      <c r="P611" s="624"/>
      <c r="Q611" s="626"/>
    </row>
    <row r="612" spans="1:17" ht="30">
      <c r="A612" s="621" t="s">
        <v>528</v>
      </c>
      <c r="B612" s="621" t="s">
        <v>281</v>
      </c>
      <c r="C612" s="618"/>
      <c r="D612" s="624" t="s">
        <v>2700</v>
      </c>
      <c r="E612" s="624"/>
      <c r="F612" s="624"/>
      <c r="G612" s="624"/>
      <c r="H612" s="618" t="s">
        <v>2255</v>
      </c>
      <c r="I612" s="624"/>
      <c r="J612" s="625"/>
      <c r="K612" s="622"/>
      <c r="L612" s="622"/>
      <c r="M612" s="622"/>
      <c r="N612" s="580"/>
      <c r="O612" s="580"/>
      <c r="P612" s="624"/>
      <c r="Q612" s="626"/>
    </row>
    <row r="613" spans="1:17" ht="15">
      <c r="A613" s="621" t="s">
        <v>528</v>
      </c>
      <c r="B613" s="621" t="s">
        <v>281</v>
      </c>
      <c r="C613" s="618"/>
      <c r="D613" s="624" t="s">
        <v>2703</v>
      </c>
      <c r="E613" s="624"/>
      <c r="F613" s="624"/>
      <c r="G613" s="624"/>
      <c r="H613" s="618" t="s">
        <v>2257</v>
      </c>
      <c r="I613" s="624"/>
      <c r="J613" s="625"/>
      <c r="K613" s="622"/>
      <c r="L613" s="622"/>
      <c r="M613" s="622"/>
      <c r="N613" s="580"/>
      <c r="O613" s="580"/>
      <c r="P613" s="624"/>
      <c r="Q613" s="626"/>
    </row>
    <row r="614" spans="1:17" ht="30">
      <c r="A614" s="621" t="s">
        <v>528</v>
      </c>
      <c r="B614" s="621" t="s">
        <v>281</v>
      </c>
      <c r="C614" s="618"/>
      <c r="D614" s="624" t="s">
        <v>2704</v>
      </c>
      <c r="E614" s="624"/>
      <c r="F614" s="624"/>
      <c r="G614" s="624"/>
      <c r="H614" s="618" t="s">
        <v>2259</v>
      </c>
      <c r="I614" s="624"/>
      <c r="J614" s="625"/>
      <c r="K614" s="622"/>
      <c r="L614" s="622"/>
      <c r="M614" s="622"/>
      <c r="N614" s="580"/>
      <c r="O614" s="580"/>
      <c r="P614" s="624"/>
      <c r="Q614" s="626"/>
    </row>
    <row r="615" spans="1:17" ht="45">
      <c r="A615" s="621" t="s">
        <v>528</v>
      </c>
      <c r="B615" s="621" t="s">
        <v>281</v>
      </c>
      <c r="C615" s="618"/>
      <c r="D615" s="624" t="s">
        <v>2708</v>
      </c>
      <c r="E615" s="624"/>
      <c r="F615" s="624"/>
      <c r="G615" s="624"/>
      <c r="H615" s="618" t="s">
        <v>2261</v>
      </c>
      <c r="I615" s="624"/>
      <c r="J615" s="625"/>
      <c r="K615" s="622"/>
      <c r="L615" s="622"/>
      <c r="M615" s="622"/>
      <c r="N615" s="580"/>
      <c r="O615" s="580"/>
      <c r="P615" s="624"/>
      <c r="Q615" s="626"/>
    </row>
    <row r="616" spans="1:17" ht="15">
      <c r="A616" s="621" t="s">
        <v>528</v>
      </c>
      <c r="B616" s="621" t="s">
        <v>281</v>
      </c>
      <c r="C616" s="618"/>
      <c r="D616" s="624" t="s">
        <v>2711</v>
      </c>
      <c r="E616" s="624"/>
      <c r="F616" s="624"/>
      <c r="G616" s="624"/>
      <c r="H616" s="618" t="s">
        <v>2262</v>
      </c>
      <c r="I616" s="624"/>
      <c r="J616" s="625"/>
      <c r="K616" s="622"/>
      <c r="L616" s="622"/>
      <c r="M616" s="622"/>
      <c r="N616" s="580"/>
      <c r="O616" s="580"/>
      <c r="P616" s="624"/>
      <c r="Q616" s="626"/>
    </row>
    <row r="617" spans="1:17" ht="30">
      <c r="A617" s="621" t="s">
        <v>528</v>
      </c>
      <c r="B617" s="621" t="s">
        <v>281</v>
      </c>
      <c r="C617" s="618"/>
      <c r="D617" s="624" t="s">
        <v>2716</v>
      </c>
      <c r="E617" s="624"/>
      <c r="F617" s="624"/>
      <c r="G617" s="624"/>
      <c r="H617" s="618" t="s">
        <v>2264</v>
      </c>
      <c r="I617" s="624"/>
      <c r="J617" s="625"/>
      <c r="K617" s="622"/>
      <c r="L617" s="622"/>
      <c r="M617" s="622"/>
      <c r="N617" s="580"/>
      <c r="O617" s="580"/>
      <c r="P617" s="624"/>
      <c r="Q617" s="626"/>
    </row>
    <row r="618" spans="1:17" ht="45">
      <c r="A618" s="621" t="s">
        <v>528</v>
      </c>
      <c r="B618" s="621" t="s">
        <v>281</v>
      </c>
      <c r="C618" s="618"/>
      <c r="D618" s="624" t="s">
        <v>2716</v>
      </c>
      <c r="E618" s="624"/>
      <c r="F618" s="624"/>
      <c r="G618" s="624"/>
      <c r="H618" s="618" t="s">
        <v>2265</v>
      </c>
      <c r="I618" s="624"/>
      <c r="J618" s="625"/>
      <c r="K618" s="622"/>
      <c r="L618" s="622"/>
      <c r="M618" s="622"/>
      <c r="N618" s="580"/>
      <c r="O618" s="580"/>
      <c r="P618" s="624"/>
      <c r="Q618" s="626"/>
    </row>
    <row r="619" spans="1:17" ht="30">
      <c r="A619" s="621" t="s">
        <v>528</v>
      </c>
      <c r="B619" s="621" t="s">
        <v>281</v>
      </c>
      <c r="C619" s="618"/>
      <c r="D619" s="624" t="s">
        <v>2716</v>
      </c>
      <c r="E619" s="624"/>
      <c r="F619" s="624"/>
      <c r="G619" s="624"/>
      <c r="H619" s="618" t="s">
        <v>2266</v>
      </c>
      <c r="I619" s="624"/>
      <c r="J619" s="625"/>
      <c r="K619" s="622"/>
      <c r="L619" s="622"/>
      <c r="M619" s="622"/>
      <c r="N619" s="580"/>
      <c r="O619" s="580"/>
      <c r="P619" s="624"/>
      <c r="Q619" s="626"/>
    </row>
    <row r="620" spans="1:17" ht="30">
      <c r="A620" s="621" t="s">
        <v>528</v>
      </c>
      <c r="B620" s="621" t="s">
        <v>281</v>
      </c>
      <c r="C620" s="618"/>
      <c r="D620" s="624" t="s">
        <v>2716</v>
      </c>
      <c r="E620" s="624"/>
      <c r="F620" s="624"/>
      <c r="G620" s="624"/>
      <c r="H620" s="618" t="s">
        <v>2267</v>
      </c>
      <c r="I620" s="624"/>
      <c r="J620" s="625"/>
      <c r="K620" s="622"/>
      <c r="L620" s="622"/>
      <c r="M620" s="622"/>
      <c r="N620" s="580"/>
      <c r="O620" s="580"/>
      <c r="P620" s="624"/>
      <c r="Q620" s="626"/>
    </row>
    <row r="621" spans="1:17" ht="30">
      <c r="A621" s="621" t="s">
        <v>528</v>
      </c>
      <c r="B621" s="621" t="s">
        <v>281</v>
      </c>
      <c r="C621" s="618"/>
      <c r="D621" s="624" t="s">
        <v>2716</v>
      </c>
      <c r="E621" s="624"/>
      <c r="F621" s="624"/>
      <c r="G621" s="624"/>
      <c r="H621" s="618" t="s">
        <v>2268</v>
      </c>
      <c r="I621" s="624"/>
      <c r="J621" s="625"/>
      <c r="K621" s="622"/>
      <c r="L621" s="622"/>
      <c r="M621" s="622"/>
      <c r="N621" s="580"/>
      <c r="O621" s="580"/>
      <c r="P621" s="624"/>
      <c r="Q621" s="626"/>
    </row>
    <row r="622" spans="1:17" ht="45">
      <c r="A622" s="621" t="s">
        <v>528</v>
      </c>
      <c r="B622" s="621" t="s">
        <v>281</v>
      </c>
      <c r="C622" s="618"/>
      <c r="D622" s="624" t="s">
        <v>2716</v>
      </c>
      <c r="E622" s="624"/>
      <c r="F622" s="624"/>
      <c r="G622" s="624"/>
      <c r="H622" s="618" t="s">
        <v>2269</v>
      </c>
      <c r="I622" s="624"/>
      <c r="J622" s="625"/>
      <c r="K622" s="622"/>
      <c r="L622" s="622"/>
      <c r="M622" s="622"/>
      <c r="N622" s="580"/>
      <c r="O622" s="580"/>
      <c r="P622" s="624"/>
      <c r="Q622" s="626"/>
    </row>
    <row r="623" spans="1:17" ht="30">
      <c r="A623" s="621" t="s">
        <v>528</v>
      </c>
      <c r="B623" s="621" t="s">
        <v>275</v>
      </c>
      <c r="C623" s="618"/>
      <c r="D623" s="624" t="s">
        <v>2708</v>
      </c>
      <c r="E623" s="624"/>
      <c r="F623" s="624"/>
      <c r="G623" s="624"/>
      <c r="H623" s="618" t="s">
        <v>2270</v>
      </c>
      <c r="I623" s="624"/>
      <c r="J623" s="625"/>
      <c r="K623" s="622"/>
      <c r="L623" s="622"/>
      <c r="M623" s="622"/>
      <c r="N623" s="580"/>
      <c r="O623" s="580"/>
      <c r="P623" s="624"/>
      <c r="Q623" s="626"/>
    </row>
    <row r="624" spans="1:17" ht="60">
      <c r="A624" s="686" t="s">
        <v>2286</v>
      </c>
      <c r="B624" s="686" t="s">
        <v>267</v>
      </c>
      <c r="C624" s="686" t="s">
        <v>2287</v>
      </c>
      <c r="D624" s="621" t="s">
        <v>2696</v>
      </c>
      <c r="E624" s="621" t="s">
        <v>2289</v>
      </c>
      <c r="F624" s="621" t="s">
        <v>2290</v>
      </c>
      <c r="G624" s="704" t="s">
        <v>2292</v>
      </c>
      <c r="H624" s="618" t="s">
        <v>2291</v>
      </c>
      <c r="I624" s="621"/>
      <c r="J624" s="622">
        <v>1652810</v>
      </c>
      <c r="K624" s="622">
        <v>2592705</v>
      </c>
      <c r="L624" s="622">
        <v>2563875.0188000002</v>
      </c>
      <c r="M624" s="622">
        <v>2546429.9740000004</v>
      </c>
      <c r="N624" s="577">
        <v>0.98215183524542915</v>
      </c>
      <c r="O624" s="577">
        <v>1</v>
      </c>
      <c r="P624" s="600"/>
      <c r="Q624" s="618" t="s">
        <v>2293</v>
      </c>
    </row>
    <row r="625" spans="1:17" ht="15">
      <c r="A625" s="686" t="s">
        <v>2286</v>
      </c>
      <c r="B625" s="686" t="s">
        <v>267</v>
      </c>
      <c r="C625" s="686" t="s">
        <v>2287</v>
      </c>
      <c r="D625" s="621" t="s">
        <v>2696</v>
      </c>
      <c r="E625" s="621" t="s">
        <v>2289</v>
      </c>
      <c r="F625" s="621" t="s">
        <v>2294</v>
      </c>
      <c r="G625" s="704" t="s">
        <v>2296</v>
      </c>
      <c r="H625" s="618" t="s">
        <v>2295</v>
      </c>
      <c r="I625" s="621"/>
      <c r="J625" s="622">
        <v>760000</v>
      </c>
      <c r="K625" s="622">
        <v>1404648</v>
      </c>
      <c r="L625" s="622">
        <v>1370803.49483</v>
      </c>
      <c r="M625" s="622">
        <v>1369168.7043299999</v>
      </c>
      <c r="N625" s="577">
        <v>0.97474150415620131</v>
      </c>
      <c r="O625" s="577">
        <v>1</v>
      </c>
      <c r="P625" s="600"/>
      <c r="Q625" s="618" t="s">
        <v>2297</v>
      </c>
    </row>
    <row r="626" spans="1:17" ht="30">
      <c r="A626" s="686" t="s">
        <v>2286</v>
      </c>
      <c r="B626" s="686" t="s">
        <v>267</v>
      </c>
      <c r="C626" s="686" t="s">
        <v>2287</v>
      </c>
      <c r="D626" s="621" t="s">
        <v>2696</v>
      </c>
      <c r="E626" s="621" t="s">
        <v>2289</v>
      </c>
      <c r="F626" s="621" t="s">
        <v>2294</v>
      </c>
      <c r="G626" s="621" t="s">
        <v>2298</v>
      </c>
      <c r="H626" s="618" t="s">
        <v>2299</v>
      </c>
      <c r="I626" s="621"/>
      <c r="J626" s="622">
        <v>720000</v>
      </c>
      <c r="K626" s="622">
        <v>1031538</v>
      </c>
      <c r="L626" s="622">
        <v>1024877.48948</v>
      </c>
      <c r="M626" s="622">
        <v>1013137.7976100001</v>
      </c>
      <c r="N626" s="577">
        <v>0.9821623610666792</v>
      </c>
      <c r="O626" s="577">
        <v>1</v>
      </c>
      <c r="P626" s="600"/>
      <c r="Q626" s="618" t="s">
        <v>2300</v>
      </c>
    </row>
    <row r="627" spans="1:17" ht="30">
      <c r="A627" s="686" t="s">
        <v>2286</v>
      </c>
      <c r="B627" s="686" t="s">
        <v>267</v>
      </c>
      <c r="C627" s="686" t="s">
        <v>2287</v>
      </c>
      <c r="D627" s="621" t="s">
        <v>2696</v>
      </c>
      <c r="E627" s="621" t="s">
        <v>2289</v>
      </c>
      <c r="F627" s="621" t="s">
        <v>2301</v>
      </c>
      <c r="G627" s="704" t="s">
        <v>2303</v>
      </c>
      <c r="H627" s="618" t="s">
        <v>2302</v>
      </c>
      <c r="I627" s="621"/>
      <c r="J627" s="622">
        <v>632000</v>
      </c>
      <c r="K627" s="622">
        <v>1240427</v>
      </c>
      <c r="L627" s="622">
        <v>1210415.11619</v>
      </c>
      <c r="M627" s="622">
        <v>1218811.3813499999</v>
      </c>
      <c r="N627" s="577">
        <v>0.98257405018594401</v>
      </c>
      <c r="O627" s="577">
        <v>1</v>
      </c>
      <c r="P627" s="600"/>
      <c r="Q627" s="618" t="s">
        <v>2297</v>
      </c>
    </row>
    <row r="628" spans="1:17" ht="30">
      <c r="A628" s="686" t="s">
        <v>2286</v>
      </c>
      <c r="B628" s="686" t="s">
        <v>267</v>
      </c>
      <c r="C628" s="686" t="s">
        <v>2287</v>
      </c>
      <c r="D628" s="621" t="s">
        <v>2696</v>
      </c>
      <c r="E628" s="621" t="s">
        <v>2289</v>
      </c>
      <c r="F628" s="621" t="s">
        <v>2301</v>
      </c>
      <c r="G628" s="704" t="s">
        <v>2305</v>
      </c>
      <c r="H628" s="618" t="s">
        <v>2304</v>
      </c>
      <c r="I628" s="621"/>
      <c r="J628" s="622">
        <v>960000</v>
      </c>
      <c r="K628" s="622">
        <v>1700471</v>
      </c>
      <c r="L628" s="622">
        <v>1671317.4227199999</v>
      </c>
      <c r="M628" s="622">
        <v>1665969.47226</v>
      </c>
      <c r="N628" s="577">
        <v>0.97971060503825114</v>
      </c>
      <c r="O628" s="577">
        <v>1</v>
      </c>
      <c r="P628" s="600"/>
      <c r="Q628" s="618" t="s">
        <v>2306</v>
      </c>
    </row>
    <row r="629" spans="1:17" ht="30">
      <c r="A629" s="686" t="s">
        <v>2286</v>
      </c>
      <c r="B629" s="686" t="s">
        <v>267</v>
      </c>
      <c r="C629" s="630" t="s">
        <v>2287</v>
      </c>
      <c r="D629" s="621" t="s">
        <v>2697</v>
      </c>
      <c r="E629" s="621" t="s">
        <v>2308</v>
      </c>
      <c r="F629" s="621" t="s">
        <v>2309</v>
      </c>
      <c r="G629" s="621" t="s">
        <v>601</v>
      </c>
      <c r="H629" s="618" t="s">
        <v>2310</v>
      </c>
      <c r="I629" s="621"/>
      <c r="J629" s="622">
        <v>2310000</v>
      </c>
      <c r="K629" s="622">
        <v>4123615</v>
      </c>
      <c r="L629" s="622">
        <v>4004797.16909</v>
      </c>
      <c r="M629" s="622">
        <v>3845759.4258499998</v>
      </c>
      <c r="N629" s="577">
        <v>0.93261844906714131</v>
      </c>
      <c r="O629" s="577">
        <v>1</v>
      </c>
      <c r="P629" s="600"/>
      <c r="Q629" s="618" t="s">
        <v>2312</v>
      </c>
    </row>
    <row r="630" spans="1:17" ht="30">
      <c r="A630" s="686" t="s">
        <v>2286</v>
      </c>
      <c r="B630" s="686" t="s">
        <v>267</v>
      </c>
      <c r="C630" s="630" t="s">
        <v>2287</v>
      </c>
      <c r="D630" s="621" t="s">
        <v>2697</v>
      </c>
      <c r="E630" s="621" t="s">
        <v>2313</v>
      </c>
      <c r="F630" s="621" t="s">
        <v>2314</v>
      </c>
      <c r="G630" s="621" t="s">
        <v>2299</v>
      </c>
      <c r="H630" s="618" t="s">
        <v>2315</v>
      </c>
      <c r="I630" s="621"/>
      <c r="J630" s="622">
        <v>948000</v>
      </c>
      <c r="K630" s="622">
        <v>2446718</v>
      </c>
      <c r="L630" s="622">
        <v>2439269.8956900002</v>
      </c>
      <c r="M630" s="622">
        <v>2289960.9657799997</v>
      </c>
      <c r="N630" s="577">
        <v>0.93593171169705691</v>
      </c>
      <c r="O630" s="577">
        <v>1</v>
      </c>
      <c r="P630" s="600"/>
      <c r="Q630" s="618" t="s">
        <v>2312</v>
      </c>
    </row>
    <row r="631" spans="1:17" ht="60">
      <c r="A631" s="686" t="s">
        <v>2286</v>
      </c>
      <c r="B631" s="686" t="s">
        <v>267</v>
      </c>
      <c r="C631" s="630" t="s">
        <v>2287</v>
      </c>
      <c r="D631" s="621" t="s">
        <v>2697</v>
      </c>
      <c r="E631" s="621" t="s">
        <v>2308</v>
      </c>
      <c r="F631" s="621" t="s">
        <v>2309</v>
      </c>
      <c r="G631" s="621" t="s">
        <v>2311</v>
      </c>
      <c r="H631" s="618" t="s">
        <v>2317</v>
      </c>
      <c r="I631" s="621"/>
      <c r="J631" s="622">
        <v>920000</v>
      </c>
      <c r="K631" s="622">
        <v>1476000</v>
      </c>
      <c r="L631" s="622">
        <v>0</v>
      </c>
      <c r="M631" s="622">
        <v>0</v>
      </c>
      <c r="N631" s="577">
        <v>0</v>
      </c>
      <c r="O631" s="577">
        <v>0</v>
      </c>
      <c r="P631" s="600"/>
      <c r="Q631" s="618" t="s">
        <v>2319</v>
      </c>
    </row>
    <row r="632" spans="1:17" ht="30">
      <c r="A632" s="686" t="s">
        <v>2286</v>
      </c>
      <c r="B632" s="686" t="s">
        <v>267</v>
      </c>
      <c r="C632" s="630" t="s">
        <v>2287</v>
      </c>
      <c r="D632" s="621" t="s">
        <v>2697</v>
      </c>
      <c r="E632" s="621" t="s">
        <v>2308</v>
      </c>
      <c r="F632" s="621" t="s">
        <v>2309</v>
      </c>
      <c r="G632" s="621" t="s">
        <v>2316</v>
      </c>
      <c r="H632" s="618" t="s">
        <v>2320</v>
      </c>
      <c r="I632" s="621"/>
      <c r="J632" s="622">
        <v>1200000</v>
      </c>
      <c r="K632" s="622">
        <v>1328000</v>
      </c>
      <c r="L632" s="622">
        <v>1218085.1101299999</v>
      </c>
      <c r="M632" s="622">
        <v>1140436.6429100002</v>
      </c>
      <c r="N632" s="577">
        <v>0.85876253231174715</v>
      </c>
      <c r="O632" s="577">
        <v>1</v>
      </c>
      <c r="P632" s="600"/>
      <c r="Q632" s="618" t="s">
        <v>2322</v>
      </c>
    </row>
    <row r="633" spans="1:17" ht="210">
      <c r="A633" s="686" t="s">
        <v>2286</v>
      </c>
      <c r="B633" s="686" t="s">
        <v>267</v>
      </c>
      <c r="C633" s="630" t="s">
        <v>2287</v>
      </c>
      <c r="D633" s="621" t="s">
        <v>2703</v>
      </c>
      <c r="E633" s="621" t="s">
        <v>2324</v>
      </c>
      <c r="F633" s="621" t="s">
        <v>2325</v>
      </c>
      <c r="G633" s="621" t="s">
        <v>2326</v>
      </c>
      <c r="H633" s="618" t="s">
        <v>2327</v>
      </c>
      <c r="I633" s="621"/>
      <c r="J633" s="622">
        <v>2500000</v>
      </c>
      <c r="K633" s="622">
        <v>2500000</v>
      </c>
      <c r="L633" s="622">
        <v>1799061.075</v>
      </c>
      <c r="M633" s="622">
        <v>1793977.94998</v>
      </c>
      <c r="N633" s="577">
        <v>0.71759117999200006</v>
      </c>
      <c r="O633" s="577">
        <v>0.72</v>
      </c>
      <c r="P633" s="600"/>
      <c r="Q633" s="618" t="s">
        <v>2328</v>
      </c>
    </row>
    <row r="634" spans="1:17" ht="120">
      <c r="A634" s="686" t="s">
        <v>2286</v>
      </c>
      <c r="B634" s="686" t="s">
        <v>267</v>
      </c>
      <c r="C634" s="630" t="s">
        <v>2287</v>
      </c>
      <c r="D634" s="621" t="s">
        <v>2703</v>
      </c>
      <c r="E634" s="621" t="s">
        <v>2324</v>
      </c>
      <c r="F634" s="621" t="s">
        <v>2325</v>
      </c>
      <c r="G634" s="621" t="s">
        <v>2329</v>
      </c>
      <c r="H634" s="618" t="s">
        <v>2330</v>
      </c>
      <c r="I634" s="621"/>
      <c r="J634" s="622">
        <v>1000000</v>
      </c>
      <c r="K634" s="622">
        <v>1000000</v>
      </c>
      <c r="L634" s="622">
        <v>811406.72415999998</v>
      </c>
      <c r="M634" s="622">
        <v>328279.75623</v>
      </c>
      <c r="N634" s="577">
        <v>0.32827975623</v>
      </c>
      <c r="O634" s="577">
        <v>0.5</v>
      </c>
      <c r="P634" s="600"/>
      <c r="Q634" s="618" t="s">
        <v>2331</v>
      </c>
    </row>
    <row r="635" spans="1:17" ht="45">
      <c r="A635" s="686" t="s">
        <v>2286</v>
      </c>
      <c r="B635" s="686" t="s">
        <v>267</v>
      </c>
      <c r="C635" s="630" t="s">
        <v>2287</v>
      </c>
      <c r="D635" s="621" t="s">
        <v>2703</v>
      </c>
      <c r="E635" s="621" t="s">
        <v>2324</v>
      </c>
      <c r="F635" s="621" t="s">
        <v>2325</v>
      </c>
      <c r="G635" s="621" t="s">
        <v>2318</v>
      </c>
      <c r="H635" s="618" t="s">
        <v>2332</v>
      </c>
      <c r="I635" s="621"/>
      <c r="J635" s="622">
        <v>1000000</v>
      </c>
      <c r="K635" s="622">
        <v>1000000</v>
      </c>
      <c r="L635" s="622">
        <v>220391.7</v>
      </c>
      <c r="M635" s="622">
        <v>220391.7</v>
      </c>
      <c r="N635" s="577">
        <v>0.22039170000000002</v>
      </c>
      <c r="O635" s="577">
        <v>0.22</v>
      </c>
      <c r="P635" s="600"/>
      <c r="Q635" s="618" t="s">
        <v>2334</v>
      </c>
    </row>
    <row r="636" spans="1:17" ht="30">
      <c r="A636" s="686" t="s">
        <v>2286</v>
      </c>
      <c r="B636" s="686" t="s">
        <v>267</v>
      </c>
      <c r="C636" s="630" t="s">
        <v>2287</v>
      </c>
      <c r="D636" s="621" t="s">
        <v>2705</v>
      </c>
      <c r="E636" s="621" t="s">
        <v>2336</v>
      </c>
      <c r="F636" s="621" t="s">
        <v>2337</v>
      </c>
      <c r="G636" s="621" t="s">
        <v>2338</v>
      </c>
      <c r="H636" s="618" t="s">
        <v>2339</v>
      </c>
      <c r="I636" s="621"/>
      <c r="J636" s="622">
        <v>2050000</v>
      </c>
      <c r="K636" s="622">
        <v>2050000</v>
      </c>
      <c r="L636" s="622">
        <v>2048441.40769</v>
      </c>
      <c r="M636" s="622">
        <v>2047233.2906200001</v>
      </c>
      <c r="N636" s="577">
        <v>0.99865038566829278</v>
      </c>
      <c r="O636" s="577">
        <v>1</v>
      </c>
      <c r="P636" s="600"/>
      <c r="Q636" s="618" t="s">
        <v>2340</v>
      </c>
    </row>
    <row r="637" spans="1:17" ht="30">
      <c r="A637" s="686" t="s">
        <v>2286</v>
      </c>
      <c r="B637" s="686" t="s">
        <v>267</v>
      </c>
      <c r="C637" s="630" t="s">
        <v>2287</v>
      </c>
      <c r="D637" s="621" t="s">
        <v>2708</v>
      </c>
      <c r="E637" s="621" t="s">
        <v>2342</v>
      </c>
      <c r="F637" s="621" t="s">
        <v>2343</v>
      </c>
      <c r="G637" s="704" t="s">
        <v>2345</v>
      </c>
      <c r="H637" s="618" t="s">
        <v>2344</v>
      </c>
      <c r="I637" s="621"/>
      <c r="J637" s="622">
        <v>1800000</v>
      </c>
      <c r="K637" s="622">
        <v>2950000</v>
      </c>
      <c r="L637" s="622">
        <v>2929818.7784899999</v>
      </c>
      <c r="M637" s="622">
        <v>2774456.7618700005</v>
      </c>
      <c r="N637" s="577">
        <v>0.94049381758305106</v>
      </c>
      <c r="O637" s="577">
        <v>0.95</v>
      </c>
      <c r="P637" s="600"/>
      <c r="Q637" s="618" t="s">
        <v>2346</v>
      </c>
    </row>
    <row r="638" spans="1:17" ht="30">
      <c r="A638" s="686" t="s">
        <v>2286</v>
      </c>
      <c r="B638" s="686" t="s">
        <v>267</v>
      </c>
      <c r="C638" s="630" t="s">
        <v>2287</v>
      </c>
      <c r="D638" s="621" t="s">
        <v>2708</v>
      </c>
      <c r="E638" s="621" t="s">
        <v>2347</v>
      </c>
      <c r="F638" s="621" t="s">
        <v>2348</v>
      </c>
      <c r="G638" s="621" t="s">
        <v>2321</v>
      </c>
      <c r="H638" s="618" t="s">
        <v>1200</v>
      </c>
      <c r="I638" s="621"/>
      <c r="J638" s="622">
        <v>1600000</v>
      </c>
      <c r="K638" s="622">
        <v>1812725</v>
      </c>
      <c r="L638" s="622">
        <v>1812047.6340900001</v>
      </c>
      <c r="M638" s="622">
        <v>1778089.9096400002</v>
      </c>
      <c r="N638" s="577">
        <v>0.98089335648816023</v>
      </c>
      <c r="O638" s="577">
        <v>1</v>
      </c>
      <c r="P638" s="600"/>
      <c r="Q638" s="618" t="s">
        <v>2350</v>
      </c>
    </row>
    <row r="639" spans="1:17" ht="45">
      <c r="A639" s="686" t="s">
        <v>2286</v>
      </c>
      <c r="B639" s="686" t="s">
        <v>267</v>
      </c>
      <c r="C639" s="630" t="s">
        <v>2287</v>
      </c>
      <c r="D639" s="621" t="s">
        <v>2711</v>
      </c>
      <c r="E639" s="621" t="s">
        <v>2352</v>
      </c>
      <c r="F639" s="621" t="s">
        <v>2353</v>
      </c>
      <c r="G639" s="704" t="s">
        <v>2355</v>
      </c>
      <c r="H639" s="618" t="s">
        <v>2354</v>
      </c>
      <c r="I639" s="621"/>
      <c r="J639" s="622">
        <v>1500000</v>
      </c>
      <c r="K639" s="622">
        <v>7210000</v>
      </c>
      <c r="L639" s="622">
        <v>7097576.1451399997</v>
      </c>
      <c r="M639" s="622">
        <v>5313053.4713200005</v>
      </c>
      <c r="N639" s="577">
        <v>0.73690062015533986</v>
      </c>
      <c r="O639" s="577">
        <v>0.92</v>
      </c>
      <c r="P639" s="600"/>
      <c r="Q639" s="618" t="s">
        <v>2356</v>
      </c>
    </row>
    <row r="640" spans="1:17" ht="45">
      <c r="A640" s="686" t="s">
        <v>2286</v>
      </c>
      <c r="B640" s="686" t="s">
        <v>267</v>
      </c>
      <c r="C640" s="630" t="s">
        <v>2287</v>
      </c>
      <c r="D640" s="621" t="s">
        <v>2711</v>
      </c>
      <c r="E640" s="621" t="s">
        <v>2352</v>
      </c>
      <c r="F640" s="621" t="s">
        <v>2353</v>
      </c>
      <c r="G640" s="621" t="s">
        <v>2333</v>
      </c>
      <c r="H640" s="618" t="s">
        <v>2357</v>
      </c>
      <c r="I640" s="621"/>
      <c r="J640" s="622">
        <v>3000000</v>
      </c>
      <c r="K640" s="622">
        <v>4000000</v>
      </c>
      <c r="L640" s="622">
        <v>3566368.03308</v>
      </c>
      <c r="M640" s="622">
        <v>2951954.2807999998</v>
      </c>
      <c r="N640" s="577">
        <v>0.73798857019999997</v>
      </c>
      <c r="O640" s="577">
        <v>0.95</v>
      </c>
      <c r="P640" s="600"/>
      <c r="Q640" s="618" t="s">
        <v>2359</v>
      </c>
    </row>
    <row r="641" spans="1:17" ht="105">
      <c r="A641" s="686" t="s">
        <v>2286</v>
      </c>
      <c r="B641" s="686" t="s">
        <v>267</v>
      </c>
      <c r="C641" s="630" t="s">
        <v>2287</v>
      </c>
      <c r="D641" s="621" t="s">
        <v>2711</v>
      </c>
      <c r="E641" s="621" t="s">
        <v>2352</v>
      </c>
      <c r="F641" s="621" t="s">
        <v>2353</v>
      </c>
      <c r="G641" s="704" t="s">
        <v>2361</v>
      </c>
      <c r="H641" s="618" t="s">
        <v>2360</v>
      </c>
      <c r="I641" s="621"/>
      <c r="J641" s="622">
        <v>1100000</v>
      </c>
      <c r="K641" s="622">
        <v>2924200</v>
      </c>
      <c r="L641" s="622">
        <v>2314831.2743500001</v>
      </c>
      <c r="M641" s="622">
        <v>602.57434999999998</v>
      </c>
      <c r="N641" s="577">
        <v>2.0606468435811504E-4</v>
      </c>
      <c r="O641" s="577">
        <v>0</v>
      </c>
      <c r="P641" s="600"/>
      <c r="Q641" s="618" t="s">
        <v>2362</v>
      </c>
    </row>
    <row r="642" spans="1:17" ht="15">
      <c r="A642" s="686" t="s">
        <v>2286</v>
      </c>
      <c r="B642" s="686" t="s">
        <v>267</v>
      </c>
      <c r="C642" s="630" t="s">
        <v>2287</v>
      </c>
      <c r="D642" s="621" t="s">
        <v>2711</v>
      </c>
      <c r="E642" s="621" t="s">
        <v>2352</v>
      </c>
      <c r="F642" s="621" t="s">
        <v>2353</v>
      </c>
      <c r="G642" s="704" t="s">
        <v>2364</v>
      </c>
      <c r="H642" s="618" t="s">
        <v>2363</v>
      </c>
      <c r="I642" s="621"/>
      <c r="J642" s="622">
        <v>600000</v>
      </c>
      <c r="K642" s="622">
        <v>2456000</v>
      </c>
      <c r="L642" s="622">
        <v>2453892.7447700002</v>
      </c>
      <c r="M642" s="622">
        <v>2436150.4811200001</v>
      </c>
      <c r="N642" s="577">
        <v>0.99191794833876223</v>
      </c>
      <c r="O642" s="577">
        <v>1</v>
      </c>
      <c r="P642" s="600"/>
      <c r="Q642" s="618" t="s">
        <v>14</v>
      </c>
    </row>
    <row r="643" spans="1:17" ht="30">
      <c r="A643" s="686" t="s">
        <v>2286</v>
      </c>
      <c r="B643" s="686" t="s">
        <v>267</v>
      </c>
      <c r="C643" s="630" t="s">
        <v>2287</v>
      </c>
      <c r="D643" s="621" t="s">
        <v>2716</v>
      </c>
      <c r="E643" s="621" t="s">
        <v>2366</v>
      </c>
      <c r="F643" s="621" t="s">
        <v>2367</v>
      </c>
      <c r="G643" s="621" t="s">
        <v>2349</v>
      </c>
      <c r="H643" s="618" t="s">
        <v>2368</v>
      </c>
      <c r="I643" s="621"/>
      <c r="J643" s="622">
        <v>2500000</v>
      </c>
      <c r="K643" s="622">
        <v>3600000</v>
      </c>
      <c r="L643" s="622">
        <v>2310097.7072800002</v>
      </c>
      <c r="M643" s="622">
        <v>678621.86604999995</v>
      </c>
      <c r="N643" s="577">
        <v>0.18850607390277777</v>
      </c>
      <c r="O643" s="577">
        <v>0.22</v>
      </c>
      <c r="P643" s="600"/>
      <c r="Q643" s="618" t="s">
        <v>2370</v>
      </c>
    </row>
    <row r="644" spans="1:17" ht="15">
      <c r="A644" s="686" t="s">
        <v>2286</v>
      </c>
      <c r="B644" s="686" t="s">
        <v>267</v>
      </c>
      <c r="C644" s="630" t="s">
        <v>2287</v>
      </c>
      <c r="D644" s="621" t="s">
        <v>2716</v>
      </c>
      <c r="E644" s="621" t="s">
        <v>2371</v>
      </c>
      <c r="F644" s="621" t="s">
        <v>2372</v>
      </c>
      <c r="G644" s="621" t="s">
        <v>2373</v>
      </c>
      <c r="H644" s="618" t="s">
        <v>2374</v>
      </c>
      <c r="I644" s="621"/>
      <c r="J644" s="622">
        <v>1000000</v>
      </c>
      <c r="K644" s="622">
        <v>1000000</v>
      </c>
      <c r="L644" s="622">
        <v>998952.52396000002</v>
      </c>
      <c r="M644" s="622">
        <v>920328.82253</v>
      </c>
      <c r="N644" s="577">
        <v>0.92032882253000003</v>
      </c>
      <c r="O644" s="577">
        <v>1</v>
      </c>
      <c r="P644" s="600"/>
      <c r="Q644" s="618" t="s">
        <v>2375</v>
      </c>
    </row>
    <row r="645" spans="1:17" ht="30">
      <c r="A645" s="686" t="s">
        <v>2286</v>
      </c>
      <c r="B645" s="686" t="s">
        <v>267</v>
      </c>
      <c r="C645" s="630" t="s">
        <v>2287</v>
      </c>
      <c r="D645" s="621" t="s">
        <v>2716</v>
      </c>
      <c r="E645" s="621" t="s">
        <v>2371</v>
      </c>
      <c r="F645" s="621" t="s">
        <v>2372</v>
      </c>
      <c r="G645" s="621" t="s">
        <v>2376</v>
      </c>
      <c r="H645" s="618" t="s">
        <v>2377</v>
      </c>
      <c r="I645" s="621"/>
      <c r="J645" s="622">
        <v>1000000</v>
      </c>
      <c r="K645" s="622">
        <v>1000000</v>
      </c>
      <c r="L645" s="622">
        <v>830171.32715999999</v>
      </c>
      <c r="M645" s="622">
        <v>160062.69978</v>
      </c>
      <c r="N645" s="577">
        <v>0.16006269977999998</v>
      </c>
      <c r="O645" s="577">
        <v>0.09</v>
      </c>
      <c r="P645" s="600"/>
      <c r="Q645" s="618" t="s">
        <v>2378</v>
      </c>
    </row>
    <row r="646" spans="1:17" ht="30">
      <c r="A646" s="686" t="s">
        <v>2286</v>
      </c>
      <c r="B646" s="686" t="s">
        <v>267</v>
      </c>
      <c r="C646" s="621" t="s">
        <v>2379</v>
      </c>
      <c r="D646" s="621" t="s">
        <v>2704</v>
      </c>
      <c r="E646" s="621" t="s">
        <v>2381</v>
      </c>
      <c r="F646" s="621" t="s">
        <v>2382</v>
      </c>
      <c r="G646" s="621" t="s">
        <v>2383</v>
      </c>
      <c r="H646" s="618" t="s">
        <v>2384</v>
      </c>
      <c r="I646" s="621"/>
      <c r="J646" s="622">
        <v>2529714.2799999998</v>
      </c>
      <c r="K646" s="622">
        <v>2529714.2799999998</v>
      </c>
      <c r="L646" s="622">
        <v>1739554.16756</v>
      </c>
      <c r="M646" s="622">
        <v>129620.63336000001</v>
      </c>
      <c r="N646" s="577">
        <v>5.1239238511947685E-2</v>
      </c>
      <c r="O646" s="577">
        <v>0.3</v>
      </c>
      <c r="P646" s="600"/>
      <c r="Q646" s="618" t="s">
        <v>2385</v>
      </c>
    </row>
    <row r="647" spans="1:17" ht="30">
      <c r="A647" s="686" t="s">
        <v>2286</v>
      </c>
      <c r="B647" s="686" t="s">
        <v>267</v>
      </c>
      <c r="C647" s="630" t="s">
        <v>1337</v>
      </c>
      <c r="D647" s="621" t="s">
        <v>2705</v>
      </c>
      <c r="E647" s="621" t="s">
        <v>2336</v>
      </c>
      <c r="F647" s="621" t="s">
        <v>2337</v>
      </c>
      <c r="G647" s="704" t="s">
        <v>2388</v>
      </c>
      <c r="H647" s="618" t="s">
        <v>2387</v>
      </c>
      <c r="I647" s="621"/>
      <c r="J647" s="622">
        <v>1000000</v>
      </c>
      <c r="K647" s="622">
        <v>1000000</v>
      </c>
      <c r="L647" s="622">
        <v>974284.27527999994</v>
      </c>
      <c r="M647" s="622">
        <v>493952.57659000001</v>
      </c>
      <c r="N647" s="577">
        <v>0.49395257659000003</v>
      </c>
      <c r="O647" s="577">
        <v>0.45</v>
      </c>
      <c r="P647" s="600"/>
      <c r="Q647" s="618" t="s">
        <v>67</v>
      </c>
    </row>
    <row r="648" spans="1:17" ht="45">
      <c r="A648" s="686" t="s">
        <v>2286</v>
      </c>
      <c r="B648" s="686" t="s">
        <v>267</v>
      </c>
      <c r="C648" s="630" t="s">
        <v>1337</v>
      </c>
      <c r="D648" s="621" t="s">
        <v>2708</v>
      </c>
      <c r="E648" s="621" t="s">
        <v>2347</v>
      </c>
      <c r="F648" s="621" t="s">
        <v>2390</v>
      </c>
      <c r="G648" s="704" t="s">
        <v>2392</v>
      </c>
      <c r="H648" s="618" t="s">
        <v>2391</v>
      </c>
      <c r="I648" s="621"/>
      <c r="J648" s="622">
        <v>2800000</v>
      </c>
      <c r="K648" s="622">
        <v>2800000</v>
      </c>
      <c r="L648" s="622">
        <v>2593239.9988299999</v>
      </c>
      <c r="M648" s="622">
        <v>508990.81206999999</v>
      </c>
      <c r="N648" s="577">
        <v>0.18178243288214285</v>
      </c>
      <c r="O648" s="577">
        <v>0.12</v>
      </c>
      <c r="P648" s="600"/>
      <c r="Q648" s="618" t="s">
        <v>67</v>
      </c>
    </row>
    <row r="649" spans="1:17" ht="30">
      <c r="A649" s="686" t="s">
        <v>2286</v>
      </c>
      <c r="B649" s="686" t="s">
        <v>267</v>
      </c>
      <c r="C649" s="630" t="s">
        <v>1337</v>
      </c>
      <c r="D649" s="621" t="s">
        <v>2716</v>
      </c>
      <c r="E649" s="621" t="s">
        <v>2366</v>
      </c>
      <c r="F649" s="621" t="s">
        <v>2394</v>
      </c>
      <c r="G649" s="621" t="s">
        <v>2395</v>
      </c>
      <c r="H649" s="618" t="s">
        <v>365</v>
      </c>
      <c r="I649" s="621"/>
      <c r="J649" s="622">
        <v>2000000</v>
      </c>
      <c r="K649" s="622">
        <v>2000000</v>
      </c>
      <c r="L649" s="622">
        <v>0</v>
      </c>
      <c r="M649" s="622">
        <v>0</v>
      </c>
      <c r="N649" s="577">
        <v>0</v>
      </c>
      <c r="O649" s="577">
        <v>0</v>
      </c>
      <c r="P649" s="600"/>
      <c r="Q649" s="618" t="s">
        <v>2396</v>
      </c>
    </row>
    <row r="650" spans="1:17" ht="60">
      <c r="A650" s="686" t="s">
        <v>2286</v>
      </c>
      <c r="B650" s="686" t="s">
        <v>302</v>
      </c>
      <c r="C650" s="630"/>
      <c r="D650" s="621" t="s">
        <v>2705</v>
      </c>
      <c r="E650" s="687"/>
      <c r="F650" s="687"/>
      <c r="G650" s="621" t="s">
        <v>2358</v>
      </c>
      <c r="H650" s="618" t="s">
        <v>2398</v>
      </c>
      <c r="I650" s="621"/>
      <c r="J650" s="622">
        <v>2000000</v>
      </c>
      <c r="K650" s="622">
        <v>2000000</v>
      </c>
      <c r="L650" s="632"/>
      <c r="M650" s="622">
        <v>1976513</v>
      </c>
      <c r="N650" s="577">
        <v>0.98825649999999998</v>
      </c>
      <c r="O650" s="577">
        <v>90</v>
      </c>
      <c r="P650" s="688"/>
      <c r="Q650" s="618" t="s">
        <v>20</v>
      </c>
    </row>
    <row r="651" spans="1:17" ht="60">
      <c r="A651" s="686" t="s">
        <v>2286</v>
      </c>
      <c r="B651" s="686" t="s">
        <v>302</v>
      </c>
      <c r="C651" s="630"/>
      <c r="D651" s="621" t="s">
        <v>2700</v>
      </c>
      <c r="E651" s="687"/>
      <c r="F651" s="687"/>
      <c r="G651" s="621" t="s">
        <v>2369</v>
      </c>
      <c r="H651" s="618" t="s">
        <v>2400</v>
      </c>
      <c r="I651" s="621"/>
      <c r="J651" s="622">
        <v>1200000</v>
      </c>
      <c r="K651" s="622">
        <v>1200000</v>
      </c>
      <c r="L651" s="632"/>
      <c r="M651" s="622">
        <v>23809</v>
      </c>
      <c r="N651" s="577">
        <v>1.9840833333333332E-2</v>
      </c>
      <c r="O651" s="577">
        <v>0</v>
      </c>
      <c r="P651" s="688"/>
      <c r="Q651" s="689" t="s">
        <v>2401</v>
      </c>
    </row>
    <row r="652" spans="1:17" ht="60">
      <c r="A652" s="686" t="s">
        <v>2286</v>
      </c>
      <c r="B652" s="686" t="s">
        <v>302</v>
      </c>
      <c r="C652" s="630"/>
      <c r="D652" s="621" t="s">
        <v>2708</v>
      </c>
      <c r="E652" s="687"/>
      <c r="F652" s="687"/>
      <c r="G652" s="687"/>
      <c r="H652" s="618" t="s">
        <v>2403</v>
      </c>
      <c r="I652" s="621"/>
      <c r="J652" s="622">
        <v>500000</v>
      </c>
      <c r="K652" s="622">
        <v>1100000</v>
      </c>
      <c r="L652" s="632"/>
      <c r="M652" s="622">
        <v>1058042</v>
      </c>
      <c r="N652" s="577">
        <v>0.96185636363636362</v>
      </c>
      <c r="O652" s="577">
        <v>98</v>
      </c>
      <c r="P652" s="688"/>
      <c r="Q652" s="689" t="s">
        <v>2404</v>
      </c>
    </row>
    <row r="653" spans="1:17" ht="45">
      <c r="A653" s="686" t="s">
        <v>2286</v>
      </c>
      <c r="B653" s="686" t="s">
        <v>302</v>
      </c>
      <c r="C653" s="630"/>
      <c r="D653" s="621" t="s">
        <v>2690</v>
      </c>
      <c r="E653" s="687"/>
      <c r="F653" s="687"/>
      <c r="G653" s="687"/>
      <c r="H653" s="618" t="s">
        <v>2408</v>
      </c>
      <c r="I653" s="621"/>
      <c r="J653" s="622">
        <v>1800000</v>
      </c>
      <c r="K653" s="622">
        <v>1800000</v>
      </c>
      <c r="L653" s="632"/>
      <c r="M653" s="622">
        <v>139</v>
      </c>
      <c r="N653" s="577">
        <v>7.7222222222222215E-3</v>
      </c>
      <c r="O653" s="577">
        <v>0</v>
      </c>
      <c r="P653" s="688"/>
      <c r="Q653" s="689" t="s">
        <v>984</v>
      </c>
    </row>
    <row r="654" spans="1:17" ht="45">
      <c r="A654" s="686" t="s">
        <v>2286</v>
      </c>
      <c r="B654" s="686" t="s">
        <v>302</v>
      </c>
      <c r="C654" s="630"/>
      <c r="D654" s="621" t="s">
        <v>2711</v>
      </c>
      <c r="E654" s="687"/>
      <c r="F654" s="687"/>
      <c r="G654" s="687"/>
      <c r="H654" s="618" t="s">
        <v>2410</v>
      </c>
      <c r="I654" s="621"/>
      <c r="J654" s="622">
        <v>2400000</v>
      </c>
      <c r="K654" s="622">
        <v>7490000</v>
      </c>
      <c r="L654" s="632"/>
      <c r="M654" s="622">
        <v>7118021</v>
      </c>
      <c r="N654" s="577">
        <v>0.95033658210947936</v>
      </c>
      <c r="O654" s="577">
        <v>98</v>
      </c>
      <c r="P654" s="688"/>
      <c r="Q654" s="689" t="s">
        <v>2411</v>
      </c>
    </row>
    <row r="655" spans="1:17" ht="60">
      <c r="A655" s="686" t="s">
        <v>2286</v>
      </c>
      <c r="B655" s="686" t="s">
        <v>302</v>
      </c>
      <c r="C655" s="630"/>
      <c r="D655" s="621" t="s">
        <v>2704</v>
      </c>
      <c r="E655" s="687"/>
      <c r="F655" s="687"/>
      <c r="G655" s="687"/>
      <c r="H655" s="690" t="s">
        <v>2415</v>
      </c>
      <c r="I655" s="691"/>
      <c r="J655" s="692">
        <v>2782686</v>
      </c>
      <c r="K655" s="692">
        <v>2782686</v>
      </c>
      <c r="L655" s="632"/>
      <c r="M655" s="622">
        <v>441488</v>
      </c>
      <c r="N655" s="577">
        <v>0.15865534235627016</v>
      </c>
      <c r="O655" s="577">
        <v>40</v>
      </c>
      <c r="P655" s="688"/>
      <c r="Q655" s="689" t="s">
        <v>20</v>
      </c>
    </row>
    <row r="656" spans="1:17" ht="45">
      <c r="A656" s="686" t="s">
        <v>2286</v>
      </c>
      <c r="B656" s="686" t="s">
        <v>302</v>
      </c>
      <c r="C656" s="630"/>
      <c r="D656" s="621" t="s">
        <v>2691</v>
      </c>
      <c r="E656" s="687"/>
      <c r="F656" s="687"/>
      <c r="G656" s="687"/>
      <c r="H656" s="618" t="s">
        <v>2418</v>
      </c>
      <c r="I656" s="621"/>
      <c r="J656" s="622">
        <v>500000</v>
      </c>
      <c r="K656" s="622">
        <v>3330000</v>
      </c>
      <c r="L656" s="632"/>
      <c r="M656" s="622">
        <v>1038424</v>
      </c>
      <c r="N656" s="577">
        <v>0.31183903903903903</v>
      </c>
      <c r="O656" s="577">
        <v>20</v>
      </c>
      <c r="P656" s="688"/>
      <c r="Q656" s="689" t="s">
        <v>20</v>
      </c>
    </row>
    <row r="657" spans="1:17" ht="45">
      <c r="A657" s="686" t="s">
        <v>2286</v>
      </c>
      <c r="B657" s="686" t="s">
        <v>302</v>
      </c>
      <c r="C657" s="630"/>
      <c r="D657" s="621" t="s">
        <v>2697</v>
      </c>
      <c r="E657" s="687"/>
      <c r="F657" s="687"/>
      <c r="G657" s="687"/>
      <c r="H657" s="618" t="s">
        <v>2421</v>
      </c>
      <c r="I657" s="621"/>
      <c r="J657" s="622">
        <v>1422000</v>
      </c>
      <c r="K657" s="622">
        <v>3582000</v>
      </c>
      <c r="L657" s="632"/>
      <c r="M657" s="622">
        <v>972</v>
      </c>
      <c r="N657" s="577">
        <v>2.7135678391959801E-2</v>
      </c>
      <c r="O657" s="577">
        <v>20</v>
      </c>
      <c r="P657" s="688"/>
      <c r="Q657" s="689" t="s">
        <v>20</v>
      </c>
    </row>
    <row r="658" spans="1:17" ht="45">
      <c r="A658" s="686" t="s">
        <v>2286</v>
      </c>
      <c r="B658" s="686" t="s">
        <v>302</v>
      </c>
      <c r="C658" s="630"/>
      <c r="D658" s="621" t="s">
        <v>2697</v>
      </c>
      <c r="E658" s="687"/>
      <c r="F658" s="687"/>
      <c r="G658" s="687"/>
      <c r="H658" s="618" t="s">
        <v>2424</v>
      </c>
      <c r="I658" s="621"/>
      <c r="J658" s="622">
        <v>770000</v>
      </c>
      <c r="K658" s="622">
        <v>1759000</v>
      </c>
      <c r="L658" s="632"/>
      <c r="M658" s="622">
        <v>417174</v>
      </c>
      <c r="N658" s="577">
        <v>0.23716543490619671</v>
      </c>
      <c r="O658" s="577">
        <v>50</v>
      </c>
      <c r="P658" s="688"/>
      <c r="Q658" s="689" t="s">
        <v>20</v>
      </c>
    </row>
    <row r="659" spans="1:17" ht="45">
      <c r="A659" s="686" t="s">
        <v>2286</v>
      </c>
      <c r="B659" s="686" t="s">
        <v>302</v>
      </c>
      <c r="C659" s="630"/>
      <c r="D659" s="621" t="s">
        <v>2697</v>
      </c>
      <c r="E659" s="687"/>
      <c r="F659" s="687"/>
      <c r="G659" s="687"/>
      <c r="H659" s="618" t="s">
        <v>2427</v>
      </c>
      <c r="I659" s="621"/>
      <c r="J659" s="622">
        <v>474000</v>
      </c>
      <c r="K659" s="622">
        <v>1525200</v>
      </c>
      <c r="L659" s="632"/>
      <c r="M659" s="622">
        <v>1417812</v>
      </c>
      <c r="N659" s="577">
        <v>0.9295908733280881</v>
      </c>
      <c r="O659" s="577">
        <v>100</v>
      </c>
      <c r="P659" s="688"/>
      <c r="Q659" s="689" t="s">
        <v>13</v>
      </c>
    </row>
    <row r="660" spans="1:17" ht="15">
      <c r="A660" s="686" t="s">
        <v>2286</v>
      </c>
      <c r="B660" s="686" t="s">
        <v>306</v>
      </c>
      <c r="C660" s="630" t="s">
        <v>319</v>
      </c>
      <c r="D660" s="630" t="s">
        <v>2716</v>
      </c>
      <c r="E660" s="630"/>
      <c r="F660" s="630"/>
      <c r="G660" s="630" t="s">
        <v>2428</v>
      </c>
      <c r="H660" s="631" t="s">
        <v>2429</v>
      </c>
      <c r="I660" s="630"/>
      <c r="J660" s="632">
        <v>1250000</v>
      </c>
      <c r="K660" s="632">
        <v>2450000</v>
      </c>
      <c r="L660" s="632">
        <v>2294676</v>
      </c>
      <c r="M660" s="632">
        <v>2183628</v>
      </c>
      <c r="N660" s="580"/>
      <c r="O660" s="577">
        <v>1</v>
      </c>
      <c r="P660" s="693"/>
      <c r="Q660" s="631" t="s">
        <v>2430</v>
      </c>
    </row>
    <row r="661" spans="1:17" ht="15">
      <c r="A661" s="686" t="s">
        <v>2286</v>
      </c>
      <c r="B661" s="686" t="s">
        <v>306</v>
      </c>
      <c r="C661" s="630" t="s">
        <v>319</v>
      </c>
      <c r="D661" s="630" t="s">
        <v>2716</v>
      </c>
      <c r="E661" s="630"/>
      <c r="F661" s="630"/>
      <c r="G661" s="704" t="s">
        <v>2432</v>
      </c>
      <c r="H661" s="631" t="s">
        <v>2431</v>
      </c>
      <c r="I661" s="630"/>
      <c r="J661" s="632">
        <v>2500000</v>
      </c>
      <c r="K661" s="632">
        <v>2500000</v>
      </c>
      <c r="L661" s="632">
        <v>2076273</v>
      </c>
      <c r="M661" s="632">
        <v>1819116</v>
      </c>
      <c r="N661" s="580"/>
      <c r="O661" s="577">
        <v>0.9</v>
      </c>
      <c r="P661" s="693"/>
      <c r="Q661" s="631" t="s">
        <v>2430</v>
      </c>
    </row>
    <row r="662" spans="1:17" ht="45">
      <c r="A662" s="686" t="s">
        <v>2286</v>
      </c>
      <c r="B662" s="686" t="s">
        <v>306</v>
      </c>
      <c r="C662" s="630" t="s">
        <v>319</v>
      </c>
      <c r="D662" s="630" t="s">
        <v>2716</v>
      </c>
      <c r="E662" s="630"/>
      <c r="F662" s="630"/>
      <c r="G662" s="704" t="s">
        <v>2434</v>
      </c>
      <c r="H662" s="631" t="s">
        <v>2433</v>
      </c>
      <c r="I662" s="630"/>
      <c r="J662" s="632">
        <v>10000000</v>
      </c>
      <c r="K662" s="632">
        <v>13704000</v>
      </c>
      <c r="L662" s="632">
        <v>13565515</v>
      </c>
      <c r="M662" s="632">
        <v>13328981</v>
      </c>
      <c r="N662" s="580"/>
      <c r="O662" s="577">
        <v>0.99</v>
      </c>
      <c r="P662" s="693"/>
      <c r="Q662" s="631" t="s">
        <v>2430</v>
      </c>
    </row>
    <row r="663" spans="1:17" ht="15">
      <c r="A663" s="686" t="s">
        <v>2286</v>
      </c>
      <c r="B663" s="686" t="s">
        <v>306</v>
      </c>
      <c r="C663" s="630" t="s">
        <v>319</v>
      </c>
      <c r="D663" s="630" t="s">
        <v>2708</v>
      </c>
      <c r="E663" s="630"/>
      <c r="F663" s="630"/>
      <c r="G663" s="630" t="s">
        <v>2435</v>
      </c>
      <c r="H663" s="694"/>
      <c r="I663" s="687"/>
      <c r="J663" s="632">
        <v>400000</v>
      </c>
      <c r="K663" s="632">
        <v>470200</v>
      </c>
      <c r="L663" s="632">
        <v>470083</v>
      </c>
      <c r="M663" s="632">
        <v>469836</v>
      </c>
      <c r="N663" s="580"/>
      <c r="O663" s="577">
        <v>1</v>
      </c>
      <c r="P663" s="693"/>
      <c r="Q663" s="694" t="s">
        <v>2436</v>
      </c>
    </row>
    <row r="664" spans="1:17" ht="15">
      <c r="A664" s="686" t="s">
        <v>2286</v>
      </c>
      <c r="B664" s="686" t="s">
        <v>306</v>
      </c>
      <c r="C664" s="630" t="s">
        <v>319</v>
      </c>
      <c r="D664" s="630" t="s">
        <v>2695</v>
      </c>
      <c r="E664" s="630"/>
      <c r="F664" s="630"/>
      <c r="G664" s="630" t="s">
        <v>2439</v>
      </c>
      <c r="H664" s="631" t="s">
        <v>2438</v>
      </c>
      <c r="I664" s="630"/>
      <c r="J664" s="632">
        <v>973000</v>
      </c>
      <c r="K664" s="632">
        <v>1823000</v>
      </c>
      <c r="L664" s="632">
        <v>1681332</v>
      </c>
      <c r="M664" s="632">
        <v>1114743</v>
      </c>
      <c r="N664" s="580"/>
      <c r="O664" s="577">
        <v>0.88</v>
      </c>
      <c r="P664" s="693"/>
      <c r="Q664" s="631" t="s">
        <v>2440</v>
      </c>
    </row>
    <row r="665" spans="1:17" ht="75">
      <c r="A665" s="686" t="s">
        <v>2286</v>
      </c>
      <c r="B665" s="686" t="s">
        <v>300</v>
      </c>
      <c r="C665" s="630" t="s">
        <v>319</v>
      </c>
      <c r="D665" s="630" t="s">
        <v>2691</v>
      </c>
      <c r="E665" s="687"/>
      <c r="F665" s="687"/>
      <c r="G665" s="630" t="s">
        <v>2442</v>
      </c>
      <c r="H665" s="631" t="s">
        <v>2443</v>
      </c>
      <c r="I665" s="630"/>
      <c r="J665" s="632">
        <v>196654</v>
      </c>
      <c r="K665" s="632">
        <v>2727853</v>
      </c>
      <c r="L665" s="632">
        <v>2649815.3555899998</v>
      </c>
      <c r="M665" s="632">
        <v>2432897.1112299999</v>
      </c>
      <c r="N665" s="577"/>
      <c r="O665" s="577">
        <v>95</v>
      </c>
      <c r="P665" s="693"/>
      <c r="Q665" s="695" t="s">
        <v>2444</v>
      </c>
    </row>
    <row r="666" spans="1:17" ht="45">
      <c r="A666" s="686" t="s">
        <v>2286</v>
      </c>
      <c r="B666" s="686" t="s">
        <v>300</v>
      </c>
      <c r="C666" s="630" t="s">
        <v>319</v>
      </c>
      <c r="D666" s="630" t="s">
        <v>2692</v>
      </c>
      <c r="E666" s="687"/>
      <c r="F666" s="687"/>
      <c r="G666" s="704" t="s">
        <v>2447</v>
      </c>
      <c r="H666" s="631" t="s">
        <v>2446</v>
      </c>
      <c r="I666" s="630"/>
      <c r="J666" s="632">
        <v>38800</v>
      </c>
      <c r="K666" s="632">
        <v>2354700</v>
      </c>
      <c r="L666" s="632">
        <v>2333195.7896500002</v>
      </c>
      <c r="M666" s="632">
        <v>1802547.4883899998</v>
      </c>
      <c r="N666" s="577"/>
      <c r="O666" s="577">
        <v>0.99</v>
      </c>
      <c r="P666" s="693"/>
      <c r="Q666" s="695"/>
    </row>
    <row r="667" spans="1:17" ht="15">
      <c r="A667" s="686" t="s">
        <v>2286</v>
      </c>
      <c r="B667" s="686" t="s">
        <v>300</v>
      </c>
      <c r="C667" s="630" t="s">
        <v>319</v>
      </c>
      <c r="D667" s="630" t="s">
        <v>2695</v>
      </c>
      <c r="E667" s="687"/>
      <c r="F667" s="687"/>
      <c r="G667" s="630" t="s">
        <v>2448</v>
      </c>
      <c r="H667" s="631" t="s">
        <v>2449</v>
      </c>
      <c r="I667" s="630"/>
      <c r="J667" s="632">
        <v>973000</v>
      </c>
      <c r="K667" s="632">
        <v>1437000</v>
      </c>
      <c r="L667" s="632">
        <v>1133694.39983</v>
      </c>
      <c r="M667" s="632">
        <v>951546.89040000003</v>
      </c>
      <c r="N667" s="577"/>
      <c r="O667" s="577">
        <v>95</v>
      </c>
      <c r="P667" s="693"/>
      <c r="Q667" s="695"/>
    </row>
    <row r="668" spans="1:17" ht="30">
      <c r="A668" s="686" t="s">
        <v>2286</v>
      </c>
      <c r="B668" s="686" t="s">
        <v>300</v>
      </c>
      <c r="C668" s="630" t="s">
        <v>319</v>
      </c>
      <c r="D668" s="630" t="s">
        <v>2700</v>
      </c>
      <c r="E668" s="687"/>
      <c r="F668" s="687"/>
      <c r="G668" s="704" t="s">
        <v>2452</v>
      </c>
      <c r="H668" s="631" t="s">
        <v>2451</v>
      </c>
      <c r="I668" s="630"/>
      <c r="J668" s="632">
        <v>900000</v>
      </c>
      <c r="K668" s="632">
        <v>1916700</v>
      </c>
      <c r="L668" s="632">
        <v>1704707.09506</v>
      </c>
      <c r="M668" s="632">
        <v>1161733.83516</v>
      </c>
      <c r="N668" s="577"/>
      <c r="O668" s="577">
        <v>90</v>
      </c>
      <c r="P668" s="693"/>
      <c r="Q668" s="618">
        <v>1</v>
      </c>
    </row>
    <row r="669" spans="1:17" ht="15">
      <c r="A669" s="686" t="s">
        <v>2286</v>
      </c>
      <c r="B669" s="686" t="s">
        <v>300</v>
      </c>
      <c r="C669" s="630" t="s">
        <v>319</v>
      </c>
      <c r="D669" s="630" t="s">
        <v>2700</v>
      </c>
      <c r="E669" s="687"/>
      <c r="F669" s="687"/>
      <c r="G669" s="630" t="s">
        <v>2453</v>
      </c>
      <c r="H669" s="631" t="s">
        <v>2454</v>
      </c>
      <c r="I669" s="630"/>
      <c r="J669" s="632">
        <v>1000000</v>
      </c>
      <c r="K669" s="632">
        <v>2502000</v>
      </c>
      <c r="L669" s="632">
        <v>2456514.5337899998</v>
      </c>
      <c r="M669" s="632">
        <v>2380647.0141499997</v>
      </c>
      <c r="N669" s="577"/>
      <c r="O669" s="577">
        <v>95</v>
      </c>
      <c r="P669" s="693"/>
      <c r="Q669" s="626"/>
    </row>
    <row r="670" spans="1:17" ht="15">
      <c r="A670" s="686" t="s">
        <v>2286</v>
      </c>
      <c r="B670" s="686" t="s">
        <v>300</v>
      </c>
      <c r="C670" s="630" t="s">
        <v>319</v>
      </c>
      <c r="D670" s="630" t="s">
        <v>2700</v>
      </c>
      <c r="E670" s="687"/>
      <c r="F670" s="687"/>
      <c r="G670" s="630" t="s">
        <v>2455</v>
      </c>
      <c r="H670" s="631" t="s">
        <v>2456</v>
      </c>
      <c r="I670" s="630"/>
      <c r="J670" s="632">
        <v>672000</v>
      </c>
      <c r="K670" s="632">
        <v>1019400</v>
      </c>
      <c r="L670" s="632">
        <v>993395.81232000003</v>
      </c>
      <c r="M670" s="632">
        <v>547169.94929999998</v>
      </c>
      <c r="N670" s="577"/>
      <c r="O670" s="577">
        <v>85</v>
      </c>
      <c r="P670" s="693"/>
      <c r="Q670" s="618">
        <v>1</v>
      </c>
    </row>
    <row r="671" spans="1:17" ht="30">
      <c r="A671" s="686" t="s">
        <v>2286</v>
      </c>
      <c r="B671" s="686" t="s">
        <v>300</v>
      </c>
      <c r="C671" s="630" t="s">
        <v>319</v>
      </c>
      <c r="D671" s="630" t="s">
        <v>2705</v>
      </c>
      <c r="E671" s="687"/>
      <c r="F671" s="687"/>
      <c r="G671" s="704" t="s">
        <v>2459</v>
      </c>
      <c r="H671" s="631" t="s">
        <v>2458</v>
      </c>
      <c r="I671" s="630"/>
      <c r="J671" s="632">
        <v>1000000</v>
      </c>
      <c r="K671" s="632">
        <v>1000000</v>
      </c>
      <c r="L671" s="632">
        <v>913764.62757999997</v>
      </c>
      <c r="M671" s="632">
        <v>714307.89893000002</v>
      </c>
      <c r="N671" s="577"/>
      <c r="O671" s="577">
        <v>99</v>
      </c>
      <c r="P671" s="693"/>
      <c r="Q671" s="695"/>
    </row>
    <row r="672" spans="1:17" ht="15">
      <c r="A672" s="686" t="s">
        <v>2286</v>
      </c>
      <c r="B672" s="686" t="s">
        <v>300</v>
      </c>
      <c r="C672" s="630" t="s">
        <v>319</v>
      </c>
      <c r="D672" s="630" t="s">
        <v>2705</v>
      </c>
      <c r="E672" s="687"/>
      <c r="F672" s="687"/>
      <c r="G672" s="630" t="s">
        <v>2460</v>
      </c>
      <c r="H672" s="631" t="s">
        <v>2461</v>
      </c>
      <c r="I672" s="630"/>
      <c r="J672" s="632">
        <v>1500000</v>
      </c>
      <c r="K672" s="632">
        <v>1500000</v>
      </c>
      <c r="L672" s="632">
        <v>891114.49126000004</v>
      </c>
      <c r="M672" s="632">
        <v>473319.82117000001</v>
      </c>
      <c r="N672" s="577"/>
      <c r="O672" s="577">
        <v>70</v>
      </c>
      <c r="P672" s="693"/>
      <c r="Q672" s="618"/>
    </row>
    <row r="673" spans="1:17" ht="60">
      <c r="A673" s="686" t="s">
        <v>2286</v>
      </c>
      <c r="B673" s="686" t="s">
        <v>300</v>
      </c>
      <c r="C673" s="630" t="s">
        <v>319</v>
      </c>
      <c r="D673" s="630" t="s">
        <v>2716</v>
      </c>
      <c r="E673" s="687"/>
      <c r="F673" s="687"/>
      <c r="G673" s="630" t="s">
        <v>2463</v>
      </c>
      <c r="H673" s="631" t="s">
        <v>2464</v>
      </c>
      <c r="I673" s="630"/>
      <c r="J673" s="632">
        <v>2000000</v>
      </c>
      <c r="K673" s="632">
        <v>2000000</v>
      </c>
      <c r="L673" s="632">
        <v>1982123.3700300001</v>
      </c>
      <c r="M673" s="632">
        <v>1354022.4776899999</v>
      </c>
      <c r="N673" s="577"/>
      <c r="O673" s="577">
        <v>98</v>
      </c>
      <c r="P673" s="693"/>
      <c r="Q673" s="695" t="s">
        <v>2465</v>
      </c>
    </row>
    <row r="674" spans="1:17" ht="90">
      <c r="A674" s="686" t="s">
        <v>2286</v>
      </c>
      <c r="B674" s="686" t="s">
        <v>300</v>
      </c>
      <c r="C674" s="630" t="s">
        <v>319</v>
      </c>
      <c r="D674" s="630" t="s">
        <v>2716</v>
      </c>
      <c r="E674" s="687"/>
      <c r="F674" s="687"/>
      <c r="G674" s="630" t="s">
        <v>2466</v>
      </c>
      <c r="H674" s="631" t="s">
        <v>2467</v>
      </c>
      <c r="I674" s="630"/>
      <c r="J674" s="632">
        <v>2000000</v>
      </c>
      <c r="K674" s="632">
        <v>2500000</v>
      </c>
      <c r="L674" s="632">
        <v>1960121.95141</v>
      </c>
      <c r="M674" s="632">
        <v>603838.06296000001</v>
      </c>
      <c r="N674" s="577"/>
      <c r="O674" s="577">
        <v>0.6</v>
      </c>
      <c r="P674" s="600"/>
      <c r="Q674" s="695" t="s">
        <v>2468</v>
      </c>
    </row>
    <row r="675" spans="1:17" ht="30">
      <c r="A675" s="686" t="s">
        <v>2286</v>
      </c>
      <c r="B675" s="686" t="s">
        <v>300</v>
      </c>
      <c r="C675" s="630" t="s">
        <v>319</v>
      </c>
      <c r="D675" s="630" t="s">
        <v>2711</v>
      </c>
      <c r="E675" s="687"/>
      <c r="F675" s="687"/>
      <c r="G675" s="704" t="s">
        <v>2471</v>
      </c>
      <c r="H675" s="631" t="s">
        <v>2470</v>
      </c>
      <c r="I675" s="630"/>
      <c r="J675" s="632">
        <v>600000</v>
      </c>
      <c r="K675" s="632">
        <v>600000</v>
      </c>
      <c r="L675" s="632">
        <v>10287.59669</v>
      </c>
      <c r="M675" s="632">
        <v>8455.3536899999999</v>
      </c>
      <c r="N675" s="577"/>
      <c r="O675" s="577"/>
      <c r="P675" s="693"/>
      <c r="Q675" s="695"/>
    </row>
    <row r="676" spans="1:17" ht="15">
      <c r="A676" s="686" t="s">
        <v>2286</v>
      </c>
      <c r="B676" s="686" t="s">
        <v>300</v>
      </c>
      <c r="C676" s="630" t="s">
        <v>319</v>
      </c>
      <c r="D676" s="630" t="s">
        <v>2708</v>
      </c>
      <c r="E676" s="687"/>
      <c r="F676" s="687"/>
      <c r="G676" s="704" t="s">
        <v>2474</v>
      </c>
      <c r="H676" s="631" t="s">
        <v>2473</v>
      </c>
      <c r="I676" s="630"/>
      <c r="J676" s="632">
        <v>600000</v>
      </c>
      <c r="K676" s="632">
        <v>1520000</v>
      </c>
      <c r="L676" s="632">
        <v>1414111.1751600001</v>
      </c>
      <c r="M676" s="632">
        <v>649614.33151000005</v>
      </c>
      <c r="N676" s="577"/>
      <c r="O676" s="577">
        <v>0.75</v>
      </c>
      <c r="P676" s="600"/>
      <c r="Q676" s="631"/>
    </row>
    <row r="677" spans="1:17" ht="15">
      <c r="A677" s="686" t="s">
        <v>2286</v>
      </c>
      <c r="B677" s="686" t="s">
        <v>300</v>
      </c>
      <c r="C677" s="630" t="s">
        <v>319</v>
      </c>
      <c r="D677" s="630" t="s">
        <v>2708</v>
      </c>
      <c r="E677" s="687"/>
      <c r="F677" s="687"/>
      <c r="G677" s="630" t="s">
        <v>2475</v>
      </c>
      <c r="H677" s="631" t="s">
        <v>2476</v>
      </c>
      <c r="I677" s="630"/>
      <c r="J677" s="632">
        <v>800000</v>
      </c>
      <c r="K677" s="632">
        <v>1200000</v>
      </c>
      <c r="L677" s="632">
        <v>1162649.3286299999</v>
      </c>
      <c r="M677" s="632">
        <v>1057618.42903</v>
      </c>
      <c r="N677" s="577"/>
      <c r="O677" s="577">
        <v>0.98</v>
      </c>
      <c r="P677" s="600"/>
      <c r="Q677" s="631"/>
    </row>
    <row r="678" spans="1:17" ht="45">
      <c r="A678" s="686" t="s">
        <v>2286</v>
      </c>
      <c r="B678" s="686" t="s">
        <v>296</v>
      </c>
      <c r="C678" s="630" t="s">
        <v>510</v>
      </c>
      <c r="D678" s="630" t="s">
        <v>2704</v>
      </c>
      <c r="E678" s="630"/>
      <c r="F678" s="630"/>
      <c r="G678" s="630" t="s">
        <v>2477</v>
      </c>
      <c r="H678" s="694"/>
      <c r="I678" s="687"/>
      <c r="J678" s="632"/>
      <c r="K678" s="632">
        <v>2276742.852</v>
      </c>
      <c r="L678" s="632">
        <v>1592565.12</v>
      </c>
      <c r="M678" s="632">
        <v>0</v>
      </c>
      <c r="N678" s="580"/>
      <c r="O678" s="577" t="s">
        <v>2478</v>
      </c>
      <c r="P678" s="716"/>
      <c r="Q678" s="717" t="s">
        <v>2479</v>
      </c>
    </row>
    <row r="679" spans="1:17">
      <c r="A679" s="686" t="s">
        <v>2286</v>
      </c>
      <c r="B679" s="686" t="s">
        <v>296</v>
      </c>
      <c r="C679" s="630" t="s">
        <v>510</v>
      </c>
      <c r="D679" s="687" t="s">
        <v>2705</v>
      </c>
      <c r="E679" s="630"/>
      <c r="F679" s="630"/>
      <c r="G679" s="630" t="s">
        <v>2480</v>
      </c>
      <c r="H679" s="694"/>
      <c r="I679" s="687"/>
      <c r="J679" s="632"/>
      <c r="K679" s="632">
        <v>2481000</v>
      </c>
      <c r="L679" s="632">
        <v>1583111.1120499999</v>
      </c>
      <c r="M679" s="632">
        <v>238915.62823</v>
      </c>
      <c r="N679" s="580"/>
      <c r="O679" s="580"/>
      <c r="P679" s="718"/>
      <c r="Q679" s="694"/>
    </row>
    <row r="680" spans="1:17">
      <c r="A680" s="686" t="s">
        <v>2286</v>
      </c>
      <c r="B680" s="686" t="s">
        <v>296</v>
      </c>
      <c r="C680" s="630" t="s">
        <v>510</v>
      </c>
      <c r="D680" s="630" t="s">
        <v>2711</v>
      </c>
      <c r="E680" s="630"/>
      <c r="F680" s="630"/>
      <c r="G680" s="630" t="s">
        <v>2481</v>
      </c>
      <c r="H680" s="694"/>
      <c r="I680" s="687"/>
      <c r="J680" s="632"/>
      <c r="K680" s="632">
        <v>2000000</v>
      </c>
      <c r="L680" s="632">
        <v>0</v>
      </c>
      <c r="M680" s="632">
        <v>0</v>
      </c>
      <c r="N680" s="580"/>
      <c r="O680" s="577">
        <v>0</v>
      </c>
      <c r="P680" s="600"/>
      <c r="Q680" s="694"/>
    </row>
    <row r="681" spans="1:17">
      <c r="A681" s="686" t="s">
        <v>2286</v>
      </c>
      <c r="B681" s="686" t="s">
        <v>296</v>
      </c>
      <c r="C681" s="630" t="s">
        <v>2285</v>
      </c>
      <c r="D681" s="621" t="s">
        <v>2716</v>
      </c>
      <c r="E681" s="630"/>
      <c r="F681" s="630"/>
      <c r="G681" s="630" t="s">
        <v>2483</v>
      </c>
      <c r="H681" s="694"/>
      <c r="I681" s="687"/>
      <c r="J681" s="632">
        <v>600000</v>
      </c>
      <c r="K681" s="622">
        <v>1100000</v>
      </c>
      <c r="L681" s="632"/>
      <c r="M681" s="622">
        <v>973995.75054000004</v>
      </c>
      <c r="N681" s="580"/>
      <c r="O681" s="577">
        <v>0.98</v>
      </c>
      <c r="P681" s="693"/>
      <c r="Q681" s="631"/>
    </row>
    <row r="682" spans="1:17">
      <c r="A682" s="686" t="s">
        <v>2286</v>
      </c>
      <c r="B682" s="686" t="s">
        <v>296</v>
      </c>
      <c r="C682" s="630" t="s">
        <v>2285</v>
      </c>
      <c r="D682" s="621" t="s">
        <v>2716</v>
      </c>
      <c r="E682" s="630"/>
      <c r="F682" s="630"/>
      <c r="G682" s="630" t="s">
        <v>2485</v>
      </c>
      <c r="H682" s="694"/>
      <c r="I682" s="687"/>
      <c r="J682" s="632">
        <v>500000</v>
      </c>
      <c r="K682" s="622">
        <v>1124200</v>
      </c>
      <c r="L682" s="632"/>
      <c r="M682" s="622">
        <v>750847.00805000006</v>
      </c>
      <c r="N682" s="580"/>
      <c r="O682" s="577">
        <v>0.75</v>
      </c>
      <c r="P682" s="688"/>
      <c r="Q682" s="618"/>
    </row>
    <row r="683" spans="1:17">
      <c r="A683" s="686" t="s">
        <v>2286</v>
      </c>
      <c r="B683" s="686" t="s">
        <v>296</v>
      </c>
      <c r="C683" s="630" t="s">
        <v>2285</v>
      </c>
      <c r="D683" s="621" t="s">
        <v>2708</v>
      </c>
      <c r="E683" s="630"/>
      <c r="F683" s="630"/>
      <c r="G683" s="630" t="s">
        <v>2488</v>
      </c>
      <c r="H683" s="694"/>
      <c r="I683" s="687"/>
      <c r="J683" s="632">
        <v>450000</v>
      </c>
      <c r="K683" s="622">
        <v>2408068</v>
      </c>
      <c r="L683" s="632"/>
      <c r="M683" s="622">
        <v>2388340.2190300003</v>
      </c>
      <c r="N683" s="580"/>
      <c r="O683" s="577">
        <v>1</v>
      </c>
      <c r="P683" s="688"/>
      <c r="Q683" s="618"/>
    </row>
    <row r="684" spans="1:17">
      <c r="A684" s="686" t="s">
        <v>2286</v>
      </c>
      <c r="B684" s="686" t="s">
        <v>296</v>
      </c>
      <c r="C684" s="630" t="s">
        <v>2285</v>
      </c>
      <c r="D684" s="621" t="s">
        <v>2708</v>
      </c>
      <c r="E684" s="630"/>
      <c r="F684" s="630"/>
      <c r="G684" s="630" t="s">
        <v>2490</v>
      </c>
      <c r="H684" s="694"/>
      <c r="I684" s="687"/>
      <c r="J684" s="632">
        <v>180000</v>
      </c>
      <c r="K684" s="622">
        <v>1315000</v>
      </c>
      <c r="L684" s="632"/>
      <c r="M684" s="622">
        <v>1222682.3444000001</v>
      </c>
      <c r="N684" s="580"/>
      <c r="O684" s="577">
        <v>0.96</v>
      </c>
      <c r="P684" s="688"/>
      <c r="Q684" s="618"/>
    </row>
    <row r="685" spans="1:17">
      <c r="A685" s="686" t="s">
        <v>2286</v>
      </c>
      <c r="B685" s="686" t="s">
        <v>296</v>
      </c>
      <c r="C685" s="630" t="s">
        <v>2285</v>
      </c>
      <c r="D685" s="621" t="s">
        <v>2708</v>
      </c>
      <c r="E685" s="630"/>
      <c r="F685" s="630"/>
      <c r="G685" s="630" t="s">
        <v>2492</v>
      </c>
      <c r="H685" s="694"/>
      <c r="I685" s="687"/>
      <c r="J685" s="632">
        <v>400000</v>
      </c>
      <c r="K685" s="622">
        <v>1300000</v>
      </c>
      <c r="L685" s="632"/>
      <c r="M685" s="622">
        <v>1183693.3957499999</v>
      </c>
      <c r="N685" s="580"/>
      <c r="O685" s="577">
        <v>0.9</v>
      </c>
      <c r="P685" s="688"/>
      <c r="Q685" s="618"/>
    </row>
    <row r="686" spans="1:17">
      <c r="A686" s="686" t="s">
        <v>2286</v>
      </c>
      <c r="B686" s="686" t="s">
        <v>296</v>
      </c>
      <c r="C686" s="630" t="s">
        <v>2285</v>
      </c>
      <c r="D686" s="621" t="s">
        <v>2708</v>
      </c>
      <c r="E686" s="630"/>
      <c r="F686" s="630"/>
      <c r="G686" s="630" t="s">
        <v>2494</v>
      </c>
      <c r="H686" s="694"/>
      <c r="I686" s="687"/>
      <c r="J686" s="632">
        <v>1500000</v>
      </c>
      <c r="K686" s="622">
        <v>1900000</v>
      </c>
      <c r="L686" s="632"/>
      <c r="M686" s="622">
        <v>1728020.83372</v>
      </c>
      <c r="N686" s="580"/>
      <c r="O686" s="577">
        <v>1</v>
      </c>
      <c r="P686" s="688"/>
      <c r="Q686" s="618"/>
    </row>
    <row r="687" spans="1:17">
      <c r="A687" s="686" t="s">
        <v>2286</v>
      </c>
      <c r="B687" s="686" t="s">
        <v>296</v>
      </c>
      <c r="C687" s="630" t="s">
        <v>2285</v>
      </c>
      <c r="D687" s="621" t="s">
        <v>2708</v>
      </c>
      <c r="E687" s="630"/>
      <c r="F687" s="630"/>
      <c r="G687" s="630" t="s">
        <v>2496</v>
      </c>
      <c r="H687" s="694"/>
      <c r="I687" s="687"/>
      <c r="J687" s="632">
        <v>1400000</v>
      </c>
      <c r="K687" s="622">
        <v>2750000</v>
      </c>
      <c r="L687" s="632"/>
      <c r="M687" s="622">
        <v>1092327.44881</v>
      </c>
      <c r="N687" s="580"/>
      <c r="O687" s="577">
        <v>0.5</v>
      </c>
      <c r="P687" s="688"/>
      <c r="Q687" s="618"/>
    </row>
    <row r="688" spans="1:17" ht="15">
      <c r="A688" s="686" t="s">
        <v>2286</v>
      </c>
      <c r="B688" s="686" t="s">
        <v>296</v>
      </c>
      <c r="C688" s="630" t="s">
        <v>2285</v>
      </c>
      <c r="D688" s="621" t="s">
        <v>2708</v>
      </c>
      <c r="E688" s="630"/>
      <c r="F688" s="630"/>
      <c r="G688" s="630" t="s">
        <v>2498</v>
      </c>
      <c r="H688" s="694"/>
      <c r="I688" s="687"/>
      <c r="J688" s="632">
        <v>1000000</v>
      </c>
      <c r="K688" s="622">
        <v>1000000</v>
      </c>
      <c r="L688" s="632"/>
      <c r="M688" s="622">
        <v>783191.57597000001</v>
      </c>
      <c r="N688" s="580"/>
      <c r="O688" s="577">
        <v>0.8</v>
      </c>
      <c r="P688" s="688"/>
      <c r="Q688" s="618" t="s">
        <v>2499</v>
      </c>
    </row>
    <row r="689" spans="1:17" ht="15">
      <c r="A689" s="686" t="s">
        <v>2286</v>
      </c>
      <c r="B689" s="686" t="s">
        <v>296</v>
      </c>
      <c r="C689" s="630" t="s">
        <v>2285</v>
      </c>
      <c r="D689" s="621" t="s">
        <v>2708</v>
      </c>
      <c r="E689" s="630"/>
      <c r="F689" s="630"/>
      <c r="G689" s="630" t="s">
        <v>2501</v>
      </c>
      <c r="H689" s="694"/>
      <c r="I689" s="687"/>
      <c r="J689" s="632">
        <v>1000000</v>
      </c>
      <c r="K689" s="622">
        <v>1000000</v>
      </c>
      <c r="L689" s="632"/>
      <c r="M689" s="622">
        <v>780812.71394000005</v>
      </c>
      <c r="N689" s="580"/>
      <c r="O689" s="577">
        <v>0.9</v>
      </c>
      <c r="P689" s="688"/>
      <c r="Q689" s="618" t="s">
        <v>2499</v>
      </c>
    </row>
    <row r="690" spans="1:17" ht="15">
      <c r="A690" s="686" t="s">
        <v>2286</v>
      </c>
      <c r="B690" s="686" t="s">
        <v>296</v>
      </c>
      <c r="C690" s="630" t="s">
        <v>2285</v>
      </c>
      <c r="D690" s="621" t="s">
        <v>2708</v>
      </c>
      <c r="E690" s="630"/>
      <c r="F690" s="630"/>
      <c r="G690" s="630" t="s">
        <v>2502</v>
      </c>
      <c r="H690" s="694"/>
      <c r="I690" s="687"/>
      <c r="J690" s="632">
        <v>1500000</v>
      </c>
      <c r="K690" s="622">
        <v>1500000</v>
      </c>
      <c r="L690" s="632"/>
      <c r="M690" s="622">
        <v>1334245.1762899999</v>
      </c>
      <c r="N690" s="580"/>
      <c r="O690" s="577">
        <v>0.97</v>
      </c>
      <c r="P690" s="688"/>
      <c r="Q690" s="618" t="s">
        <v>2499</v>
      </c>
    </row>
    <row r="691" spans="1:17" ht="15">
      <c r="A691" s="686" t="s">
        <v>2286</v>
      </c>
      <c r="B691" s="686" t="s">
        <v>296</v>
      </c>
      <c r="C691" s="630" t="s">
        <v>2285</v>
      </c>
      <c r="D691" s="621" t="s">
        <v>2708</v>
      </c>
      <c r="E691" s="630"/>
      <c r="F691" s="630"/>
      <c r="G691" s="630" t="s">
        <v>2504</v>
      </c>
      <c r="H691" s="694"/>
      <c r="I691" s="687"/>
      <c r="J691" s="632">
        <v>2000000</v>
      </c>
      <c r="K691" s="622">
        <v>2000000</v>
      </c>
      <c r="L691" s="632"/>
      <c r="M691" s="622">
        <v>1782050.3262199999</v>
      </c>
      <c r="N691" s="580"/>
      <c r="O691" s="577">
        <v>1</v>
      </c>
      <c r="P691" s="688"/>
      <c r="Q691" s="618" t="s">
        <v>2499</v>
      </c>
    </row>
    <row r="692" spans="1:17">
      <c r="A692" s="686" t="s">
        <v>2286</v>
      </c>
      <c r="B692" s="686" t="s">
        <v>296</v>
      </c>
      <c r="C692" s="630" t="s">
        <v>2285</v>
      </c>
      <c r="D692" s="621" t="s">
        <v>2690</v>
      </c>
      <c r="E692" s="630"/>
      <c r="F692" s="630"/>
      <c r="G692" s="630" t="s">
        <v>2507</v>
      </c>
      <c r="H692" s="694"/>
      <c r="I692" s="687"/>
      <c r="J692" s="632">
        <v>300000</v>
      </c>
      <c r="K692" s="622">
        <v>2489000</v>
      </c>
      <c r="L692" s="632"/>
      <c r="M692" s="622">
        <v>2349654</v>
      </c>
      <c r="N692" s="580"/>
      <c r="O692" s="577">
        <v>1</v>
      </c>
      <c r="P692" s="688"/>
      <c r="Q692" s="618"/>
    </row>
    <row r="693" spans="1:17">
      <c r="A693" s="686" t="s">
        <v>2286</v>
      </c>
      <c r="B693" s="686" t="s">
        <v>296</v>
      </c>
      <c r="C693" s="630" t="s">
        <v>2285</v>
      </c>
      <c r="D693" s="621" t="s">
        <v>2691</v>
      </c>
      <c r="E693" s="630"/>
      <c r="F693" s="630"/>
      <c r="G693" s="630" t="s">
        <v>2508</v>
      </c>
      <c r="H693" s="694"/>
      <c r="I693" s="687"/>
      <c r="J693" s="632">
        <v>500000</v>
      </c>
      <c r="K693" s="622">
        <v>3289000</v>
      </c>
      <c r="L693" s="632"/>
      <c r="M693" s="622">
        <v>2082320.1385299999</v>
      </c>
      <c r="N693" s="580"/>
      <c r="O693" s="577">
        <v>0.9</v>
      </c>
      <c r="P693" s="688"/>
      <c r="Q693" s="618"/>
    </row>
    <row r="694" spans="1:17">
      <c r="A694" s="686" t="s">
        <v>2286</v>
      </c>
      <c r="B694" s="686" t="s">
        <v>296</v>
      </c>
      <c r="C694" s="630" t="s">
        <v>2285</v>
      </c>
      <c r="D694" s="621" t="s">
        <v>2691</v>
      </c>
      <c r="E694" s="630"/>
      <c r="F694" s="630"/>
      <c r="G694" s="630" t="s">
        <v>2510</v>
      </c>
      <c r="H694" s="694"/>
      <c r="I694" s="687"/>
      <c r="J694" s="632">
        <v>376000</v>
      </c>
      <c r="K694" s="622">
        <v>1261000</v>
      </c>
      <c r="L694" s="632"/>
      <c r="M694" s="622">
        <v>757342.47857000004</v>
      </c>
      <c r="N694" s="580"/>
      <c r="O694" s="577">
        <v>0.7</v>
      </c>
      <c r="P694" s="688"/>
      <c r="Q694" s="618"/>
    </row>
    <row r="695" spans="1:17" ht="15">
      <c r="A695" s="686" t="s">
        <v>2286</v>
      </c>
      <c r="B695" s="686" t="s">
        <v>296</v>
      </c>
      <c r="C695" s="630" t="s">
        <v>2285</v>
      </c>
      <c r="D695" s="621" t="s">
        <v>2690</v>
      </c>
      <c r="E695" s="630"/>
      <c r="F695" s="630"/>
      <c r="G695" s="630" t="s">
        <v>2511</v>
      </c>
      <c r="H695" s="694"/>
      <c r="I695" s="687"/>
      <c r="J695" s="632">
        <v>2000000</v>
      </c>
      <c r="K695" s="622">
        <v>2000000</v>
      </c>
      <c r="L695" s="632"/>
      <c r="M695" s="622">
        <v>39985.077499999999</v>
      </c>
      <c r="N695" s="580"/>
      <c r="O695" s="577" t="s">
        <v>2512</v>
      </c>
      <c r="P695" s="688"/>
      <c r="Q695" s="618" t="s">
        <v>2499</v>
      </c>
    </row>
    <row r="696" spans="1:17">
      <c r="A696" s="686" t="s">
        <v>2286</v>
      </c>
      <c r="B696" s="686" t="s">
        <v>296</v>
      </c>
      <c r="C696" s="630" t="s">
        <v>2285</v>
      </c>
      <c r="D696" s="621" t="s">
        <v>2697</v>
      </c>
      <c r="E696" s="630"/>
      <c r="F696" s="630"/>
      <c r="G696" s="630" t="s">
        <v>2514</v>
      </c>
      <c r="H696" s="694"/>
      <c r="I696" s="687"/>
      <c r="J696" s="632">
        <v>948000</v>
      </c>
      <c r="K696" s="622">
        <v>1934000</v>
      </c>
      <c r="L696" s="632"/>
      <c r="M696" s="622">
        <v>1454015.7386400001</v>
      </c>
      <c r="N696" s="580"/>
      <c r="O696" s="577">
        <v>1</v>
      </c>
      <c r="P696" s="688"/>
      <c r="Q696" s="618"/>
    </row>
    <row r="697" spans="1:17">
      <c r="A697" s="686" t="s">
        <v>2286</v>
      </c>
      <c r="B697" s="686" t="s">
        <v>296</v>
      </c>
      <c r="C697" s="630" t="s">
        <v>2285</v>
      </c>
      <c r="D697" s="621" t="s">
        <v>2697</v>
      </c>
      <c r="E697" s="630"/>
      <c r="F697" s="630"/>
      <c r="G697" s="630" t="s">
        <v>2516</v>
      </c>
      <c r="H697" s="694"/>
      <c r="I697" s="687"/>
      <c r="J697" s="632">
        <v>1540000</v>
      </c>
      <c r="K697" s="622">
        <v>2830000</v>
      </c>
      <c r="L697" s="632"/>
      <c r="M697" s="622">
        <v>2120057.23007</v>
      </c>
      <c r="N697" s="580"/>
      <c r="O697" s="577">
        <v>0.98</v>
      </c>
      <c r="P697" s="688"/>
      <c r="Q697" s="618"/>
    </row>
    <row r="698" spans="1:17" ht="30">
      <c r="A698" s="686" t="s">
        <v>2286</v>
      </c>
      <c r="B698" s="686" t="s">
        <v>296</v>
      </c>
      <c r="C698" s="630" t="s">
        <v>2285</v>
      </c>
      <c r="D698" s="621" t="s">
        <v>2697</v>
      </c>
      <c r="E698" s="630"/>
      <c r="F698" s="630"/>
      <c r="G698" s="630" t="s">
        <v>2518</v>
      </c>
      <c r="H698" s="694"/>
      <c r="I698" s="687"/>
      <c r="J698" s="632">
        <v>474000</v>
      </c>
      <c r="K698" s="622">
        <v>1446000</v>
      </c>
      <c r="L698" s="632"/>
      <c r="M698" s="622">
        <v>4811.9384</v>
      </c>
      <c r="N698" s="580"/>
      <c r="O698" s="577">
        <v>0</v>
      </c>
      <c r="P698" s="688"/>
      <c r="Q698" s="618" t="s">
        <v>2519</v>
      </c>
    </row>
    <row r="699" spans="1:17">
      <c r="A699" s="686" t="s">
        <v>2286</v>
      </c>
      <c r="B699" s="686" t="s">
        <v>296</v>
      </c>
      <c r="C699" s="630" t="s">
        <v>2285</v>
      </c>
      <c r="D699" s="621" t="s">
        <v>2711</v>
      </c>
      <c r="E699" s="630"/>
      <c r="F699" s="630"/>
      <c r="G699" s="630" t="s">
        <v>2521</v>
      </c>
      <c r="H699" s="694"/>
      <c r="I699" s="687"/>
      <c r="J699" s="632">
        <v>610000</v>
      </c>
      <c r="K699" s="622">
        <v>2040000</v>
      </c>
      <c r="L699" s="632"/>
      <c r="M699" s="622">
        <v>873268.89612000005</v>
      </c>
      <c r="N699" s="580"/>
      <c r="O699" s="577">
        <v>0.78</v>
      </c>
      <c r="P699" s="688"/>
      <c r="Q699" s="618"/>
    </row>
    <row r="700" spans="1:17">
      <c r="A700" s="686" t="s">
        <v>2286</v>
      </c>
      <c r="B700" s="686" t="s">
        <v>296</v>
      </c>
      <c r="C700" s="630" t="s">
        <v>2285</v>
      </c>
      <c r="D700" s="621" t="s">
        <v>2711</v>
      </c>
      <c r="E700" s="630"/>
      <c r="F700" s="630"/>
      <c r="G700" s="630" t="s">
        <v>2523</v>
      </c>
      <c r="H700" s="694"/>
      <c r="I700" s="687"/>
      <c r="J700" s="632">
        <v>4000000</v>
      </c>
      <c r="K700" s="622">
        <v>8200000</v>
      </c>
      <c r="L700" s="632"/>
      <c r="M700" s="622">
        <v>17070.256699999998</v>
      </c>
      <c r="N700" s="580"/>
      <c r="O700" s="577">
        <v>0</v>
      </c>
      <c r="P700" s="688"/>
      <c r="Q700" s="618"/>
    </row>
    <row r="701" spans="1:17" ht="15">
      <c r="A701" s="686" t="s">
        <v>2286</v>
      </c>
      <c r="B701" s="686" t="s">
        <v>296</v>
      </c>
      <c r="C701" s="630" t="s">
        <v>2285</v>
      </c>
      <c r="D701" s="624" t="s">
        <v>2700</v>
      </c>
      <c r="E701" s="630"/>
      <c r="F701" s="630"/>
      <c r="G701" s="630" t="s">
        <v>2524</v>
      </c>
      <c r="H701" s="694"/>
      <c r="I701" s="687"/>
      <c r="J701" s="632">
        <v>1200000</v>
      </c>
      <c r="K701" s="622">
        <v>1200000</v>
      </c>
      <c r="L701" s="632"/>
      <c r="M701" s="622">
        <v>19718.09</v>
      </c>
      <c r="N701" s="580"/>
      <c r="O701" s="577">
        <v>0.02</v>
      </c>
      <c r="P701" s="688"/>
      <c r="Q701" s="618" t="s">
        <v>2499</v>
      </c>
    </row>
    <row r="702" spans="1:17">
      <c r="A702" s="686" t="s">
        <v>2286</v>
      </c>
      <c r="B702" s="686" t="s">
        <v>296</v>
      </c>
      <c r="C702" s="630" t="s">
        <v>2285</v>
      </c>
      <c r="D702" s="624" t="s">
        <v>2705</v>
      </c>
      <c r="E702" s="630"/>
      <c r="F702" s="630"/>
      <c r="G702" s="630" t="s">
        <v>2526</v>
      </c>
      <c r="H702" s="694"/>
      <c r="I702" s="687"/>
      <c r="J702" s="632">
        <v>2700000</v>
      </c>
      <c r="K702" s="622">
        <v>2700000</v>
      </c>
      <c r="L702" s="632"/>
      <c r="M702" s="622">
        <v>1032465.73999</v>
      </c>
      <c r="N702" s="580"/>
      <c r="O702" s="577">
        <v>0.9</v>
      </c>
      <c r="P702" s="688"/>
      <c r="Q702" s="618"/>
    </row>
    <row r="703" spans="1:17">
      <c r="A703" s="686" t="s">
        <v>2286</v>
      </c>
      <c r="B703" s="686" t="s">
        <v>296</v>
      </c>
      <c r="C703" s="630" t="s">
        <v>2285</v>
      </c>
      <c r="D703" s="624" t="s">
        <v>2705</v>
      </c>
      <c r="E703" s="630"/>
      <c r="F703" s="630"/>
      <c r="G703" s="630" t="s">
        <v>2528</v>
      </c>
      <c r="H703" s="694"/>
      <c r="I703" s="687"/>
      <c r="J703" s="632">
        <v>1000000</v>
      </c>
      <c r="K703" s="622">
        <v>1000000</v>
      </c>
      <c r="L703" s="632"/>
      <c r="M703" s="622">
        <v>176073.98230999999</v>
      </c>
      <c r="N703" s="580"/>
      <c r="O703" s="577">
        <v>0</v>
      </c>
      <c r="P703" s="688"/>
      <c r="Q703" s="618"/>
    </row>
    <row r="704" spans="1:17" ht="30">
      <c r="A704" s="686" t="s">
        <v>2286</v>
      </c>
      <c r="B704" s="686" t="s">
        <v>276</v>
      </c>
      <c r="C704" s="630"/>
      <c r="D704" s="687" t="s">
        <v>2690</v>
      </c>
      <c r="E704" s="630"/>
      <c r="F704" s="630"/>
      <c r="G704" s="696" t="s">
        <v>2530</v>
      </c>
      <c r="H704" s="697" t="s">
        <v>2529</v>
      </c>
      <c r="I704" s="696"/>
      <c r="J704" s="622"/>
      <c r="K704" s="622">
        <v>4990300</v>
      </c>
      <c r="L704" s="622">
        <v>4476759.3845899999</v>
      </c>
      <c r="M704" s="602"/>
      <c r="N704" s="577"/>
      <c r="O704" s="577">
        <v>1</v>
      </c>
      <c r="P704" s="574"/>
      <c r="Q704" s="698" t="s">
        <v>2531</v>
      </c>
    </row>
    <row r="705" spans="1:17" ht="30">
      <c r="A705" s="686" t="s">
        <v>2286</v>
      </c>
      <c r="B705" s="686" t="s">
        <v>276</v>
      </c>
      <c r="C705" s="630"/>
      <c r="D705" s="687" t="s">
        <v>2690</v>
      </c>
      <c r="E705" s="630"/>
      <c r="F705" s="630"/>
      <c r="G705" s="696" t="s">
        <v>2533</v>
      </c>
      <c r="H705" s="697" t="s">
        <v>2532</v>
      </c>
      <c r="I705" s="696"/>
      <c r="J705" s="622"/>
      <c r="K705" s="622">
        <v>1800000</v>
      </c>
      <c r="L705" s="622">
        <v>0</v>
      </c>
      <c r="M705" s="602"/>
      <c r="N705" s="577"/>
      <c r="O705" s="577">
        <v>0</v>
      </c>
      <c r="P705" s="574"/>
      <c r="Q705" s="698" t="s">
        <v>2534</v>
      </c>
    </row>
    <row r="706" spans="1:17" ht="15">
      <c r="A706" s="686" t="s">
        <v>2286</v>
      </c>
      <c r="B706" s="686" t="s">
        <v>276</v>
      </c>
      <c r="C706" s="630"/>
      <c r="D706" s="687" t="s">
        <v>2691</v>
      </c>
      <c r="E706" s="630"/>
      <c r="F706" s="630"/>
      <c r="G706" s="696" t="s">
        <v>2536</v>
      </c>
      <c r="H706" s="697" t="s">
        <v>2535</v>
      </c>
      <c r="I706" s="696"/>
      <c r="J706" s="622"/>
      <c r="K706" s="622">
        <v>1033000</v>
      </c>
      <c r="L706" s="622">
        <v>1011847.5645</v>
      </c>
      <c r="M706" s="602"/>
      <c r="N706" s="577"/>
      <c r="O706" s="577">
        <v>1</v>
      </c>
      <c r="P706" s="574"/>
      <c r="Q706" s="698" t="s">
        <v>2537</v>
      </c>
    </row>
    <row r="707" spans="1:17" ht="30">
      <c r="A707" s="686" t="s">
        <v>2286</v>
      </c>
      <c r="B707" s="686" t="s">
        <v>276</v>
      </c>
      <c r="C707" s="630"/>
      <c r="D707" s="687" t="s">
        <v>2691</v>
      </c>
      <c r="E707" s="630"/>
      <c r="F707" s="630"/>
      <c r="G707" s="696" t="s">
        <v>2539</v>
      </c>
      <c r="H707" s="697" t="s">
        <v>2538</v>
      </c>
      <c r="I707" s="696"/>
      <c r="J707" s="622"/>
      <c r="K707" s="622">
        <v>2277000</v>
      </c>
      <c r="L707" s="622">
        <v>2253103.6016899999</v>
      </c>
      <c r="M707" s="602"/>
      <c r="N707" s="577"/>
      <c r="O707" s="577">
        <v>0.99</v>
      </c>
      <c r="P707" s="574"/>
      <c r="Q707" s="698" t="s">
        <v>2540</v>
      </c>
    </row>
    <row r="708" spans="1:17" ht="30">
      <c r="A708" s="686" t="s">
        <v>2286</v>
      </c>
      <c r="B708" s="686" t="s">
        <v>276</v>
      </c>
      <c r="C708" s="630"/>
      <c r="D708" s="687" t="s">
        <v>2691</v>
      </c>
      <c r="E708" s="630"/>
      <c r="F708" s="630"/>
      <c r="G708" s="696" t="s">
        <v>2542</v>
      </c>
      <c r="H708" s="697" t="s">
        <v>2541</v>
      </c>
      <c r="I708" s="696"/>
      <c r="J708" s="622"/>
      <c r="K708" s="622">
        <v>2173500</v>
      </c>
      <c r="L708" s="622">
        <v>2083570.31831</v>
      </c>
      <c r="M708" s="602"/>
      <c r="N708" s="577"/>
      <c r="O708" s="577">
        <v>0.99</v>
      </c>
      <c r="P708" s="574"/>
      <c r="Q708" s="698" t="s">
        <v>2543</v>
      </c>
    </row>
    <row r="709" spans="1:17" ht="30">
      <c r="A709" s="686" t="s">
        <v>2286</v>
      </c>
      <c r="B709" s="686" t="s">
        <v>276</v>
      </c>
      <c r="C709" s="630"/>
      <c r="D709" s="687" t="s">
        <v>2697</v>
      </c>
      <c r="E709" s="630"/>
      <c r="F709" s="630"/>
      <c r="G709" s="696" t="s">
        <v>2544</v>
      </c>
      <c r="H709" s="697" t="s">
        <v>1316</v>
      </c>
      <c r="I709" s="696"/>
      <c r="J709" s="622"/>
      <c r="K709" s="622">
        <v>3146000</v>
      </c>
      <c r="L709" s="622">
        <v>3144413.0645400002</v>
      </c>
      <c r="M709" s="602"/>
      <c r="N709" s="577"/>
      <c r="O709" s="577">
        <v>1</v>
      </c>
      <c r="P709" s="574"/>
      <c r="Q709" s="698" t="s">
        <v>2545</v>
      </c>
    </row>
    <row r="710" spans="1:17" ht="15">
      <c r="A710" s="686" t="s">
        <v>2286</v>
      </c>
      <c r="B710" s="686" t="s">
        <v>276</v>
      </c>
      <c r="C710" s="630"/>
      <c r="D710" s="687" t="s">
        <v>2697</v>
      </c>
      <c r="E710" s="630"/>
      <c r="F710" s="630"/>
      <c r="G710" s="696" t="s">
        <v>2547</v>
      </c>
      <c r="H710" s="697" t="s">
        <v>2546</v>
      </c>
      <c r="I710" s="696"/>
      <c r="J710" s="622"/>
      <c r="K710" s="622">
        <v>2590000</v>
      </c>
      <c r="L710" s="622">
        <v>2438150.5450300002</v>
      </c>
      <c r="M710" s="602"/>
      <c r="N710" s="577"/>
      <c r="O710" s="577">
        <v>1</v>
      </c>
      <c r="P710" s="574"/>
      <c r="Q710" s="698" t="s">
        <v>2548</v>
      </c>
    </row>
    <row r="711" spans="1:17" ht="15">
      <c r="A711" s="686" t="s">
        <v>2286</v>
      </c>
      <c r="B711" s="686" t="s">
        <v>276</v>
      </c>
      <c r="C711" s="630"/>
      <c r="D711" s="687" t="s">
        <v>2703</v>
      </c>
      <c r="E711" s="630"/>
      <c r="F711" s="630"/>
      <c r="G711" s="696" t="s">
        <v>2550</v>
      </c>
      <c r="H711" s="697" t="s">
        <v>2549</v>
      </c>
      <c r="I711" s="696"/>
      <c r="J711" s="622"/>
      <c r="K711" s="622">
        <v>1000000</v>
      </c>
      <c r="L711" s="622">
        <v>992364.01607000001</v>
      </c>
      <c r="M711" s="602"/>
      <c r="N711" s="577"/>
      <c r="O711" s="577">
        <v>0.94</v>
      </c>
      <c r="P711" s="574"/>
      <c r="Q711" s="698" t="s">
        <v>2551</v>
      </c>
    </row>
    <row r="712" spans="1:17" ht="30">
      <c r="A712" s="686" t="s">
        <v>2286</v>
      </c>
      <c r="B712" s="686" t="s">
        <v>276</v>
      </c>
      <c r="C712" s="630"/>
      <c r="D712" s="687" t="s">
        <v>2703</v>
      </c>
      <c r="E712" s="630"/>
      <c r="F712" s="630"/>
      <c r="G712" s="696" t="s">
        <v>2553</v>
      </c>
      <c r="H712" s="697" t="s">
        <v>2552</v>
      </c>
      <c r="I712" s="696"/>
      <c r="J712" s="622"/>
      <c r="K712" s="622">
        <v>1500000</v>
      </c>
      <c r="L712" s="622">
        <v>1488112.1122000001</v>
      </c>
      <c r="M712" s="602"/>
      <c r="N712" s="577"/>
      <c r="O712" s="577">
        <v>0.95</v>
      </c>
      <c r="P712" s="574"/>
      <c r="Q712" s="698" t="s">
        <v>20</v>
      </c>
    </row>
    <row r="713" spans="1:17" ht="30">
      <c r="A713" s="686" t="s">
        <v>2286</v>
      </c>
      <c r="B713" s="686" t="s">
        <v>276</v>
      </c>
      <c r="C713" s="630"/>
      <c r="D713" s="687" t="s">
        <v>2703</v>
      </c>
      <c r="E713" s="630"/>
      <c r="F713" s="630"/>
      <c r="G713" s="696" t="s">
        <v>2555</v>
      </c>
      <c r="H713" s="697" t="s">
        <v>2554</v>
      </c>
      <c r="I713" s="696"/>
      <c r="J713" s="622"/>
      <c r="K713" s="622">
        <v>1500000</v>
      </c>
      <c r="L713" s="622">
        <v>1292520.0528299999</v>
      </c>
      <c r="M713" s="602"/>
      <c r="N713" s="577"/>
      <c r="O713" s="577">
        <v>0.99</v>
      </c>
      <c r="P713" s="574"/>
      <c r="Q713" s="698" t="s">
        <v>20</v>
      </c>
    </row>
    <row r="714" spans="1:17" ht="30">
      <c r="A714" s="686" t="s">
        <v>2286</v>
      </c>
      <c r="B714" s="686" t="s">
        <v>276</v>
      </c>
      <c r="C714" s="630"/>
      <c r="D714" s="687" t="s">
        <v>2703</v>
      </c>
      <c r="E714" s="630"/>
      <c r="F714" s="630"/>
      <c r="G714" s="696" t="s">
        <v>2557</v>
      </c>
      <c r="H714" s="697" t="s">
        <v>2556</v>
      </c>
      <c r="I714" s="696"/>
      <c r="J714" s="622"/>
      <c r="K714" s="622">
        <v>2500000</v>
      </c>
      <c r="L714" s="622">
        <v>2453224.10562</v>
      </c>
      <c r="M714" s="602"/>
      <c r="N714" s="577"/>
      <c r="O714" s="577">
        <v>0.96</v>
      </c>
      <c r="P714" s="574"/>
      <c r="Q714" s="698" t="s">
        <v>20</v>
      </c>
    </row>
    <row r="715" spans="1:17" ht="30">
      <c r="A715" s="686" t="s">
        <v>2286</v>
      </c>
      <c r="B715" s="686" t="s">
        <v>276</v>
      </c>
      <c r="C715" s="630"/>
      <c r="D715" s="687" t="s">
        <v>2703</v>
      </c>
      <c r="E715" s="630"/>
      <c r="F715" s="630"/>
      <c r="G715" s="696" t="s">
        <v>2559</v>
      </c>
      <c r="H715" s="697" t="s">
        <v>2558</v>
      </c>
      <c r="I715" s="696"/>
      <c r="J715" s="622"/>
      <c r="K715" s="622">
        <v>2300000</v>
      </c>
      <c r="L715" s="622">
        <v>2253529.6055199997</v>
      </c>
      <c r="M715" s="602"/>
      <c r="N715" s="577"/>
      <c r="O715" s="577">
        <v>0.99</v>
      </c>
      <c r="P715" s="574"/>
      <c r="Q715" s="698" t="s">
        <v>20</v>
      </c>
    </row>
    <row r="716" spans="1:17" ht="15">
      <c r="A716" s="686" t="s">
        <v>2286</v>
      </c>
      <c r="B716" s="686" t="s">
        <v>276</v>
      </c>
      <c r="C716" s="630"/>
      <c r="D716" s="687" t="s">
        <v>2705</v>
      </c>
      <c r="E716" s="630"/>
      <c r="F716" s="630"/>
      <c r="G716" s="696" t="s">
        <v>2561</v>
      </c>
      <c r="H716" s="697" t="s">
        <v>2560</v>
      </c>
      <c r="I716" s="696"/>
      <c r="J716" s="622"/>
      <c r="K716" s="622">
        <v>2200000</v>
      </c>
      <c r="L716" s="622">
        <v>2172548.1244099997</v>
      </c>
      <c r="M716" s="602"/>
      <c r="N716" s="577"/>
      <c r="O716" s="577">
        <v>1</v>
      </c>
      <c r="P716" s="574"/>
      <c r="Q716" s="698" t="s">
        <v>2562</v>
      </c>
    </row>
    <row r="717" spans="1:17" ht="30">
      <c r="A717" s="686" t="s">
        <v>2286</v>
      </c>
      <c r="B717" s="686" t="s">
        <v>276</v>
      </c>
      <c r="C717" s="630"/>
      <c r="D717" s="687" t="s">
        <v>2705</v>
      </c>
      <c r="E717" s="630"/>
      <c r="F717" s="630"/>
      <c r="G717" s="696" t="s">
        <v>2564</v>
      </c>
      <c r="H717" s="697" t="s">
        <v>2563</v>
      </c>
      <c r="I717" s="696"/>
      <c r="J717" s="622"/>
      <c r="K717" s="622">
        <v>2086589</v>
      </c>
      <c r="L717" s="622">
        <v>1825032.1356600001</v>
      </c>
      <c r="M717" s="602"/>
      <c r="N717" s="577"/>
      <c r="O717" s="577">
        <v>0.95</v>
      </c>
      <c r="P717" s="574"/>
      <c r="Q717" s="698" t="s">
        <v>2565</v>
      </c>
    </row>
    <row r="718" spans="1:17" ht="30">
      <c r="A718" s="686" t="s">
        <v>2286</v>
      </c>
      <c r="B718" s="686" t="s">
        <v>276</v>
      </c>
      <c r="C718" s="630"/>
      <c r="D718" s="687" t="s">
        <v>2705</v>
      </c>
      <c r="E718" s="630"/>
      <c r="F718" s="630"/>
      <c r="G718" s="696" t="s">
        <v>2567</v>
      </c>
      <c r="H718" s="697" t="s">
        <v>2566</v>
      </c>
      <c r="I718" s="696"/>
      <c r="J718" s="622"/>
      <c r="K718" s="622">
        <v>1000000</v>
      </c>
      <c r="L718" s="622">
        <v>987515.72262999997</v>
      </c>
      <c r="M718" s="602"/>
      <c r="N718" s="577"/>
      <c r="O718" s="577">
        <v>0.85</v>
      </c>
      <c r="P718" s="574"/>
      <c r="Q718" s="698" t="s">
        <v>1103</v>
      </c>
    </row>
    <row r="719" spans="1:17" ht="15">
      <c r="A719" s="686" t="s">
        <v>2286</v>
      </c>
      <c r="B719" s="686" t="s">
        <v>276</v>
      </c>
      <c r="C719" s="630"/>
      <c r="D719" s="687" t="s">
        <v>2706</v>
      </c>
      <c r="E719" s="630"/>
      <c r="F719" s="630"/>
      <c r="G719" s="696" t="s">
        <v>2569</v>
      </c>
      <c r="H719" s="697" t="s">
        <v>2568</v>
      </c>
      <c r="I719" s="696"/>
      <c r="J719" s="622"/>
      <c r="K719" s="622">
        <v>1745300</v>
      </c>
      <c r="L719" s="622">
        <v>1744367.02226</v>
      </c>
      <c r="M719" s="602"/>
      <c r="N719" s="577"/>
      <c r="O719" s="577">
        <v>1</v>
      </c>
      <c r="P719" s="574"/>
      <c r="Q719" s="698" t="s">
        <v>2570</v>
      </c>
    </row>
    <row r="720" spans="1:17" ht="15">
      <c r="A720" s="686" t="s">
        <v>2286</v>
      </c>
      <c r="B720" s="686" t="s">
        <v>276</v>
      </c>
      <c r="C720" s="630"/>
      <c r="D720" s="687" t="s">
        <v>2708</v>
      </c>
      <c r="E720" s="630"/>
      <c r="F720" s="630"/>
      <c r="G720" s="696" t="s">
        <v>2572</v>
      </c>
      <c r="H720" s="697" t="s">
        <v>2571</v>
      </c>
      <c r="I720" s="696"/>
      <c r="J720" s="622"/>
      <c r="K720" s="622">
        <v>1330000</v>
      </c>
      <c r="L720" s="622">
        <v>1283623.7279700001</v>
      </c>
      <c r="M720" s="602"/>
      <c r="N720" s="577"/>
      <c r="O720" s="577">
        <v>1</v>
      </c>
      <c r="P720" s="574"/>
      <c r="Q720" s="698" t="s">
        <v>2573</v>
      </c>
    </row>
    <row r="721" spans="1:17" ht="30">
      <c r="A721" s="686" t="s">
        <v>2286</v>
      </c>
      <c r="B721" s="686" t="s">
        <v>276</v>
      </c>
      <c r="C721" s="630"/>
      <c r="D721" s="687" t="s">
        <v>2708</v>
      </c>
      <c r="E721" s="630"/>
      <c r="F721" s="630"/>
      <c r="G721" s="696" t="s">
        <v>2575</v>
      </c>
      <c r="H721" s="697" t="s">
        <v>2574</v>
      </c>
      <c r="I721" s="696"/>
      <c r="J721" s="622"/>
      <c r="K721" s="622">
        <v>1400000</v>
      </c>
      <c r="L721" s="622">
        <v>1381353.47826</v>
      </c>
      <c r="M721" s="602"/>
      <c r="N721" s="577"/>
      <c r="O721" s="577">
        <v>1</v>
      </c>
      <c r="P721" s="574"/>
      <c r="Q721" s="698" t="s">
        <v>2573</v>
      </c>
    </row>
    <row r="722" spans="1:17" ht="15">
      <c r="A722" s="686" t="s">
        <v>2286</v>
      </c>
      <c r="B722" s="686" t="s">
        <v>276</v>
      </c>
      <c r="C722" s="630"/>
      <c r="D722" s="687" t="s">
        <v>2708</v>
      </c>
      <c r="E722" s="630"/>
      <c r="F722" s="630"/>
      <c r="G722" s="696" t="s">
        <v>2577</v>
      </c>
      <c r="H722" s="697" t="s">
        <v>2576</v>
      </c>
      <c r="I722" s="696"/>
      <c r="J722" s="622"/>
      <c r="K722" s="622">
        <v>1566000</v>
      </c>
      <c r="L722" s="622">
        <v>1557124.19196</v>
      </c>
      <c r="M722" s="602"/>
      <c r="N722" s="577"/>
      <c r="O722" s="577">
        <v>1</v>
      </c>
      <c r="P722" s="574"/>
      <c r="Q722" s="698" t="s">
        <v>2578</v>
      </c>
    </row>
    <row r="723" spans="1:17" ht="45">
      <c r="A723" s="686" t="s">
        <v>2286</v>
      </c>
      <c r="B723" s="686" t="s">
        <v>276</v>
      </c>
      <c r="C723" s="630"/>
      <c r="D723" s="687" t="s">
        <v>2708</v>
      </c>
      <c r="E723" s="630"/>
      <c r="F723" s="630"/>
      <c r="G723" s="696" t="s">
        <v>2533</v>
      </c>
      <c r="H723" s="697" t="s">
        <v>2579</v>
      </c>
      <c r="I723" s="696"/>
      <c r="J723" s="622"/>
      <c r="K723" s="622">
        <v>1500000</v>
      </c>
      <c r="L723" s="622">
        <v>0</v>
      </c>
      <c r="M723" s="602"/>
      <c r="N723" s="577"/>
      <c r="O723" s="577">
        <v>0</v>
      </c>
      <c r="P723" s="574"/>
      <c r="Q723" s="698" t="s">
        <v>2580</v>
      </c>
    </row>
    <row r="724" spans="1:17" ht="30">
      <c r="A724" s="686" t="s">
        <v>2286</v>
      </c>
      <c r="B724" s="686" t="s">
        <v>276</v>
      </c>
      <c r="C724" s="630"/>
      <c r="D724" s="687" t="s">
        <v>2708</v>
      </c>
      <c r="E724" s="630"/>
      <c r="F724" s="630"/>
      <c r="G724" s="696" t="s">
        <v>2582</v>
      </c>
      <c r="H724" s="697" t="s">
        <v>2581</v>
      </c>
      <c r="I724" s="696"/>
      <c r="J724" s="622"/>
      <c r="K724" s="622">
        <v>1500000</v>
      </c>
      <c r="L724" s="622">
        <v>1431469.3974000001</v>
      </c>
      <c r="M724" s="602"/>
      <c r="N724" s="577"/>
      <c r="O724" s="577">
        <v>0.8</v>
      </c>
      <c r="P724" s="574"/>
      <c r="Q724" s="698" t="s">
        <v>20</v>
      </c>
    </row>
    <row r="725" spans="1:17" ht="15">
      <c r="A725" s="686" t="s">
        <v>2286</v>
      </c>
      <c r="B725" s="686" t="s">
        <v>276</v>
      </c>
      <c r="C725" s="630"/>
      <c r="D725" s="687" t="s">
        <v>2711</v>
      </c>
      <c r="E725" s="630"/>
      <c r="F725" s="630"/>
      <c r="G725" s="696" t="s">
        <v>2584</v>
      </c>
      <c r="H725" s="697" t="s">
        <v>2583</v>
      </c>
      <c r="I725" s="696"/>
      <c r="J725" s="622"/>
      <c r="K725" s="622">
        <v>8400000</v>
      </c>
      <c r="L725" s="622">
        <v>7372013.6901599998</v>
      </c>
      <c r="M725" s="602"/>
      <c r="N725" s="577"/>
      <c r="O725" s="577">
        <v>0.95</v>
      </c>
      <c r="P725" s="574"/>
      <c r="Q725" s="698" t="s">
        <v>2585</v>
      </c>
    </row>
    <row r="726" spans="1:17" ht="30">
      <c r="A726" s="686" t="s">
        <v>2286</v>
      </c>
      <c r="B726" s="686" t="s">
        <v>276</v>
      </c>
      <c r="C726" s="630"/>
      <c r="D726" s="687" t="s">
        <v>2711</v>
      </c>
      <c r="E726" s="630"/>
      <c r="F726" s="630"/>
      <c r="G726" s="696" t="s">
        <v>2587</v>
      </c>
      <c r="H726" s="697" t="s">
        <v>2586</v>
      </c>
      <c r="I726" s="696"/>
      <c r="J726" s="622"/>
      <c r="K726" s="622">
        <v>1810000</v>
      </c>
      <c r="L726" s="622">
        <v>1739813.8306</v>
      </c>
      <c r="M726" s="602"/>
      <c r="N726" s="577"/>
      <c r="O726" s="577">
        <v>1</v>
      </c>
      <c r="P726" s="574"/>
      <c r="Q726" s="698" t="s">
        <v>2588</v>
      </c>
    </row>
    <row r="727" spans="1:17" ht="30">
      <c r="A727" s="686" t="s">
        <v>2286</v>
      </c>
      <c r="B727" s="686" t="s">
        <v>276</v>
      </c>
      <c r="C727" s="630"/>
      <c r="D727" s="687" t="s">
        <v>2711</v>
      </c>
      <c r="E727" s="630"/>
      <c r="F727" s="630"/>
      <c r="G727" s="696" t="s">
        <v>2590</v>
      </c>
      <c r="H727" s="697" t="s">
        <v>2589</v>
      </c>
      <c r="I727" s="696"/>
      <c r="J727" s="622"/>
      <c r="K727" s="622">
        <v>2340000</v>
      </c>
      <c r="L727" s="622">
        <v>2338476.6952600004</v>
      </c>
      <c r="M727" s="602"/>
      <c r="N727" s="577"/>
      <c r="O727" s="577">
        <v>1</v>
      </c>
      <c r="P727" s="574"/>
      <c r="Q727" s="698" t="s">
        <v>2562</v>
      </c>
    </row>
    <row r="728" spans="1:17" ht="30">
      <c r="A728" s="686" t="s">
        <v>2286</v>
      </c>
      <c r="B728" s="686" t="s">
        <v>276</v>
      </c>
      <c r="C728" s="630"/>
      <c r="D728" s="687" t="s">
        <v>2711</v>
      </c>
      <c r="E728" s="630"/>
      <c r="F728" s="630"/>
      <c r="G728" s="696" t="s">
        <v>2592</v>
      </c>
      <c r="H728" s="697" t="s">
        <v>2591</v>
      </c>
      <c r="I728" s="696"/>
      <c r="J728" s="622"/>
      <c r="K728" s="622">
        <v>1190000</v>
      </c>
      <c r="L728" s="622">
        <v>1100458.4836500001</v>
      </c>
      <c r="M728" s="602"/>
      <c r="N728" s="577"/>
      <c r="O728" s="577">
        <v>0.01</v>
      </c>
      <c r="P728" s="574"/>
      <c r="Q728" s="698" t="s">
        <v>20</v>
      </c>
    </row>
    <row r="729" spans="1:17" ht="30">
      <c r="A729" s="686" t="s">
        <v>2286</v>
      </c>
      <c r="B729" s="686" t="s">
        <v>276</v>
      </c>
      <c r="C729" s="630"/>
      <c r="D729" s="687" t="s">
        <v>2711</v>
      </c>
      <c r="E729" s="630"/>
      <c r="F729" s="630"/>
      <c r="G729" s="696" t="s">
        <v>2594</v>
      </c>
      <c r="H729" s="697" t="s">
        <v>2593</v>
      </c>
      <c r="I729" s="696"/>
      <c r="J729" s="622"/>
      <c r="K729" s="622">
        <v>2360000</v>
      </c>
      <c r="L729" s="622">
        <v>2281036.4750999999</v>
      </c>
      <c r="M729" s="602"/>
      <c r="N729" s="577"/>
      <c r="O729" s="577">
        <v>0.55000000000000004</v>
      </c>
      <c r="P729" s="574"/>
      <c r="Q729" s="698" t="s">
        <v>2595</v>
      </c>
    </row>
    <row r="730" spans="1:17" ht="15">
      <c r="A730" s="686" t="s">
        <v>2286</v>
      </c>
      <c r="B730" s="686" t="s">
        <v>276</v>
      </c>
      <c r="C730" s="630"/>
      <c r="D730" s="687" t="s">
        <v>2711</v>
      </c>
      <c r="E730" s="630"/>
      <c r="F730" s="630"/>
      <c r="G730" s="696" t="s">
        <v>2597</v>
      </c>
      <c r="H730" s="697" t="s">
        <v>2596</v>
      </c>
      <c r="I730" s="696"/>
      <c r="J730" s="622"/>
      <c r="K730" s="622">
        <v>2574994</v>
      </c>
      <c r="L730" s="622">
        <v>2568456.49119</v>
      </c>
      <c r="M730" s="602"/>
      <c r="N730" s="577"/>
      <c r="O730" s="577">
        <v>0.5</v>
      </c>
      <c r="P730" s="574"/>
      <c r="Q730" s="698" t="s">
        <v>2598</v>
      </c>
    </row>
    <row r="731" spans="1:17" ht="30">
      <c r="A731" s="686" t="s">
        <v>2286</v>
      </c>
      <c r="B731" s="686" t="s">
        <v>276</v>
      </c>
      <c r="C731" s="630"/>
      <c r="D731" s="687" t="s">
        <v>2716</v>
      </c>
      <c r="E731" s="630"/>
      <c r="F731" s="630"/>
      <c r="G731" s="696" t="s">
        <v>2600</v>
      </c>
      <c r="H731" s="697" t="s">
        <v>2599</v>
      </c>
      <c r="I731" s="696"/>
      <c r="J731" s="622"/>
      <c r="K731" s="622">
        <v>1000000</v>
      </c>
      <c r="L731" s="622">
        <v>995113.28980999999</v>
      </c>
      <c r="M731" s="602"/>
      <c r="N731" s="577"/>
      <c r="O731" s="577">
        <v>0.95</v>
      </c>
      <c r="P731" s="574"/>
      <c r="Q731" s="698" t="s">
        <v>436</v>
      </c>
    </row>
    <row r="732" spans="1:17" ht="45">
      <c r="A732" s="686" t="s">
        <v>2286</v>
      </c>
      <c r="B732" s="686" t="s">
        <v>276</v>
      </c>
      <c r="C732" s="630"/>
      <c r="D732" s="687" t="s">
        <v>2716</v>
      </c>
      <c r="E732" s="630"/>
      <c r="F732" s="630"/>
      <c r="G732" s="696" t="s">
        <v>2602</v>
      </c>
      <c r="H732" s="697" t="s">
        <v>2601</v>
      </c>
      <c r="I732" s="696"/>
      <c r="J732" s="622"/>
      <c r="K732" s="622">
        <v>1710000</v>
      </c>
      <c r="L732" s="622">
        <v>1709715.8386900001</v>
      </c>
      <c r="M732" s="602"/>
      <c r="N732" s="577"/>
      <c r="O732" s="577">
        <v>1</v>
      </c>
      <c r="P732" s="574"/>
      <c r="Q732" s="698" t="s">
        <v>67</v>
      </c>
    </row>
    <row r="733" spans="1:17" ht="30">
      <c r="A733" s="686" t="s">
        <v>2286</v>
      </c>
      <c r="B733" s="686" t="s">
        <v>276</v>
      </c>
      <c r="C733" s="630"/>
      <c r="D733" s="687" t="s">
        <v>2716</v>
      </c>
      <c r="E733" s="630"/>
      <c r="F733" s="630"/>
      <c r="G733" s="696" t="s">
        <v>2604</v>
      </c>
      <c r="H733" s="697" t="s">
        <v>2603</v>
      </c>
      <c r="I733" s="696"/>
      <c r="J733" s="622"/>
      <c r="K733" s="622">
        <v>2450000</v>
      </c>
      <c r="L733" s="622">
        <v>2091384.57124</v>
      </c>
      <c r="M733" s="602"/>
      <c r="N733" s="577"/>
      <c r="O733" s="577">
        <v>0.8</v>
      </c>
      <c r="P733" s="574"/>
      <c r="Q733" s="698" t="s">
        <v>20</v>
      </c>
    </row>
    <row r="734" spans="1:17" ht="30">
      <c r="A734" s="638" t="s">
        <v>526</v>
      </c>
      <c r="B734" s="638" t="s">
        <v>277</v>
      </c>
      <c r="C734" s="638"/>
      <c r="D734" s="621" t="s">
        <v>2690</v>
      </c>
      <c r="E734" s="621" t="s">
        <v>2610</v>
      </c>
      <c r="F734" s="621" t="s">
        <v>2611</v>
      </c>
      <c r="G734" s="621"/>
      <c r="H734" s="618" t="s">
        <v>2612</v>
      </c>
      <c r="I734" s="621"/>
      <c r="J734" s="622"/>
      <c r="K734" s="602">
        <v>3015000</v>
      </c>
      <c r="L734" s="602">
        <v>2553546.2043099999</v>
      </c>
      <c r="M734" s="602">
        <v>1638927.1828299998</v>
      </c>
      <c r="N734" s="577">
        <v>0.543591105416252</v>
      </c>
      <c r="O734" s="577">
        <v>0.8</v>
      </c>
      <c r="P734" s="699"/>
      <c r="Q734" s="683" t="s">
        <v>2613</v>
      </c>
    </row>
    <row r="735" spans="1:17" ht="30">
      <c r="A735" s="638" t="s">
        <v>526</v>
      </c>
      <c r="B735" s="638" t="s">
        <v>277</v>
      </c>
      <c r="C735" s="638"/>
      <c r="D735" s="621" t="s">
        <v>2691</v>
      </c>
      <c r="E735" s="621" t="s">
        <v>2614</v>
      </c>
      <c r="F735" s="621" t="s">
        <v>2615</v>
      </c>
      <c r="G735" s="621"/>
      <c r="H735" s="618" t="s">
        <v>2616</v>
      </c>
      <c r="I735" s="621"/>
      <c r="J735" s="622"/>
      <c r="K735" s="602">
        <v>2822000</v>
      </c>
      <c r="L735" s="602">
        <v>2304558.9831599998</v>
      </c>
      <c r="M735" s="602">
        <v>1744236.3091799999</v>
      </c>
      <c r="N735" s="577">
        <v>0.61808515562721467</v>
      </c>
      <c r="O735" s="577">
        <v>0.99</v>
      </c>
      <c r="P735" s="699"/>
      <c r="Q735" s="683" t="s">
        <v>2617</v>
      </c>
    </row>
    <row r="736" spans="1:17" ht="30">
      <c r="A736" s="638" t="s">
        <v>526</v>
      </c>
      <c r="B736" s="638" t="s">
        <v>277</v>
      </c>
      <c r="C736" s="638"/>
      <c r="D736" s="621" t="s">
        <v>2697</v>
      </c>
      <c r="E736" s="621" t="s">
        <v>2618</v>
      </c>
      <c r="F736" s="621" t="s">
        <v>2619</v>
      </c>
      <c r="G736" s="621"/>
      <c r="H736" s="618" t="s">
        <v>2620</v>
      </c>
      <c r="I736" s="621"/>
      <c r="J736" s="622"/>
      <c r="K736" s="602">
        <v>168000</v>
      </c>
      <c r="L736" s="602">
        <v>50901.355479999998</v>
      </c>
      <c r="M736" s="602">
        <v>48604.845110000002</v>
      </c>
      <c r="N736" s="577">
        <v>0.28931455422619051</v>
      </c>
      <c r="O736" s="577">
        <v>0.95</v>
      </c>
      <c r="P736" s="699"/>
      <c r="Q736" s="683" t="s">
        <v>2621</v>
      </c>
    </row>
    <row r="737" spans="1:17" ht="30">
      <c r="A737" s="638" t="s">
        <v>526</v>
      </c>
      <c r="B737" s="638" t="s">
        <v>277</v>
      </c>
      <c r="C737" s="638"/>
      <c r="D737" s="621" t="s">
        <v>2697</v>
      </c>
      <c r="E737" s="621" t="s">
        <v>2618</v>
      </c>
      <c r="F737" s="621" t="s">
        <v>2619</v>
      </c>
      <c r="G737" s="621"/>
      <c r="H737" s="618" t="s">
        <v>2622</v>
      </c>
      <c r="I737" s="621"/>
      <c r="J737" s="622"/>
      <c r="K737" s="602">
        <v>513000</v>
      </c>
      <c r="L737" s="602">
        <v>512600.96494999999</v>
      </c>
      <c r="M737" s="602">
        <v>354539.88529999997</v>
      </c>
      <c r="N737" s="577">
        <v>0.69111088752436645</v>
      </c>
      <c r="O737" s="577">
        <v>0.91</v>
      </c>
      <c r="P737" s="699"/>
      <c r="Q737" s="683" t="s">
        <v>20</v>
      </c>
    </row>
    <row r="738" spans="1:17" ht="30">
      <c r="A738" s="638" t="s">
        <v>526</v>
      </c>
      <c r="B738" s="638" t="s">
        <v>277</v>
      </c>
      <c r="C738" s="638"/>
      <c r="D738" s="621" t="s">
        <v>2697</v>
      </c>
      <c r="E738" s="621" t="s">
        <v>2618</v>
      </c>
      <c r="F738" s="621" t="s">
        <v>2619</v>
      </c>
      <c r="G738" s="621"/>
      <c r="H738" s="618" t="s">
        <v>2623</v>
      </c>
      <c r="I738" s="621"/>
      <c r="J738" s="622"/>
      <c r="K738" s="602">
        <v>3308000</v>
      </c>
      <c r="L738" s="602">
        <v>2155467.2876399998</v>
      </c>
      <c r="M738" s="602">
        <v>1326626.5234699999</v>
      </c>
      <c r="N738" s="577">
        <v>0.40103582934401449</v>
      </c>
      <c r="O738" s="577">
        <v>0.8</v>
      </c>
      <c r="P738" s="699"/>
      <c r="Q738" s="683" t="s">
        <v>2624</v>
      </c>
    </row>
    <row r="739" spans="1:17" ht="30">
      <c r="A739" s="638" t="s">
        <v>526</v>
      </c>
      <c r="B739" s="638" t="s">
        <v>277</v>
      </c>
      <c r="C739" s="638"/>
      <c r="D739" s="621" t="s">
        <v>2697</v>
      </c>
      <c r="E739" s="621" t="s">
        <v>2625</v>
      </c>
      <c r="F739" s="621" t="s">
        <v>2626</v>
      </c>
      <c r="G739" s="621"/>
      <c r="H739" s="618" t="s">
        <v>2627</v>
      </c>
      <c r="I739" s="621"/>
      <c r="J739" s="622"/>
      <c r="K739" s="602">
        <v>350000</v>
      </c>
      <c r="L739" s="602">
        <v>251638.03496000002</v>
      </c>
      <c r="M739" s="602">
        <v>52664.379260000002</v>
      </c>
      <c r="N739" s="577">
        <v>0.15046965502857143</v>
      </c>
      <c r="O739" s="577">
        <v>0.25</v>
      </c>
      <c r="P739" s="699"/>
      <c r="Q739" s="683" t="s">
        <v>2628</v>
      </c>
    </row>
    <row r="740" spans="1:17" ht="45">
      <c r="A740" s="638" t="s">
        <v>526</v>
      </c>
      <c r="B740" s="638" t="s">
        <v>277</v>
      </c>
      <c r="C740" s="638"/>
      <c r="D740" s="621" t="s">
        <v>2699</v>
      </c>
      <c r="E740" s="621" t="s">
        <v>2629</v>
      </c>
      <c r="F740" s="621" t="s">
        <v>2630</v>
      </c>
      <c r="G740" s="621"/>
      <c r="H740" s="618" t="s">
        <v>2631</v>
      </c>
      <c r="I740" s="621"/>
      <c r="J740" s="622"/>
      <c r="K740" s="602">
        <v>582500</v>
      </c>
      <c r="L740" s="602">
        <v>525988.94189000002</v>
      </c>
      <c r="M740" s="602">
        <v>450926.34649999999</v>
      </c>
      <c r="N740" s="577">
        <v>0.77412248326180255</v>
      </c>
      <c r="O740" s="577">
        <v>0.99</v>
      </c>
      <c r="P740" s="699"/>
      <c r="Q740" s="683" t="s">
        <v>2632</v>
      </c>
    </row>
    <row r="741" spans="1:17" ht="30">
      <c r="A741" s="638" t="s">
        <v>526</v>
      </c>
      <c r="B741" s="638" t="s">
        <v>277</v>
      </c>
      <c r="C741" s="638"/>
      <c r="D741" s="621" t="s">
        <v>2699</v>
      </c>
      <c r="E741" s="621" t="s">
        <v>2629</v>
      </c>
      <c r="F741" s="621" t="s">
        <v>2630</v>
      </c>
      <c r="G741" s="621"/>
      <c r="H741" s="618" t="s">
        <v>2633</v>
      </c>
      <c r="I741" s="621"/>
      <c r="J741" s="622"/>
      <c r="K741" s="602">
        <v>842000</v>
      </c>
      <c r="L741" s="602">
        <v>524943.35094000003</v>
      </c>
      <c r="M741" s="602">
        <v>522912.98139999999</v>
      </c>
      <c r="N741" s="577">
        <v>0.62103679501187647</v>
      </c>
      <c r="O741" s="577">
        <v>0.95</v>
      </c>
      <c r="P741" s="699"/>
      <c r="Q741" s="683" t="s">
        <v>2634</v>
      </c>
    </row>
    <row r="742" spans="1:17" ht="30">
      <c r="A742" s="638" t="s">
        <v>526</v>
      </c>
      <c r="B742" s="638" t="s">
        <v>277</v>
      </c>
      <c r="C742" s="638"/>
      <c r="D742" s="621" t="s">
        <v>2700</v>
      </c>
      <c r="E742" s="621" t="s">
        <v>2635</v>
      </c>
      <c r="F742" s="621" t="s">
        <v>2636</v>
      </c>
      <c r="G742" s="621"/>
      <c r="H742" s="618" t="s">
        <v>2637</v>
      </c>
      <c r="I742" s="621"/>
      <c r="J742" s="622"/>
      <c r="K742" s="602">
        <v>1255000</v>
      </c>
      <c r="L742" s="602">
        <v>1231141.07922</v>
      </c>
      <c r="M742" s="602">
        <v>1100567.0077</v>
      </c>
      <c r="N742" s="577">
        <v>0.87694582286852585</v>
      </c>
      <c r="O742" s="577">
        <v>0.99</v>
      </c>
      <c r="P742" s="699"/>
      <c r="Q742" s="683" t="s">
        <v>20</v>
      </c>
    </row>
    <row r="743" spans="1:17" ht="30">
      <c r="A743" s="638" t="s">
        <v>526</v>
      </c>
      <c r="B743" s="638" t="s">
        <v>277</v>
      </c>
      <c r="C743" s="638"/>
      <c r="D743" s="621" t="s">
        <v>2700</v>
      </c>
      <c r="E743" s="621" t="s">
        <v>2635</v>
      </c>
      <c r="F743" s="621" t="s">
        <v>2636</v>
      </c>
      <c r="G743" s="621"/>
      <c r="H743" s="618" t="s">
        <v>2638</v>
      </c>
      <c r="I743" s="621"/>
      <c r="J743" s="622"/>
      <c r="K743" s="602">
        <v>848000</v>
      </c>
      <c r="L743" s="602">
        <v>845192.54379999998</v>
      </c>
      <c r="M743" s="602">
        <v>731802.10683999991</v>
      </c>
      <c r="N743" s="577">
        <v>0.86297418259433956</v>
      </c>
      <c r="O743" s="577">
        <v>0.99</v>
      </c>
      <c r="P743" s="699"/>
      <c r="Q743" s="683" t="s">
        <v>2639</v>
      </c>
    </row>
    <row r="744" spans="1:17" ht="30">
      <c r="A744" s="638" t="s">
        <v>526</v>
      </c>
      <c r="B744" s="638" t="s">
        <v>277</v>
      </c>
      <c r="C744" s="638"/>
      <c r="D744" s="621" t="s">
        <v>2703</v>
      </c>
      <c r="E744" s="621" t="s">
        <v>2640</v>
      </c>
      <c r="F744" s="621" t="s">
        <v>2641</v>
      </c>
      <c r="G744" s="621"/>
      <c r="H744" s="618" t="s">
        <v>2642</v>
      </c>
      <c r="I744" s="621"/>
      <c r="J744" s="622"/>
      <c r="K744" s="602">
        <v>1836300</v>
      </c>
      <c r="L744" s="602">
        <v>1705170.3603800002</v>
      </c>
      <c r="M744" s="602">
        <v>1022651.28995</v>
      </c>
      <c r="N744" s="577">
        <v>0.55690861512280132</v>
      </c>
      <c r="O744" s="577">
        <v>0.92</v>
      </c>
      <c r="P744" s="699"/>
      <c r="Q744" s="683" t="s">
        <v>2643</v>
      </c>
    </row>
    <row r="745" spans="1:17" ht="30">
      <c r="A745" s="638" t="s">
        <v>526</v>
      </c>
      <c r="B745" s="638" t="s">
        <v>277</v>
      </c>
      <c r="C745" s="638"/>
      <c r="D745" s="621" t="s">
        <v>2703</v>
      </c>
      <c r="E745" s="621" t="s">
        <v>2640</v>
      </c>
      <c r="F745" s="621" t="s">
        <v>2641</v>
      </c>
      <c r="G745" s="621"/>
      <c r="H745" s="618" t="s">
        <v>2644</v>
      </c>
      <c r="I745" s="621"/>
      <c r="J745" s="622"/>
      <c r="K745" s="602">
        <v>2000000</v>
      </c>
      <c r="L745" s="602">
        <v>1913199.1604300002</v>
      </c>
      <c r="M745" s="602">
        <v>1688644.7007599999</v>
      </c>
      <c r="N745" s="577">
        <v>0.84432235037999992</v>
      </c>
      <c r="O745" s="577">
        <v>0.9</v>
      </c>
      <c r="P745" s="699"/>
      <c r="Q745" s="683" t="s">
        <v>2645</v>
      </c>
    </row>
    <row r="746" spans="1:17" ht="30">
      <c r="A746" s="638" t="s">
        <v>526</v>
      </c>
      <c r="B746" s="638" t="s">
        <v>277</v>
      </c>
      <c r="C746" s="638"/>
      <c r="D746" s="621" t="s">
        <v>2708</v>
      </c>
      <c r="E746" s="621" t="s">
        <v>2646</v>
      </c>
      <c r="F746" s="621" t="s">
        <v>2647</v>
      </c>
      <c r="G746" s="621"/>
      <c r="H746" s="618" t="s">
        <v>2648</v>
      </c>
      <c r="I746" s="621"/>
      <c r="J746" s="622"/>
      <c r="K746" s="602">
        <v>8250000</v>
      </c>
      <c r="L746" s="602">
        <v>8212935.7136499994</v>
      </c>
      <c r="M746" s="602">
        <v>8086901.1487800004</v>
      </c>
      <c r="N746" s="577">
        <v>0.98023044227636369</v>
      </c>
      <c r="O746" s="577">
        <v>0.98</v>
      </c>
      <c r="P746" s="699"/>
      <c r="Q746" s="683" t="s">
        <v>2649</v>
      </c>
    </row>
    <row r="747" spans="1:17" ht="60">
      <c r="A747" s="638" t="s">
        <v>526</v>
      </c>
      <c r="B747" s="638" t="s">
        <v>277</v>
      </c>
      <c r="C747" s="638"/>
      <c r="D747" s="621" t="s">
        <v>2708</v>
      </c>
      <c r="E747" s="621" t="s">
        <v>2646</v>
      </c>
      <c r="F747" s="621" t="s">
        <v>2647</v>
      </c>
      <c r="G747" s="621"/>
      <c r="H747" s="618" t="s">
        <v>2650</v>
      </c>
      <c r="I747" s="621"/>
      <c r="J747" s="622"/>
      <c r="K747" s="602">
        <v>1300000</v>
      </c>
      <c r="L747" s="602">
        <v>1290325.3204400002</v>
      </c>
      <c r="M747" s="602">
        <v>1227702.8240199999</v>
      </c>
      <c r="N747" s="577">
        <v>0.94438678770769224</v>
      </c>
      <c r="O747" s="577">
        <v>0.95</v>
      </c>
      <c r="P747" s="699"/>
      <c r="Q747" s="683" t="s">
        <v>2651</v>
      </c>
    </row>
    <row r="748" spans="1:17" ht="30">
      <c r="A748" s="638" t="s">
        <v>526</v>
      </c>
      <c r="B748" s="638" t="s">
        <v>277</v>
      </c>
      <c r="C748" s="638"/>
      <c r="D748" s="621" t="s">
        <v>2708</v>
      </c>
      <c r="E748" s="621" t="s">
        <v>2652</v>
      </c>
      <c r="F748" s="621" t="s">
        <v>2653</v>
      </c>
      <c r="G748" s="621"/>
      <c r="H748" s="618" t="s">
        <v>2654</v>
      </c>
      <c r="I748" s="621"/>
      <c r="J748" s="622"/>
      <c r="K748" s="602">
        <v>6200000</v>
      </c>
      <c r="L748" s="602">
        <v>6199873.12488</v>
      </c>
      <c r="M748" s="602">
        <v>5756611.7146599991</v>
      </c>
      <c r="N748" s="577">
        <v>0.92848576042903208</v>
      </c>
      <c r="O748" s="577">
        <v>1</v>
      </c>
      <c r="P748" s="699"/>
      <c r="Q748" s="683" t="s">
        <v>560</v>
      </c>
    </row>
    <row r="749" spans="1:17" ht="30">
      <c r="A749" s="638" t="s">
        <v>526</v>
      </c>
      <c r="B749" s="638" t="s">
        <v>277</v>
      </c>
      <c r="C749" s="638"/>
      <c r="D749" s="621" t="s">
        <v>2708</v>
      </c>
      <c r="E749" s="621" t="s">
        <v>2652</v>
      </c>
      <c r="F749" s="621" t="s">
        <v>2653</v>
      </c>
      <c r="G749" s="621"/>
      <c r="H749" s="618" t="s">
        <v>2655</v>
      </c>
      <c r="I749" s="621"/>
      <c r="J749" s="622"/>
      <c r="K749" s="602">
        <v>1100000</v>
      </c>
      <c r="L749" s="602">
        <v>1013324.56629</v>
      </c>
      <c r="M749" s="602">
        <v>1005204.13462</v>
      </c>
      <c r="N749" s="577">
        <v>0.91382194056363641</v>
      </c>
      <c r="O749" s="577">
        <v>0.9</v>
      </c>
      <c r="P749" s="699"/>
      <c r="Q749" s="683" t="s">
        <v>2656</v>
      </c>
    </row>
    <row r="750" spans="1:17" ht="30">
      <c r="A750" s="638" t="s">
        <v>526</v>
      </c>
      <c r="B750" s="638" t="s">
        <v>277</v>
      </c>
      <c r="C750" s="638"/>
      <c r="D750" s="621" t="s">
        <v>2709</v>
      </c>
      <c r="E750" s="621" t="s">
        <v>2657</v>
      </c>
      <c r="F750" s="621" t="s">
        <v>2658</v>
      </c>
      <c r="G750" s="621"/>
      <c r="H750" s="618" t="s">
        <v>2659</v>
      </c>
      <c r="I750" s="621"/>
      <c r="J750" s="622"/>
      <c r="K750" s="602">
        <v>200000</v>
      </c>
      <c r="L750" s="602">
        <v>513.66891999999996</v>
      </c>
      <c r="M750" s="602">
        <v>513.71892000000003</v>
      </c>
      <c r="N750" s="577">
        <v>2.5685946000000002E-3</v>
      </c>
      <c r="O750" s="577">
        <v>0.05</v>
      </c>
      <c r="P750" s="699"/>
      <c r="Q750" s="683" t="s">
        <v>2660</v>
      </c>
    </row>
    <row r="751" spans="1:17" ht="75">
      <c r="A751" s="638" t="s">
        <v>526</v>
      </c>
      <c r="B751" s="638" t="s">
        <v>277</v>
      </c>
      <c r="C751" s="638"/>
      <c r="D751" s="621" t="s">
        <v>2710</v>
      </c>
      <c r="E751" s="621" t="s">
        <v>2661</v>
      </c>
      <c r="F751" s="621" t="s">
        <v>2662</v>
      </c>
      <c r="G751" s="621"/>
      <c r="H751" s="618" t="s">
        <v>2663</v>
      </c>
      <c r="I751" s="621"/>
      <c r="J751" s="622"/>
      <c r="K751" s="602">
        <v>300000</v>
      </c>
      <c r="L751" s="602">
        <v>136085.27625</v>
      </c>
      <c r="M751" s="602">
        <v>516.66824999999994</v>
      </c>
      <c r="N751" s="577">
        <v>1.7222274999999997E-3</v>
      </c>
      <c r="O751" s="577">
        <v>0.05</v>
      </c>
      <c r="P751" s="699"/>
      <c r="Q751" s="683" t="s">
        <v>2664</v>
      </c>
    </row>
    <row r="752" spans="1:17" ht="75">
      <c r="A752" s="638" t="s">
        <v>526</v>
      </c>
      <c r="B752" s="638" t="s">
        <v>277</v>
      </c>
      <c r="C752" s="638"/>
      <c r="D752" s="621" t="s">
        <v>2710</v>
      </c>
      <c r="E752" s="621" t="s">
        <v>2661</v>
      </c>
      <c r="F752" s="621" t="s">
        <v>2662</v>
      </c>
      <c r="G752" s="621"/>
      <c r="H752" s="618" t="s">
        <v>2665</v>
      </c>
      <c r="I752" s="621"/>
      <c r="J752" s="622"/>
      <c r="K752" s="602">
        <v>300000</v>
      </c>
      <c r="L752" s="602">
        <v>124436.50348</v>
      </c>
      <c r="M752" s="602">
        <v>0</v>
      </c>
      <c r="N752" s="577">
        <v>0</v>
      </c>
      <c r="O752" s="577">
        <v>0.05</v>
      </c>
      <c r="P752" s="699"/>
      <c r="Q752" s="683" t="s">
        <v>2666</v>
      </c>
    </row>
    <row r="753" spans="1:17" ht="75">
      <c r="A753" s="638" t="s">
        <v>526</v>
      </c>
      <c r="B753" s="638" t="s">
        <v>277</v>
      </c>
      <c r="C753" s="638"/>
      <c r="D753" s="621" t="s">
        <v>2710</v>
      </c>
      <c r="E753" s="621" t="s">
        <v>2661</v>
      </c>
      <c r="F753" s="621" t="s">
        <v>2662</v>
      </c>
      <c r="G753" s="621"/>
      <c r="H753" s="618" t="s">
        <v>2667</v>
      </c>
      <c r="I753" s="621"/>
      <c r="J753" s="622"/>
      <c r="K753" s="602">
        <v>250000</v>
      </c>
      <c r="L753" s="602">
        <v>85020.180659999998</v>
      </c>
      <c r="M753" s="602">
        <v>0</v>
      </c>
      <c r="N753" s="577">
        <v>0</v>
      </c>
      <c r="O753" s="577">
        <v>0.05</v>
      </c>
      <c r="P753" s="699"/>
      <c r="Q753" s="683" t="s">
        <v>2666</v>
      </c>
    </row>
    <row r="754" spans="1:17" ht="30">
      <c r="A754" s="638" t="s">
        <v>526</v>
      </c>
      <c r="B754" s="638" t="s">
        <v>277</v>
      </c>
      <c r="C754" s="638"/>
      <c r="D754" s="621" t="s">
        <v>2711</v>
      </c>
      <c r="E754" s="621" t="s">
        <v>2668</v>
      </c>
      <c r="F754" s="621" t="s">
        <v>2669</v>
      </c>
      <c r="G754" s="621"/>
      <c r="H754" s="618" t="s">
        <v>2670</v>
      </c>
      <c r="I754" s="621"/>
      <c r="J754" s="622"/>
      <c r="K754" s="602">
        <v>1950000</v>
      </c>
      <c r="L754" s="602">
        <v>1784009.80816</v>
      </c>
      <c r="M754" s="602">
        <v>706919.85073000006</v>
      </c>
      <c r="N754" s="577">
        <v>0.36252300037435903</v>
      </c>
      <c r="O754" s="577">
        <v>0.89</v>
      </c>
      <c r="P754" s="699"/>
      <c r="Q754" s="683" t="s">
        <v>2671</v>
      </c>
    </row>
    <row r="755" spans="1:17" ht="30">
      <c r="A755" s="638" t="s">
        <v>526</v>
      </c>
      <c r="B755" s="638" t="s">
        <v>277</v>
      </c>
      <c r="C755" s="638"/>
      <c r="D755" s="621" t="s">
        <v>2711</v>
      </c>
      <c r="E755" s="621" t="s">
        <v>2668</v>
      </c>
      <c r="F755" s="621" t="s">
        <v>2669</v>
      </c>
      <c r="G755" s="621"/>
      <c r="H755" s="618" t="s">
        <v>2672</v>
      </c>
      <c r="I755" s="621"/>
      <c r="J755" s="622"/>
      <c r="K755" s="602">
        <v>5328882</v>
      </c>
      <c r="L755" s="602">
        <v>4625482.0333000002</v>
      </c>
      <c r="M755" s="602">
        <v>442520.45386999997</v>
      </c>
      <c r="N755" s="577">
        <v>8.3041893941355804E-2</v>
      </c>
      <c r="O755" s="577">
        <v>0.15</v>
      </c>
      <c r="P755" s="699"/>
      <c r="Q755" s="683" t="s">
        <v>2673</v>
      </c>
    </row>
    <row r="756" spans="1:17" ht="30">
      <c r="A756" s="638" t="s">
        <v>526</v>
      </c>
      <c r="B756" s="638" t="s">
        <v>277</v>
      </c>
      <c r="C756" s="638"/>
      <c r="D756" s="621" t="s">
        <v>2711</v>
      </c>
      <c r="E756" s="621" t="s">
        <v>2668</v>
      </c>
      <c r="F756" s="621" t="s">
        <v>2669</v>
      </c>
      <c r="G756" s="621"/>
      <c r="H756" s="618" t="s">
        <v>2674</v>
      </c>
      <c r="I756" s="621"/>
      <c r="J756" s="622"/>
      <c r="K756" s="602">
        <v>230000</v>
      </c>
      <c r="L756" s="602">
        <v>4231.402</v>
      </c>
      <c r="M756" s="602">
        <v>1434.902</v>
      </c>
      <c r="N756" s="577">
        <v>6.2387043478260868E-3</v>
      </c>
      <c r="O756" s="577">
        <v>0.02</v>
      </c>
      <c r="P756" s="699"/>
      <c r="Q756" s="683" t="s">
        <v>2675</v>
      </c>
    </row>
    <row r="757" spans="1:17" ht="45">
      <c r="A757" s="638" t="s">
        <v>526</v>
      </c>
      <c r="B757" s="638" t="s">
        <v>277</v>
      </c>
      <c r="C757" s="638"/>
      <c r="D757" s="621" t="s">
        <v>2711</v>
      </c>
      <c r="E757" s="621" t="s">
        <v>2668</v>
      </c>
      <c r="F757" s="621" t="s">
        <v>2669</v>
      </c>
      <c r="G757" s="621"/>
      <c r="H757" s="618" t="s">
        <v>2676</v>
      </c>
      <c r="I757" s="621"/>
      <c r="J757" s="622"/>
      <c r="K757" s="602">
        <v>1600000</v>
      </c>
      <c r="L757" s="602">
        <v>1461.36988</v>
      </c>
      <c r="M757" s="602">
        <v>0</v>
      </c>
      <c r="N757" s="577">
        <v>0</v>
      </c>
      <c r="O757" s="577">
        <v>0.05</v>
      </c>
      <c r="P757" s="699"/>
      <c r="Q757" s="683" t="s">
        <v>2677</v>
      </c>
    </row>
    <row r="758" spans="1:17" ht="45">
      <c r="A758" s="638" t="s">
        <v>526</v>
      </c>
      <c r="B758" s="638" t="s">
        <v>277</v>
      </c>
      <c r="C758" s="638"/>
      <c r="D758" s="621" t="s">
        <v>2716</v>
      </c>
      <c r="E758" s="621" t="s">
        <v>2678</v>
      </c>
      <c r="F758" s="621" t="s">
        <v>2679</v>
      </c>
      <c r="G758" s="621"/>
      <c r="H758" s="618" t="s">
        <v>2680</v>
      </c>
      <c r="I758" s="621"/>
      <c r="J758" s="622"/>
      <c r="K758" s="602">
        <v>1150000</v>
      </c>
      <c r="L758" s="602">
        <v>1119274.99199</v>
      </c>
      <c r="M758" s="602">
        <v>1070462.1537299999</v>
      </c>
      <c r="N758" s="577">
        <v>0.93083665541739125</v>
      </c>
      <c r="O758" s="577">
        <v>0.95</v>
      </c>
      <c r="P758" s="699"/>
      <c r="Q758" s="683" t="s">
        <v>2681</v>
      </c>
    </row>
    <row r="759" spans="1:17" ht="45">
      <c r="A759" s="638" t="s">
        <v>526</v>
      </c>
      <c r="B759" s="638" t="s">
        <v>277</v>
      </c>
      <c r="C759" s="700"/>
      <c r="D759" s="701" t="s">
        <v>2716</v>
      </c>
      <c r="E759" s="701" t="s">
        <v>2678</v>
      </c>
      <c r="F759" s="701" t="s">
        <v>2679</v>
      </c>
      <c r="G759" s="701"/>
      <c r="H759" s="702" t="s">
        <v>2682</v>
      </c>
      <c r="I759" s="701"/>
      <c r="J759" s="622"/>
      <c r="K759" s="602">
        <v>660000</v>
      </c>
      <c r="L759" s="602">
        <v>653434.07602000004</v>
      </c>
      <c r="M759" s="602">
        <v>637104.37598000001</v>
      </c>
      <c r="N759" s="577">
        <v>0.96530966057575762</v>
      </c>
      <c r="O759" s="577">
        <v>1</v>
      </c>
      <c r="P759" s="680"/>
      <c r="Q759" s="703" t="s">
        <v>560</v>
      </c>
    </row>
    <row r="760" spans="1:17" ht="60">
      <c r="A760" s="638" t="s">
        <v>526</v>
      </c>
      <c r="B760" s="638" t="s">
        <v>269</v>
      </c>
      <c r="C760" s="714" t="s">
        <v>319</v>
      </c>
      <c r="D760" s="700" t="s">
        <v>2703</v>
      </c>
      <c r="E760" s="700"/>
      <c r="F760" s="701"/>
      <c r="G760" s="700"/>
      <c r="H760" s="702" t="s">
        <v>3095</v>
      </c>
      <c r="I760" s="702"/>
      <c r="J760" s="622">
        <v>300000</v>
      </c>
      <c r="K760" s="622">
        <v>300000</v>
      </c>
      <c r="L760" s="721">
        <v>280463.75400000002</v>
      </c>
      <c r="M760" s="721">
        <v>249200.45</v>
      </c>
      <c r="N760" s="577">
        <v>0.83066816666666665</v>
      </c>
      <c r="O760" s="711">
        <v>100</v>
      </c>
      <c r="P760" s="700"/>
      <c r="Q760" s="715" t="s">
        <v>474</v>
      </c>
    </row>
    <row r="761" spans="1:17" ht="60">
      <c r="A761" s="638" t="s">
        <v>526</v>
      </c>
      <c r="B761" s="638" t="s">
        <v>269</v>
      </c>
      <c r="C761" s="714" t="s">
        <v>319</v>
      </c>
      <c r="D761" s="700" t="s">
        <v>2703</v>
      </c>
      <c r="E761" s="700"/>
      <c r="F761" s="701"/>
      <c r="G761" s="700"/>
      <c r="H761" s="702" t="s">
        <v>3096</v>
      </c>
      <c r="I761" s="702"/>
      <c r="J761" s="622">
        <v>131407</v>
      </c>
      <c r="K761" s="622">
        <v>185282</v>
      </c>
      <c r="L761" s="721">
        <v>181600.44899999999</v>
      </c>
      <c r="M761" s="721">
        <v>181750.54800000001</v>
      </c>
      <c r="N761" s="577">
        <v>0.98094012370332795</v>
      </c>
      <c r="O761" s="711">
        <v>99</v>
      </c>
      <c r="P761" s="700"/>
      <c r="Q761" s="715" t="s">
        <v>474</v>
      </c>
    </row>
    <row r="762" spans="1:17" ht="45">
      <c r="A762" s="638" t="s">
        <v>526</v>
      </c>
      <c r="B762" s="638" t="s">
        <v>269</v>
      </c>
      <c r="C762" s="714" t="s">
        <v>319</v>
      </c>
      <c r="D762" s="700" t="s">
        <v>2703</v>
      </c>
      <c r="E762" s="700"/>
      <c r="F762" s="701"/>
      <c r="G762" s="700"/>
      <c r="H762" s="702" t="s">
        <v>3097</v>
      </c>
      <c r="I762" s="702"/>
      <c r="J762" s="622">
        <v>417000</v>
      </c>
      <c r="K762" s="622">
        <v>417000</v>
      </c>
      <c r="L762" s="721">
        <v>347158.75</v>
      </c>
      <c r="M762" s="721">
        <v>345211.196</v>
      </c>
      <c r="N762" s="577">
        <v>0.82784459472422056</v>
      </c>
      <c r="O762" s="711">
        <v>100</v>
      </c>
      <c r="P762" s="700"/>
      <c r="Q762" s="715" t="s">
        <v>474</v>
      </c>
    </row>
    <row r="763" spans="1:17" ht="60">
      <c r="A763" s="638" t="s">
        <v>526</v>
      </c>
      <c r="B763" s="638" t="s">
        <v>269</v>
      </c>
      <c r="C763" s="714" t="s">
        <v>319</v>
      </c>
      <c r="D763" s="700" t="s">
        <v>2703</v>
      </c>
      <c r="E763" s="700"/>
      <c r="F763" s="701"/>
      <c r="G763" s="700"/>
      <c r="H763" s="702" t="s">
        <v>3098</v>
      </c>
      <c r="I763" s="702"/>
      <c r="J763" s="622">
        <v>700000</v>
      </c>
      <c r="K763" s="622">
        <v>700000</v>
      </c>
      <c r="L763" s="721">
        <v>465552.08199999999</v>
      </c>
      <c r="M763" s="721">
        <v>437649.93</v>
      </c>
      <c r="N763" s="577">
        <v>0.62521418571428566</v>
      </c>
      <c r="O763" s="711">
        <v>68</v>
      </c>
      <c r="P763" s="700"/>
      <c r="Q763" s="715" t="s">
        <v>474</v>
      </c>
    </row>
    <row r="764" spans="1:17" ht="60">
      <c r="A764" s="638" t="s">
        <v>526</v>
      </c>
      <c r="B764" s="638" t="s">
        <v>269</v>
      </c>
      <c r="C764" s="714" t="s">
        <v>319</v>
      </c>
      <c r="D764" s="700" t="s">
        <v>2703</v>
      </c>
      <c r="E764" s="700"/>
      <c r="F764" s="701"/>
      <c r="G764" s="700"/>
      <c r="H764" s="702" t="s">
        <v>3099</v>
      </c>
      <c r="I764" s="702"/>
      <c r="J764" s="622">
        <v>800000</v>
      </c>
      <c r="K764" s="622">
        <v>800000</v>
      </c>
      <c r="L764" s="721">
        <v>766608.50800000003</v>
      </c>
      <c r="M764" s="721">
        <v>452379.95300000004</v>
      </c>
      <c r="N764" s="577">
        <v>0.56547494125000008</v>
      </c>
      <c r="O764" s="711">
        <v>70</v>
      </c>
      <c r="P764" s="700"/>
      <c r="Q764" s="715" t="s">
        <v>474</v>
      </c>
    </row>
    <row r="765" spans="1:17" ht="90">
      <c r="A765" s="638" t="s">
        <v>526</v>
      </c>
      <c r="B765" s="638" t="s">
        <v>269</v>
      </c>
      <c r="C765" s="714" t="s">
        <v>319</v>
      </c>
      <c r="D765" s="700" t="s">
        <v>2710</v>
      </c>
      <c r="E765" s="700"/>
      <c r="F765" s="701"/>
      <c r="G765" s="700"/>
      <c r="H765" s="702" t="s">
        <v>3100</v>
      </c>
      <c r="I765" s="702"/>
      <c r="J765" s="622">
        <v>150000</v>
      </c>
      <c r="K765" s="622">
        <v>150000</v>
      </c>
      <c r="L765" s="721">
        <v>6613.335</v>
      </c>
      <c r="M765" s="721">
        <v>497.92500000000001</v>
      </c>
      <c r="N765" s="577">
        <v>0.33195000000000002</v>
      </c>
      <c r="O765" s="711">
        <v>0</v>
      </c>
      <c r="P765" s="700"/>
      <c r="Q765" s="715" t="s">
        <v>3101</v>
      </c>
    </row>
    <row r="766" spans="1:17" ht="60">
      <c r="A766" s="638" t="s">
        <v>526</v>
      </c>
      <c r="B766" s="638" t="s">
        <v>269</v>
      </c>
      <c r="C766" s="714" t="s">
        <v>319</v>
      </c>
      <c r="D766" s="700" t="s">
        <v>2716</v>
      </c>
      <c r="E766" s="700"/>
      <c r="F766" s="701"/>
      <c r="G766" s="700"/>
      <c r="H766" s="702" t="s">
        <v>3102</v>
      </c>
      <c r="I766" s="702"/>
      <c r="J766" s="622">
        <v>4000000</v>
      </c>
      <c r="K766" s="622">
        <v>5000000</v>
      </c>
      <c r="L766" s="721">
        <v>1758</v>
      </c>
      <c r="M766" s="721">
        <v>1965.6569999999999</v>
      </c>
      <c r="N766" s="577">
        <v>3.9313139999999996E-2</v>
      </c>
      <c r="O766" s="711">
        <v>0</v>
      </c>
      <c r="P766" s="700"/>
      <c r="Q766" s="715" t="s">
        <v>474</v>
      </c>
    </row>
    <row r="767" spans="1:17" ht="75">
      <c r="A767" s="638" t="s">
        <v>526</v>
      </c>
      <c r="B767" s="638" t="s">
        <v>269</v>
      </c>
      <c r="C767" s="714" t="s">
        <v>319</v>
      </c>
      <c r="D767" s="700" t="s">
        <v>2716</v>
      </c>
      <c r="E767" s="700"/>
      <c r="F767" s="701"/>
      <c r="G767" s="700"/>
      <c r="H767" s="702" t="s">
        <v>3103</v>
      </c>
      <c r="I767" s="702"/>
      <c r="J767" s="622">
        <v>300000</v>
      </c>
      <c r="K767" s="622">
        <v>300000</v>
      </c>
      <c r="L767" s="721">
        <v>143713.45800000001</v>
      </c>
      <c r="M767" s="721">
        <v>158189.807</v>
      </c>
      <c r="N767" s="577">
        <v>0.52729935666666672</v>
      </c>
      <c r="O767" s="711">
        <v>98</v>
      </c>
      <c r="P767" s="700"/>
      <c r="Q767" s="715" t="s">
        <v>474</v>
      </c>
    </row>
    <row r="768" spans="1:17" ht="75">
      <c r="A768" s="638" t="s">
        <v>526</v>
      </c>
      <c r="B768" s="638" t="s">
        <v>269</v>
      </c>
      <c r="C768" s="714" t="s">
        <v>319</v>
      </c>
      <c r="D768" s="700" t="s">
        <v>2716</v>
      </c>
      <c r="E768" s="700"/>
      <c r="F768" s="701"/>
      <c r="G768" s="700"/>
      <c r="H768" s="702" t="s">
        <v>3104</v>
      </c>
      <c r="I768" s="702"/>
      <c r="J768" s="622">
        <v>8270000</v>
      </c>
      <c r="K768" s="622">
        <v>8270000</v>
      </c>
      <c r="L768" s="721">
        <v>5160242</v>
      </c>
      <c r="M768" s="721">
        <v>2921132.53</v>
      </c>
      <c r="N768" s="577">
        <v>0.35322037847642079</v>
      </c>
      <c r="O768" s="711">
        <v>55</v>
      </c>
      <c r="P768" s="700"/>
      <c r="Q768" s="715" t="s">
        <v>474</v>
      </c>
    </row>
    <row r="769" spans="1:17" ht="45">
      <c r="A769" s="638" t="s">
        <v>526</v>
      </c>
      <c r="B769" s="638" t="s">
        <v>269</v>
      </c>
      <c r="C769" s="714" t="s">
        <v>480</v>
      </c>
      <c r="D769" s="700" t="s">
        <v>2716</v>
      </c>
      <c r="E769" s="700"/>
      <c r="F769" s="701"/>
      <c r="G769" s="700"/>
      <c r="H769" s="703" t="s">
        <v>3105</v>
      </c>
      <c r="I769" s="703"/>
      <c r="J769" s="622">
        <v>13747227</v>
      </c>
      <c r="K769" s="622">
        <v>13747227</v>
      </c>
      <c r="L769" s="622">
        <v>13472282</v>
      </c>
      <c r="M769" s="622">
        <v>10566119</v>
      </c>
      <c r="N769" s="577">
        <v>0.76860002384480886</v>
      </c>
      <c r="O769" s="577">
        <v>99</v>
      </c>
      <c r="P769" s="700"/>
      <c r="Q769" s="715" t="s">
        <v>474</v>
      </c>
    </row>
    <row r="770" spans="1:17" ht="60">
      <c r="A770" s="638" t="s">
        <v>526</v>
      </c>
      <c r="B770" s="638" t="s">
        <v>269</v>
      </c>
      <c r="C770" s="714" t="s">
        <v>319</v>
      </c>
      <c r="D770" s="700" t="s">
        <v>2708</v>
      </c>
      <c r="E770" s="700"/>
      <c r="F770" s="701"/>
      <c r="G770" s="700"/>
      <c r="H770" s="702" t="s">
        <v>3106</v>
      </c>
      <c r="I770" s="702"/>
      <c r="J770" s="622">
        <v>800000</v>
      </c>
      <c r="K770" s="622">
        <v>1650000</v>
      </c>
      <c r="L770" s="721">
        <v>1646222</v>
      </c>
      <c r="M770" s="721">
        <v>1642831.8870000001</v>
      </c>
      <c r="N770" s="577">
        <v>0.99565568909090918</v>
      </c>
      <c r="O770" s="711">
        <v>100</v>
      </c>
      <c r="P770" s="700"/>
      <c r="Q770" s="715" t="s">
        <v>474</v>
      </c>
    </row>
    <row r="771" spans="1:17" ht="30">
      <c r="A771" s="638" t="s">
        <v>526</v>
      </c>
      <c r="B771" s="638" t="s">
        <v>269</v>
      </c>
      <c r="C771" s="714" t="s">
        <v>480</v>
      </c>
      <c r="D771" s="700" t="s">
        <v>2708</v>
      </c>
      <c r="E771" s="700"/>
      <c r="F771" s="701"/>
      <c r="G771" s="700"/>
      <c r="H771" s="702" t="s">
        <v>3107</v>
      </c>
      <c r="I771" s="702"/>
      <c r="J771" s="622">
        <v>45000000</v>
      </c>
      <c r="K771" s="622">
        <v>45000000</v>
      </c>
      <c r="L771" s="721">
        <v>31000000</v>
      </c>
      <c r="M771" s="721">
        <v>16400000</v>
      </c>
      <c r="N771" s="577">
        <v>0.36444444444444446</v>
      </c>
      <c r="O771" s="711">
        <v>64</v>
      </c>
      <c r="P771" s="700"/>
      <c r="Q771" s="715" t="s">
        <v>474</v>
      </c>
    </row>
    <row r="772" spans="1:17" ht="45">
      <c r="A772" s="638" t="s">
        <v>526</v>
      </c>
      <c r="B772" s="638" t="s">
        <v>269</v>
      </c>
      <c r="C772" s="714" t="s">
        <v>319</v>
      </c>
      <c r="D772" s="700" t="s">
        <v>2708</v>
      </c>
      <c r="E772" s="700"/>
      <c r="F772" s="701"/>
      <c r="G772" s="700"/>
      <c r="H772" s="702" t="s">
        <v>3108</v>
      </c>
      <c r="I772" s="702"/>
      <c r="J772" s="622">
        <v>2000000</v>
      </c>
      <c r="K772" s="622">
        <v>2520000</v>
      </c>
      <c r="L772" s="721">
        <v>2438208.1329999999</v>
      </c>
      <c r="M772" s="721">
        <v>2392870.4889999996</v>
      </c>
      <c r="N772" s="577">
        <v>0.94955178134920615</v>
      </c>
      <c r="O772" s="711">
        <v>95</v>
      </c>
      <c r="P772" s="700"/>
      <c r="Q772" s="715" t="s">
        <v>474</v>
      </c>
    </row>
    <row r="773" spans="1:17" ht="45">
      <c r="A773" s="638" t="s">
        <v>526</v>
      </c>
      <c r="B773" s="638" t="s">
        <v>269</v>
      </c>
      <c r="C773" s="714" t="s">
        <v>319</v>
      </c>
      <c r="D773" s="700" t="s">
        <v>2708</v>
      </c>
      <c r="E773" s="700"/>
      <c r="F773" s="701"/>
      <c r="G773" s="700"/>
      <c r="H773" s="702" t="s">
        <v>3109</v>
      </c>
      <c r="I773" s="702"/>
      <c r="J773" s="622">
        <v>2000000</v>
      </c>
      <c r="K773" s="622">
        <v>2682000</v>
      </c>
      <c r="L773" s="721">
        <v>2361729.2820000001</v>
      </c>
      <c r="M773" s="721">
        <v>1946488.9979999999</v>
      </c>
      <c r="N773" s="577">
        <v>0.72576025279642054</v>
      </c>
      <c r="O773" s="711">
        <v>80</v>
      </c>
      <c r="P773" s="700"/>
      <c r="Q773" s="715" t="s">
        <v>3110</v>
      </c>
    </row>
    <row r="774" spans="1:17" ht="45">
      <c r="A774" s="638" t="s">
        <v>526</v>
      </c>
      <c r="B774" s="638" t="s">
        <v>269</v>
      </c>
      <c r="C774" s="714" t="s">
        <v>319</v>
      </c>
      <c r="D774" s="700" t="s">
        <v>2708</v>
      </c>
      <c r="E774" s="700"/>
      <c r="F774" s="701"/>
      <c r="G774" s="700"/>
      <c r="H774" s="702" t="s">
        <v>3111</v>
      </c>
      <c r="I774" s="702"/>
      <c r="J774" s="622">
        <v>600000</v>
      </c>
      <c r="K774" s="622">
        <v>1716000</v>
      </c>
      <c r="L774" s="721">
        <v>1641677.8829999999</v>
      </c>
      <c r="M774" s="721">
        <v>1562253.2959999999</v>
      </c>
      <c r="N774" s="577">
        <v>0.91040401864801856</v>
      </c>
      <c r="O774" s="711">
        <v>98</v>
      </c>
      <c r="P774" s="700"/>
      <c r="Q774" s="715" t="s">
        <v>474</v>
      </c>
    </row>
    <row r="775" spans="1:17" ht="45">
      <c r="A775" s="638" t="s">
        <v>526</v>
      </c>
      <c r="B775" s="638" t="s">
        <v>269</v>
      </c>
      <c r="C775" s="714" t="s">
        <v>319</v>
      </c>
      <c r="D775" s="700" t="s">
        <v>2708</v>
      </c>
      <c r="E775" s="700"/>
      <c r="F775" s="701"/>
      <c r="G775" s="700"/>
      <c r="H775" s="702" t="s">
        <v>3112</v>
      </c>
      <c r="I775" s="702"/>
      <c r="J775" s="622">
        <v>1500000</v>
      </c>
      <c r="K775" s="622">
        <v>3423827</v>
      </c>
      <c r="L775" s="721">
        <v>2994535.2710000002</v>
      </c>
      <c r="M775" s="721">
        <v>2993964.37</v>
      </c>
      <c r="N775" s="577">
        <v>0.87444966407473279</v>
      </c>
      <c r="O775" s="711">
        <v>100</v>
      </c>
      <c r="P775" s="700"/>
      <c r="Q775" s="715" t="s">
        <v>474</v>
      </c>
    </row>
    <row r="776" spans="1:17" ht="60">
      <c r="A776" s="638" t="s">
        <v>526</v>
      </c>
      <c r="B776" s="638" t="s">
        <v>269</v>
      </c>
      <c r="C776" s="714" t="s">
        <v>319</v>
      </c>
      <c r="D776" s="700" t="s">
        <v>2708</v>
      </c>
      <c r="E776" s="700"/>
      <c r="F776" s="701"/>
      <c r="G776" s="700"/>
      <c r="H776" s="702" t="s">
        <v>3113</v>
      </c>
      <c r="I776" s="702"/>
      <c r="J776" s="622">
        <v>1500000</v>
      </c>
      <c r="K776" s="622">
        <v>3000000</v>
      </c>
      <c r="L776" s="721">
        <v>2561711.1869999999</v>
      </c>
      <c r="M776" s="721">
        <v>2538915.0839999998</v>
      </c>
      <c r="N776" s="577">
        <v>0.84630502799999996</v>
      </c>
      <c r="O776" s="711">
        <v>85</v>
      </c>
      <c r="P776" s="700"/>
      <c r="Q776" s="715" t="s">
        <v>474</v>
      </c>
    </row>
    <row r="777" spans="1:17" ht="60">
      <c r="A777" s="638" t="s">
        <v>526</v>
      </c>
      <c r="B777" s="638" t="s">
        <v>269</v>
      </c>
      <c r="C777" s="714" t="s">
        <v>319</v>
      </c>
      <c r="D777" s="700" t="s">
        <v>2708</v>
      </c>
      <c r="E777" s="700"/>
      <c r="F777" s="701"/>
      <c r="G777" s="700"/>
      <c r="H777" s="702" t="s">
        <v>3114</v>
      </c>
      <c r="I777" s="702"/>
      <c r="J777" s="622">
        <v>820000</v>
      </c>
      <c r="K777" s="622">
        <v>1175800</v>
      </c>
      <c r="L777" s="721">
        <v>1131729.7320000001</v>
      </c>
      <c r="M777" s="721">
        <v>1131345.132</v>
      </c>
      <c r="N777" s="577">
        <v>0.9621918115325736</v>
      </c>
      <c r="O777" s="711">
        <v>95</v>
      </c>
      <c r="P777" s="700"/>
      <c r="Q777" s="715" t="s">
        <v>474</v>
      </c>
    </row>
    <row r="778" spans="1:17" ht="60">
      <c r="A778" s="638" t="s">
        <v>526</v>
      </c>
      <c r="B778" s="638" t="s">
        <v>269</v>
      </c>
      <c r="C778" s="714" t="s">
        <v>319</v>
      </c>
      <c r="D778" s="700" t="s">
        <v>2700</v>
      </c>
      <c r="E778" s="700"/>
      <c r="F778" s="701"/>
      <c r="G778" s="700"/>
      <c r="H778" s="702" t="s">
        <v>3115</v>
      </c>
      <c r="I778" s="702"/>
      <c r="J778" s="622">
        <v>1000000</v>
      </c>
      <c r="K778" s="622">
        <v>500000</v>
      </c>
      <c r="L778" s="721">
        <v>445905.65299999999</v>
      </c>
      <c r="M778" s="721">
        <v>312491.21799999999</v>
      </c>
      <c r="N778" s="577">
        <v>0.62498243600000003</v>
      </c>
      <c r="O778" s="711">
        <v>100</v>
      </c>
      <c r="P778" s="700"/>
      <c r="Q778" s="715" t="s">
        <v>474</v>
      </c>
    </row>
    <row r="779" spans="1:17" ht="42">
      <c r="A779" s="638" t="s">
        <v>526</v>
      </c>
      <c r="B779" s="638" t="s">
        <v>269</v>
      </c>
      <c r="C779" s="714" t="s">
        <v>480</v>
      </c>
      <c r="D779" s="700" t="s">
        <v>2716</v>
      </c>
      <c r="E779" s="700"/>
      <c r="F779" s="701"/>
      <c r="G779" s="700"/>
      <c r="H779" s="702" t="s">
        <v>3240</v>
      </c>
      <c r="I779" s="702">
        <v>13747227</v>
      </c>
      <c r="J779" s="622">
        <v>13747227</v>
      </c>
      <c r="K779" s="622">
        <v>13472282</v>
      </c>
      <c r="L779" s="721">
        <v>10566119</v>
      </c>
      <c r="M779" s="721">
        <v>3181108</v>
      </c>
      <c r="N779" s="577"/>
      <c r="O779" s="711">
        <v>99</v>
      </c>
      <c r="P779" s="700"/>
      <c r="Q779" s="715"/>
    </row>
    <row r="780" spans="1:17" ht="45">
      <c r="A780" s="638" t="s">
        <v>526</v>
      </c>
      <c r="B780" s="638" t="s">
        <v>269</v>
      </c>
      <c r="C780" s="714" t="s">
        <v>480</v>
      </c>
      <c r="D780" s="700" t="s">
        <v>2708</v>
      </c>
      <c r="E780" s="700"/>
      <c r="F780" s="701"/>
      <c r="G780" s="700"/>
      <c r="H780" s="702" t="s">
        <v>3116</v>
      </c>
      <c r="I780" s="702"/>
      <c r="J780" s="622"/>
      <c r="K780" s="622"/>
      <c r="L780" s="721"/>
      <c r="M780" s="721"/>
      <c r="N780" s="577"/>
      <c r="O780" s="711"/>
      <c r="P780" s="700"/>
      <c r="Q780" s="715"/>
    </row>
    <row r="781" spans="1:17" ht="30">
      <c r="A781" s="638" t="s">
        <v>526</v>
      </c>
      <c r="B781" s="638" t="s">
        <v>270</v>
      </c>
      <c r="C781" s="704"/>
      <c r="D781" s="700" t="s">
        <v>2703</v>
      </c>
      <c r="E781" s="704"/>
      <c r="F781" s="704"/>
      <c r="G781" s="704"/>
      <c r="H781" s="705" t="s">
        <v>3117</v>
      </c>
      <c r="I781" s="704">
        <v>2011</v>
      </c>
      <c r="J781" s="625"/>
      <c r="K781" s="622">
        <v>4396774.5</v>
      </c>
      <c r="L781" s="622"/>
      <c r="M781" s="622"/>
      <c r="N781" s="580">
        <v>0.83</v>
      </c>
      <c r="O781" s="580">
        <v>0.99</v>
      </c>
      <c r="P781" s="706"/>
      <c r="Q781" s="705" t="s">
        <v>3118</v>
      </c>
    </row>
    <row r="782" spans="1:17" ht="30">
      <c r="A782" s="638" t="s">
        <v>526</v>
      </c>
      <c r="B782" s="638" t="s">
        <v>270</v>
      </c>
      <c r="C782" s="704"/>
      <c r="D782" s="700" t="s">
        <v>2703</v>
      </c>
      <c r="E782" s="704"/>
      <c r="F782" s="704"/>
      <c r="G782" s="704"/>
      <c r="H782" s="705" t="s">
        <v>3119</v>
      </c>
      <c r="I782" s="704">
        <v>2019</v>
      </c>
      <c r="J782" s="625"/>
      <c r="K782" s="622">
        <v>2500000</v>
      </c>
      <c r="L782" s="622"/>
      <c r="M782" s="622"/>
      <c r="N782" s="580">
        <v>0</v>
      </c>
      <c r="O782" s="580">
        <v>0</v>
      </c>
      <c r="P782" s="706"/>
      <c r="Q782" s="705" t="s">
        <v>3120</v>
      </c>
    </row>
    <row r="783" spans="1:17" ht="15">
      <c r="A783" s="638" t="s">
        <v>526</v>
      </c>
      <c r="B783" s="638" t="s">
        <v>270</v>
      </c>
      <c r="C783" s="704"/>
      <c r="D783" s="700" t="s">
        <v>2708</v>
      </c>
      <c r="E783" s="704"/>
      <c r="F783" s="704"/>
      <c r="G783" s="704"/>
      <c r="H783" s="705" t="s">
        <v>3121</v>
      </c>
      <c r="I783" s="704">
        <v>2012</v>
      </c>
      <c r="J783" s="625"/>
      <c r="K783" s="622">
        <v>18760000</v>
      </c>
      <c r="L783" s="622"/>
      <c r="M783" s="622"/>
      <c r="N783" s="580">
        <v>0.95</v>
      </c>
      <c r="O783" s="580">
        <v>0.85</v>
      </c>
      <c r="P783" s="706"/>
      <c r="Q783" s="705" t="s">
        <v>71</v>
      </c>
    </row>
    <row r="784" spans="1:17" ht="15">
      <c r="A784" s="638" t="s">
        <v>526</v>
      </c>
      <c r="B784" s="638" t="s">
        <v>270</v>
      </c>
      <c r="C784" s="704"/>
      <c r="D784" s="700" t="s">
        <v>2708</v>
      </c>
      <c r="E784" s="704"/>
      <c r="F784" s="704"/>
      <c r="G784" s="704"/>
      <c r="H784" s="705" t="s">
        <v>3122</v>
      </c>
      <c r="I784" s="704">
        <v>2021</v>
      </c>
      <c r="J784" s="625"/>
      <c r="K784" s="622">
        <v>4500000</v>
      </c>
      <c r="L784" s="622"/>
      <c r="M784" s="622"/>
      <c r="N784" s="580">
        <v>0.05</v>
      </c>
      <c r="O784" s="580">
        <v>0.05</v>
      </c>
      <c r="P784" s="706"/>
      <c r="Q784" s="705" t="s">
        <v>71</v>
      </c>
    </row>
    <row r="785" spans="1:17" ht="30">
      <c r="A785" s="638" t="s">
        <v>526</v>
      </c>
      <c r="B785" s="638" t="s">
        <v>270</v>
      </c>
      <c r="C785" s="704"/>
      <c r="D785" s="700" t="s">
        <v>2708</v>
      </c>
      <c r="E785" s="704"/>
      <c r="F785" s="704"/>
      <c r="G785" s="704"/>
      <c r="H785" s="705" t="s">
        <v>3123</v>
      </c>
      <c r="I785" s="704">
        <v>2021</v>
      </c>
      <c r="J785" s="625"/>
      <c r="K785" s="622">
        <v>2000000</v>
      </c>
      <c r="L785" s="622"/>
      <c r="M785" s="622"/>
      <c r="N785" s="580">
        <v>0.6</v>
      </c>
      <c r="O785" s="580">
        <v>0.6</v>
      </c>
      <c r="P785" s="706"/>
      <c r="Q785" s="705" t="s">
        <v>71</v>
      </c>
    </row>
    <row r="786" spans="1:17" ht="30">
      <c r="A786" s="638" t="s">
        <v>526</v>
      </c>
      <c r="B786" s="638" t="s">
        <v>270</v>
      </c>
      <c r="C786" s="704"/>
      <c r="D786" s="700" t="s">
        <v>2708</v>
      </c>
      <c r="E786" s="704"/>
      <c r="F786" s="704"/>
      <c r="G786" s="704"/>
      <c r="H786" s="705" t="s">
        <v>3124</v>
      </c>
      <c r="I786" s="704">
        <v>2021</v>
      </c>
      <c r="J786" s="625"/>
      <c r="K786" s="622">
        <v>2750000</v>
      </c>
      <c r="L786" s="622"/>
      <c r="M786" s="622"/>
      <c r="N786" s="580">
        <v>0.6</v>
      </c>
      <c r="O786" s="580">
        <v>0.85</v>
      </c>
      <c r="P786" s="706"/>
      <c r="Q786" s="705" t="s">
        <v>3125</v>
      </c>
    </row>
    <row r="787" spans="1:17" ht="45">
      <c r="A787" s="638" t="s">
        <v>526</v>
      </c>
      <c r="B787" s="638" t="s">
        <v>270</v>
      </c>
      <c r="C787" s="704"/>
      <c r="D787" s="700" t="s">
        <v>2708</v>
      </c>
      <c r="E787" s="704"/>
      <c r="F787" s="704"/>
      <c r="G787" s="704"/>
      <c r="H787" s="705" t="s">
        <v>3126</v>
      </c>
      <c r="I787" s="704"/>
      <c r="J787" s="625"/>
      <c r="K787" s="622">
        <v>10000000</v>
      </c>
      <c r="L787" s="622"/>
      <c r="M787" s="622"/>
      <c r="N787" s="580">
        <v>0.8</v>
      </c>
      <c r="O787" s="580">
        <v>0.86</v>
      </c>
      <c r="P787" s="706"/>
      <c r="Q787" s="705" t="s">
        <v>67</v>
      </c>
    </row>
    <row r="788" spans="1:17" ht="30">
      <c r="A788" s="638" t="s">
        <v>526</v>
      </c>
      <c r="B788" s="638" t="s">
        <v>270</v>
      </c>
      <c r="C788" s="704"/>
      <c r="D788" s="700" t="s">
        <v>2708</v>
      </c>
      <c r="E788" s="704"/>
      <c r="F788" s="704"/>
      <c r="G788" s="704"/>
      <c r="H788" s="705" t="s">
        <v>3127</v>
      </c>
      <c r="I788" s="704"/>
      <c r="J788" s="625"/>
      <c r="K788" s="622">
        <v>169100000</v>
      </c>
      <c r="L788" s="622"/>
      <c r="M788" s="622"/>
      <c r="N788" s="580">
        <v>0.87</v>
      </c>
      <c r="O788" s="580">
        <v>0.88</v>
      </c>
      <c r="P788" s="706"/>
      <c r="Q788" s="705" t="s">
        <v>71</v>
      </c>
    </row>
    <row r="789" spans="1:17" ht="30">
      <c r="A789" s="638" t="s">
        <v>526</v>
      </c>
      <c r="B789" s="638" t="s">
        <v>270</v>
      </c>
      <c r="C789" s="704"/>
      <c r="D789" s="700" t="s">
        <v>2708</v>
      </c>
      <c r="E789" s="704"/>
      <c r="F789" s="704"/>
      <c r="G789" s="704"/>
      <c r="H789" s="705" t="s">
        <v>3128</v>
      </c>
      <c r="I789" s="704">
        <v>2023</v>
      </c>
      <c r="J789" s="625"/>
      <c r="K789" s="622">
        <v>1700000</v>
      </c>
      <c r="L789" s="622"/>
      <c r="M789" s="622"/>
      <c r="N789" s="580">
        <v>0.31</v>
      </c>
      <c r="O789" s="580">
        <v>0.75</v>
      </c>
      <c r="P789" s="706"/>
      <c r="Q789" s="705" t="s">
        <v>67</v>
      </c>
    </row>
    <row r="790" spans="1:17" ht="30">
      <c r="A790" s="638" t="s">
        <v>526</v>
      </c>
      <c r="B790" s="638" t="s">
        <v>270</v>
      </c>
      <c r="C790" s="704"/>
      <c r="D790" s="700" t="s">
        <v>2708</v>
      </c>
      <c r="E790" s="704"/>
      <c r="F790" s="704"/>
      <c r="G790" s="704"/>
      <c r="H790" s="705" t="s">
        <v>3129</v>
      </c>
      <c r="I790" s="704">
        <v>2024</v>
      </c>
      <c r="J790" s="625"/>
      <c r="K790" s="622">
        <v>2500000</v>
      </c>
      <c r="L790" s="622"/>
      <c r="M790" s="622"/>
      <c r="N790" s="580">
        <v>0</v>
      </c>
      <c r="O790" s="580">
        <v>0.15</v>
      </c>
      <c r="P790" s="706"/>
      <c r="Q790" s="705" t="s">
        <v>71</v>
      </c>
    </row>
    <row r="791" spans="1:17" ht="30">
      <c r="A791" s="638" t="s">
        <v>526</v>
      </c>
      <c r="B791" s="638" t="s">
        <v>270</v>
      </c>
      <c r="C791" s="704"/>
      <c r="D791" s="700" t="s">
        <v>2708</v>
      </c>
      <c r="E791" s="704"/>
      <c r="F791" s="704"/>
      <c r="G791" s="704"/>
      <c r="H791" s="705" t="s">
        <v>3130</v>
      </c>
      <c r="I791" s="704">
        <v>2011</v>
      </c>
      <c r="J791" s="625"/>
      <c r="K791" s="622">
        <v>3830000</v>
      </c>
      <c r="L791" s="622"/>
      <c r="M791" s="622"/>
      <c r="N791" s="580">
        <v>0.98</v>
      </c>
      <c r="O791" s="580">
        <v>0.98</v>
      </c>
      <c r="P791" s="706"/>
      <c r="Q791" s="705" t="s">
        <v>3131</v>
      </c>
    </row>
    <row r="792" spans="1:17" ht="30">
      <c r="A792" s="638" t="s">
        <v>526</v>
      </c>
      <c r="B792" s="638" t="s">
        <v>270</v>
      </c>
      <c r="C792" s="704"/>
      <c r="D792" s="700" t="s">
        <v>2708</v>
      </c>
      <c r="E792" s="704"/>
      <c r="F792" s="704"/>
      <c r="G792" s="704"/>
      <c r="H792" s="705" t="s">
        <v>3132</v>
      </c>
      <c r="I792" s="704">
        <v>2006</v>
      </c>
      <c r="J792" s="625"/>
      <c r="K792" s="622">
        <v>5300000</v>
      </c>
      <c r="L792" s="622"/>
      <c r="M792" s="622"/>
      <c r="N792" s="580">
        <v>0.5</v>
      </c>
      <c r="O792" s="580">
        <v>0.96250000000000002</v>
      </c>
      <c r="P792" s="706"/>
      <c r="Q792" s="705" t="s">
        <v>67</v>
      </c>
    </row>
    <row r="793" spans="1:17" ht="15">
      <c r="A793" s="638" t="s">
        <v>526</v>
      </c>
      <c r="B793" s="638" t="s">
        <v>270</v>
      </c>
      <c r="C793" s="704"/>
      <c r="D793" s="700" t="s">
        <v>2693</v>
      </c>
      <c r="E793" s="704"/>
      <c r="F793" s="704"/>
      <c r="G793" s="704"/>
      <c r="H793" s="705" t="s">
        <v>3133</v>
      </c>
      <c r="I793" s="704">
        <v>2021</v>
      </c>
      <c r="J793" s="625"/>
      <c r="K793" s="622">
        <v>5333000</v>
      </c>
      <c r="L793" s="622"/>
      <c r="M793" s="622"/>
      <c r="N793" s="580">
        <v>0.95</v>
      </c>
      <c r="O793" s="580">
        <v>0.65</v>
      </c>
      <c r="P793" s="706"/>
      <c r="Q793" s="705" t="s">
        <v>71</v>
      </c>
    </row>
    <row r="794" spans="1:17" ht="45">
      <c r="A794" s="638" t="s">
        <v>526</v>
      </c>
      <c r="B794" s="638" t="s">
        <v>270</v>
      </c>
      <c r="C794" s="704"/>
      <c r="D794" s="700" t="s">
        <v>2693</v>
      </c>
      <c r="E794" s="704"/>
      <c r="F794" s="704"/>
      <c r="G794" s="704"/>
      <c r="H794" s="705" t="s">
        <v>3134</v>
      </c>
      <c r="I794" s="704"/>
      <c r="J794" s="625"/>
      <c r="K794" s="622">
        <v>0</v>
      </c>
      <c r="L794" s="622"/>
      <c r="M794" s="622"/>
      <c r="N794" s="580">
        <v>0</v>
      </c>
      <c r="O794" s="580">
        <v>0</v>
      </c>
      <c r="P794" s="706"/>
      <c r="Q794" s="705" t="s">
        <v>3135</v>
      </c>
    </row>
    <row r="795" spans="1:17" ht="30">
      <c r="A795" s="638" t="s">
        <v>526</v>
      </c>
      <c r="B795" s="638" t="s">
        <v>270</v>
      </c>
      <c r="C795" s="704"/>
      <c r="D795" s="700" t="s">
        <v>2716</v>
      </c>
      <c r="E795" s="704"/>
      <c r="F795" s="704"/>
      <c r="G795" s="704"/>
      <c r="H795" s="705" t="s">
        <v>3136</v>
      </c>
      <c r="I795" s="704">
        <v>2019</v>
      </c>
      <c r="J795" s="625"/>
      <c r="K795" s="622">
        <v>90620343.253000006</v>
      </c>
      <c r="L795" s="622"/>
      <c r="M795" s="622"/>
      <c r="N795" s="580">
        <v>0.5</v>
      </c>
      <c r="O795" s="580">
        <v>0.85</v>
      </c>
      <c r="P795" s="706"/>
      <c r="Q795" s="705" t="s">
        <v>71</v>
      </c>
    </row>
    <row r="796" spans="1:17" ht="30">
      <c r="A796" s="638" t="s">
        <v>526</v>
      </c>
      <c r="B796" s="638" t="s">
        <v>270</v>
      </c>
      <c r="C796" s="704"/>
      <c r="D796" s="700" t="s">
        <v>2716</v>
      </c>
      <c r="E796" s="704"/>
      <c r="F796" s="704"/>
      <c r="G796" s="704"/>
      <c r="H796" s="705" t="s">
        <v>3137</v>
      </c>
      <c r="I796" s="704">
        <v>2021</v>
      </c>
      <c r="J796" s="625"/>
      <c r="K796" s="622">
        <v>5000000</v>
      </c>
      <c r="L796" s="622"/>
      <c r="M796" s="622"/>
      <c r="N796" s="580">
        <v>0</v>
      </c>
      <c r="O796" s="580">
        <v>0.05</v>
      </c>
      <c r="P796" s="706"/>
      <c r="Q796" s="705" t="s">
        <v>3138</v>
      </c>
    </row>
    <row r="797" spans="1:17" ht="30">
      <c r="A797" s="638" t="s">
        <v>526</v>
      </c>
      <c r="B797" s="638" t="s">
        <v>270</v>
      </c>
      <c r="C797" s="704"/>
      <c r="D797" s="700" t="s">
        <v>2716</v>
      </c>
      <c r="E797" s="704"/>
      <c r="F797" s="704"/>
      <c r="G797" s="704"/>
      <c r="H797" s="705" t="s">
        <v>3139</v>
      </c>
      <c r="I797" s="704">
        <v>2011</v>
      </c>
      <c r="J797" s="625"/>
      <c r="K797" s="622">
        <v>1977000</v>
      </c>
      <c r="L797" s="622"/>
      <c r="M797" s="622"/>
      <c r="N797" s="580">
        <v>0.7</v>
      </c>
      <c r="O797" s="580">
        <v>0.99</v>
      </c>
      <c r="P797" s="706"/>
      <c r="Q797" s="705" t="s">
        <v>3140</v>
      </c>
    </row>
    <row r="798" spans="1:17" ht="30">
      <c r="A798" s="638" t="s">
        <v>526</v>
      </c>
      <c r="B798" s="638" t="s">
        <v>270</v>
      </c>
      <c r="C798" s="704"/>
      <c r="D798" s="700" t="s">
        <v>2716</v>
      </c>
      <c r="E798" s="704"/>
      <c r="F798" s="704"/>
      <c r="G798" s="704"/>
      <c r="H798" s="705" t="s">
        <v>3141</v>
      </c>
      <c r="I798" s="704">
        <v>2010</v>
      </c>
      <c r="J798" s="625"/>
      <c r="K798" s="622">
        <v>2800000</v>
      </c>
      <c r="L798" s="622"/>
      <c r="M798" s="622"/>
      <c r="N798" s="580" t="s">
        <v>3142</v>
      </c>
      <c r="O798" s="580" t="s">
        <v>3143</v>
      </c>
      <c r="P798" s="706"/>
      <c r="Q798" s="705" t="s">
        <v>71</v>
      </c>
    </row>
    <row r="799" spans="1:17" ht="45">
      <c r="A799" s="638" t="s">
        <v>526</v>
      </c>
      <c r="B799" s="638" t="s">
        <v>270</v>
      </c>
      <c r="C799" s="704"/>
      <c r="D799" s="700" t="s">
        <v>2716</v>
      </c>
      <c r="E799" s="704"/>
      <c r="F799" s="704"/>
      <c r="G799" s="704"/>
      <c r="H799" s="705" t="s">
        <v>3144</v>
      </c>
      <c r="I799" s="704">
        <v>2023</v>
      </c>
      <c r="J799" s="625"/>
      <c r="K799" s="622">
        <v>1650000</v>
      </c>
      <c r="L799" s="622"/>
      <c r="M799" s="622"/>
      <c r="N799" s="580">
        <v>0</v>
      </c>
      <c r="O799" s="580">
        <v>0</v>
      </c>
      <c r="P799" s="706"/>
      <c r="Q799" s="705" t="s">
        <v>3145</v>
      </c>
    </row>
    <row r="800" spans="1:17" ht="45">
      <c r="A800" s="638" t="s">
        <v>526</v>
      </c>
      <c r="B800" s="638" t="s">
        <v>270</v>
      </c>
      <c r="C800" s="704"/>
      <c r="D800" s="700" t="s">
        <v>2716</v>
      </c>
      <c r="E800" s="704"/>
      <c r="F800" s="704"/>
      <c r="G800" s="704"/>
      <c r="H800" s="705" t="s">
        <v>3146</v>
      </c>
      <c r="I800" s="704">
        <v>2013</v>
      </c>
      <c r="J800" s="625"/>
      <c r="K800" s="622">
        <v>8337000</v>
      </c>
      <c r="L800" s="622"/>
      <c r="M800" s="622"/>
      <c r="N800" s="580">
        <v>0.8</v>
      </c>
      <c r="O800" s="580">
        <v>0.9</v>
      </c>
      <c r="P800" s="706"/>
      <c r="Q800" s="705" t="s">
        <v>3147</v>
      </c>
    </row>
    <row r="801" spans="1:17" ht="60">
      <c r="A801" s="638" t="s">
        <v>526</v>
      </c>
      <c r="B801" s="638" t="s">
        <v>270</v>
      </c>
      <c r="C801" s="704"/>
      <c r="D801" s="700" t="s">
        <v>2716</v>
      </c>
      <c r="E801" s="704"/>
      <c r="F801" s="704"/>
      <c r="G801" s="704"/>
      <c r="H801" s="705" t="s">
        <v>3148</v>
      </c>
      <c r="I801" s="704">
        <v>2014</v>
      </c>
      <c r="J801" s="625"/>
      <c r="K801" s="622">
        <v>9000000</v>
      </c>
      <c r="L801" s="622"/>
      <c r="M801" s="622"/>
      <c r="N801" s="580">
        <v>0.64</v>
      </c>
      <c r="O801" s="580" t="s">
        <v>3149</v>
      </c>
      <c r="P801" s="706"/>
      <c r="Q801" s="705" t="s">
        <v>3150</v>
      </c>
    </row>
    <row r="802" spans="1:17" ht="30">
      <c r="A802" s="638" t="s">
        <v>526</v>
      </c>
      <c r="B802" s="638" t="s">
        <v>270</v>
      </c>
      <c r="C802" s="704"/>
      <c r="D802" s="700" t="s">
        <v>2716</v>
      </c>
      <c r="E802" s="704"/>
      <c r="F802" s="704"/>
      <c r="G802" s="704"/>
      <c r="H802" s="705" t="s">
        <v>3151</v>
      </c>
      <c r="I802" s="704">
        <v>2021</v>
      </c>
      <c r="J802" s="625"/>
      <c r="K802" s="622">
        <v>5000000</v>
      </c>
      <c r="L802" s="622"/>
      <c r="M802" s="622"/>
      <c r="N802" s="580">
        <v>0.05</v>
      </c>
      <c r="O802" s="580">
        <v>0.25</v>
      </c>
      <c r="P802" s="706"/>
      <c r="Q802" s="705" t="s">
        <v>3152</v>
      </c>
    </row>
    <row r="803" spans="1:17" ht="60">
      <c r="A803" s="638" t="s">
        <v>526</v>
      </c>
      <c r="B803" s="638" t="s">
        <v>270</v>
      </c>
      <c r="C803" s="704"/>
      <c r="D803" s="700" t="s">
        <v>2709</v>
      </c>
      <c r="E803" s="704"/>
      <c r="F803" s="704"/>
      <c r="G803" s="704"/>
      <c r="H803" s="705" t="s">
        <v>3153</v>
      </c>
      <c r="I803" s="704"/>
      <c r="J803" s="625"/>
      <c r="K803" s="622">
        <v>1555000</v>
      </c>
      <c r="L803" s="622"/>
      <c r="M803" s="622"/>
      <c r="N803" s="580">
        <v>0</v>
      </c>
      <c r="O803" s="580">
        <v>0</v>
      </c>
      <c r="P803" s="706"/>
      <c r="Q803" s="705" t="s">
        <v>3154</v>
      </c>
    </row>
    <row r="804" spans="1:17" ht="45">
      <c r="A804" s="638" t="s">
        <v>526</v>
      </c>
      <c r="B804" s="638" t="s">
        <v>270</v>
      </c>
      <c r="C804" s="704"/>
      <c r="D804" s="700" t="s">
        <v>2709</v>
      </c>
      <c r="E804" s="704"/>
      <c r="F804" s="704"/>
      <c r="G804" s="704"/>
      <c r="H804" s="705" t="s">
        <v>3155</v>
      </c>
      <c r="I804" s="704">
        <v>2012</v>
      </c>
      <c r="J804" s="625"/>
      <c r="K804" s="622">
        <v>106000000</v>
      </c>
      <c r="L804" s="622"/>
      <c r="M804" s="622"/>
      <c r="N804" s="580"/>
      <c r="O804" s="580">
        <v>0.25</v>
      </c>
      <c r="P804" s="706"/>
      <c r="Q804" s="705" t="s">
        <v>3156</v>
      </c>
    </row>
    <row r="805" spans="1:17" ht="30">
      <c r="A805" s="638" t="s">
        <v>526</v>
      </c>
      <c r="B805" s="638" t="s">
        <v>270</v>
      </c>
      <c r="C805" s="704"/>
      <c r="D805" s="700" t="s">
        <v>2691</v>
      </c>
      <c r="E805" s="704"/>
      <c r="F805" s="704"/>
      <c r="G805" s="704"/>
      <c r="H805" s="705" t="s">
        <v>3157</v>
      </c>
      <c r="I805" s="704">
        <v>2014</v>
      </c>
      <c r="J805" s="625"/>
      <c r="K805" s="622">
        <v>4500000</v>
      </c>
      <c r="L805" s="622"/>
      <c r="M805" s="622"/>
      <c r="N805" s="580">
        <v>0</v>
      </c>
      <c r="O805" s="580">
        <v>0</v>
      </c>
      <c r="P805" s="706"/>
      <c r="Q805" s="705" t="s">
        <v>3158</v>
      </c>
    </row>
    <row r="806" spans="1:17" ht="15">
      <c r="A806" s="638" t="s">
        <v>526</v>
      </c>
      <c r="B806" s="638" t="s">
        <v>270</v>
      </c>
      <c r="C806" s="704"/>
      <c r="D806" s="700" t="s">
        <v>2711</v>
      </c>
      <c r="E806" s="704"/>
      <c r="F806" s="704"/>
      <c r="G806" s="704"/>
      <c r="H806" s="705" t="s">
        <v>3159</v>
      </c>
      <c r="I806" s="704">
        <v>2008</v>
      </c>
      <c r="J806" s="625"/>
      <c r="K806" s="622">
        <v>1525000</v>
      </c>
      <c r="L806" s="622"/>
      <c r="M806" s="622"/>
      <c r="N806" s="580">
        <v>0.83</v>
      </c>
      <c r="O806" s="580">
        <v>1</v>
      </c>
      <c r="P806" s="706"/>
      <c r="Q806" s="705" t="s">
        <v>3160</v>
      </c>
    </row>
    <row r="807" spans="1:17" ht="45">
      <c r="A807" s="638" t="s">
        <v>526</v>
      </c>
      <c r="B807" s="638" t="s">
        <v>270</v>
      </c>
      <c r="C807" s="704"/>
      <c r="D807" s="700" t="s">
        <v>2711</v>
      </c>
      <c r="E807" s="704"/>
      <c r="F807" s="704"/>
      <c r="G807" s="704"/>
      <c r="H807" s="705" t="s">
        <v>3161</v>
      </c>
      <c r="I807" s="704">
        <v>2008</v>
      </c>
      <c r="J807" s="625"/>
      <c r="K807" s="622">
        <v>7282000</v>
      </c>
      <c r="L807" s="622"/>
      <c r="M807" s="622"/>
      <c r="N807" s="580">
        <v>0.38</v>
      </c>
      <c r="O807" s="580">
        <v>0.73</v>
      </c>
      <c r="P807" s="706"/>
      <c r="Q807" s="705" t="s">
        <v>3162</v>
      </c>
    </row>
    <row r="808" spans="1:17" ht="30">
      <c r="A808" s="638" t="s">
        <v>526</v>
      </c>
      <c r="B808" s="638" t="s">
        <v>270</v>
      </c>
      <c r="C808" s="704"/>
      <c r="D808" s="700" t="s">
        <v>2711</v>
      </c>
      <c r="E808" s="704"/>
      <c r="F808" s="704"/>
      <c r="G808" s="704"/>
      <c r="H808" s="705" t="s">
        <v>3163</v>
      </c>
      <c r="I808" s="704">
        <v>2014</v>
      </c>
      <c r="J808" s="625"/>
      <c r="K808" s="622">
        <v>1000000</v>
      </c>
      <c r="L808" s="622"/>
      <c r="M808" s="622"/>
      <c r="N808" s="580">
        <v>0</v>
      </c>
      <c r="O808" s="580">
        <v>0</v>
      </c>
      <c r="P808" s="706"/>
      <c r="Q808" s="705"/>
    </row>
    <row r="809" spans="1:17" ht="30">
      <c r="A809" s="638" t="s">
        <v>526</v>
      </c>
      <c r="B809" s="638" t="s">
        <v>270</v>
      </c>
      <c r="C809" s="704"/>
      <c r="D809" s="700" t="s">
        <v>2711</v>
      </c>
      <c r="E809" s="704"/>
      <c r="F809" s="704"/>
      <c r="G809" s="704"/>
      <c r="H809" s="705" t="s">
        <v>3164</v>
      </c>
      <c r="I809" s="704">
        <v>2014</v>
      </c>
      <c r="J809" s="625"/>
      <c r="K809" s="622">
        <v>9000000</v>
      </c>
      <c r="L809" s="622"/>
      <c r="M809" s="622"/>
      <c r="N809" s="580">
        <v>0</v>
      </c>
      <c r="O809" s="580">
        <v>0</v>
      </c>
      <c r="P809" s="706"/>
      <c r="Q809" s="705" t="s">
        <v>3165</v>
      </c>
    </row>
    <row r="810" spans="1:17" ht="30">
      <c r="A810" s="638" t="s">
        <v>526</v>
      </c>
      <c r="B810" s="638" t="s">
        <v>270</v>
      </c>
      <c r="C810" s="704"/>
      <c r="D810" s="700" t="s">
        <v>2711</v>
      </c>
      <c r="E810" s="704"/>
      <c r="F810" s="704"/>
      <c r="G810" s="704"/>
      <c r="H810" s="705" t="s">
        <v>3166</v>
      </c>
      <c r="I810" s="704">
        <v>2014</v>
      </c>
      <c r="J810" s="625"/>
      <c r="K810" s="622">
        <v>1649846</v>
      </c>
      <c r="L810" s="622"/>
      <c r="M810" s="622"/>
      <c r="N810" s="580">
        <v>0</v>
      </c>
      <c r="O810" s="580">
        <v>0</v>
      </c>
      <c r="P810" s="706"/>
      <c r="Q810" s="705" t="s">
        <v>3167</v>
      </c>
    </row>
    <row r="811" spans="1:17" ht="30">
      <c r="A811" s="638" t="s">
        <v>526</v>
      </c>
      <c r="B811" s="638" t="s">
        <v>270</v>
      </c>
      <c r="C811" s="704"/>
      <c r="D811" s="700" t="s">
        <v>2700</v>
      </c>
      <c r="E811" s="704"/>
      <c r="F811" s="704"/>
      <c r="G811" s="704"/>
      <c r="H811" s="705" t="s">
        <v>3168</v>
      </c>
      <c r="I811" s="704">
        <v>2013</v>
      </c>
      <c r="J811" s="625"/>
      <c r="K811" s="622">
        <v>410000</v>
      </c>
      <c r="L811" s="622"/>
      <c r="M811" s="622"/>
      <c r="N811" s="580">
        <v>0</v>
      </c>
      <c r="O811" s="580">
        <v>0</v>
      </c>
      <c r="P811" s="706"/>
      <c r="Q811" s="705" t="s">
        <v>3169</v>
      </c>
    </row>
    <row r="812" spans="1:17" ht="30">
      <c r="A812" s="638" t="s">
        <v>526</v>
      </c>
      <c r="B812" s="638" t="s">
        <v>270</v>
      </c>
      <c r="C812" s="704"/>
      <c r="D812" s="700" t="s">
        <v>2700</v>
      </c>
      <c r="E812" s="704"/>
      <c r="F812" s="704"/>
      <c r="G812" s="704"/>
      <c r="H812" s="705" t="s">
        <v>3170</v>
      </c>
      <c r="I812" s="704">
        <v>2023</v>
      </c>
      <c r="J812" s="625"/>
      <c r="K812" s="622">
        <v>420000</v>
      </c>
      <c r="L812" s="622"/>
      <c r="M812" s="622"/>
      <c r="N812" s="580">
        <v>0</v>
      </c>
      <c r="O812" s="580">
        <v>0</v>
      </c>
      <c r="P812" s="706"/>
      <c r="Q812" s="705" t="s">
        <v>3171</v>
      </c>
    </row>
    <row r="813" spans="1:17" ht="30">
      <c r="A813" s="638" t="s">
        <v>526</v>
      </c>
      <c r="B813" s="638" t="s">
        <v>270</v>
      </c>
      <c r="C813" s="704"/>
      <c r="D813" s="700" t="s">
        <v>2695</v>
      </c>
      <c r="E813" s="704"/>
      <c r="F813" s="704"/>
      <c r="G813" s="704"/>
      <c r="H813" s="705" t="s">
        <v>3172</v>
      </c>
      <c r="I813" s="704">
        <v>2014</v>
      </c>
      <c r="J813" s="625"/>
      <c r="K813" s="622">
        <v>1000000</v>
      </c>
      <c r="L813" s="622"/>
      <c r="M813" s="622"/>
      <c r="N813" s="580">
        <v>0</v>
      </c>
      <c r="O813" s="580">
        <v>0</v>
      </c>
      <c r="P813" s="706"/>
      <c r="Q813" s="705" t="s">
        <v>3173</v>
      </c>
    </row>
    <row r="814" spans="1:17" ht="45">
      <c r="A814" s="638" t="s">
        <v>526</v>
      </c>
      <c r="B814" s="638" t="s">
        <v>284</v>
      </c>
      <c r="C814" s="704"/>
      <c r="D814" s="704" t="s">
        <v>2716</v>
      </c>
      <c r="E814" s="704"/>
      <c r="F814" s="704"/>
      <c r="G814" s="704" t="s">
        <v>3174</v>
      </c>
      <c r="H814" s="705" t="s">
        <v>3175</v>
      </c>
      <c r="I814" s="704">
        <v>1</v>
      </c>
      <c r="J814" s="625">
        <v>9500000</v>
      </c>
      <c r="K814" s="622">
        <v>14040000</v>
      </c>
      <c r="L814" s="622">
        <v>13750790.88806</v>
      </c>
      <c r="M814" s="622">
        <v>12645874.657339999</v>
      </c>
      <c r="N814" s="580"/>
      <c r="O814" s="580">
        <v>0.98</v>
      </c>
      <c r="P814" s="706" t="s">
        <v>20</v>
      </c>
      <c r="Q814" s="705"/>
    </row>
    <row r="815" spans="1:17" ht="45">
      <c r="A815" s="638" t="s">
        <v>526</v>
      </c>
      <c r="B815" s="638" t="s">
        <v>284</v>
      </c>
      <c r="C815" s="704"/>
      <c r="D815" s="704" t="s">
        <v>2716</v>
      </c>
      <c r="E815" s="704"/>
      <c r="F815" s="704"/>
      <c r="G815" s="704" t="s">
        <v>3176</v>
      </c>
      <c r="H815" s="705" t="s">
        <v>3177</v>
      </c>
      <c r="I815" s="704">
        <v>1</v>
      </c>
      <c r="J815" s="625">
        <v>15000000</v>
      </c>
      <c r="K815" s="622">
        <v>17400000</v>
      </c>
      <c r="L815" s="622">
        <v>16294681.566500001</v>
      </c>
      <c r="M815" s="622">
        <v>13863330.45283</v>
      </c>
      <c r="N815" s="580"/>
      <c r="O815" s="580">
        <v>0.75</v>
      </c>
      <c r="P815" s="706" t="s">
        <v>20</v>
      </c>
      <c r="Q815" s="705"/>
    </row>
    <row r="816" spans="1:17" ht="45">
      <c r="A816" s="638" t="s">
        <v>526</v>
      </c>
      <c r="B816" s="704" t="s">
        <v>287</v>
      </c>
      <c r="C816" s="707" t="s">
        <v>319</v>
      </c>
      <c r="D816" s="708" t="s">
        <v>2691</v>
      </c>
      <c r="E816" s="708" t="s">
        <v>3178</v>
      </c>
      <c r="F816" s="708" t="s">
        <v>3179</v>
      </c>
      <c r="G816" s="708"/>
      <c r="H816" s="709" t="s">
        <v>3180</v>
      </c>
      <c r="I816" s="707" t="s">
        <v>614</v>
      </c>
      <c r="J816" s="710"/>
      <c r="K816" s="722">
        <v>2675000</v>
      </c>
      <c r="L816" s="722">
        <v>2666533</v>
      </c>
      <c r="M816" s="722">
        <v>2675000</v>
      </c>
      <c r="N816" s="577"/>
      <c r="O816" s="577">
        <v>0.95</v>
      </c>
      <c r="P816" s="707" t="s">
        <v>20</v>
      </c>
      <c r="Q816" s="711"/>
    </row>
    <row r="817" spans="1:17" ht="30">
      <c r="A817" s="638" t="s">
        <v>526</v>
      </c>
      <c r="B817" s="704" t="s">
        <v>287</v>
      </c>
      <c r="C817" s="707" t="s">
        <v>319</v>
      </c>
      <c r="D817" s="708" t="s">
        <v>2697</v>
      </c>
      <c r="E817" s="708" t="s">
        <v>3181</v>
      </c>
      <c r="F817" s="708" t="s">
        <v>3182</v>
      </c>
      <c r="G817" s="708"/>
      <c r="H817" s="709" t="s">
        <v>3183</v>
      </c>
      <c r="I817" s="707" t="s">
        <v>3184</v>
      </c>
      <c r="J817" s="710"/>
      <c r="K817" s="722">
        <v>2310000</v>
      </c>
      <c r="L817" s="722">
        <v>4147</v>
      </c>
      <c r="M817" s="722">
        <v>2310000</v>
      </c>
      <c r="N817" s="577"/>
      <c r="O817" s="577">
        <v>0</v>
      </c>
      <c r="P817" s="707" t="s">
        <v>107</v>
      </c>
      <c r="Q817" s="711"/>
    </row>
    <row r="818" spans="1:17" ht="45">
      <c r="A818" s="638" t="s">
        <v>526</v>
      </c>
      <c r="B818" s="704" t="s">
        <v>287</v>
      </c>
      <c r="C818" s="707" t="s">
        <v>3185</v>
      </c>
      <c r="D818" s="708" t="s">
        <v>2697</v>
      </c>
      <c r="E818" s="708" t="s">
        <v>3181</v>
      </c>
      <c r="F818" s="708" t="s">
        <v>3182</v>
      </c>
      <c r="G818" s="708"/>
      <c r="H818" s="709" t="s">
        <v>3186</v>
      </c>
      <c r="I818" s="707">
        <v>2024</v>
      </c>
      <c r="J818" s="710"/>
      <c r="K818" s="722">
        <v>1700000</v>
      </c>
      <c r="L818" s="722">
        <v>9373.2928400000001</v>
      </c>
      <c r="M818" s="722">
        <v>1700000</v>
      </c>
      <c r="N818" s="577"/>
      <c r="O818" s="577">
        <v>0</v>
      </c>
      <c r="P818" s="707" t="s">
        <v>3187</v>
      </c>
      <c r="Q818" s="711"/>
    </row>
    <row r="819" spans="1:17" ht="30">
      <c r="A819" s="638" t="s">
        <v>526</v>
      </c>
      <c r="B819" s="704" t="s">
        <v>287</v>
      </c>
      <c r="C819" s="707" t="s">
        <v>319</v>
      </c>
      <c r="D819" s="712" t="s">
        <v>2700</v>
      </c>
      <c r="E819" s="712" t="s">
        <v>3188</v>
      </c>
      <c r="F819" s="712" t="s">
        <v>3189</v>
      </c>
      <c r="G819" s="712"/>
      <c r="H819" s="709" t="s">
        <v>3190</v>
      </c>
      <c r="I819" s="707" t="s">
        <v>661</v>
      </c>
      <c r="J819" s="710"/>
      <c r="K819" s="722">
        <v>1173000</v>
      </c>
      <c r="L819" s="722">
        <v>504307</v>
      </c>
      <c r="M819" s="722">
        <v>1173000</v>
      </c>
      <c r="N819" s="577"/>
      <c r="O819" s="577">
        <v>0.8</v>
      </c>
      <c r="P819" s="707" t="s">
        <v>20</v>
      </c>
      <c r="Q819" s="711"/>
    </row>
    <row r="820" spans="1:17" ht="45">
      <c r="A820" s="638" t="s">
        <v>526</v>
      </c>
      <c r="B820" s="704" t="s">
        <v>287</v>
      </c>
      <c r="C820" s="707" t="s">
        <v>319</v>
      </c>
      <c r="D820" s="712" t="s">
        <v>2703</v>
      </c>
      <c r="E820" s="712" t="s">
        <v>3191</v>
      </c>
      <c r="F820" s="712" t="s">
        <v>3192</v>
      </c>
      <c r="G820" s="712"/>
      <c r="H820" s="709" t="s">
        <v>3193</v>
      </c>
      <c r="I820" s="707" t="s">
        <v>3184</v>
      </c>
      <c r="J820" s="710"/>
      <c r="K820" s="722">
        <v>1650000</v>
      </c>
      <c r="L820" s="722">
        <v>779027</v>
      </c>
      <c r="M820" s="722">
        <v>1650000</v>
      </c>
      <c r="N820" s="577"/>
      <c r="O820" s="577">
        <v>0.55000000000000004</v>
      </c>
      <c r="P820" s="707" t="s">
        <v>20</v>
      </c>
      <c r="Q820" s="711"/>
    </row>
    <row r="821" spans="1:17" ht="45">
      <c r="A821" s="638" t="s">
        <v>526</v>
      </c>
      <c r="B821" s="704" t="s">
        <v>287</v>
      </c>
      <c r="C821" s="707" t="s">
        <v>319</v>
      </c>
      <c r="D821" s="712" t="s">
        <v>2703</v>
      </c>
      <c r="E821" s="712" t="s">
        <v>3191</v>
      </c>
      <c r="F821" s="712" t="s">
        <v>3192</v>
      </c>
      <c r="G821" s="712"/>
      <c r="H821" s="709" t="s">
        <v>3194</v>
      </c>
      <c r="I821" s="707" t="s">
        <v>661</v>
      </c>
      <c r="J821" s="710"/>
      <c r="K821" s="722">
        <v>1500000</v>
      </c>
      <c r="L821" s="722">
        <v>1376675</v>
      </c>
      <c r="M821" s="722">
        <v>1500000</v>
      </c>
      <c r="N821" s="577"/>
      <c r="O821" s="577">
        <v>0.9</v>
      </c>
      <c r="P821" s="707" t="s">
        <v>20</v>
      </c>
      <c r="Q821" s="711"/>
    </row>
    <row r="822" spans="1:17" ht="60">
      <c r="A822" s="638" t="s">
        <v>526</v>
      </c>
      <c r="B822" s="704" t="s">
        <v>287</v>
      </c>
      <c r="C822" s="707" t="s">
        <v>3195</v>
      </c>
      <c r="D822" s="712" t="s">
        <v>2704</v>
      </c>
      <c r="E822" s="713" t="s">
        <v>3196</v>
      </c>
      <c r="F822" s="712" t="s">
        <v>3197</v>
      </c>
      <c r="G822" s="712"/>
      <c r="H822" s="709" t="s">
        <v>3198</v>
      </c>
      <c r="I822" s="707">
        <v>2023</v>
      </c>
      <c r="J822" s="710"/>
      <c r="K822" s="722">
        <v>1770799.996</v>
      </c>
      <c r="L822" s="722">
        <v>1664584.09852</v>
      </c>
      <c r="M822" s="722">
        <v>1770799.996</v>
      </c>
      <c r="N822" s="577"/>
      <c r="O822" s="577">
        <v>2E-3</v>
      </c>
      <c r="P822" s="707" t="s">
        <v>20</v>
      </c>
      <c r="Q822" s="711"/>
    </row>
    <row r="823" spans="1:17" ht="45">
      <c r="A823" s="638" t="s">
        <v>526</v>
      </c>
      <c r="B823" s="704" t="s">
        <v>287</v>
      </c>
      <c r="C823" s="707" t="s">
        <v>3199</v>
      </c>
      <c r="D823" s="712" t="s">
        <v>2704</v>
      </c>
      <c r="E823" s="719" t="s">
        <v>3200</v>
      </c>
      <c r="F823" s="719" t="s">
        <v>3201</v>
      </c>
      <c r="G823" s="719"/>
      <c r="H823" s="709" t="s">
        <v>3202</v>
      </c>
      <c r="I823" s="707">
        <v>2025</v>
      </c>
      <c r="J823" s="710"/>
      <c r="K823" s="722">
        <v>1187350</v>
      </c>
      <c r="L823" s="722">
        <v>0</v>
      </c>
      <c r="M823" s="722">
        <v>1187350</v>
      </c>
      <c r="N823" s="577"/>
      <c r="O823" s="577">
        <v>0</v>
      </c>
      <c r="P823" s="707" t="s">
        <v>3203</v>
      </c>
      <c r="Q823" s="711"/>
    </row>
    <row r="824" spans="1:17" ht="60">
      <c r="A824" s="638" t="s">
        <v>526</v>
      </c>
      <c r="B824" s="704" t="s">
        <v>287</v>
      </c>
      <c r="C824" s="707" t="s">
        <v>319</v>
      </c>
      <c r="D824" s="712" t="s">
        <v>2705</v>
      </c>
      <c r="E824" s="712" t="s">
        <v>3204</v>
      </c>
      <c r="F824" s="712" t="s">
        <v>3205</v>
      </c>
      <c r="G824" s="712"/>
      <c r="H824" s="709" t="s">
        <v>3206</v>
      </c>
      <c r="I824" s="707" t="s">
        <v>799</v>
      </c>
      <c r="J824" s="710"/>
      <c r="K824" s="722">
        <v>2000000</v>
      </c>
      <c r="L824" s="722">
        <v>1970245</v>
      </c>
      <c r="M824" s="722">
        <v>2000000</v>
      </c>
      <c r="N824" s="577"/>
      <c r="O824" s="577">
        <v>0.5</v>
      </c>
      <c r="P824" s="707" t="s">
        <v>20</v>
      </c>
      <c r="Q824" s="711"/>
    </row>
    <row r="825" spans="1:17" ht="45">
      <c r="A825" s="638" t="s">
        <v>526</v>
      </c>
      <c r="B825" s="704" t="s">
        <v>287</v>
      </c>
      <c r="C825" s="707" t="s">
        <v>3185</v>
      </c>
      <c r="D825" s="712" t="s">
        <v>2708</v>
      </c>
      <c r="E825" s="712" t="s">
        <v>3207</v>
      </c>
      <c r="F825" s="713" t="s">
        <v>3208</v>
      </c>
      <c r="G825" s="713"/>
      <c r="H825" s="709" t="s">
        <v>3209</v>
      </c>
      <c r="I825" s="707">
        <v>2024</v>
      </c>
      <c r="J825" s="710"/>
      <c r="K825" s="722">
        <v>2100000</v>
      </c>
      <c r="L825" s="722">
        <v>1717281.1355000001</v>
      </c>
      <c r="M825" s="722">
        <v>2100000</v>
      </c>
      <c r="N825" s="577"/>
      <c r="O825" s="577">
        <v>1.8E-3</v>
      </c>
      <c r="P825" s="707" t="s">
        <v>20</v>
      </c>
      <c r="Q825" s="711"/>
    </row>
    <row r="826" spans="1:17" ht="45">
      <c r="A826" s="638" t="s">
        <v>526</v>
      </c>
      <c r="B826" s="704" t="s">
        <v>287</v>
      </c>
      <c r="C826" s="707" t="s">
        <v>3195</v>
      </c>
      <c r="D826" s="712" t="s">
        <v>2708</v>
      </c>
      <c r="E826" s="712" t="s">
        <v>3207</v>
      </c>
      <c r="F826" s="713" t="s">
        <v>3208</v>
      </c>
      <c r="G826" s="713"/>
      <c r="H826" s="709" t="s">
        <v>3210</v>
      </c>
      <c r="I826" s="707">
        <v>2023</v>
      </c>
      <c r="J826" s="710"/>
      <c r="K826" s="722">
        <v>1620000</v>
      </c>
      <c r="L826" s="722">
        <v>1477399.06806</v>
      </c>
      <c r="M826" s="722">
        <v>1620000</v>
      </c>
      <c r="N826" s="577"/>
      <c r="O826" s="577">
        <v>7.4999999999999997E-3</v>
      </c>
      <c r="P826" s="707" t="s">
        <v>20</v>
      </c>
      <c r="Q826" s="711"/>
    </row>
    <row r="827" spans="1:17" ht="60">
      <c r="A827" s="638" t="s">
        <v>526</v>
      </c>
      <c r="B827" s="704" t="s">
        <v>287</v>
      </c>
      <c r="C827" s="707" t="s">
        <v>319</v>
      </c>
      <c r="D827" s="712" t="s">
        <v>2708</v>
      </c>
      <c r="E827" s="712" t="s">
        <v>3207</v>
      </c>
      <c r="F827" s="719"/>
      <c r="G827" s="719"/>
      <c r="H827" s="709" t="s">
        <v>3211</v>
      </c>
      <c r="I827" s="707" t="s">
        <v>799</v>
      </c>
      <c r="J827" s="710"/>
      <c r="K827" s="722">
        <v>3591000</v>
      </c>
      <c r="L827" s="722">
        <v>2392072</v>
      </c>
      <c r="M827" s="722">
        <v>3591000</v>
      </c>
      <c r="N827" s="577"/>
      <c r="O827" s="577">
        <v>0.85</v>
      </c>
      <c r="P827" s="707" t="s">
        <v>13</v>
      </c>
      <c r="Q827" s="711"/>
    </row>
    <row r="828" spans="1:17" ht="45">
      <c r="A828" s="638" t="s">
        <v>526</v>
      </c>
      <c r="B828" s="704" t="s">
        <v>287</v>
      </c>
      <c r="C828" s="707" t="s">
        <v>319</v>
      </c>
      <c r="D828" s="712" t="s">
        <v>2708</v>
      </c>
      <c r="E828" s="712" t="s">
        <v>3207</v>
      </c>
      <c r="F828" s="719"/>
      <c r="G828" s="719"/>
      <c r="H828" s="709" t="s">
        <v>3212</v>
      </c>
      <c r="I828" s="707" t="s">
        <v>777</v>
      </c>
      <c r="J828" s="710"/>
      <c r="K828" s="722">
        <v>1335814</v>
      </c>
      <c r="L828" s="722">
        <v>1281251</v>
      </c>
      <c r="M828" s="722">
        <v>1335814</v>
      </c>
      <c r="N828" s="577"/>
      <c r="O828" s="577">
        <v>0.98</v>
      </c>
      <c r="P828" s="707" t="s">
        <v>20</v>
      </c>
      <c r="Q828" s="711"/>
    </row>
    <row r="829" spans="1:17" ht="45">
      <c r="A829" s="638" t="s">
        <v>526</v>
      </c>
      <c r="B829" s="704" t="s">
        <v>287</v>
      </c>
      <c r="C829" s="707" t="s">
        <v>319</v>
      </c>
      <c r="D829" s="712" t="s">
        <v>2708</v>
      </c>
      <c r="E829" s="712" t="s">
        <v>3207</v>
      </c>
      <c r="F829" s="719"/>
      <c r="G829" s="719"/>
      <c r="H829" s="709" t="s">
        <v>3213</v>
      </c>
      <c r="I829" s="707" t="s">
        <v>799</v>
      </c>
      <c r="J829" s="710"/>
      <c r="K829" s="722">
        <v>1100000</v>
      </c>
      <c r="L829" s="722">
        <v>1098422</v>
      </c>
      <c r="M829" s="722">
        <v>1100000</v>
      </c>
      <c r="N829" s="577"/>
      <c r="O829" s="577">
        <v>1</v>
      </c>
      <c r="P829" s="707" t="s">
        <v>13</v>
      </c>
      <c r="Q829" s="711"/>
    </row>
    <row r="830" spans="1:17" ht="45">
      <c r="A830" s="638" t="s">
        <v>526</v>
      </c>
      <c r="B830" s="704" t="s">
        <v>287</v>
      </c>
      <c r="C830" s="707" t="s">
        <v>319</v>
      </c>
      <c r="D830" s="712" t="s">
        <v>2708</v>
      </c>
      <c r="E830" s="719"/>
      <c r="F830" s="719"/>
      <c r="G830" s="719"/>
      <c r="H830" s="709" t="s">
        <v>3214</v>
      </c>
      <c r="I830" s="707" t="s">
        <v>3215</v>
      </c>
      <c r="J830" s="710"/>
      <c r="K830" s="722">
        <v>5434000</v>
      </c>
      <c r="L830" s="722">
        <v>5380656</v>
      </c>
      <c r="M830" s="722">
        <v>5434000</v>
      </c>
      <c r="N830" s="577"/>
      <c r="O830" s="577">
        <v>0.86</v>
      </c>
      <c r="P830" s="707" t="s">
        <v>20</v>
      </c>
      <c r="Q830" s="711"/>
    </row>
    <row r="831" spans="1:17" ht="45">
      <c r="A831" s="638" t="s">
        <v>526</v>
      </c>
      <c r="B831" s="704" t="s">
        <v>287</v>
      </c>
      <c r="C831" s="707" t="s">
        <v>319</v>
      </c>
      <c r="D831" s="712" t="s">
        <v>2711</v>
      </c>
      <c r="E831" s="719"/>
      <c r="F831" s="719"/>
      <c r="G831" s="719"/>
      <c r="H831" s="709" t="s">
        <v>3216</v>
      </c>
      <c r="I831" s="707" t="s">
        <v>661</v>
      </c>
      <c r="J831" s="710"/>
      <c r="K831" s="722">
        <v>7681000</v>
      </c>
      <c r="L831" s="722">
        <v>5017204</v>
      </c>
      <c r="M831" s="722">
        <v>7681000</v>
      </c>
      <c r="N831" s="577"/>
      <c r="O831" s="577">
        <v>0.9</v>
      </c>
      <c r="P831" s="707" t="s">
        <v>20</v>
      </c>
      <c r="Q831" s="711"/>
    </row>
    <row r="832" spans="1:17" ht="30">
      <c r="A832" s="638" t="s">
        <v>526</v>
      </c>
      <c r="B832" s="704" t="s">
        <v>287</v>
      </c>
      <c r="C832" s="707" t="s">
        <v>319</v>
      </c>
      <c r="D832" s="712" t="s">
        <v>2711</v>
      </c>
      <c r="E832" s="719"/>
      <c r="F832" s="719"/>
      <c r="G832" s="719"/>
      <c r="H832" s="709" t="s">
        <v>3217</v>
      </c>
      <c r="I832" s="707" t="s">
        <v>3218</v>
      </c>
      <c r="J832" s="710"/>
      <c r="K832" s="722">
        <v>6775000</v>
      </c>
      <c r="L832" s="722">
        <v>6279844</v>
      </c>
      <c r="M832" s="722">
        <v>6775000</v>
      </c>
      <c r="N832" s="577"/>
      <c r="O832" s="577">
        <v>0.95</v>
      </c>
      <c r="P832" s="707" t="s">
        <v>20</v>
      </c>
      <c r="Q832" s="711"/>
    </row>
    <row r="833" spans="1:17" ht="45">
      <c r="A833" s="638" t="s">
        <v>526</v>
      </c>
      <c r="B833" s="704" t="s">
        <v>287</v>
      </c>
      <c r="C833" s="707" t="s">
        <v>319</v>
      </c>
      <c r="D833" s="712" t="s">
        <v>2711</v>
      </c>
      <c r="E833" s="719"/>
      <c r="F833" s="719"/>
      <c r="G833" s="719"/>
      <c r="H833" s="709" t="s">
        <v>3219</v>
      </c>
      <c r="I833" s="707" t="s">
        <v>661</v>
      </c>
      <c r="J833" s="710"/>
      <c r="K833" s="722">
        <v>3392000</v>
      </c>
      <c r="L833" s="722">
        <v>3168642</v>
      </c>
      <c r="M833" s="722">
        <v>3392000</v>
      </c>
      <c r="N833" s="577"/>
      <c r="O833" s="577">
        <v>0.96</v>
      </c>
      <c r="P833" s="707" t="s">
        <v>20</v>
      </c>
      <c r="Q833" s="711"/>
    </row>
    <row r="834" spans="1:17" ht="30">
      <c r="A834" s="638" t="s">
        <v>526</v>
      </c>
      <c r="B834" s="704" t="s">
        <v>287</v>
      </c>
      <c r="C834" s="707" t="s">
        <v>319</v>
      </c>
      <c r="D834" s="712" t="s">
        <v>2711</v>
      </c>
      <c r="E834" s="719"/>
      <c r="F834" s="719"/>
      <c r="G834" s="719"/>
      <c r="H834" s="709" t="s">
        <v>3220</v>
      </c>
      <c r="I834" s="707" t="s">
        <v>788</v>
      </c>
      <c r="J834" s="710"/>
      <c r="K834" s="722">
        <v>1779000</v>
      </c>
      <c r="L834" s="722">
        <v>1537215</v>
      </c>
      <c r="M834" s="722">
        <v>1779000</v>
      </c>
      <c r="N834" s="577"/>
      <c r="O834" s="577">
        <v>0.95</v>
      </c>
      <c r="P834" s="707" t="s">
        <v>20</v>
      </c>
      <c r="Q834" s="711"/>
    </row>
    <row r="835" spans="1:17" ht="30">
      <c r="A835" s="638" t="s">
        <v>526</v>
      </c>
      <c r="B835" s="704" t="s">
        <v>287</v>
      </c>
      <c r="C835" s="707" t="s">
        <v>3199</v>
      </c>
      <c r="D835" s="712" t="s">
        <v>2711</v>
      </c>
      <c r="E835" s="719"/>
      <c r="F835" s="719"/>
      <c r="G835" s="719"/>
      <c r="H835" s="709" t="s">
        <v>3221</v>
      </c>
      <c r="I835" s="707">
        <v>2025</v>
      </c>
      <c r="J835" s="710"/>
      <c r="K835" s="722">
        <v>1640000</v>
      </c>
      <c r="L835" s="722">
        <v>0</v>
      </c>
      <c r="M835" s="722">
        <v>1640000</v>
      </c>
      <c r="N835" s="577"/>
      <c r="O835" s="577">
        <v>0</v>
      </c>
      <c r="P835" s="707" t="s">
        <v>3203</v>
      </c>
      <c r="Q835" s="711"/>
    </row>
    <row r="836" spans="1:17" ht="45">
      <c r="A836" s="638" t="s">
        <v>526</v>
      </c>
      <c r="B836" s="704" t="s">
        <v>287</v>
      </c>
      <c r="C836" s="707" t="s">
        <v>3185</v>
      </c>
      <c r="D836" s="712" t="s">
        <v>2711</v>
      </c>
      <c r="E836" s="719"/>
      <c r="F836" s="719"/>
      <c r="G836" s="719"/>
      <c r="H836" s="709" t="s">
        <v>3222</v>
      </c>
      <c r="I836" s="707">
        <v>2024</v>
      </c>
      <c r="J836" s="710"/>
      <c r="K836" s="722">
        <v>1200000</v>
      </c>
      <c r="L836" s="722">
        <v>5818.7330000000002</v>
      </c>
      <c r="M836" s="722">
        <v>1200000</v>
      </c>
      <c r="N836" s="577"/>
      <c r="O836" s="577">
        <v>0</v>
      </c>
      <c r="P836" s="707" t="s">
        <v>3187</v>
      </c>
      <c r="Q836" s="711"/>
    </row>
    <row r="837" spans="1:17" ht="45">
      <c r="A837" s="638" t="s">
        <v>526</v>
      </c>
      <c r="B837" s="704" t="s">
        <v>287</v>
      </c>
      <c r="C837" s="707" t="s">
        <v>3185</v>
      </c>
      <c r="D837" s="713" t="s">
        <v>2716</v>
      </c>
      <c r="E837" s="719"/>
      <c r="F837" s="719"/>
      <c r="G837" s="719"/>
      <c r="H837" s="709" t="s">
        <v>3223</v>
      </c>
      <c r="I837" s="707">
        <v>2024</v>
      </c>
      <c r="J837" s="710"/>
      <c r="K837" s="722">
        <v>1000000</v>
      </c>
      <c r="L837" s="722">
        <v>599824.10398000001</v>
      </c>
      <c r="M837" s="722">
        <v>1000000</v>
      </c>
      <c r="N837" s="577"/>
      <c r="O837" s="577">
        <v>1E-3</v>
      </c>
      <c r="P837" s="707" t="s">
        <v>20</v>
      </c>
      <c r="Q837" s="711"/>
    </row>
    <row r="838" spans="1:17" ht="75">
      <c r="A838" s="638" t="s">
        <v>526</v>
      </c>
      <c r="B838" s="704" t="s">
        <v>287</v>
      </c>
      <c r="C838" s="707" t="s">
        <v>319</v>
      </c>
      <c r="D838" s="713" t="s">
        <v>2716</v>
      </c>
      <c r="E838" s="719"/>
      <c r="F838" s="719"/>
      <c r="G838" s="719"/>
      <c r="H838" s="709" t="s">
        <v>3224</v>
      </c>
      <c r="I838" s="707" t="s">
        <v>661</v>
      </c>
      <c r="J838" s="710"/>
      <c r="K838" s="722">
        <v>2900000</v>
      </c>
      <c r="L838" s="722">
        <v>2796283</v>
      </c>
      <c r="M838" s="722">
        <v>2900000</v>
      </c>
      <c r="N838" s="577"/>
      <c r="O838" s="577">
        <v>1</v>
      </c>
      <c r="P838" s="707" t="s">
        <v>20</v>
      </c>
      <c r="Q838" s="711"/>
    </row>
    <row r="839" spans="1:17" ht="60">
      <c r="A839" s="638" t="s">
        <v>526</v>
      </c>
      <c r="B839" s="704" t="s">
        <v>287</v>
      </c>
      <c r="C839" s="707" t="s">
        <v>319</v>
      </c>
      <c r="D839" s="713" t="s">
        <v>2716</v>
      </c>
      <c r="E839" s="719"/>
      <c r="F839" s="719"/>
      <c r="G839" s="719"/>
      <c r="H839" s="709" t="s">
        <v>3225</v>
      </c>
      <c r="I839" s="707" t="s">
        <v>3218</v>
      </c>
      <c r="J839" s="710"/>
      <c r="K839" s="722">
        <v>1880000</v>
      </c>
      <c r="L839" s="722">
        <v>1566968</v>
      </c>
      <c r="M839" s="722">
        <v>1880000</v>
      </c>
      <c r="N839" s="577"/>
      <c r="O839" s="577">
        <v>1</v>
      </c>
      <c r="P839" s="707" t="s">
        <v>20</v>
      </c>
      <c r="Q839" s="711"/>
    </row>
    <row r="840" spans="1:17" ht="30">
      <c r="A840" s="638" t="s">
        <v>526</v>
      </c>
      <c r="B840" s="704" t="s">
        <v>287</v>
      </c>
      <c r="C840" s="707" t="s">
        <v>319</v>
      </c>
      <c r="D840" s="713" t="s">
        <v>2716</v>
      </c>
      <c r="E840" s="719"/>
      <c r="F840" s="719"/>
      <c r="G840" s="719"/>
      <c r="H840" s="709" t="s">
        <v>3226</v>
      </c>
      <c r="I840" s="707" t="s">
        <v>788</v>
      </c>
      <c r="J840" s="710"/>
      <c r="K840" s="722">
        <v>1700000</v>
      </c>
      <c r="L840" s="722">
        <v>1675348</v>
      </c>
      <c r="M840" s="722">
        <v>1700000</v>
      </c>
      <c r="N840" s="577"/>
      <c r="O840" s="577">
        <v>1</v>
      </c>
      <c r="P840" s="707" t="s">
        <v>20</v>
      </c>
      <c r="Q840" s="711"/>
    </row>
    <row r="841" spans="1:17" ht="45">
      <c r="A841" s="638" t="s">
        <v>526</v>
      </c>
      <c r="B841" s="704" t="s">
        <v>287</v>
      </c>
      <c r="C841" s="707" t="s">
        <v>319</v>
      </c>
      <c r="D841" s="713" t="s">
        <v>2716</v>
      </c>
      <c r="E841" s="719"/>
      <c r="F841" s="719"/>
      <c r="G841" s="719"/>
      <c r="H841" s="709" t="s">
        <v>3227</v>
      </c>
      <c r="I841" s="707" t="s">
        <v>661</v>
      </c>
      <c r="J841" s="710"/>
      <c r="K841" s="722">
        <v>1000000</v>
      </c>
      <c r="L841" s="722">
        <v>999011</v>
      </c>
      <c r="M841" s="722">
        <v>1000000</v>
      </c>
      <c r="N841" s="577"/>
      <c r="O841" s="577">
        <v>0.96</v>
      </c>
      <c r="P841" s="707" t="s">
        <v>20</v>
      </c>
      <c r="Q841" s="711"/>
    </row>
    <row r="842" spans="1:17" ht="30">
      <c r="A842" s="638" t="s">
        <v>526</v>
      </c>
      <c r="B842" s="704" t="s">
        <v>287</v>
      </c>
      <c r="C842" s="707" t="s">
        <v>3185</v>
      </c>
      <c r="D842" s="713" t="s">
        <v>2716</v>
      </c>
      <c r="E842" s="719"/>
      <c r="F842" s="719"/>
      <c r="G842" s="719"/>
      <c r="H842" s="709" t="s">
        <v>3228</v>
      </c>
      <c r="I842" s="707">
        <v>2024</v>
      </c>
      <c r="J842" s="710"/>
      <c r="K842" s="722">
        <v>3500000</v>
      </c>
      <c r="L842" s="722">
        <v>0</v>
      </c>
      <c r="M842" s="722">
        <v>3500000</v>
      </c>
      <c r="N842" s="577"/>
      <c r="O842" s="577">
        <v>0</v>
      </c>
      <c r="P842" s="707" t="s">
        <v>3203</v>
      </c>
      <c r="Q842" s="711"/>
    </row>
  </sheetData>
  <autoFilter ref="A3:Q842" xr:uid="{00000000-0009-0000-0000-00000B000000}"/>
  <mergeCells count="28">
    <mergeCell ref="A1:Q1"/>
    <mergeCell ref="Q15:Q16"/>
    <mergeCell ref="H15:H16"/>
    <mergeCell ref="K15:K16"/>
    <mergeCell ref="N15:N16"/>
    <mergeCell ref="O15:O16"/>
    <mergeCell ref="P15:P16"/>
    <mergeCell ref="G190:G191"/>
    <mergeCell ref="O190:O191"/>
    <mergeCell ref="Q190:Q191"/>
    <mergeCell ref="Q201:Q202"/>
    <mergeCell ref="H20:H21"/>
    <mergeCell ref="K20:K21"/>
    <mergeCell ref="P20:P21"/>
    <mergeCell ref="Q20:Q21"/>
    <mergeCell ref="Q126:Q127"/>
    <mergeCell ref="H492:H493"/>
    <mergeCell ref="K492:K493"/>
    <mergeCell ref="Q492:Q493"/>
    <mergeCell ref="H490:H491"/>
    <mergeCell ref="K490:K491"/>
    <mergeCell ref="O490:O491"/>
    <mergeCell ref="Q490:Q491"/>
    <mergeCell ref="H546:H547"/>
    <mergeCell ref="K546:K547"/>
    <mergeCell ref="K494:K495"/>
    <mergeCell ref="O494:O495"/>
    <mergeCell ref="Q494:Q495"/>
  </mergeCells>
  <dataValidations count="3">
    <dataValidation type="list" allowBlank="1" showInputMessage="1" showErrorMessage="1" sqref="C734:C735 G734:XFD735" xr:uid="{00000000-0002-0000-0B00-000000000000}">
      <formula1>$B$4:$B$474+$A$6:$A$64</formula1>
    </dataValidation>
    <dataValidation allowBlank="1" showInputMessage="1" showErrorMessage="1" prompt="تغيير عنوان العملية في سنة 2025" sqref="G303:H303" xr:uid="{00000000-0002-0000-0B00-000001000000}"/>
    <dataValidation allowBlank="1" showInputMessage="1" showErrorMessage="1" prompt="تغيير عنوان العملية في سنة 2025_x000a_" sqref="G316:H321" xr:uid="{00000000-0002-0000-0B00-000002000000}"/>
  </dataValidations>
  <pageMargins left="0" right="0" top="0" bottom="0.39370078740157483" header="0" footer="0"/>
  <pageSetup paperSize="9" scale="57" orientation="landscape" r:id="rId1"/>
  <headerFooter>
    <oddFooter>Page &amp;P de &amp;N</oddFooter>
  </headerFooter>
  <legacyDrawing r:id="rId2"/>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B00-000003000000}">
          <x14:formula1>
            <xm:f>liste!$I$4:$I$55</xm:f>
          </x14:formula1>
          <xm:sqref>D4:D85 D174:D703 D87:D171 D705:D759</xm:sqref>
        </x14:dataValidation>
        <x14:dataValidation type="list" allowBlank="1" showInputMessage="1" showErrorMessage="1" xr:uid="{00000000-0002-0000-0B00-000004000000}">
          <x14:formula1>
            <xm:f>liste!$I$3:$I$55</xm:f>
          </x14:formula1>
          <xm:sqref>D86 D704 D172:D173</xm:sqref>
        </x14:dataValidation>
        <x14:dataValidation type="list" allowBlank="1" showInputMessage="1" showErrorMessage="1" xr:uid="{00000000-0002-0000-0B00-000005000000}">
          <x14:formula1>
            <xm:f>liste!$K$4:$K$143</xm:f>
          </x14:formula1>
          <xm:sqref>E4:E759</xm:sqref>
        </x14:dataValidation>
        <x14:dataValidation type="list" allowBlank="1" showInputMessage="1" showErrorMessage="1" xr:uid="{00000000-0002-0000-0B00-000006000000}">
          <x14:formula1>
            <xm:f>liste!$I$3:$I$56</xm:f>
          </x14:formula1>
          <xm:sqref>D760:D780 D805:D813 D816:D859</xm:sqref>
        </x14:dataValidation>
        <x14:dataValidation type="list" allowBlank="1" showInputMessage="1" showErrorMessage="1" xr:uid="{00000000-0002-0000-0B00-000007000000}">
          <x14:formula1>
            <xm:f>liste!$A$4:$A$62</xm:f>
          </x14:formula1>
          <xm:sqref>B4:B842</xm:sqref>
        </x14:dataValidation>
        <x14:dataValidation type="list" allowBlank="1" showInputMessage="1" showErrorMessage="1" xr:uid="{00000000-0002-0000-0B00-000008000000}">
          <x14:formula1>
            <xm:f>$B$4:$B$474+liste!$A$4:$A$62</xm:f>
          </x14:formula1>
          <xm:sqref>A734:A842</xm:sqref>
        </x14:dataValidation>
        <x14:dataValidation type="list" allowBlank="1" showInputMessage="1" showErrorMessage="1" xr:uid="{00000000-0002-0000-0B00-000009000000}">
          <x14:formula1>
            <xm:f>liste!$M$4:$M$292</xm:f>
          </x14:formula1>
          <xm:sqref>F4:F703 F734:F759 G704:G733</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0000"/>
  </sheetPr>
  <dimension ref="A1:E375"/>
  <sheetViews>
    <sheetView zoomScaleNormal="100" workbookViewId="0">
      <selection activeCell="A3" sqref="A3:C3"/>
    </sheetView>
  </sheetViews>
  <sheetFormatPr baseColWidth="10" defaultRowHeight="15"/>
  <cols>
    <col min="1" max="1" width="44.1640625" customWidth="1"/>
    <col min="2" max="2" width="15.33203125" style="97" customWidth="1"/>
    <col min="3" max="3" width="13.33203125" bestFit="1" customWidth="1"/>
    <col min="4" max="4" width="12.33203125" bestFit="1" customWidth="1"/>
    <col min="5" max="5" width="19.5" customWidth="1"/>
  </cols>
  <sheetData>
    <row r="1" spans="1:5">
      <c r="A1" s="871" t="s">
        <v>3243</v>
      </c>
      <c r="B1" s="871"/>
      <c r="C1" s="871"/>
      <c r="D1" s="871"/>
      <c r="E1" s="871"/>
    </row>
    <row r="2" spans="1:5">
      <c r="B2"/>
      <c r="D2" s="872" t="s">
        <v>223</v>
      </c>
      <c r="E2" s="872"/>
    </row>
    <row r="3" spans="1:5" s="376" customFormat="1" ht="16">
      <c r="A3" s="723" t="s">
        <v>2605</v>
      </c>
      <c r="B3" s="727" t="s">
        <v>2606</v>
      </c>
      <c r="C3" s="725" t="s">
        <v>2609</v>
      </c>
      <c r="D3" s="725" t="s">
        <v>2608</v>
      </c>
      <c r="E3"/>
    </row>
    <row r="4" spans="1:5">
      <c r="A4" s="728" t="s">
        <v>317</v>
      </c>
      <c r="B4" s="729">
        <v>74</v>
      </c>
      <c r="C4" s="729">
        <v>605357914.17299998</v>
      </c>
      <c r="D4" s="729">
        <v>269641706.38683003</v>
      </c>
    </row>
    <row r="5" spans="1:5">
      <c r="A5" s="726" t="s">
        <v>56</v>
      </c>
      <c r="B5" s="567">
        <v>9</v>
      </c>
      <c r="C5" s="567">
        <v>29326071.424000002</v>
      </c>
      <c r="D5" s="567"/>
    </row>
    <row r="6" spans="1:5">
      <c r="A6" s="726" t="s">
        <v>166</v>
      </c>
      <c r="B6" s="567">
        <v>12</v>
      </c>
      <c r="C6" s="567">
        <v>29961829</v>
      </c>
      <c r="D6" s="567">
        <v>13069162</v>
      </c>
    </row>
    <row r="7" spans="1:5">
      <c r="A7" s="726" t="s">
        <v>144</v>
      </c>
      <c r="B7" s="567">
        <v>14</v>
      </c>
      <c r="C7" s="567">
        <v>38499898.424000002</v>
      </c>
      <c r="D7" s="567">
        <v>29445236.554419994</v>
      </c>
    </row>
    <row r="8" spans="1:5">
      <c r="A8" s="726" t="s">
        <v>92</v>
      </c>
      <c r="B8" s="567">
        <v>4</v>
      </c>
      <c r="C8" s="567">
        <v>201869752.18900001</v>
      </c>
      <c r="D8" s="567"/>
    </row>
    <row r="9" spans="1:5">
      <c r="A9" s="726" t="s">
        <v>46</v>
      </c>
      <c r="B9" s="567">
        <v>9</v>
      </c>
      <c r="C9" s="567">
        <v>189043954</v>
      </c>
      <c r="D9" s="567">
        <v>169369320.89796001</v>
      </c>
    </row>
    <row r="10" spans="1:5">
      <c r="A10" s="726" t="s">
        <v>89</v>
      </c>
      <c r="B10" s="567">
        <v>1</v>
      </c>
      <c r="C10" s="567">
        <v>12000000</v>
      </c>
      <c r="D10" s="567">
        <v>0</v>
      </c>
    </row>
    <row r="11" spans="1:5">
      <c r="A11" s="726" t="s">
        <v>74</v>
      </c>
      <c r="B11" s="567">
        <v>7</v>
      </c>
      <c r="C11" s="567">
        <v>28835657.136</v>
      </c>
      <c r="D11" s="567">
        <v>25199771.210980006</v>
      </c>
    </row>
    <row r="12" spans="1:5">
      <c r="A12" s="726" t="s">
        <v>104</v>
      </c>
      <c r="B12" s="567">
        <v>18</v>
      </c>
      <c r="C12" s="567">
        <v>75820752</v>
      </c>
      <c r="D12" s="567">
        <v>32558215.723470002</v>
      </c>
    </row>
    <row r="13" spans="1:5">
      <c r="A13" s="728" t="s">
        <v>529</v>
      </c>
      <c r="B13" s="567">
        <v>92</v>
      </c>
      <c r="C13" s="567">
        <v>392795102</v>
      </c>
      <c r="D13" s="567">
        <v>40092648</v>
      </c>
    </row>
    <row r="14" spans="1:5">
      <c r="A14" s="726" t="s">
        <v>268</v>
      </c>
      <c r="B14" s="567">
        <v>13</v>
      </c>
      <c r="C14" s="567">
        <v>23780220</v>
      </c>
      <c r="D14" s="567"/>
    </row>
    <row r="15" spans="1:5">
      <c r="A15" s="726" t="s">
        <v>274</v>
      </c>
      <c r="B15" s="567">
        <v>18</v>
      </c>
      <c r="C15" s="567">
        <v>36459201</v>
      </c>
      <c r="D15" s="567"/>
    </row>
    <row r="16" spans="1:5">
      <c r="A16" s="726" t="s">
        <v>280</v>
      </c>
      <c r="B16" s="567">
        <v>5</v>
      </c>
      <c r="C16" s="567">
        <v>7948000</v>
      </c>
      <c r="D16" s="567"/>
    </row>
    <row r="17" spans="1:4">
      <c r="A17" s="726" t="s">
        <v>282</v>
      </c>
      <c r="B17" s="567">
        <v>7</v>
      </c>
      <c r="C17" s="567">
        <v>90650000</v>
      </c>
      <c r="D17" s="567"/>
    </row>
    <row r="18" spans="1:4">
      <c r="A18" s="726" t="s">
        <v>283</v>
      </c>
      <c r="B18" s="567">
        <v>2</v>
      </c>
      <c r="C18" s="567">
        <v>9398000</v>
      </c>
      <c r="D18" s="567"/>
    </row>
    <row r="19" spans="1:4">
      <c r="A19" s="726" t="s">
        <v>294</v>
      </c>
      <c r="B19" s="567">
        <v>16</v>
      </c>
      <c r="C19" s="567">
        <v>74295917</v>
      </c>
      <c r="D19" s="567"/>
    </row>
    <row r="20" spans="1:4">
      <c r="A20" s="726" t="s">
        <v>298</v>
      </c>
      <c r="B20" s="567">
        <v>23</v>
      </c>
      <c r="C20" s="567">
        <v>130624200</v>
      </c>
      <c r="D20" s="567">
        <v>40092648</v>
      </c>
    </row>
    <row r="21" spans="1:4">
      <c r="A21" s="726" t="s">
        <v>299</v>
      </c>
      <c r="B21" s="567">
        <v>8</v>
      </c>
      <c r="C21" s="567">
        <v>19639564</v>
      </c>
      <c r="D21" s="567"/>
    </row>
    <row r="22" spans="1:4">
      <c r="A22" s="728" t="s">
        <v>318</v>
      </c>
      <c r="B22" s="567">
        <v>142</v>
      </c>
      <c r="C22" s="567">
        <v>921703634.84800005</v>
      </c>
      <c r="D22" s="567">
        <v>346020275.92328012</v>
      </c>
    </row>
    <row r="23" spans="1:4">
      <c r="A23" s="726" t="s">
        <v>266</v>
      </c>
      <c r="B23" s="567">
        <v>25</v>
      </c>
      <c r="C23" s="567">
        <v>111339244</v>
      </c>
      <c r="D23" s="567">
        <v>81285237</v>
      </c>
    </row>
    <row r="24" spans="1:4">
      <c r="A24" s="726" t="s">
        <v>272</v>
      </c>
      <c r="B24" s="567">
        <v>19</v>
      </c>
      <c r="C24" s="567">
        <v>322909708</v>
      </c>
      <c r="D24" s="567">
        <v>19516216</v>
      </c>
    </row>
    <row r="25" spans="1:4">
      <c r="A25" s="726" t="s">
        <v>291</v>
      </c>
      <c r="B25" s="567">
        <v>30</v>
      </c>
      <c r="C25" s="567">
        <v>130326659</v>
      </c>
      <c r="D25" s="567">
        <v>82786676</v>
      </c>
    </row>
    <row r="26" spans="1:4">
      <c r="A26" s="726" t="s">
        <v>295</v>
      </c>
      <c r="B26" s="567">
        <v>15</v>
      </c>
      <c r="C26" s="567">
        <v>37074957</v>
      </c>
      <c r="D26" s="567">
        <v>19555209.073740002</v>
      </c>
    </row>
    <row r="27" spans="1:4">
      <c r="A27" s="726" t="s">
        <v>303</v>
      </c>
      <c r="B27" s="567">
        <v>33</v>
      </c>
      <c r="C27" s="567">
        <v>88432913.84799999</v>
      </c>
      <c r="D27" s="567">
        <v>77458134.849539995</v>
      </c>
    </row>
    <row r="28" spans="1:4">
      <c r="A28" s="726" t="s">
        <v>307</v>
      </c>
      <c r="B28" s="567">
        <v>8</v>
      </c>
      <c r="C28" s="567">
        <v>149857593</v>
      </c>
      <c r="D28" s="567">
        <v>5080297</v>
      </c>
    </row>
    <row r="29" spans="1:4">
      <c r="A29" s="726" t="s">
        <v>308</v>
      </c>
      <c r="B29" s="567">
        <v>11</v>
      </c>
      <c r="C29" s="567">
        <v>80680560</v>
      </c>
      <c r="D29" s="567">
        <v>60338506</v>
      </c>
    </row>
    <row r="30" spans="1:4">
      <c r="A30" s="726" t="s">
        <v>310</v>
      </c>
      <c r="B30" s="567">
        <v>1</v>
      </c>
      <c r="C30" s="567">
        <v>1082000</v>
      </c>
      <c r="D30" s="567">
        <v>0</v>
      </c>
    </row>
    <row r="31" spans="1:4">
      <c r="A31" s="728" t="s">
        <v>2286</v>
      </c>
      <c r="B31" s="567">
        <v>110</v>
      </c>
      <c r="C31" s="567">
        <v>248487194.132</v>
      </c>
      <c r="D31" s="567">
        <v>151339724.52996999</v>
      </c>
    </row>
    <row r="32" spans="1:4">
      <c r="A32" s="726" t="s">
        <v>267</v>
      </c>
      <c r="B32" s="567">
        <v>26</v>
      </c>
      <c r="C32" s="567">
        <v>59176761.280000001</v>
      </c>
      <c r="D32" s="567">
        <v>50003576.233769991</v>
      </c>
    </row>
    <row r="33" spans="1:4">
      <c r="A33" s="726" t="s">
        <v>276</v>
      </c>
      <c r="B33" s="567">
        <v>30</v>
      </c>
      <c r="C33" s="567">
        <v>64972683</v>
      </c>
      <c r="D33" s="567">
        <v>58467097.53715001</v>
      </c>
    </row>
    <row r="34" spans="1:4">
      <c r="A34" s="726" t="s">
        <v>296</v>
      </c>
      <c r="B34" s="567">
        <v>26</v>
      </c>
      <c r="C34" s="567">
        <v>54544010.851999998</v>
      </c>
      <c r="D34" s="567">
        <v>3175676.2320499998</v>
      </c>
    </row>
    <row r="35" spans="1:4">
      <c r="A35" s="726" t="s">
        <v>300</v>
      </c>
      <c r="B35" s="567">
        <v>13</v>
      </c>
      <c r="C35" s="567">
        <v>22277653</v>
      </c>
      <c r="D35" s="567">
        <v>19605495.527000003</v>
      </c>
    </row>
    <row r="36" spans="1:4">
      <c r="A36" s="726" t="s">
        <v>302</v>
      </c>
      <c r="B36" s="567">
        <v>10</v>
      </c>
      <c r="C36" s="567">
        <v>26568886</v>
      </c>
      <c r="D36" s="567"/>
    </row>
    <row r="37" spans="1:4">
      <c r="A37" s="726" t="s">
        <v>306</v>
      </c>
      <c r="B37" s="567">
        <v>5</v>
      </c>
      <c r="C37" s="567">
        <v>20947200</v>
      </c>
      <c r="D37" s="567">
        <v>20087879</v>
      </c>
    </row>
    <row r="38" spans="1:4">
      <c r="A38" s="728" t="s">
        <v>528</v>
      </c>
      <c r="B38" s="567">
        <v>27</v>
      </c>
      <c r="C38" s="567">
        <v>183118537.02457899</v>
      </c>
      <c r="D38" s="567">
        <v>43875194.920000002</v>
      </c>
    </row>
    <row r="39" spans="1:4">
      <c r="A39" s="726" t="s">
        <v>275</v>
      </c>
      <c r="B39" s="567"/>
      <c r="C39" s="567"/>
      <c r="D39" s="567"/>
    </row>
    <row r="40" spans="1:4">
      <c r="A40" s="726" t="s">
        <v>279</v>
      </c>
      <c r="B40" s="567">
        <v>1</v>
      </c>
      <c r="C40" s="567">
        <v>1200000</v>
      </c>
      <c r="D40" s="567"/>
    </row>
    <row r="41" spans="1:4">
      <c r="A41" s="726" t="s">
        <v>281</v>
      </c>
      <c r="B41" s="567"/>
      <c r="C41" s="567"/>
      <c r="D41" s="567"/>
    </row>
    <row r="42" spans="1:4">
      <c r="A42" s="726" t="s">
        <v>286</v>
      </c>
      <c r="B42" s="567">
        <v>1</v>
      </c>
      <c r="C42" s="567">
        <v>2866246.0245790002</v>
      </c>
      <c r="D42" s="567"/>
    </row>
    <row r="43" spans="1:4">
      <c r="A43" s="726" t="s">
        <v>288</v>
      </c>
      <c r="B43" s="567">
        <v>21</v>
      </c>
      <c r="C43" s="567">
        <v>121895164</v>
      </c>
      <c r="D43" s="567"/>
    </row>
    <row r="44" spans="1:4">
      <c r="A44" s="726" t="s">
        <v>290</v>
      </c>
      <c r="B44" s="567">
        <v>4</v>
      </c>
      <c r="C44" s="567">
        <v>57157127</v>
      </c>
      <c r="D44" s="567">
        <v>43875194.920000002</v>
      </c>
    </row>
    <row r="45" spans="1:4">
      <c r="A45" s="728" t="s">
        <v>527</v>
      </c>
      <c r="B45" s="567">
        <v>259</v>
      </c>
      <c r="C45" s="567">
        <v>690937393.26799989</v>
      </c>
      <c r="D45" s="567">
        <v>463571808.24759001</v>
      </c>
    </row>
    <row r="46" spans="1:4">
      <c r="A46" s="726" t="s">
        <v>271</v>
      </c>
      <c r="B46" s="567">
        <v>27</v>
      </c>
      <c r="C46" s="567">
        <v>53009202</v>
      </c>
      <c r="D46" s="567">
        <v>31017189</v>
      </c>
    </row>
    <row r="47" spans="1:4">
      <c r="A47" s="726" t="s">
        <v>273</v>
      </c>
      <c r="B47" s="567">
        <v>37</v>
      </c>
      <c r="C47" s="567">
        <v>122835123</v>
      </c>
      <c r="D47" s="567">
        <v>96120041.035490006</v>
      </c>
    </row>
    <row r="48" spans="1:4">
      <c r="A48" s="726" t="s">
        <v>289</v>
      </c>
      <c r="B48" s="567">
        <v>40</v>
      </c>
      <c r="C48" s="567">
        <v>130771048.852</v>
      </c>
      <c r="D48" s="567">
        <v>87913105.321520016</v>
      </c>
    </row>
    <row r="49" spans="1:4">
      <c r="A49" s="726" t="s">
        <v>292</v>
      </c>
      <c r="B49" s="567">
        <v>24</v>
      </c>
      <c r="C49" s="567">
        <v>77897836</v>
      </c>
      <c r="D49" s="567">
        <v>56279714.9736</v>
      </c>
    </row>
    <row r="50" spans="1:4">
      <c r="A50" s="726" t="s">
        <v>297</v>
      </c>
      <c r="B50" s="567">
        <v>20</v>
      </c>
      <c r="C50" s="567">
        <v>58989650.707999997</v>
      </c>
      <c r="D50" s="567">
        <v>46469932.529650003</v>
      </c>
    </row>
    <row r="51" spans="1:4">
      <c r="A51" s="726" t="s">
        <v>305</v>
      </c>
      <c r="B51" s="567">
        <v>35</v>
      </c>
      <c r="C51" s="567">
        <v>77663783</v>
      </c>
      <c r="D51" s="567">
        <v>65307820.439880006</v>
      </c>
    </row>
    <row r="52" spans="1:4">
      <c r="A52" s="726" t="s">
        <v>309</v>
      </c>
      <c r="B52" s="567">
        <v>7</v>
      </c>
      <c r="C52" s="567">
        <v>17316617</v>
      </c>
      <c r="D52" s="567">
        <v>6381563.9474499999</v>
      </c>
    </row>
    <row r="53" spans="1:4">
      <c r="A53" s="726" t="s">
        <v>311</v>
      </c>
      <c r="B53" s="567">
        <v>11</v>
      </c>
      <c r="C53" s="567">
        <v>13841674</v>
      </c>
      <c r="D53" s="567">
        <v>6501602</v>
      </c>
    </row>
    <row r="54" spans="1:4">
      <c r="A54" s="726" t="s">
        <v>312</v>
      </c>
      <c r="B54" s="567">
        <v>13</v>
      </c>
      <c r="C54" s="567">
        <v>30643771</v>
      </c>
      <c r="D54" s="567">
        <v>22215797</v>
      </c>
    </row>
    <row r="55" spans="1:4">
      <c r="A55" s="726" t="s">
        <v>313</v>
      </c>
      <c r="B55" s="567">
        <v>10</v>
      </c>
      <c r="C55" s="567">
        <v>18651583</v>
      </c>
      <c r="D55" s="567">
        <v>9124961</v>
      </c>
    </row>
    <row r="56" spans="1:4">
      <c r="A56" s="726" t="s">
        <v>314</v>
      </c>
      <c r="B56" s="567">
        <v>17</v>
      </c>
      <c r="C56" s="567">
        <v>29127000</v>
      </c>
      <c r="D56" s="567">
        <v>10582494</v>
      </c>
    </row>
    <row r="57" spans="1:4">
      <c r="A57" s="726" t="s">
        <v>315</v>
      </c>
      <c r="B57" s="567">
        <v>9</v>
      </c>
      <c r="C57" s="567">
        <v>15211646</v>
      </c>
      <c r="D57" s="567">
        <v>8006442</v>
      </c>
    </row>
    <row r="58" spans="1:4">
      <c r="A58" s="726" t="s">
        <v>316</v>
      </c>
      <c r="B58" s="567">
        <v>9</v>
      </c>
      <c r="C58" s="567">
        <v>44978458.708000004</v>
      </c>
      <c r="D58" s="567">
        <v>17651145</v>
      </c>
    </row>
    <row r="59" spans="1:4">
      <c r="A59" s="728" t="s">
        <v>526</v>
      </c>
      <c r="B59" s="567">
        <v>108</v>
      </c>
      <c r="C59" s="567">
        <v>739798027.74900007</v>
      </c>
      <c r="D59" s="567">
        <v>193452189.66654006</v>
      </c>
    </row>
    <row r="60" spans="1:4">
      <c r="A60" s="726" t="s">
        <v>277</v>
      </c>
      <c r="B60" s="567">
        <v>26</v>
      </c>
      <c r="C60" s="567">
        <v>46358682</v>
      </c>
      <c r="D60" s="567">
        <v>39824756.30308</v>
      </c>
    </row>
    <row r="61" spans="1:4">
      <c r="A61" s="726" t="s">
        <v>269</v>
      </c>
      <c r="B61" s="567">
        <v>20</v>
      </c>
      <c r="C61" s="567">
        <v>105009418</v>
      </c>
      <c r="D61" s="567">
        <v>77613830.476999998</v>
      </c>
    </row>
    <row r="62" spans="1:4">
      <c r="A62" s="726" t="s">
        <v>270</v>
      </c>
      <c r="B62" s="567">
        <v>33</v>
      </c>
      <c r="C62" s="567">
        <v>491395963.75300002</v>
      </c>
      <c r="D62" s="567"/>
    </row>
    <row r="63" spans="1:4">
      <c r="A63" s="726" t="s">
        <v>284</v>
      </c>
      <c r="B63" s="567">
        <v>2</v>
      </c>
      <c r="C63" s="567">
        <v>31440000</v>
      </c>
      <c r="D63" s="567">
        <v>30045472.45456</v>
      </c>
    </row>
    <row r="64" spans="1:4">
      <c r="A64" s="726" t="s">
        <v>287</v>
      </c>
      <c r="B64" s="567">
        <v>27</v>
      </c>
      <c r="C64" s="567">
        <v>65593963.995999999</v>
      </c>
      <c r="D64" s="567">
        <v>45968130.431900002</v>
      </c>
    </row>
    <row r="65" spans="1:4" ht="16">
      <c r="A65" s="737" t="s">
        <v>222</v>
      </c>
      <c r="B65" s="736">
        <v>812</v>
      </c>
      <c r="C65" s="736">
        <v>3782197803.1945791</v>
      </c>
      <c r="D65" s="736">
        <v>1507993547.6742103</v>
      </c>
    </row>
    <row r="66" spans="1:4">
      <c r="B66"/>
    </row>
    <row r="67" spans="1:4">
      <c r="B67"/>
    </row>
    <row r="68" spans="1:4">
      <c r="B68"/>
    </row>
    <row r="69" spans="1:4">
      <c r="B69"/>
    </row>
    <row r="70" spans="1:4">
      <c r="B70"/>
    </row>
    <row r="71" spans="1:4">
      <c r="B71"/>
    </row>
    <row r="72" spans="1:4">
      <c r="B72"/>
    </row>
    <row r="73" spans="1:4">
      <c r="B73"/>
    </row>
    <row r="74" spans="1:4">
      <c r="B74"/>
    </row>
    <row r="75" spans="1:4">
      <c r="B75"/>
    </row>
    <row r="76" spans="1:4">
      <c r="B76"/>
    </row>
    <row r="77" spans="1:4">
      <c r="B77"/>
    </row>
    <row r="78" spans="1:4">
      <c r="B78"/>
    </row>
    <row r="79" spans="1:4">
      <c r="B79"/>
    </row>
    <row r="80" spans="1:4">
      <c r="B80"/>
    </row>
    <row r="81" spans="2:2">
      <c r="B81"/>
    </row>
    <row r="82" spans="2:2">
      <c r="B82"/>
    </row>
    <row r="83" spans="2:2">
      <c r="B83"/>
    </row>
    <row r="84" spans="2:2">
      <c r="B84"/>
    </row>
    <row r="85" spans="2:2">
      <c r="B85"/>
    </row>
    <row r="86" spans="2:2">
      <c r="B86"/>
    </row>
    <row r="87" spans="2:2">
      <c r="B87"/>
    </row>
    <row r="88" spans="2:2">
      <c r="B88"/>
    </row>
    <row r="89" spans="2:2">
      <c r="B89"/>
    </row>
    <row r="90" spans="2:2">
      <c r="B90"/>
    </row>
    <row r="91" spans="2:2">
      <c r="B91"/>
    </row>
    <row r="92" spans="2:2">
      <c r="B92"/>
    </row>
    <row r="93" spans="2:2">
      <c r="B93"/>
    </row>
    <row r="94" spans="2:2">
      <c r="B94"/>
    </row>
    <row r="95" spans="2:2">
      <c r="B95"/>
    </row>
    <row r="96" spans="2:2">
      <c r="B96"/>
    </row>
    <row r="97" spans="2:2">
      <c r="B97"/>
    </row>
    <row r="98" spans="2:2">
      <c r="B98"/>
    </row>
    <row r="99" spans="2:2">
      <c r="B99"/>
    </row>
    <row r="100" spans="2:2">
      <c r="B100"/>
    </row>
    <row r="101" spans="2:2">
      <c r="B101"/>
    </row>
    <row r="102" spans="2:2">
      <c r="B102"/>
    </row>
    <row r="103" spans="2:2">
      <c r="B103"/>
    </row>
    <row r="104" spans="2:2">
      <c r="B104"/>
    </row>
    <row r="105" spans="2:2">
      <c r="B105"/>
    </row>
    <row r="106" spans="2:2">
      <c r="B106"/>
    </row>
    <row r="107" spans="2:2">
      <c r="B107"/>
    </row>
    <row r="108" spans="2:2">
      <c r="B108"/>
    </row>
    <row r="109" spans="2:2">
      <c r="B109"/>
    </row>
    <row r="110" spans="2:2">
      <c r="B110"/>
    </row>
    <row r="111" spans="2:2">
      <c r="B111"/>
    </row>
    <row r="112" spans="2:2">
      <c r="B112"/>
    </row>
    <row r="113" spans="2:2">
      <c r="B113"/>
    </row>
    <row r="114" spans="2:2">
      <c r="B114"/>
    </row>
    <row r="115" spans="2:2">
      <c r="B115"/>
    </row>
    <row r="116" spans="2:2">
      <c r="B116"/>
    </row>
    <row r="117" spans="2:2">
      <c r="B117"/>
    </row>
    <row r="118" spans="2:2">
      <c r="B118"/>
    </row>
    <row r="119" spans="2:2">
      <c r="B119"/>
    </row>
    <row r="120" spans="2:2">
      <c r="B120"/>
    </row>
    <row r="121" spans="2:2">
      <c r="B121"/>
    </row>
    <row r="122" spans="2:2">
      <c r="B122"/>
    </row>
    <row r="123" spans="2:2">
      <c r="B123"/>
    </row>
    <row r="124" spans="2:2">
      <c r="B124"/>
    </row>
    <row r="125" spans="2:2">
      <c r="B125"/>
    </row>
    <row r="126" spans="2:2">
      <c r="B126"/>
    </row>
    <row r="127" spans="2:2">
      <c r="B127"/>
    </row>
    <row r="128" spans="2:2">
      <c r="B128"/>
    </row>
    <row r="129" spans="2:2">
      <c r="B129"/>
    </row>
    <row r="130" spans="2:2">
      <c r="B130"/>
    </row>
    <row r="131" spans="2:2">
      <c r="B131"/>
    </row>
    <row r="132" spans="2:2">
      <c r="B132"/>
    </row>
    <row r="133" spans="2:2">
      <c r="B133"/>
    </row>
    <row r="134" spans="2:2">
      <c r="B134"/>
    </row>
    <row r="135" spans="2:2">
      <c r="B135"/>
    </row>
    <row r="136" spans="2:2">
      <c r="B136"/>
    </row>
    <row r="137" spans="2:2">
      <c r="B137"/>
    </row>
    <row r="138" spans="2:2">
      <c r="B138"/>
    </row>
    <row r="139" spans="2:2">
      <c r="B139"/>
    </row>
    <row r="140" spans="2:2">
      <c r="B140"/>
    </row>
    <row r="141" spans="2:2">
      <c r="B141"/>
    </row>
    <row r="142" spans="2:2">
      <c r="B142"/>
    </row>
    <row r="143" spans="2:2">
      <c r="B143"/>
    </row>
    <row r="144" spans="2:2">
      <c r="B144"/>
    </row>
    <row r="145" spans="2:2">
      <c r="B145"/>
    </row>
    <row r="146" spans="2:2">
      <c r="B146"/>
    </row>
    <row r="147" spans="2:2">
      <c r="B147"/>
    </row>
    <row r="148" spans="2:2">
      <c r="B148"/>
    </row>
    <row r="149" spans="2:2">
      <c r="B149"/>
    </row>
    <row r="150" spans="2:2">
      <c r="B150"/>
    </row>
    <row r="151" spans="2:2">
      <c r="B151"/>
    </row>
    <row r="152" spans="2:2">
      <c r="B152"/>
    </row>
    <row r="153" spans="2:2">
      <c r="B153"/>
    </row>
    <row r="154" spans="2:2">
      <c r="B154"/>
    </row>
    <row r="155" spans="2:2">
      <c r="B155"/>
    </row>
    <row r="156" spans="2:2">
      <c r="B156"/>
    </row>
    <row r="157" spans="2:2">
      <c r="B157"/>
    </row>
    <row r="158" spans="2:2">
      <c r="B158"/>
    </row>
    <row r="159" spans="2:2">
      <c r="B159"/>
    </row>
    <row r="160" spans="2:2">
      <c r="B160"/>
    </row>
    <row r="161" spans="2:2">
      <c r="B161"/>
    </row>
    <row r="162" spans="2:2">
      <c r="B162"/>
    </row>
    <row r="163" spans="2:2">
      <c r="B163"/>
    </row>
    <row r="164" spans="2:2">
      <c r="B164"/>
    </row>
    <row r="165" spans="2:2">
      <c r="B165"/>
    </row>
    <row r="166" spans="2:2">
      <c r="B166"/>
    </row>
    <row r="167" spans="2:2">
      <c r="B167"/>
    </row>
    <row r="168" spans="2:2">
      <c r="B168"/>
    </row>
    <row r="169" spans="2:2">
      <c r="B169"/>
    </row>
    <row r="170" spans="2:2">
      <c r="B170"/>
    </row>
    <row r="171" spans="2:2">
      <c r="B171"/>
    </row>
    <row r="172" spans="2:2">
      <c r="B172"/>
    </row>
    <row r="173" spans="2:2">
      <c r="B173"/>
    </row>
    <row r="174" spans="2:2">
      <c r="B174"/>
    </row>
    <row r="175" spans="2:2">
      <c r="B175"/>
    </row>
    <row r="176" spans="2:2">
      <c r="B176"/>
    </row>
    <row r="177" spans="2:2">
      <c r="B177"/>
    </row>
    <row r="178" spans="2:2">
      <c r="B178"/>
    </row>
    <row r="179" spans="2:2">
      <c r="B179"/>
    </row>
    <row r="180" spans="2:2">
      <c r="B180"/>
    </row>
    <row r="181" spans="2:2">
      <c r="B181"/>
    </row>
    <row r="182" spans="2:2">
      <c r="B182"/>
    </row>
    <row r="183" spans="2:2">
      <c r="B183"/>
    </row>
    <row r="184" spans="2:2">
      <c r="B184"/>
    </row>
    <row r="185" spans="2:2">
      <c r="B185"/>
    </row>
    <row r="186" spans="2:2">
      <c r="B186"/>
    </row>
    <row r="187" spans="2:2">
      <c r="B187"/>
    </row>
    <row r="188" spans="2:2">
      <c r="B188"/>
    </row>
    <row r="189" spans="2:2">
      <c r="B189"/>
    </row>
    <row r="190" spans="2:2">
      <c r="B190"/>
    </row>
    <row r="191" spans="2:2">
      <c r="B191"/>
    </row>
    <row r="192" spans="2:2">
      <c r="B192"/>
    </row>
    <row r="193" spans="2:2">
      <c r="B193"/>
    </row>
    <row r="194" spans="2:2">
      <c r="B194"/>
    </row>
    <row r="195" spans="2:2">
      <c r="B195"/>
    </row>
    <row r="196" spans="2:2">
      <c r="B196"/>
    </row>
    <row r="197" spans="2:2">
      <c r="B197"/>
    </row>
    <row r="198" spans="2:2">
      <c r="B198"/>
    </row>
    <row r="199" spans="2:2">
      <c r="B199"/>
    </row>
    <row r="200" spans="2:2">
      <c r="B200"/>
    </row>
    <row r="201" spans="2:2">
      <c r="B201"/>
    </row>
    <row r="202" spans="2:2">
      <c r="B202"/>
    </row>
    <row r="203" spans="2:2">
      <c r="B203"/>
    </row>
    <row r="204" spans="2:2">
      <c r="B204"/>
    </row>
    <row r="205" spans="2:2">
      <c r="B205"/>
    </row>
    <row r="206" spans="2:2">
      <c r="B206"/>
    </row>
    <row r="207" spans="2:2">
      <c r="B207"/>
    </row>
    <row r="208" spans="2:2">
      <c r="B208"/>
    </row>
    <row r="209" spans="2:2">
      <c r="B209"/>
    </row>
    <row r="210" spans="2:2">
      <c r="B210"/>
    </row>
    <row r="211" spans="2:2">
      <c r="B211"/>
    </row>
    <row r="212" spans="2:2">
      <c r="B212"/>
    </row>
    <row r="213" spans="2:2">
      <c r="B213"/>
    </row>
    <row r="214" spans="2:2">
      <c r="B214"/>
    </row>
    <row r="215" spans="2:2">
      <c r="B215"/>
    </row>
    <row r="216" spans="2:2">
      <c r="B216"/>
    </row>
    <row r="217" spans="2:2">
      <c r="B217"/>
    </row>
    <row r="218" spans="2:2">
      <c r="B218"/>
    </row>
    <row r="219" spans="2:2">
      <c r="B219"/>
    </row>
    <row r="220" spans="2:2">
      <c r="B220"/>
    </row>
    <row r="221" spans="2:2">
      <c r="B221"/>
    </row>
    <row r="222" spans="2:2">
      <c r="B222"/>
    </row>
    <row r="223" spans="2:2">
      <c r="B223"/>
    </row>
    <row r="224" spans="2:2">
      <c r="B224"/>
    </row>
    <row r="225" spans="2:2">
      <c r="B225"/>
    </row>
    <row r="226" spans="2:2">
      <c r="B226"/>
    </row>
    <row r="227" spans="2:2">
      <c r="B227"/>
    </row>
    <row r="228" spans="2:2">
      <c r="B228"/>
    </row>
    <row r="229" spans="2:2">
      <c r="B229"/>
    </row>
    <row r="230" spans="2:2">
      <c r="B230"/>
    </row>
    <row r="231" spans="2:2">
      <c r="B231"/>
    </row>
    <row r="232" spans="2:2">
      <c r="B232"/>
    </row>
    <row r="233" spans="2:2">
      <c r="B233"/>
    </row>
    <row r="234" spans="2:2">
      <c r="B234"/>
    </row>
    <row r="235" spans="2:2">
      <c r="B235"/>
    </row>
    <row r="236" spans="2:2">
      <c r="B236"/>
    </row>
    <row r="237" spans="2:2">
      <c r="B237"/>
    </row>
    <row r="238" spans="2:2">
      <c r="B238"/>
    </row>
    <row r="239" spans="2:2">
      <c r="B239"/>
    </row>
    <row r="240" spans="2:2">
      <c r="B240"/>
    </row>
    <row r="241" spans="2:2">
      <c r="B241"/>
    </row>
    <row r="242" spans="2:2">
      <c r="B242"/>
    </row>
    <row r="243" spans="2:2">
      <c r="B243"/>
    </row>
    <row r="244" spans="2:2">
      <c r="B244"/>
    </row>
    <row r="245" spans="2:2">
      <c r="B245"/>
    </row>
    <row r="246" spans="2:2">
      <c r="B246"/>
    </row>
    <row r="247" spans="2:2">
      <c r="B247"/>
    </row>
    <row r="248" spans="2:2">
      <c r="B248"/>
    </row>
    <row r="249" spans="2:2">
      <c r="B249"/>
    </row>
    <row r="250" spans="2:2">
      <c r="B250"/>
    </row>
    <row r="251" spans="2:2">
      <c r="B251"/>
    </row>
    <row r="252" spans="2:2">
      <c r="B252"/>
    </row>
    <row r="253" spans="2:2">
      <c r="B253"/>
    </row>
    <row r="254" spans="2:2">
      <c r="B254"/>
    </row>
    <row r="255" spans="2:2">
      <c r="B255"/>
    </row>
    <row r="256" spans="2:2">
      <c r="B256"/>
    </row>
    <row r="257" spans="2:2">
      <c r="B257"/>
    </row>
    <row r="258" spans="2:2">
      <c r="B258"/>
    </row>
    <row r="259" spans="2:2">
      <c r="B259"/>
    </row>
    <row r="260" spans="2:2">
      <c r="B260"/>
    </row>
    <row r="261" spans="2:2">
      <c r="B261"/>
    </row>
    <row r="262" spans="2:2">
      <c r="B262"/>
    </row>
    <row r="263" spans="2:2">
      <c r="B263"/>
    </row>
    <row r="264" spans="2:2">
      <c r="B264"/>
    </row>
    <row r="265" spans="2:2">
      <c r="B265"/>
    </row>
    <row r="266" spans="2:2">
      <c r="B266"/>
    </row>
    <row r="267" spans="2:2">
      <c r="B267"/>
    </row>
    <row r="268" spans="2:2">
      <c r="B268"/>
    </row>
    <row r="269" spans="2:2">
      <c r="B269"/>
    </row>
    <row r="270" spans="2:2">
      <c r="B270"/>
    </row>
    <row r="271" spans="2:2">
      <c r="B271"/>
    </row>
    <row r="272" spans="2:2">
      <c r="B272"/>
    </row>
    <row r="273" spans="2:2">
      <c r="B273"/>
    </row>
    <row r="274" spans="2:2">
      <c r="B274"/>
    </row>
    <row r="275" spans="2:2">
      <c r="B275"/>
    </row>
    <row r="276" spans="2:2">
      <c r="B276"/>
    </row>
    <row r="277" spans="2:2">
      <c r="B277"/>
    </row>
    <row r="278" spans="2:2">
      <c r="B278"/>
    </row>
    <row r="279" spans="2:2">
      <c r="B279"/>
    </row>
    <row r="280" spans="2:2">
      <c r="B280"/>
    </row>
    <row r="281" spans="2:2">
      <c r="B281"/>
    </row>
    <row r="282" spans="2:2">
      <c r="B282"/>
    </row>
    <row r="283" spans="2:2">
      <c r="B283"/>
    </row>
    <row r="284" spans="2:2">
      <c r="B284"/>
    </row>
    <row r="285" spans="2:2">
      <c r="B285"/>
    </row>
    <row r="286" spans="2:2">
      <c r="B286"/>
    </row>
    <row r="287" spans="2:2">
      <c r="B287"/>
    </row>
    <row r="288" spans="2:2">
      <c r="B288"/>
    </row>
    <row r="289" spans="2:2">
      <c r="B289"/>
    </row>
    <row r="290" spans="2:2">
      <c r="B290"/>
    </row>
    <row r="291" spans="2:2">
      <c r="B291"/>
    </row>
    <row r="292" spans="2:2">
      <c r="B292"/>
    </row>
    <row r="293" spans="2:2">
      <c r="B293"/>
    </row>
    <row r="294" spans="2:2">
      <c r="B294"/>
    </row>
    <row r="295" spans="2:2">
      <c r="B295"/>
    </row>
    <row r="296" spans="2:2">
      <c r="B296"/>
    </row>
    <row r="297" spans="2:2">
      <c r="B297"/>
    </row>
    <row r="298" spans="2:2">
      <c r="B298"/>
    </row>
    <row r="299" spans="2:2">
      <c r="B299"/>
    </row>
    <row r="300" spans="2:2">
      <c r="B300"/>
    </row>
    <row r="301" spans="2:2">
      <c r="B301"/>
    </row>
    <row r="302" spans="2:2">
      <c r="B302"/>
    </row>
    <row r="303" spans="2:2">
      <c r="B303"/>
    </row>
    <row r="304" spans="2:2">
      <c r="B304"/>
    </row>
    <row r="305" spans="2:2">
      <c r="B305"/>
    </row>
    <row r="306" spans="2:2">
      <c r="B306"/>
    </row>
    <row r="307" spans="2:2">
      <c r="B307"/>
    </row>
    <row r="308" spans="2:2">
      <c r="B308"/>
    </row>
    <row r="309" spans="2:2">
      <c r="B309"/>
    </row>
    <row r="310" spans="2:2">
      <c r="B310"/>
    </row>
    <row r="311" spans="2:2">
      <c r="B311"/>
    </row>
    <row r="312" spans="2:2">
      <c r="B312"/>
    </row>
    <row r="313" spans="2:2">
      <c r="B313"/>
    </row>
    <row r="314" spans="2:2">
      <c r="B314"/>
    </row>
    <row r="315" spans="2:2">
      <c r="B315"/>
    </row>
    <row r="316" spans="2:2">
      <c r="B316"/>
    </row>
    <row r="317" spans="2:2">
      <c r="B317"/>
    </row>
    <row r="318" spans="2:2">
      <c r="B318"/>
    </row>
    <row r="319" spans="2:2">
      <c r="B319"/>
    </row>
    <row r="320" spans="2:2">
      <c r="B320"/>
    </row>
    <row r="321" spans="2:2">
      <c r="B321"/>
    </row>
    <row r="322" spans="2:2">
      <c r="B322"/>
    </row>
    <row r="323" spans="2:2">
      <c r="B323"/>
    </row>
    <row r="324" spans="2:2">
      <c r="B324"/>
    </row>
    <row r="325" spans="2:2">
      <c r="B325"/>
    </row>
    <row r="326" spans="2:2">
      <c r="B326"/>
    </row>
    <row r="327" spans="2:2">
      <c r="B327"/>
    </row>
    <row r="328" spans="2:2">
      <c r="B328"/>
    </row>
    <row r="329" spans="2:2">
      <c r="B329"/>
    </row>
    <row r="330" spans="2:2">
      <c r="B330"/>
    </row>
    <row r="331" spans="2:2">
      <c r="B331"/>
    </row>
    <row r="332" spans="2:2">
      <c r="B332"/>
    </row>
    <row r="333" spans="2:2">
      <c r="B333"/>
    </row>
    <row r="334" spans="2:2">
      <c r="B334"/>
    </row>
    <row r="335" spans="2:2">
      <c r="B335"/>
    </row>
    <row r="336" spans="2:2">
      <c r="B336"/>
    </row>
    <row r="337" spans="2:2">
      <c r="B337"/>
    </row>
    <row r="338" spans="2:2">
      <c r="B338"/>
    </row>
    <row r="339" spans="2:2">
      <c r="B339"/>
    </row>
    <row r="340" spans="2:2">
      <c r="B340"/>
    </row>
    <row r="341" spans="2:2">
      <c r="B341"/>
    </row>
    <row r="342" spans="2:2">
      <c r="B342"/>
    </row>
    <row r="343" spans="2:2">
      <c r="B343"/>
    </row>
    <row r="344" spans="2:2">
      <c r="B344"/>
    </row>
    <row r="345" spans="2:2">
      <c r="B345"/>
    </row>
    <row r="346" spans="2:2">
      <c r="B346"/>
    </row>
    <row r="347" spans="2:2">
      <c r="B347"/>
    </row>
    <row r="348" spans="2:2">
      <c r="B348"/>
    </row>
    <row r="349" spans="2:2">
      <c r="B349"/>
    </row>
    <row r="350" spans="2:2">
      <c r="B350"/>
    </row>
    <row r="351" spans="2:2">
      <c r="B351"/>
    </row>
    <row r="352" spans="2:2">
      <c r="B352"/>
    </row>
    <row r="353" spans="2:2">
      <c r="B353"/>
    </row>
    <row r="354" spans="2:2">
      <c r="B354"/>
    </row>
    <row r="355" spans="2:2">
      <c r="B355"/>
    </row>
    <row r="356" spans="2:2">
      <c r="B356"/>
    </row>
    <row r="357" spans="2:2">
      <c r="B357"/>
    </row>
    <row r="358" spans="2:2">
      <c r="B358"/>
    </row>
    <row r="359" spans="2:2">
      <c r="B359"/>
    </row>
    <row r="360" spans="2:2">
      <c r="B360"/>
    </row>
    <row r="361" spans="2:2">
      <c r="B361"/>
    </row>
    <row r="362" spans="2:2">
      <c r="B362"/>
    </row>
    <row r="363" spans="2:2">
      <c r="B363"/>
    </row>
    <row r="364" spans="2:2">
      <c r="B364"/>
    </row>
    <row r="365" spans="2:2">
      <c r="B365"/>
    </row>
    <row r="366" spans="2:2">
      <c r="B366"/>
    </row>
    <row r="367" spans="2:2">
      <c r="B367"/>
    </row>
    <row r="368" spans="2:2">
      <c r="B368"/>
    </row>
    <row r="369" spans="2:2">
      <c r="B369"/>
    </row>
    <row r="370" spans="2:2">
      <c r="B370"/>
    </row>
    <row r="371" spans="2:2">
      <c r="B371"/>
    </row>
    <row r="372" spans="2:2">
      <c r="B372"/>
    </row>
    <row r="373" spans="2:2">
      <c r="B373"/>
    </row>
    <row r="374" spans="2:2">
      <c r="B374"/>
    </row>
    <row r="375" spans="2:2">
      <c r="B375"/>
    </row>
  </sheetData>
  <mergeCells count="2">
    <mergeCell ref="A1:E1"/>
    <mergeCell ref="D2:E2"/>
  </mergeCells>
  <pageMargins left="0.31496062992125984" right="0" top="0" bottom="0" header="0" footer="0"/>
  <pageSetup paperSize="9" scale="84" orientation="portrait" horizontalDpi="4294967292" verticalDpi="0"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E555"/>
  <sheetViews>
    <sheetView view="pageBreakPreview" topLeftCell="A262" zoomScale="60" zoomScaleNormal="100" workbookViewId="0">
      <selection activeCell="A3" sqref="A3:C3"/>
    </sheetView>
  </sheetViews>
  <sheetFormatPr baseColWidth="10" defaultRowHeight="15"/>
  <cols>
    <col min="1" max="1" width="53.1640625" customWidth="1"/>
    <col min="2" max="2" width="14.5" style="97" customWidth="1"/>
    <col min="3" max="3" width="13.33203125" bestFit="1" customWidth="1"/>
    <col min="4" max="4" width="12.33203125" bestFit="1" customWidth="1"/>
    <col min="5" max="5" width="15.33203125" customWidth="1"/>
  </cols>
  <sheetData>
    <row r="1" spans="1:5">
      <c r="A1" s="871" t="s">
        <v>3243</v>
      </c>
      <c r="B1" s="871"/>
      <c r="C1" s="871"/>
      <c r="D1" s="871"/>
      <c r="E1" s="871"/>
    </row>
    <row r="2" spans="1:5">
      <c r="D2" t="s">
        <v>223</v>
      </c>
    </row>
    <row r="3" spans="1:5" s="376" customFormat="1" ht="45.75" customHeight="1">
      <c r="A3" s="735" t="s">
        <v>2605</v>
      </c>
      <c r="B3" s="727" t="s">
        <v>2606</v>
      </c>
      <c r="C3" s="724" t="s">
        <v>2609</v>
      </c>
      <c r="D3" s="724" t="s">
        <v>2608</v>
      </c>
      <c r="E3" s="727" t="s">
        <v>2607</v>
      </c>
    </row>
    <row r="4" spans="1:5" ht="32">
      <c r="A4" s="731" t="s">
        <v>2689</v>
      </c>
      <c r="B4" s="730">
        <v>1</v>
      </c>
      <c r="C4" s="730">
        <v>1250000</v>
      </c>
      <c r="D4" s="730"/>
      <c r="E4" s="730">
        <v>238684</v>
      </c>
    </row>
    <row r="5" spans="1:5">
      <c r="A5" s="726" t="s">
        <v>299</v>
      </c>
      <c r="B5" s="730">
        <v>1</v>
      </c>
      <c r="C5" s="730">
        <v>1250000</v>
      </c>
      <c r="D5" s="730"/>
      <c r="E5" s="730">
        <v>238684</v>
      </c>
    </row>
    <row r="6" spans="1:5" ht="16">
      <c r="A6" s="731" t="s">
        <v>2690</v>
      </c>
      <c r="B6" s="730">
        <v>25</v>
      </c>
      <c r="C6" s="730">
        <v>75078564</v>
      </c>
      <c r="D6" s="730">
        <v>35794939.510360003</v>
      </c>
      <c r="E6" s="730">
        <v>33385206.887940001</v>
      </c>
    </row>
    <row r="7" spans="1:5">
      <c r="A7" s="726" t="s">
        <v>266</v>
      </c>
      <c r="B7" s="730">
        <v>1</v>
      </c>
      <c r="C7" s="730">
        <v>3164000</v>
      </c>
      <c r="D7" s="730">
        <v>3152919</v>
      </c>
      <c r="E7" s="730">
        <v>1729204</v>
      </c>
    </row>
    <row r="8" spans="1:5">
      <c r="A8" s="726" t="s">
        <v>273</v>
      </c>
      <c r="B8" s="730">
        <v>2</v>
      </c>
      <c r="C8" s="730">
        <v>2175000</v>
      </c>
      <c r="D8" s="730">
        <v>1196380</v>
      </c>
      <c r="E8" s="730">
        <v>1181371</v>
      </c>
    </row>
    <row r="9" spans="1:5">
      <c r="A9" s="726" t="s">
        <v>274</v>
      </c>
      <c r="B9" s="730">
        <v>1</v>
      </c>
      <c r="C9" s="730">
        <v>268000</v>
      </c>
      <c r="D9" s="730"/>
      <c r="E9" s="730">
        <v>358</v>
      </c>
    </row>
    <row r="10" spans="1:5">
      <c r="A10" s="726" t="s">
        <v>46</v>
      </c>
      <c r="B10" s="730">
        <v>1</v>
      </c>
      <c r="C10" s="730">
        <v>16108000</v>
      </c>
      <c r="D10" s="730">
        <v>15142080.705219999</v>
      </c>
      <c r="E10" s="730">
        <v>10670180.696830001</v>
      </c>
    </row>
    <row r="11" spans="1:5">
      <c r="A11" s="726" t="s">
        <v>282</v>
      </c>
      <c r="B11" s="730">
        <v>2</v>
      </c>
      <c r="C11" s="730">
        <v>11237000</v>
      </c>
      <c r="D11" s="730"/>
      <c r="E11" s="730">
        <v>6725548.73037</v>
      </c>
    </row>
    <row r="12" spans="1:5">
      <c r="A12" s="726" t="s">
        <v>289</v>
      </c>
      <c r="B12" s="730">
        <v>4</v>
      </c>
      <c r="C12" s="730">
        <v>17276000</v>
      </c>
      <c r="D12" s="730">
        <v>6294377.54036</v>
      </c>
      <c r="E12" s="730">
        <v>3022738.5628399998</v>
      </c>
    </row>
    <row r="13" spans="1:5">
      <c r="A13" s="726" t="s">
        <v>291</v>
      </c>
      <c r="B13" s="730">
        <v>3</v>
      </c>
      <c r="C13" s="730">
        <v>7014000</v>
      </c>
      <c r="D13" s="730">
        <v>2987620</v>
      </c>
      <c r="E13" s="730">
        <v>1815640</v>
      </c>
    </row>
    <row r="14" spans="1:5">
      <c r="A14" s="726" t="s">
        <v>292</v>
      </c>
      <c r="B14" s="730">
        <v>2</v>
      </c>
      <c r="C14" s="730">
        <v>2027000</v>
      </c>
      <c r="D14" s="730">
        <v>1521621</v>
      </c>
      <c r="E14" s="730">
        <v>1461681</v>
      </c>
    </row>
    <row r="15" spans="1:5">
      <c r="A15" s="726" t="s">
        <v>296</v>
      </c>
      <c r="B15" s="730">
        <v>2</v>
      </c>
      <c r="C15" s="730">
        <v>4489000</v>
      </c>
      <c r="D15" s="730"/>
      <c r="E15" s="730">
        <v>2389639.0775000001</v>
      </c>
    </row>
    <row r="16" spans="1:5">
      <c r="A16" s="726" t="s">
        <v>299</v>
      </c>
      <c r="B16" s="730">
        <v>1</v>
      </c>
      <c r="C16" s="730">
        <v>1604564</v>
      </c>
      <c r="D16" s="730"/>
      <c r="E16" s="730">
        <v>1325438</v>
      </c>
    </row>
    <row r="17" spans="1:5">
      <c r="A17" s="726" t="s">
        <v>302</v>
      </c>
      <c r="B17" s="730">
        <v>1</v>
      </c>
      <c r="C17" s="730">
        <v>1800000</v>
      </c>
      <c r="D17" s="730"/>
      <c r="E17" s="730">
        <v>139</v>
      </c>
    </row>
    <row r="18" spans="1:5">
      <c r="A18" s="726" t="s">
        <v>305</v>
      </c>
      <c r="B18" s="730">
        <v>1</v>
      </c>
      <c r="C18" s="730">
        <v>1433000</v>
      </c>
      <c r="D18" s="730">
        <v>1362085.0604699997</v>
      </c>
      <c r="E18" s="730">
        <v>1360940.63757</v>
      </c>
    </row>
    <row r="19" spans="1:5">
      <c r="A19" s="726" t="s">
        <v>311</v>
      </c>
      <c r="B19" s="730">
        <v>1</v>
      </c>
      <c r="C19" s="730">
        <v>1150000</v>
      </c>
      <c r="D19" s="730">
        <v>952310</v>
      </c>
      <c r="E19" s="730">
        <v>35051</v>
      </c>
    </row>
    <row r="20" spans="1:5">
      <c r="A20" s="726" t="s">
        <v>312</v>
      </c>
      <c r="B20" s="730">
        <v>2</v>
      </c>
      <c r="C20" s="730">
        <v>2318000</v>
      </c>
      <c r="D20" s="730">
        <v>632000</v>
      </c>
      <c r="E20" s="730">
        <v>28350</v>
      </c>
    </row>
    <row r="21" spans="1:5">
      <c r="A21" s="726" t="s">
        <v>277</v>
      </c>
      <c r="B21" s="730">
        <v>1</v>
      </c>
      <c r="C21" s="730">
        <v>3015000</v>
      </c>
      <c r="D21" s="730">
        <v>2553546.2043099999</v>
      </c>
      <c r="E21" s="730">
        <v>1638927.1828299998</v>
      </c>
    </row>
    <row r="22" spans="1:5" ht="16">
      <c r="A22" s="731" t="s">
        <v>2691</v>
      </c>
      <c r="B22" s="730">
        <v>34</v>
      </c>
      <c r="C22" s="730">
        <v>88521309</v>
      </c>
      <c r="D22" s="730">
        <v>42711209.672049992</v>
      </c>
      <c r="E22" s="730">
        <v>42517722.186799996</v>
      </c>
    </row>
    <row r="23" spans="1:5">
      <c r="A23" s="726" t="s">
        <v>271</v>
      </c>
      <c r="B23" s="730">
        <v>2</v>
      </c>
      <c r="C23" s="730">
        <v>6264400</v>
      </c>
      <c r="D23" s="730">
        <v>1173117</v>
      </c>
      <c r="E23" s="730">
        <v>1077103</v>
      </c>
    </row>
    <row r="24" spans="1:5">
      <c r="A24" s="726" t="s">
        <v>273</v>
      </c>
      <c r="B24" s="730">
        <v>3</v>
      </c>
      <c r="C24" s="730">
        <v>10319832</v>
      </c>
      <c r="D24" s="730">
        <v>9963514</v>
      </c>
      <c r="E24" s="730">
        <v>8900982</v>
      </c>
    </row>
    <row r="25" spans="1:5">
      <c r="A25" s="726" t="s">
        <v>281</v>
      </c>
      <c r="B25" s="730"/>
      <c r="C25" s="730"/>
      <c r="D25" s="730"/>
      <c r="E25" s="730"/>
    </row>
    <row r="26" spans="1:5">
      <c r="A26" s="726" t="s">
        <v>282</v>
      </c>
      <c r="B26" s="730">
        <v>1</v>
      </c>
      <c r="C26" s="730">
        <v>4457000</v>
      </c>
      <c r="D26" s="730"/>
      <c r="E26" s="730">
        <v>2665334.6286200006</v>
      </c>
    </row>
    <row r="27" spans="1:5">
      <c r="A27" s="726" t="s">
        <v>289</v>
      </c>
      <c r="B27" s="730">
        <v>3</v>
      </c>
      <c r="C27" s="730">
        <v>5953000</v>
      </c>
      <c r="D27" s="730">
        <v>4971471.8733700002</v>
      </c>
      <c r="E27" s="730">
        <v>4943039.2964399997</v>
      </c>
    </row>
    <row r="28" spans="1:5">
      <c r="A28" s="726" t="s">
        <v>292</v>
      </c>
      <c r="B28" s="730">
        <v>1</v>
      </c>
      <c r="C28" s="730">
        <v>2229000</v>
      </c>
      <c r="D28" s="730">
        <v>1869825</v>
      </c>
      <c r="E28" s="730">
        <v>680030</v>
      </c>
    </row>
    <row r="29" spans="1:5">
      <c r="A29" s="726" t="s">
        <v>104</v>
      </c>
      <c r="B29" s="730">
        <v>1</v>
      </c>
      <c r="C29" s="730">
        <v>2200000</v>
      </c>
      <c r="D29" s="730">
        <v>702335.67540999991</v>
      </c>
      <c r="E29" s="730">
        <v>675969.30566000007</v>
      </c>
    </row>
    <row r="30" spans="1:5">
      <c r="A30" s="726" t="s">
        <v>295</v>
      </c>
      <c r="B30" s="730">
        <v>1</v>
      </c>
      <c r="C30" s="730">
        <v>2350000</v>
      </c>
      <c r="D30" s="730">
        <v>2064650.0142999999</v>
      </c>
      <c r="E30" s="730">
        <v>1435907</v>
      </c>
    </row>
    <row r="31" spans="1:5">
      <c r="A31" s="726" t="s">
        <v>296</v>
      </c>
      <c r="B31" s="730">
        <v>2</v>
      </c>
      <c r="C31" s="730">
        <v>4550000</v>
      </c>
      <c r="D31" s="730"/>
      <c r="E31" s="730">
        <v>2839662.6170999999</v>
      </c>
    </row>
    <row r="32" spans="1:5">
      <c r="A32" s="726" t="s">
        <v>297</v>
      </c>
      <c r="B32" s="730">
        <v>2</v>
      </c>
      <c r="C32" s="730">
        <v>4116607</v>
      </c>
      <c r="D32" s="730">
        <v>46535</v>
      </c>
      <c r="E32" s="730">
        <v>44769.797790000004</v>
      </c>
    </row>
    <row r="33" spans="1:5">
      <c r="A33" s="726" t="s">
        <v>300</v>
      </c>
      <c r="B33" s="730">
        <v>1</v>
      </c>
      <c r="C33" s="730">
        <v>2727853</v>
      </c>
      <c r="D33" s="730">
        <v>2649815.3555899998</v>
      </c>
      <c r="E33" s="730">
        <v>2432897.1112299999</v>
      </c>
    </row>
    <row r="34" spans="1:5">
      <c r="A34" s="726" t="s">
        <v>302</v>
      </c>
      <c r="B34" s="730">
        <v>1</v>
      </c>
      <c r="C34" s="730">
        <v>3330000</v>
      </c>
      <c r="D34" s="730"/>
      <c r="E34" s="730">
        <v>1038424</v>
      </c>
    </row>
    <row r="35" spans="1:5">
      <c r="A35" s="726" t="s">
        <v>303</v>
      </c>
      <c r="B35" s="730">
        <v>5</v>
      </c>
      <c r="C35" s="730">
        <v>12829000</v>
      </c>
      <c r="D35" s="730">
        <v>9007227.1042400021</v>
      </c>
      <c r="E35" s="730">
        <v>8332849.4816299984</v>
      </c>
    </row>
    <row r="36" spans="1:5">
      <c r="A36" s="726" t="s">
        <v>305</v>
      </c>
      <c r="B36" s="730">
        <v>2</v>
      </c>
      <c r="C36" s="730">
        <v>4052000</v>
      </c>
      <c r="D36" s="730">
        <v>3878750.66598</v>
      </c>
      <c r="E36" s="730">
        <v>3818823.6391500002</v>
      </c>
    </row>
    <row r="37" spans="1:5">
      <c r="A37" s="726" t="s">
        <v>307</v>
      </c>
      <c r="B37" s="730">
        <v>1</v>
      </c>
      <c r="C37" s="730">
        <v>2500000</v>
      </c>
      <c r="D37" s="730">
        <v>60767</v>
      </c>
      <c r="E37" s="730">
        <v>0</v>
      </c>
    </row>
    <row r="38" spans="1:5">
      <c r="A38" s="726" t="s">
        <v>309</v>
      </c>
      <c r="B38" s="730">
        <v>1</v>
      </c>
      <c r="C38" s="730">
        <v>2800000</v>
      </c>
      <c r="D38" s="730">
        <v>0</v>
      </c>
      <c r="E38" s="730">
        <v>0</v>
      </c>
    </row>
    <row r="39" spans="1:5">
      <c r="A39" s="726" t="s">
        <v>313</v>
      </c>
      <c r="B39" s="730">
        <v>1</v>
      </c>
      <c r="C39" s="730">
        <v>2500000</v>
      </c>
      <c r="D39" s="730">
        <v>9659</v>
      </c>
      <c r="E39" s="730">
        <v>0</v>
      </c>
    </row>
    <row r="40" spans="1:5">
      <c r="A40" s="726" t="s">
        <v>314</v>
      </c>
      <c r="B40" s="730">
        <v>1</v>
      </c>
      <c r="C40" s="730">
        <v>3593000</v>
      </c>
      <c r="D40" s="730">
        <v>3022704</v>
      </c>
      <c r="E40" s="730">
        <v>1873705</v>
      </c>
    </row>
    <row r="41" spans="1:5">
      <c r="A41" s="726" t="s">
        <v>315</v>
      </c>
      <c r="B41" s="730">
        <v>3</v>
      </c>
      <c r="C41" s="730">
        <v>6227617</v>
      </c>
      <c r="D41" s="730">
        <v>986279</v>
      </c>
      <c r="E41" s="730">
        <v>13989</v>
      </c>
    </row>
    <row r="42" spans="1:5">
      <c r="A42" s="726" t="s">
        <v>316</v>
      </c>
      <c r="B42" s="730">
        <v>1</v>
      </c>
      <c r="C42" s="730">
        <v>2700000</v>
      </c>
      <c r="D42" s="730">
        <v>0</v>
      </c>
      <c r="E42" s="730">
        <v>0</v>
      </c>
    </row>
    <row r="43" spans="1:5">
      <c r="A43" s="726" t="s">
        <v>277</v>
      </c>
      <c r="B43" s="730">
        <v>1</v>
      </c>
      <c r="C43" s="730">
        <v>2822000</v>
      </c>
      <c r="D43" s="730">
        <v>2304558.9831599998</v>
      </c>
      <c r="E43" s="730">
        <v>1744236.3091799999</v>
      </c>
    </row>
    <row r="44" spans="1:5" ht="16">
      <c r="A44" s="731" t="s">
        <v>2692</v>
      </c>
      <c r="B44" s="730">
        <v>1</v>
      </c>
      <c r="C44" s="730">
        <v>2354700</v>
      </c>
      <c r="D44" s="730">
        <v>2333195.7896500002</v>
      </c>
      <c r="E44" s="730">
        <v>1802547.4883899998</v>
      </c>
    </row>
    <row r="45" spans="1:5">
      <c r="A45" s="726" t="s">
        <v>300</v>
      </c>
      <c r="B45" s="730">
        <v>1</v>
      </c>
      <c r="C45" s="730">
        <v>2354700</v>
      </c>
      <c r="D45" s="730">
        <v>2333195.7896500002</v>
      </c>
      <c r="E45" s="730">
        <v>1802547.4883899998</v>
      </c>
    </row>
    <row r="46" spans="1:5" ht="16">
      <c r="A46" s="731" t="s">
        <v>2693</v>
      </c>
      <c r="B46" s="730">
        <v>11</v>
      </c>
      <c r="C46" s="730">
        <v>250692000</v>
      </c>
      <c r="D46" s="730">
        <v>7200000</v>
      </c>
      <c r="E46" s="730">
        <v>0</v>
      </c>
    </row>
    <row r="47" spans="1:5">
      <c r="A47" s="726" t="s">
        <v>274</v>
      </c>
      <c r="B47" s="730">
        <v>4</v>
      </c>
      <c r="C47" s="730">
        <v>14800000</v>
      </c>
      <c r="D47" s="730"/>
      <c r="E47" s="730"/>
    </row>
    <row r="48" spans="1:5">
      <c r="A48" s="726" t="s">
        <v>291</v>
      </c>
      <c r="B48" s="730">
        <v>5</v>
      </c>
      <c r="C48" s="730">
        <v>17662000</v>
      </c>
      <c r="D48" s="730">
        <v>7200000</v>
      </c>
      <c r="E48" s="730">
        <v>0</v>
      </c>
    </row>
    <row r="49" spans="1:5">
      <c r="A49" s="726" t="s">
        <v>298</v>
      </c>
      <c r="B49" s="730">
        <v>1</v>
      </c>
      <c r="C49" s="730">
        <v>82230000</v>
      </c>
      <c r="D49" s="730">
        <v>0</v>
      </c>
      <c r="E49" s="730">
        <v>0</v>
      </c>
    </row>
    <row r="50" spans="1:5">
      <c r="A50" s="726" t="s">
        <v>307</v>
      </c>
      <c r="B50" s="730">
        <v>1</v>
      </c>
      <c r="C50" s="730">
        <v>136000000</v>
      </c>
      <c r="D50" s="730"/>
      <c r="E50" s="730">
        <v>0</v>
      </c>
    </row>
    <row r="51" spans="1:5" ht="16">
      <c r="A51" s="731" t="s">
        <v>2695</v>
      </c>
      <c r="B51" s="730">
        <v>6</v>
      </c>
      <c r="C51" s="730">
        <v>2513901400</v>
      </c>
      <c r="D51" s="730">
        <v>5600742.3998300005</v>
      </c>
      <c r="E51" s="730">
        <v>3849595.8903999999</v>
      </c>
    </row>
    <row r="52" spans="1:5">
      <c r="A52" s="726" t="s">
        <v>56</v>
      </c>
      <c r="B52" s="730">
        <v>1</v>
      </c>
      <c r="C52" s="730">
        <v>2953000</v>
      </c>
      <c r="D52" s="730"/>
      <c r="E52" s="730"/>
    </row>
    <row r="53" spans="1:5">
      <c r="A53" s="726" t="s">
        <v>272</v>
      </c>
      <c r="B53" s="730">
        <v>1</v>
      </c>
      <c r="C53" s="730">
        <v>2688400</v>
      </c>
      <c r="D53" s="730">
        <v>1796419</v>
      </c>
      <c r="E53" s="730">
        <v>1583884</v>
      </c>
    </row>
    <row r="54" spans="1:5">
      <c r="A54" s="726" t="s">
        <v>166</v>
      </c>
      <c r="B54" s="730">
        <v>1</v>
      </c>
      <c r="C54" s="730">
        <v>1000000</v>
      </c>
      <c r="D54" s="730">
        <v>989297</v>
      </c>
      <c r="E54" s="730">
        <v>199422</v>
      </c>
    </row>
    <row r="55" spans="1:5">
      <c r="A55" s="726" t="s">
        <v>288</v>
      </c>
      <c r="B55" s="730">
        <v>1</v>
      </c>
      <c r="C55" s="730">
        <v>2504000000</v>
      </c>
      <c r="D55" s="730"/>
      <c r="E55" s="730"/>
    </row>
    <row r="56" spans="1:5">
      <c r="A56" s="726" t="s">
        <v>300</v>
      </c>
      <c r="B56" s="730">
        <v>1</v>
      </c>
      <c r="C56" s="730">
        <v>1437000</v>
      </c>
      <c r="D56" s="730">
        <v>1133694.39983</v>
      </c>
      <c r="E56" s="730">
        <v>951546.89040000003</v>
      </c>
    </row>
    <row r="57" spans="1:5">
      <c r="A57" s="726" t="s">
        <v>306</v>
      </c>
      <c r="B57" s="730">
        <v>1</v>
      </c>
      <c r="C57" s="730">
        <v>1823000</v>
      </c>
      <c r="D57" s="730">
        <v>1681332</v>
      </c>
      <c r="E57" s="730">
        <v>1114743</v>
      </c>
    </row>
    <row r="58" spans="1:5" ht="16">
      <c r="A58" s="731" t="s">
        <v>2696</v>
      </c>
      <c r="B58" s="730">
        <v>10</v>
      </c>
      <c r="C58" s="730">
        <v>4748211789</v>
      </c>
      <c r="D58" s="730">
        <v>9331301.5420200005</v>
      </c>
      <c r="E58" s="730">
        <v>9292128.1596399993</v>
      </c>
    </row>
    <row r="59" spans="1:5">
      <c r="A59" s="726" t="s">
        <v>267</v>
      </c>
      <c r="B59" s="730">
        <v>5</v>
      </c>
      <c r="C59" s="730">
        <v>7969789</v>
      </c>
      <c r="D59" s="730">
        <v>7841288.5420200005</v>
      </c>
      <c r="E59" s="730">
        <v>7813517.3295499999</v>
      </c>
    </row>
    <row r="60" spans="1:5">
      <c r="A60" s="726" t="s">
        <v>288</v>
      </c>
      <c r="B60" s="730">
        <v>4</v>
      </c>
      <c r="C60" s="730">
        <v>4738715000</v>
      </c>
      <c r="D60" s="730"/>
      <c r="E60" s="730"/>
    </row>
    <row r="61" spans="1:5">
      <c r="A61" s="726" t="s">
        <v>297</v>
      </c>
      <c r="B61" s="730">
        <v>1</v>
      </c>
      <c r="C61" s="730">
        <v>1527000</v>
      </c>
      <c r="D61" s="730">
        <v>1490013</v>
      </c>
      <c r="E61" s="730">
        <v>1478610.8300900001</v>
      </c>
    </row>
    <row r="62" spans="1:5" ht="16">
      <c r="A62" s="731" t="s">
        <v>2697</v>
      </c>
      <c r="B62" s="732">
        <v>53</v>
      </c>
      <c r="C62" s="732">
        <v>4823250883</v>
      </c>
      <c r="D62" s="732">
        <v>126552895.25028002</v>
      </c>
      <c r="E62" s="732">
        <v>122690199.82599002</v>
      </c>
    </row>
    <row r="63" spans="1:5">
      <c r="A63" s="726" t="s">
        <v>267</v>
      </c>
      <c r="B63" s="730">
        <v>4</v>
      </c>
      <c r="C63" s="730">
        <v>9374333</v>
      </c>
      <c r="D63" s="730">
        <v>7662152.1749100005</v>
      </c>
      <c r="E63" s="730">
        <v>7276157.0345399994</v>
      </c>
    </row>
    <row r="64" spans="1:5">
      <c r="A64" s="726" t="s">
        <v>268</v>
      </c>
      <c r="B64" s="730">
        <v>1</v>
      </c>
      <c r="C64" s="730">
        <v>500000</v>
      </c>
      <c r="D64" s="730"/>
      <c r="E64" s="730">
        <v>149695</v>
      </c>
    </row>
    <row r="65" spans="1:5">
      <c r="A65" s="726" t="s">
        <v>271</v>
      </c>
      <c r="B65" s="730">
        <v>2</v>
      </c>
      <c r="C65" s="730">
        <v>4789540</v>
      </c>
      <c r="D65" s="730">
        <v>4088048</v>
      </c>
      <c r="E65" s="730">
        <v>3795626</v>
      </c>
    </row>
    <row r="66" spans="1:5">
      <c r="A66" s="726" t="s">
        <v>272</v>
      </c>
      <c r="B66" s="730">
        <v>1</v>
      </c>
      <c r="C66" s="730">
        <v>2080000</v>
      </c>
      <c r="D66" s="730">
        <v>2016877</v>
      </c>
      <c r="E66" s="730">
        <v>1535444</v>
      </c>
    </row>
    <row r="67" spans="1:5">
      <c r="A67" s="726" t="s">
        <v>273</v>
      </c>
      <c r="B67" s="730">
        <v>2</v>
      </c>
      <c r="C67" s="730">
        <v>2793000</v>
      </c>
      <c r="D67" s="730">
        <v>1263690</v>
      </c>
      <c r="E67" s="730">
        <v>864750</v>
      </c>
    </row>
    <row r="68" spans="1:5">
      <c r="A68" s="726" t="s">
        <v>46</v>
      </c>
      <c r="B68" s="730">
        <v>3</v>
      </c>
      <c r="C68" s="730">
        <v>52120055</v>
      </c>
      <c r="D68" s="730">
        <v>51757952.754790001</v>
      </c>
      <c r="E68" s="730">
        <v>45851175.526299998</v>
      </c>
    </row>
    <row r="69" spans="1:5">
      <c r="A69" s="726" t="s">
        <v>74</v>
      </c>
      <c r="B69" s="730">
        <v>1</v>
      </c>
      <c r="C69" s="730">
        <v>2500000</v>
      </c>
      <c r="D69" s="730">
        <v>2479731.2784799999</v>
      </c>
      <c r="E69" s="730">
        <v>2434168</v>
      </c>
    </row>
    <row r="70" spans="1:5">
      <c r="A70" s="726" t="s">
        <v>288</v>
      </c>
      <c r="B70" s="730">
        <v>1</v>
      </c>
      <c r="C70" s="730">
        <v>4642710000</v>
      </c>
      <c r="D70" s="730"/>
      <c r="E70" s="730"/>
    </row>
    <row r="71" spans="1:5">
      <c r="A71" s="726" t="s">
        <v>289</v>
      </c>
      <c r="B71" s="730">
        <v>6</v>
      </c>
      <c r="C71" s="730">
        <v>28368352</v>
      </c>
      <c r="D71" s="730">
        <v>15761331.337019999</v>
      </c>
      <c r="E71" s="730">
        <v>14326257.244100001</v>
      </c>
    </row>
    <row r="72" spans="1:5">
      <c r="A72" s="726" t="s">
        <v>290</v>
      </c>
      <c r="B72" s="730">
        <v>1</v>
      </c>
      <c r="C72" s="730">
        <v>19966463</v>
      </c>
      <c r="D72" s="730">
        <v>18827752.600000001</v>
      </c>
      <c r="E72" s="730">
        <v>18700276</v>
      </c>
    </row>
    <row r="73" spans="1:5">
      <c r="A73" s="726" t="s">
        <v>291</v>
      </c>
      <c r="B73" s="730">
        <v>1</v>
      </c>
      <c r="C73" s="730">
        <v>1650000</v>
      </c>
      <c r="D73" s="730">
        <v>990669</v>
      </c>
      <c r="E73" s="730">
        <v>967483</v>
      </c>
    </row>
    <row r="74" spans="1:5">
      <c r="A74" s="726" t="s">
        <v>104</v>
      </c>
      <c r="B74" s="730">
        <v>2</v>
      </c>
      <c r="C74" s="730">
        <v>6050000</v>
      </c>
      <c r="D74" s="730">
        <v>3052865.96062</v>
      </c>
      <c r="E74" s="730">
        <v>1978724.52856</v>
      </c>
    </row>
    <row r="75" spans="1:5">
      <c r="A75" s="726" t="s">
        <v>294</v>
      </c>
      <c r="B75" s="730">
        <v>6</v>
      </c>
      <c r="C75" s="730">
        <v>8595740</v>
      </c>
      <c r="D75" s="730"/>
      <c r="E75" s="730">
        <v>2358171.31</v>
      </c>
    </row>
    <row r="76" spans="1:5">
      <c r="A76" s="726" t="s">
        <v>296</v>
      </c>
      <c r="B76" s="730">
        <v>3</v>
      </c>
      <c r="C76" s="730">
        <v>6210000</v>
      </c>
      <c r="D76" s="730"/>
      <c r="E76" s="730">
        <v>3578884.90711</v>
      </c>
    </row>
    <row r="77" spans="1:5">
      <c r="A77" s="726" t="s">
        <v>297</v>
      </c>
      <c r="B77" s="730">
        <v>1</v>
      </c>
      <c r="C77" s="730">
        <v>3104000</v>
      </c>
      <c r="D77" s="730">
        <v>3065910</v>
      </c>
      <c r="E77" s="730">
        <v>3057058.8769800002</v>
      </c>
    </row>
    <row r="78" spans="1:5">
      <c r="A78" s="726" t="s">
        <v>298</v>
      </c>
      <c r="B78" s="730">
        <v>2</v>
      </c>
      <c r="C78" s="730">
        <v>5402000</v>
      </c>
      <c r="D78" s="730">
        <v>4983708</v>
      </c>
      <c r="E78" s="730">
        <v>4192133</v>
      </c>
    </row>
    <row r="79" spans="1:5">
      <c r="A79" s="726" t="s">
        <v>299</v>
      </c>
      <c r="B79" s="730">
        <v>1</v>
      </c>
      <c r="C79" s="730">
        <v>4665000</v>
      </c>
      <c r="D79" s="730"/>
      <c r="E79" s="730">
        <v>2867642</v>
      </c>
    </row>
    <row r="80" spans="1:5">
      <c r="A80" s="726" t="s">
        <v>302</v>
      </c>
      <c r="B80" s="730">
        <v>3</v>
      </c>
      <c r="C80" s="730">
        <v>6866200</v>
      </c>
      <c r="D80" s="730"/>
      <c r="E80" s="730">
        <v>1835958</v>
      </c>
    </row>
    <row r="81" spans="1:5">
      <c r="A81" s="726" t="s">
        <v>303</v>
      </c>
      <c r="B81" s="730">
        <v>6</v>
      </c>
      <c r="C81" s="730">
        <v>7430600</v>
      </c>
      <c r="D81" s="730">
        <v>6331300.2696199995</v>
      </c>
      <c r="E81" s="730">
        <v>3897560.1135</v>
      </c>
    </row>
    <row r="82" spans="1:5">
      <c r="A82" s="726" t="s">
        <v>305</v>
      </c>
      <c r="B82" s="730">
        <v>2</v>
      </c>
      <c r="C82" s="730">
        <v>3736600</v>
      </c>
      <c r="D82" s="730">
        <v>1300299.23181</v>
      </c>
      <c r="E82" s="730">
        <v>1240599.6517600003</v>
      </c>
    </row>
    <row r="83" spans="1:5">
      <c r="A83" s="726" t="s">
        <v>277</v>
      </c>
      <c r="B83" s="730">
        <v>4</v>
      </c>
      <c r="C83" s="730">
        <v>4339000</v>
      </c>
      <c r="D83" s="730">
        <v>2970607.6430299995</v>
      </c>
      <c r="E83" s="730">
        <v>1782435.6331399998</v>
      </c>
    </row>
    <row r="84" spans="1:5" ht="16">
      <c r="A84" s="731" t="s">
        <v>2698</v>
      </c>
      <c r="B84" s="730">
        <v>2</v>
      </c>
      <c r="C84" s="730">
        <v>1090000</v>
      </c>
      <c r="D84" s="730">
        <v>741377</v>
      </c>
      <c r="E84" s="730">
        <v>591371</v>
      </c>
    </row>
    <row r="85" spans="1:5">
      <c r="A85" s="726" t="s">
        <v>298</v>
      </c>
      <c r="B85" s="730">
        <v>2</v>
      </c>
      <c r="C85" s="730">
        <v>1090000</v>
      </c>
      <c r="D85" s="730">
        <v>741377</v>
      </c>
      <c r="E85" s="730">
        <v>591371</v>
      </c>
    </row>
    <row r="86" spans="1:5" ht="16">
      <c r="A86" s="731" t="s">
        <v>2699</v>
      </c>
      <c r="B86" s="730">
        <v>5</v>
      </c>
      <c r="C86" s="730">
        <v>21147091</v>
      </c>
      <c r="D86" s="730">
        <v>2973117.7918800004</v>
      </c>
      <c r="E86" s="730">
        <v>1710543.49529</v>
      </c>
    </row>
    <row r="87" spans="1:5">
      <c r="A87" s="726" t="s">
        <v>268</v>
      </c>
      <c r="B87" s="730">
        <v>1</v>
      </c>
      <c r="C87" s="730">
        <v>255000</v>
      </c>
      <c r="D87" s="730"/>
      <c r="E87" s="730">
        <v>173624</v>
      </c>
    </row>
    <row r="88" spans="1:5">
      <c r="A88" s="726" t="s">
        <v>271</v>
      </c>
      <c r="B88" s="730">
        <v>1</v>
      </c>
      <c r="C88" s="730">
        <v>1600000</v>
      </c>
      <c r="D88" s="730">
        <v>0</v>
      </c>
      <c r="E88" s="730">
        <v>0</v>
      </c>
    </row>
    <row r="89" spans="1:5">
      <c r="A89" s="726" t="s">
        <v>46</v>
      </c>
      <c r="B89" s="730">
        <v>1</v>
      </c>
      <c r="C89" s="730">
        <v>17867591</v>
      </c>
      <c r="D89" s="730">
        <v>1922185.49905</v>
      </c>
      <c r="E89" s="730">
        <v>563080.16738999996</v>
      </c>
    </row>
    <row r="90" spans="1:5">
      <c r="A90" s="726" t="s">
        <v>277</v>
      </c>
      <c r="B90" s="730">
        <v>2</v>
      </c>
      <c r="C90" s="730">
        <v>1424500</v>
      </c>
      <c r="D90" s="730">
        <v>1050932.2928300002</v>
      </c>
      <c r="E90" s="730">
        <v>973839.32789999992</v>
      </c>
    </row>
    <row r="91" spans="1:5" ht="16">
      <c r="A91" s="731" t="s">
        <v>2700</v>
      </c>
      <c r="B91" s="730">
        <v>17</v>
      </c>
      <c r="C91" s="730">
        <v>2611771238</v>
      </c>
      <c r="D91" s="730">
        <v>16584618.492180001</v>
      </c>
      <c r="E91" s="730">
        <v>26190008.726089995</v>
      </c>
    </row>
    <row r="92" spans="1:5">
      <c r="A92" s="726" t="s">
        <v>268</v>
      </c>
      <c r="B92" s="730">
        <v>2</v>
      </c>
      <c r="C92" s="730">
        <v>2552145</v>
      </c>
      <c r="D92" s="730"/>
      <c r="E92" s="730">
        <v>945026</v>
      </c>
    </row>
    <row r="93" spans="1:5">
      <c r="A93" s="726" t="s">
        <v>271</v>
      </c>
      <c r="B93" s="730">
        <v>1</v>
      </c>
      <c r="C93" s="730">
        <v>1326178</v>
      </c>
      <c r="D93" s="730">
        <v>1317631</v>
      </c>
      <c r="E93" s="730">
        <v>1309697</v>
      </c>
    </row>
    <row r="94" spans="1:5">
      <c r="A94" s="726" t="s">
        <v>273</v>
      </c>
      <c r="B94" s="730">
        <v>1</v>
      </c>
      <c r="C94" s="730">
        <v>1020000</v>
      </c>
      <c r="D94" s="730">
        <v>937279</v>
      </c>
      <c r="E94" s="730">
        <v>936730</v>
      </c>
    </row>
    <row r="95" spans="1:5">
      <c r="A95" s="726" t="s">
        <v>281</v>
      </c>
      <c r="B95" s="730"/>
      <c r="C95" s="730"/>
      <c r="D95" s="730"/>
      <c r="E95" s="730"/>
    </row>
    <row r="96" spans="1:5">
      <c r="A96" s="726" t="s">
        <v>288</v>
      </c>
      <c r="B96" s="730">
        <v>1</v>
      </c>
      <c r="C96" s="730">
        <v>2577000000</v>
      </c>
      <c r="D96" s="730"/>
      <c r="E96" s="730"/>
    </row>
    <row r="97" spans="1:5">
      <c r="A97" s="726" t="s">
        <v>289</v>
      </c>
      <c r="B97" s="730">
        <v>3</v>
      </c>
      <c r="C97" s="730">
        <v>4258360</v>
      </c>
      <c r="D97" s="730">
        <v>3663623.4279900002</v>
      </c>
      <c r="E97" s="730">
        <v>3503709.7229400002</v>
      </c>
    </row>
    <row r="98" spans="1:5">
      <c r="A98" s="726" t="s">
        <v>290</v>
      </c>
      <c r="B98" s="730">
        <v>1</v>
      </c>
      <c r="C98" s="730">
        <v>11980255</v>
      </c>
      <c r="D98" s="730">
        <v>0</v>
      </c>
      <c r="E98" s="730">
        <v>11980255</v>
      </c>
    </row>
    <row r="99" spans="1:5">
      <c r="A99" s="726" t="s">
        <v>296</v>
      </c>
      <c r="B99" s="730">
        <v>1</v>
      </c>
      <c r="C99" s="730">
        <v>1200000</v>
      </c>
      <c r="D99" s="730"/>
      <c r="E99" s="730">
        <v>19718.09</v>
      </c>
    </row>
    <row r="100" spans="1:5">
      <c r="A100" s="726" t="s">
        <v>298</v>
      </c>
      <c r="B100" s="730">
        <v>1</v>
      </c>
      <c r="C100" s="730">
        <v>3693200</v>
      </c>
      <c r="D100" s="730">
        <v>3435134</v>
      </c>
      <c r="E100" s="730">
        <v>1549144</v>
      </c>
    </row>
    <row r="101" spans="1:5">
      <c r="A101" s="726" t="s">
        <v>300</v>
      </c>
      <c r="B101" s="730">
        <v>3</v>
      </c>
      <c r="C101" s="730">
        <v>5438100</v>
      </c>
      <c r="D101" s="730">
        <v>5154617.4411699995</v>
      </c>
      <c r="E101" s="730">
        <v>4089550.7986099995</v>
      </c>
    </row>
    <row r="102" spans="1:5">
      <c r="A102" s="726" t="s">
        <v>302</v>
      </c>
      <c r="B102" s="730">
        <v>1</v>
      </c>
      <c r="C102" s="730">
        <v>1200000</v>
      </c>
      <c r="D102" s="730"/>
      <c r="E102" s="730">
        <v>23809</v>
      </c>
    </row>
    <row r="103" spans="1:5">
      <c r="A103" s="726" t="s">
        <v>277</v>
      </c>
      <c r="B103" s="730">
        <v>2</v>
      </c>
      <c r="C103" s="730">
        <v>2103000</v>
      </c>
      <c r="D103" s="730">
        <v>2076333.6230199998</v>
      </c>
      <c r="E103" s="730">
        <v>1832369.11454</v>
      </c>
    </row>
    <row r="104" spans="1:5" ht="16">
      <c r="A104" s="731" t="s">
        <v>2703</v>
      </c>
      <c r="B104" s="730">
        <v>33</v>
      </c>
      <c r="C104" s="730">
        <v>1056188110</v>
      </c>
      <c r="D104" s="730">
        <v>32290673.539959997</v>
      </c>
      <c r="E104" s="730">
        <v>26407962.292199999</v>
      </c>
    </row>
    <row r="105" spans="1:5">
      <c r="A105" s="726" t="s">
        <v>266</v>
      </c>
      <c r="B105" s="730">
        <v>3</v>
      </c>
      <c r="C105" s="730">
        <v>5100000</v>
      </c>
      <c r="D105" s="730">
        <v>4203876</v>
      </c>
      <c r="E105" s="730">
        <v>1889231</v>
      </c>
    </row>
    <row r="106" spans="1:5">
      <c r="A106" s="726" t="s">
        <v>267</v>
      </c>
      <c r="B106" s="730">
        <v>3</v>
      </c>
      <c r="C106" s="730">
        <v>4500000</v>
      </c>
      <c r="D106" s="730">
        <v>2830859.4991600001</v>
      </c>
      <c r="E106" s="730">
        <v>2342649.4062100002</v>
      </c>
    </row>
    <row r="107" spans="1:5">
      <c r="A107" s="726" t="s">
        <v>268</v>
      </c>
      <c r="B107" s="730">
        <v>2</v>
      </c>
      <c r="C107" s="730">
        <v>5217108</v>
      </c>
      <c r="D107" s="730"/>
      <c r="E107" s="730">
        <v>1913311</v>
      </c>
    </row>
    <row r="108" spans="1:5">
      <c r="A108" s="726" t="s">
        <v>271</v>
      </c>
      <c r="B108" s="730">
        <v>3</v>
      </c>
      <c r="C108" s="730">
        <v>3000000</v>
      </c>
      <c r="D108" s="730">
        <v>1412877</v>
      </c>
      <c r="E108" s="730">
        <v>257463</v>
      </c>
    </row>
    <row r="109" spans="1:5">
      <c r="A109" s="726" t="s">
        <v>272</v>
      </c>
      <c r="B109" s="730">
        <v>2</v>
      </c>
      <c r="C109" s="730">
        <v>3500000</v>
      </c>
      <c r="D109" s="730">
        <v>1695626</v>
      </c>
      <c r="E109" s="730">
        <v>1183893</v>
      </c>
    </row>
    <row r="110" spans="1:5">
      <c r="A110" s="726" t="s">
        <v>144</v>
      </c>
      <c r="B110" s="730">
        <v>2</v>
      </c>
      <c r="C110" s="730">
        <v>4000000</v>
      </c>
      <c r="D110" s="730">
        <v>3325385.2792699998</v>
      </c>
      <c r="E110" s="730">
        <v>2921600.17716</v>
      </c>
    </row>
    <row r="111" spans="1:5">
      <c r="A111" s="726" t="s">
        <v>281</v>
      </c>
      <c r="B111" s="730"/>
      <c r="C111" s="730"/>
      <c r="D111" s="730"/>
      <c r="E111" s="730"/>
    </row>
    <row r="112" spans="1:5">
      <c r="A112" s="726" t="s">
        <v>288</v>
      </c>
      <c r="B112" s="730">
        <v>1</v>
      </c>
      <c r="C112" s="730">
        <v>1000000000</v>
      </c>
      <c r="D112" s="730"/>
      <c r="E112" s="730"/>
    </row>
    <row r="113" spans="1:5">
      <c r="A113" s="726" t="s">
        <v>289</v>
      </c>
      <c r="B113" s="730">
        <v>3</v>
      </c>
      <c r="C113" s="730">
        <v>8800000</v>
      </c>
      <c r="D113" s="730">
        <v>2772374.9813399999</v>
      </c>
      <c r="E113" s="730">
        <v>2215559.3498300002</v>
      </c>
    </row>
    <row r="114" spans="1:5">
      <c r="A114" s="726" t="s">
        <v>291</v>
      </c>
      <c r="B114" s="730">
        <v>3</v>
      </c>
      <c r="C114" s="730">
        <v>5000000</v>
      </c>
      <c r="D114" s="730">
        <v>4768942</v>
      </c>
      <c r="E114" s="730">
        <v>3716424</v>
      </c>
    </row>
    <row r="115" spans="1:5">
      <c r="A115" s="726" t="s">
        <v>294</v>
      </c>
      <c r="B115" s="730">
        <v>1</v>
      </c>
      <c r="C115" s="730">
        <v>500000</v>
      </c>
      <c r="D115" s="730"/>
      <c r="E115" s="730">
        <v>435042</v>
      </c>
    </row>
    <row r="116" spans="1:5">
      <c r="A116" s="726" t="s">
        <v>295</v>
      </c>
      <c r="B116" s="730">
        <v>1</v>
      </c>
      <c r="C116" s="730">
        <v>1134702</v>
      </c>
      <c r="D116" s="730">
        <v>387110.56057999999</v>
      </c>
      <c r="E116" s="730">
        <v>180273</v>
      </c>
    </row>
    <row r="117" spans="1:5">
      <c r="A117" s="726" t="s">
        <v>297</v>
      </c>
      <c r="B117" s="730">
        <v>1</v>
      </c>
      <c r="C117" s="730">
        <v>2000000</v>
      </c>
      <c r="D117" s="730">
        <v>1691351</v>
      </c>
      <c r="E117" s="730">
        <v>957852.66949999996</v>
      </c>
    </row>
    <row r="118" spans="1:5">
      <c r="A118" s="726" t="s">
        <v>298</v>
      </c>
      <c r="B118" s="730">
        <v>3</v>
      </c>
      <c r="C118" s="730">
        <v>4400000</v>
      </c>
      <c r="D118" s="730">
        <v>3449806</v>
      </c>
      <c r="E118" s="730">
        <v>1207496</v>
      </c>
    </row>
    <row r="119" spans="1:5">
      <c r="A119" s="726" t="s">
        <v>299</v>
      </c>
      <c r="B119" s="730">
        <v>1</v>
      </c>
      <c r="C119" s="730">
        <v>3000000</v>
      </c>
      <c r="D119" s="730"/>
      <c r="E119" s="730">
        <v>2341776</v>
      </c>
    </row>
    <row r="120" spans="1:5">
      <c r="A120" s="726" t="s">
        <v>303</v>
      </c>
      <c r="B120" s="730">
        <v>2</v>
      </c>
      <c r="C120" s="730">
        <v>2200000</v>
      </c>
      <c r="D120" s="730">
        <v>2134095.6987999999</v>
      </c>
      <c r="E120" s="730">
        <v>2134095.6987899998</v>
      </c>
    </row>
    <row r="121" spans="1:5">
      <c r="A121" s="726" t="s">
        <v>277</v>
      </c>
      <c r="B121" s="730">
        <v>2</v>
      </c>
      <c r="C121" s="730">
        <v>3836300</v>
      </c>
      <c r="D121" s="730">
        <v>3618369.5208100006</v>
      </c>
      <c r="E121" s="730">
        <v>2711295.99071</v>
      </c>
    </row>
    <row r="122" spans="1:5" ht="16">
      <c r="A122" s="731" t="s">
        <v>2704</v>
      </c>
      <c r="B122" s="730">
        <v>55</v>
      </c>
      <c r="C122" s="730">
        <v>4082202007.8080006</v>
      </c>
      <c r="D122" s="730">
        <v>81515381.055680007</v>
      </c>
      <c r="E122" s="730">
        <v>19885637.056309998</v>
      </c>
    </row>
    <row r="123" spans="1:5">
      <c r="A123" s="726" t="s">
        <v>266</v>
      </c>
      <c r="B123" s="730">
        <v>3</v>
      </c>
      <c r="C123" s="730">
        <v>6832686</v>
      </c>
      <c r="D123" s="730">
        <v>2590291</v>
      </c>
      <c r="E123" s="730">
        <v>179870</v>
      </c>
    </row>
    <row r="124" spans="1:5">
      <c r="A124" s="726" t="s">
        <v>267</v>
      </c>
      <c r="B124" s="730">
        <v>1</v>
      </c>
      <c r="C124" s="730">
        <v>2529714.2799999998</v>
      </c>
      <c r="D124" s="730">
        <v>1739554.16756</v>
      </c>
      <c r="E124" s="730">
        <v>129620.63336000001</v>
      </c>
    </row>
    <row r="125" spans="1:5">
      <c r="A125" s="726" t="s">
        <v>56</v>
      </c>
      <c r="B125" s="730">
        <v>1</v>
      </c>
      <c r="C125" s="730">
        <v>2023771.4240000001</v>
      </c>
      <c r="D125" s="730"/>
      <c r="E125" s="730"/>
    </row>
    <row r="126" spans="1:5">
      <c r="A126" s="726" t="s">
        <v>268</v>
      </c>
      <c r="B126" s="730">
        <v>1</v>
      </c>
      <c r="C126" s="730">
        <v>1063998</v>
      </c>
      <c r="D126" s="730"/>
      <c r="E126" s="730">
        <v>762251</v>
      </c>
    </row>
    <row r="127" spans="1:5">
      <c r="A127" s="726" t="s">
        <v>271</v>
      </c>
      <c r="B127" s="730">
        <v>1</v>
      </c>
      <c r="C127" s="730">
        <v>2023771</v>
      </c>
      <c r="D127" s="730">
        <v>1936335</v>
      </c>
      <c r="E127" s="730">
        <v>226890</v>
      </c>
    </row>
    <row r="128" spans="1:5">
      <c r="A128" s="726" t="s">
        <v>272</v>
      </c>
      <c r="B128" s="730">
        <v>1</v>
      </c>
      <c r="C128" s="730">
        <v>6673308</v>
      </c>
      <c r="D128" s="730">
        <v>0</v>
      </c>
      <c r="E128" s="730">
        <v>0</v>
      </c>
    </row>
    <row r="129" spans="1:5">
      <c r="A129" s="726" t="s">
        <v>166</v>
      </c>
      <c r="B129" s="730">
        <v>1</v>
      </c>
      <c r="C129" s="730">
        <v>1517829</v>
      </c>
      <c r="D129" s="730">
        <v>1316051</v>
      </c>
      <c r="E129" s="730">
        <v>725356</v>
      </c>
    </row>
    <row r="130" spans="1:5">
      <c r="A130" s="726" t="s">
        <v>144</v>
      </c>
      <c r="B130" s="730">
        <v>1</v>
      </c>
      <c r="C130" s="730">
        <v>2023771.4240000001</v>
      </c>
      <c r="D130" s="730">
        <v>2004612.6216099998</v>
      </c>
      <c r="E130" s="730">
        <v>633165.14153000002</v>
      </c>
    </row>
    <row r="131" spans="1:5">
      <c r="A131" s="726" t="s">
        <v>274</v>
      </c>
      <c r="B131" s="730">
        <v>1</v>
      </c>
      <c r="C131" s="730">
        <v>2023771</v>
      </c>
      <c r="D131" s="730"/>
      <c r="E131" s="730">
        <v>5861</v>
      </c>
    </row>
    <row r="132" spans="1:5">
      <c r="A132" s="726" t="s">
        <v>281</v>
      </c>
      <c r="B132" s="730"/>
      <c r="C132" s="730"/>
      <c r="D132" s="730"/>
      <c r="E132" s="730"/>
    </row>
    <row r="133" spans="1:5">
      <c r="A133" s="726" t="s">
        <v>74</v>
      </c>
      <c r="B133" s="730">
        <v>1</v>
      </c>
      <c r="C133" s="730">
        <v>3035657.1359999999</v>
      </c>
      <c r="D133" s="730">
        <v>2655436.7627099999</v>
      </c>
      <c r="E133" s="730">
        <v>570295.61488999997</v>
      </c>
    </row>
    <row r="134" spans="1:5">
      <c r="A134" s="726" t="s">
        <v>288</v>
      </c>
      <c r="B134" s="730">
        <v>3</v>
      </c>
      <c r="C134" s="730">
        <v>3976743000</v>
      </c>
      <c r="D134" s="730"/>
      <c r="E134" s="730"/>
    </row>
    <row r="135" spans="1:5">
      <c r="A135" s="726" t="s">
        <v>289</v>
      </c>
      <c r="B135" s="730">
        <v>9</v>
      </c>
      <c r="C135" s="730">
        <v>16492174.852</v>
      </c>
      <c r="D135" s="730">
        <v>11502391.959800001</v>
      </c>
      <c r="E135" s="730">
        <v>6573925.5956300003</v>
      </c>
    </row>
    <row r="136" spans="1:5">
      <c r="A136" s="726" t="s">
        <v>291</v>
      </c>
      <c r="B136" s="730">
        <v>6</v>
      </c>
      <c r="C136" s="730">
        <v>11600670</v>
      </c>
      <c r="D136" s="730">
        <v>39428012</v>
      </c>
      <c r="E136" s="730">
        <v>5191738</v>
      </c>
    </row>
    <row r="137" spans="1:5">
      <c r="A137" s="726" t="s">
        <v>292</v>
      </c>
      <c r="B137" s="730">
        <v>3</v>
      </c>
      <c r="C137" s="730">
        <v>7800000</v>
      </c>
      <c r="D137" s="730">
        <v>0</v>
      </c>
      <c r="E137" s="730">
        <v>0</v>
      </c>
    </row>
    <row r="138" spans="1:5">
      <c r="A138" s="726" t="s">
        <v>294</v>
      </c>
      <c r="B138" s="730">
        <v>1</v>
      </c>
      <c r="C138" s="730">
        <v>758914</v>
      </c>
      <c r="D138" s="730"/>
      <c r="E138" s="730">
        <v>228518</v>
      </c>
    </row>
    <row r="139" spans="1:5">
      <c r="A139" s="726" t="s">
        <v>296</v>
      </c>
      <c r="B139" s="730">
        <v>1</v>
      </c>
      <c r="C139" s="730">
        <v>2276742.852</v>
      </c>
      <c r="D139" s="730">
        <v>1592565.12</v>
      </c>
      <c r="E139" s="730">
        <v>0</v>
      </c>
    </row>
    <row r="140" spans="1:5">
      <c r="A140" s="726" t="s">
        <v>297</v>
      </c>
      <c r="B140" s="730">
        <v>1</v>
      </c>
      <c r="C140" s="730">
        <v>2782685.7080000001</v>
      </c>
      <c r="D140" s="730">
        <v>2683462</v>
      </c>
      <c r="E140" s="730">
        <v>386508.07089999999</v>
      </c>
    </row>
    <row r="141" spans="1:5">
      <c r="A141" s="726" t="s">
        <v>298</v>
      </c>
      <c r="B141" s="730">
        <v>6</v>
      </c>
      <c r="C141" s="730">
        <v>6048000</v>
      </c>
      <c r="D141" s="730">
        <v>4355983</v>
      </c>
      <c r="E141" s="730">
        <v>2760920</v>
      </c>
    </row>
    <row r="142" spans="1:5">
      <c r="A142" s="726" t="s">
        <v>302</v>
      </c>
      <c r="B142" s="730">
        <v>1</v>
      </c>
      <c r="C142" s="730">
        <v>2782686</v>
      </c>
      <c r="D142" s="730"/>
      <c r="E142" s="730">
        <v>441488</v>
      </c>
    </row>
    <row r="143" spans="1:5">
      <c r="A143" s="726" t="s">
        <v>303</v>
      </c>
      <c r="B143" s="730">
        <v>2</v>
      </c>
      <c r="C143" s="730">
        <v>3023771.4240000001</v>
      </c>
      <c r="D143" s="730">
        <v>2023771.4240000001</v>
      </c>
      <c r="E143" s="730">
        <v>0</v>
      </c>
    </row>
    <row r="144" spans="1:5">
      <c r="A144" s="726" t="s">
        <v>305</v>
      </c>
      <c r="B144" s="730">
        <v>2</v>
      </c>
      <c r="C144" s="730">
        <v>4023771</v>
      </c>
      <c r="D144" s="730">
        <v>2019085</v>
      </c>
      <c r="E144" s="730">
        <v>533094</v>
      </c>
    </row>
    <row r="145" spans="1:5">
      <c r="A145" s="726" t="s">
        <v>307</v>
      </c>
      <c r="B145" s="730">
        <v>3</v>
      </c>
      <c r="C145" s="730">
        <v>7526743</v>
      </c>
      <c r="D145" s="730">
        <v>2180272</v>
      </c>
      <c r="E145" s="730">
        <v>359184</v>
      </c>
    </row>
    <row r="146" spans="1:5">
      <c r="A146" s="726" t="s">
        <v>311</v>
      </c>
      <c r="B146" s="730">
        <v>1</v>
      </c>
      <c r="C146" s="730">
        <v>1500000</v>
      </c>
      <c r="D146" s="730">
        <v>0</v>
      </c>
      <c r="E146" s="730">
        <v>0</v>
      </c>
    </row>
    <row r="147" spans="1:5">
      <c r="A147" s="726" t="s">
        <v>313</v>
      </c>
      <c r="B147" s="730">
        <v>1</v>
      </c>
      <c r="C147" s="730">
        <v>3000000</v>
      </c>
      <c r="D147" s="730">
        <v>0</v>
      </c>
      <c r="E147" s="730">
        <v>0</v>
      </c>
    </row>
    <row r="148" spans="1:5">
      <c r="A148" s="726" t="s">
        <v>315</v>
      </c>
      <c r="B148" s="730">
        <v>1</v>
      </c>
      <c r="C148" s="730">
        <v>1011886</v>
      </c>
      <c r="D148" s="730">
        <v>982474</v>
      </c>
      <c r="E148" s="730">
        <v>117956</v>
      </c>
    </row>
    <row r="149" spans="1:5">
      <c r="A149" s="726" t="s">
        <v>316</v>
      </c>
      <c r="B149" s="730">
        <v>2</v>
      </c>
      <c r="C149" s="730">
        <v>5082685.7080000006</v>
      </c>
      <c r="D149" s="730">
        <v>2505084</v>
      </c>
      <c r="E149" s="730">
        <v>58996</v>
      </c>
    </row>
    <row r="150" spans="1:5" ht="16">
      <c r="A150" s="731" t="s">
        <v>2705</v>
      </c>
      <c r="B150" s="730">
        <v>79</v>
      </c>
      <c r="C150" s="730">
        <v>232390561</v>
      </c>
      <c r="D150" s="730">
        <v>134304820.98101002</v>
      </c>
      <c r="E150" s="730">
        <v>100784033.95618001</v>
      </c>
    </row>
    <row r="151" spans="1:5">
      <c r="A151" s="726" t="s">
        <v>266</v>
      </c>
      <c r="B151" s="730">
        <v>3</v>
      </c>
      <c r="C151" s="730">
        <v>11300000</v>
      </c>
      <c r="D151" s="730">
        <v>8703774</v>
      </c>
      <c r="E151" s="730">
        <v>4907487</v>
      </c>
    </row>
    <row r="152" spans="1:5">
      <c r="A152" s="726" t="s">
        <v>267</v>
      </c>
      <c r="B152" s="730">
        <v>2</v>
      </c>
      <c r="C152" s="730">
        <v>3050000</v>
      </c>
      <c r="D152" s="730">
        <v>3022725.68297</v>
      </c>
      <c r="E152" s="730">
        <v>2541185.8672100003</v>
      </c>
    </row>
    <row r="153" spans="1:5">
      <c r="A153" s="726" t="s">
        <v>272</v>
      </c>
      <c r="B153" s="730">
        <v>1</v>
      </c>
      <c r="C153" s="730">
        <v>35000000</v>
      </c>
      <c r="D153" s="730">
        <v>0</v>
      </c>
      <c r="E153" s="730">
        <v>1753249</v>
      </c>
    </row>
    <row r="154" spans="1:5">
      <c r="A154" s="726" t="s">
        <v>273</v>
      </c>
      <c r="B154" s="730">
        <v>4</v>
      </c>
      <c r="C154" s="730">
        <v>5045000</v>
      </c>
      <c r="D154" s="730">
        <v>5015663.0354900006</v>
      </c>
      <c r="E154" s="730">
        <v>3247869.9607500001</v>
      </c>
    </row>
    <row r="155" spans="1:5">
      <c r="A155" s="726" t="s">
        <v>274</v>
      </c>
      <c r="B155" s="730">
        <v>5</v>
      </c>
      <c r="C155" s="730">
        <v>13150000</v>
      </c>
      <c r="D155" s="730"/>
      <c r="E155" s="730">
        <v>9830645</v>
      </c>
    </row>
    <row r="156" spans="1:5">
      <c r="A156" s="726" t="s">
        <v>46</v>
      </c>
      <c r="B156" s="730">
        <v>1</v>
      </c>
      <c r="C156" s="730">
        <v>16117420</v>
      </c>
      <c r="D156" s="730">
        <v>14444734.85826</v>
      </c>
      <c r="E156" s="730">
        <v>12355378.156100001</v>
      </c>
    </row>
    <row r="157" spans="1:5">
      <c r="A157" s="726" t="s">
        <v>289</v>
      </c>
      <c r="B157" s="730">
        <v>3</v>
      </c>
      <c r="C157" s="730">
        <v>2950000</v>
      </c>
      <c r="D157" s="730">
        <v>2686088.1627799999</v>
      </c>
      <c r="E157" s="730">
        <v>1917672.9671499999</v>
      </c>
    </row>
    <row r="158" spans="1:5">
      <c r="A158" s="726" t="s">
        <v>291</v>
      </c>
      <c r="B158" s="730">
        <v>1</v>
      </c>
      <c r="C158" s="730">
        <v>1200000</v>
      </c>
      <c r="D158" s="730">
        <v>1182853</v>
      </c>
      <c r="E158" s="730">
        <v>996542</v>
      </c>
    </row>
    <row r="159" spans="1:5">
      <c r="A159" s="726" t="s">
        <v>292</v>
      </c>
      <c r="B159" s="730">
        <v>3</v>
      </c>
      <c r="C159" s="730">
        <v>13275000</v>
      </c>
      <c r="D159" s="730">
        <v>8367631.5254999995</v>
      </c>
      <c r="E159" s="730">
        <v>2224510</v>
      </c>
    </row>
    <row r="160" spans="1:5">
      <c r="A160" s="726" t="s">
        <v>295</v>
      </c>
      <c r="B160" s="730">
        <v>4</v>
      </c>
      <c r="C160" s="730">
        <v>6500000</v>
      </c>
      <c r="D160" s="730">
        <v>2733200.6600200003</v>
      </c>
      <c r="E160" s="730">
        <v>731392.46719</v>
      </c>
    </row>
    <row r="161" spans="1:5">
      <c r="A161" s="726" t="s">
        <v>296</v>
      </c>
      <c r="B161" s="730">
        <v>3</v>
      </c>
      <c r="C161" s="730">
        <v>6181000</v>
      </c>
      <c r="D161" s="730">
        <v>1583111.1120499999</v>
      </c>
      <c r="E161" s="730">
        <v>1447455.3505299999</v>
      </c>
    </row>
    <row r="162" spans="1:5">
      <c r="A162" s="726" t="s">
        <v>297</v>
      </c>
      <c r="B162" s="730">
        <v>5</v>
      </c>
      <c r="C162" s="730">
        <v>11506358</v>
      </c>
      <c r="D162" s="730">
        <v>10143005</v>
      </c>
      <c r="E162" s="730">
        <v>8117146.0821599998</v>
      </c>
    </row>
    <row r="163" spans="1:5">
      <c r="A163" s="726" t="s">
        <v>298</v>
      </c>
      <c r="B163" s="730">
        <v>1</v>
      </c>
      <c r="C163" s="730">
        <v>14610000</v>
      </c>
      <c r="D163" s="730">
        <v>13611907</v>
      </c>
      <c r="E163" s="730">
        <v>10529573</v>
      </c>
    </row>
    <row r="164" spans="1:5">
      <c r="A164" s="726" t="s">
        <v>300</v>
      </c>
      <c r="B164" s="730">
        <v>2</v>
      </c>
      <c r="C164" s="730">
        <v>2500000</v>
      </c>
      <c r="D164" s="730">
        <v>1804879.1188400001</v>
      </c>
      <c r="E164" s="730">
        <v>1187627.7201</v>
      </c>
    </row>
    <row r="165" spans="1:5">
      <c r="A165" s="726" t="s">
        <v>302</v>
      </c>
      <c r="B165" s="730">
        <v>1</v>
      </c>
      <c r="C165" s="730">
        <v>2000000</v>
      </c>
      <c r="D165" s="730"/>
      <c r="E165" s="730">
        <v>1976513</v>
      </c>
    </row>
    <row r="166" spans="1:5">
      <c r="A166" s="726" t="s">
        <v>303</v>
      </c>
      <c r="B166" s="730">
        <v>6</v>
      </c>
      <c r="C166" s="730">
        <v>13370429</v>
      </c>
      <c r="D166" s="730">
        <v>13090253.75403</v>
      </c>
      <c r="E166" s="730">
        <v>12644161.495650001</v>
      </c>
    </row>
    <row r="167" spans="1:5">
      <c r="A167" s="726" t="s">
        <v>305</v>
      </c>
      <c r="B167" s="730">
        <v>14</v>
      </c>
      <c r="C167" s="730">
        <v>26533625</v>
      </c>
      <c r="D167" s="730">
        <v>24036338.228020001</v>
      </c>
      <c r="E167" s="730">
        <v>19525619.930470001</v>
      </c>
    </row>
    <row r="168" spans="1:5">
      <c r="A168" s="726" t="s">
        <v>307</v>
      </c>
      <c r="B168" s="730">
        <v>1</v>
      </c>
      <c r="C168" s="730">
        <v>1000000</v>
      </c>
      <c r="D168" s="730">
        <v>998536</v>
      </c>
      <c r="E168" s="730">
        <v>0</v>
      </c>
    </row>
    <row r="169" spans="1:5">
      <c r="A169" s="726" t="s">
        <v>308</v>
      </c>
      <c r="B169" s="730">
        <v>1</v>
      </c>
      <c r="C169" s="730">
        <v>1000000</v>
      </c>
      <c r="D169" s="730">
        <v>706252</v>
      </c>
      <c r="E169" s="730">
        <v>385985</v>
      </c>
    </row>
    <row r="170" spans="1:5">
      <c r="A170" s="726" t="s">
        <v>309</v>
      </c>
      <c r="B170" s="730">
        <v>2</v>
      </c>
      <c r="C170" s="730">
        <v>2630000</v>
      </c>
      <c r="D170" s="730">
        <v>2596956.8430500003</v>
      </c>
      <c r="E170" s="730">
        <v>1069436.95887</v>
      </c>
    </row>
    <row r="171" spans="1:5">
      <c r="A171" s="726" t="s">
        <v>311</v>
      </c>
      <c r="B171" s="730">
        <v>6</v>
      </c>
      <c r="C171" s="730">
        <v>1813142</v>
      </c>
      <c r="D171" s="730">
        <v>1590073</v>
      </c>
      <c r="E171" s="730">
        <v>282998</v>
      </c>
    </row>
    <row r="172" spans="1:5">
      <c r="A172" s="726" t="s">
        <v>312</v>
      </c>
      <c r="B172" s="730">
        <v>1</v>
      </c>
      <c r="C172" s="730">
        <v>1000000</v>
      </c>
      <c r="D172" s="730">
        <v>956529</v>
      </c>
      <c r="E172" s="730">
        <v>561892</v>
      </c>
    </row>
    <row r="173" spans="1:5">
      <c r="A173" s="726" t="s">
        <v>313</v>
      </c>
      <c r="B173" s="730">
        <v>4</v>
      </c>
      <c r="C173" s="730">
        <v>6937000</v>
      </c>
      <c r="D173" s="730">
        <v>4741244</v>
      </c>
      <c r="E173" s="730">
        <v>1419752</v>
      </c>
    </row>
    <row r="174" spans="1:5">
      <c r="A174" s="726" t="s">
        <v>314</v>
      </c>
      <c r="B174" s="730">
        <v>3</v>
      </c>
      <c r="C174" s="730">
        <v>4540000</v>
      </c>
      <c r="D174" s="730">
        <v>1506284</v>
      </c>
      <c r="E174" s="730">
        <v>475854</v>
      </c>
    </row>
    <row r="175" spans="1:5">
      <c r="A175" s="726" t="s">
        <v>315</v>
      </c>
      <c r="B175" s="730">
        <v>1</v>
      </c>
      <c r="C175" s="730">
        <v>1000000</v>
      </c>
      <c r="D175" s="730">
        <v>867907</v>
      </c>
      <c r="E175" s="730">
        <v>654087</v>
      </c>
    </row>
    <row r="176" spans="1:5">
      <c r="A176" s="726" t="s">
        <v>316</v>
      </c>
      <c r="B176" s="730">
        <v>1</v>
      </c>
      <c r="C176" s="730">
        <v>28181587</v>
      </c>
      <c r="D176" s="730">
        <v>9914874</v>
      </c>
      <c r="E176" s="730">
        <v>0</v>
      </c>
    </row>
    <row r="177" spans="1:5" ht="16">
      <c r="A177" s="731" t="s">
        <v>2706</v>
      </c>
      <c r="B177" s="730">
        <v>1</v>
      </c>
      <c r="C177" s="730">
        <v>1535000</v>
      </c>
      <c r="D177" s="730">
        <v>38198.837469999999</v>
      </c>
      <c r="E177" s="730">
        <v>31040.13953</v>
      </c>
    </row>
    <row r="178" spans="1:5">
      <c r="A178" s="726" t="s">
        <v>305</v>
      </c>
      <c r="B178" s="730">
        <v>1</v>
      </c>
      <c r="C178" s="730">
        <v>1535000</v>
      </c>
      <c r="D178" s="730">
        <v>38198.837469999999</v>
      </c>
      <c r="E178" s="730">
        <v>31040.13953</v>
      </c>
    </row>
    <row r="179" spans="1:5" ht="16">
      <c r="A179" s="731" t="s">
        <v>2708</v>
      </c>
      <c r="B179" s="730">
        <v>170</v>
      </c>
      <c r="C179" s="730">
        <v>30783042018.790001</v>
      </c>
      <c r="D179" s="730">
        <v>436244044.94457</v>
      </c>
      <c r="E179" s="730">
        <v>399100458.97968006</v>
      </c>
    </row>
    <row r="180" spans="1:5">
      <c r="A180" s="726" t="s">
        <v>266</v>
      </c>
      <c r="B180" s="730">
        <v>7</v>
      </c>
      <c r="C180" s="730">
        <v>23946326</v>
      </c>
      <c r="D180" s="730">
        <v>18375012</v>
      </c>
      <c r="E180" s="730">
        <v>5305306</v>
      </c>
    </row>
    <row r="181" spans="1:5">
      <c r="A181" s="726" t="s">
        <v>267</v>
      </c>
      <c r="B181" s="730">
        <v>3</v>
      </c>
      <c r="C181" s="730">
        <v>7562725</v>
      </c>
      <c r="D181" s="730">
        <v>7335106.4114100002</v>
      </c>
      <c r="E181" s="730">
        <v>5061537.4835800007</v>
      </c>
    </row>
    <row r="182" spans="1:5">
      <c r="A182" s="726" t="s">
        <v>56</v>
      </c>
      <c r="B182" s="730">
        <v>2</v>
      </c>
      <c r="C182" s="730">
        <v>5750000</v>
      </c>
      <c r="D182" s="730"/>
      <c r="E182" s="730"/>
    </row>
    <row r="183" spans="1:5">
      <c r="A183" s="726" t="s">
        <v>268</v>
      </c>
      <c r="B183" s="730">
        <v>1</v>
      </c>
      <c r="C183" s="730">
        <v>640000</v>
      </c>
      <c r="D183" s="730"/>
      <c r="E183" s="730">
        <v>623459</v>
      </c>
    </row>
    <row r="184" spans="1:5">
      <c r="A184" s="726" t="s">
        <v>271</v>
      </c>
      <c r="B184" s="730">
        <v>4</v>
      </c>
      <c r="C184" s="730">
        <v>6000000</v>
      </c>
      <c r="D184" s="730">
        <v>5577048</v>
      </c>
      <c r="E184" s="730">
        <v>1860059</v>
      </c>
    </row>
    <row r="185" spans="1:5">
      <c r="A185" s="726" t="s">
        <v>272</v>
      </c>
      <c r="B185" s="730">
        <v>3</v>
      </c>
      <c r="C185" s="730">
        <v>196096000</v>
      </c>
      <c r="D185" s="730">
        <v>970670</v>
      </c>
      <c r="E185" s="730">
        <v>4940000</v>
      </c>
    </row>
    <row r="186" spans="1:5">
      <c r="A186" s="726" t="s">
        <v>166</v>
      </c>
      <c r="B186" s="730">
        <v>3</v>
      </c>
      <c r="C186" s="730">
        <v>11900000</v>
      </c>
      <c r="D186" s="730">
        <v>9632441</v>
      </c>
      <c r="E186" s="730">
        <v>6617761</v>
      </c>
    </row>
    <row r="187" spans="1:5">
      <c r="A187" s="726" t="s">
        <v>144</v>
      </c>
      <c r="B187" s="730">
        <v>4</v>
      </c>
      <c r="C187" s="730">
        <v>15298127</v>
      </c>
      <c r="D187" s="730">
        <v>13812060.134129997</v>
      </c>
      <c r="E187" s="730">
        <v>11890147.812490001</v>
      </c>
    </row>
    <row r="188" spans="1:5">
      <c r="A188" s="726" t="s">
        <v>273</v>
      </c>
      <c r="B188" s="730">
        <v>21</v>
      </c>
      <c r="C188" s="730">
        <v>87573834</v>
      </c>
      <c r="D188" s="730">
        <v>64959656</v>
      </c>
      <c r="E188" s="730">
        <v>46664228</v>
      </c>
    </row>
    <row r="189" spans="1:5">
      <c r="A189" s="726" t="s">
        <v>274</v>
      </c>
      <c r="B189" s="730">
        <v>1</v>
      </c>
      <c r="C189" s="730">
        <v>1200000</v>
      </c>
      <c r="D189" s="730"/>
      <c r="E189" s="730">
        <v>302251</v>
      </c>
    </row>
    <row r="190" spans="1:5">
      <c r="A190" s="726" t="s">
        <v>275</v>
      </c>
      <c r="B190" s="730"/>
      <c r="C190" s="730"/>
      <c r="D190" s="730"/>
      <c r="E190" s="730"/>
    </row>
    <row r="191" spans="1:5">
      <c r="A191" s="726" t="s">
        <v>92</v>
      </c>
      <c r="B191" s="730">
        <v>1</v>
      </c>
      <c r="C191" s="730">
        <v>130800000</v>
      </c>
      <c r="D191" s="730"/>
      <c r="E191" s="730">
        <v>76882000</v>
      </c>
    </row>
    <row r="192" spans="1:5">
      <c r="A192" s="726" t="s">
        <v>46</v>
      </c>
      <c r="B192" s="730">
        <v>2</v>
      </c>
      <c r="C192" s="730">
        <v>37850000</v>
      </c>
      <c r="D192" s="730">
        <v>37541011.620509997</v>
      </c>
      <c r="E192" s="730">
        <v>36526865.753020003</v>
      </c>
    </row>
    <row r="193" spans="1:5">
      <c r="A193" s="726" t="s">
        <v>89</v>
      </c>
      <c r="B193" s="730">
        <v>1</v>
      </c>
      <c r="C193" s="730">
        <v>12000000</v>
      </c>
      <c r="D193" s="730">
        <v>0</v>
      </c>
      <c r="E193" s="730">
        <v>0</v>
      </c>
    </row>
    <row r="194" spans="1:5">
      <c r="A194" s="726" t="s">
        <v>279</v>
      </c>
      <c r="B194" s="730">
        <v>1</v>
      </c>
      <c r="C194" s="730">
        <v>1200000000</v>
      </c>
      <c r="D194" s="730"/>
      <c r="E194" s="730"/>
    </row>
    <row r="195" spans="1:5">
      <c r="A195" s="726" t="s">
        <v>281</v>
      </c>
      <c r="B195" s="730"/>
      <c r="C195" s="730"/>
      <c r="D195" s="730"/>
      <c r="E195" s="730"/>
    </row>
    <row r="196" spans="1:5">
      <c r="A196" s="726" t="s">
        <v>282</v>
      </c>
      <c r="B196" s="730">
        <v>3</v>
      </c>
      <c r="C196" s="730">
        <v>12956000</v>
      </c>
      <c r="D196" s="730"/>
      <c r="E196" s="730">
        <v>16894387.061439998</v>
      </c>
    </row>
    <row r="197" spans="1:5">
      <c r="A197" s="726" t="s">
        <v>283</v>
      </c>
      <c r="B197" s="730">
        <v>2</v>
      </c>
      <c r="C197" s="730">
        <v>9398</v>
      </c>
      <c r="D197" s="730"/>
      <c r="E197" s="730">
        <v>4146876.1746199997</v>
      </c>
    </row>
    <row r="198" spans="1:5">
      <c r="A198" s="726" t="s">
        <v>74</v>
      </c>
      <c r="B198" s="730">
        <v>2</v>
      </c>
      <c r="C198" s="730">
        <v>11750000</v>
      </c>
      <c r="D198" s="730">
        <v>9712190.4287299998</v>
      </c>
      <c r="E198" s="730">
        <v>4598850.3298400007</v>
      </c>
    </row>
    <row r="199" spans="1:5">
      <c r="A199" s="726" t="s">
        <v>286</v>
      </c>
      <c r="B199" s="730">
        <v>1</v>
      </c>
      <c r="C199" s="730">
        <v>28662460245.790001</v>
      </c>
      <c r="D199" s="730"/>
      <c r="E199" s="730"/>
    </row>
    <row r="200" spans="1:5">
      <c r="A200" s="726" t="s">
        <v>288</v>
      </c>
      <c r="B200" s="730">
        <v>2</v>
      </c>
      <c r="C200" s="730">
        <v>0</v>
      </c>
      <c r="D200" s="730"/>
      <c r="E200" s="730"/>
    </row>
    <row r="201" spans="1:5">
      <c r="A201" s="726" t="s">
        <v>289</v>
      </c>
      <c r="B201" s="730">
        <v>5</v>
      </c>
      <c r="C201" s="730">
        <v>16179000</v>
      </c>
      <c r="D201" s="730">
        <v>12162813.789729999</v>
      </c>
      <c r="E201" s="730">
        <v>10644789.43925</v>
      </c>
    </row>
    <row r="202" spans="1:5">
      <c r="A202" s="726" t="s">
        <v>290</v>
      </c>
      <c r="B202" s="730">
        <v>2</v>
      </c>
      <c r="C202" s="730">
        <v>25210409</v>
      </c>
      <c r="D202" s="730">
        <v>25047442.32</v>
      </c>
      <c r="E202" s="730">
        <v>24978506</v>
      </c>
    </row>
    <row r="203" spans="1:5">
      <c r="A203" s="726" t="s">
        <v>291</v>
      </c>
      <c r="B203" s="730">
        <v>8</v>
      </c>
      <c r="C203" s="730">
        <v>21970918</v>
      </c>
      <c r="D203" s="730">
        <v>14931948</v>
      </c>
      <c r="E203" s="730">
        <v>11441626</v>
      </c>
    </row>
    <row r="204" spans="1:5">
      <c r="A204" s="726" t="s">
        <v>292</v>
      </c>
      <c r="B204" s="730">
        <v>9</v>
      </c>
      <c r="C204" s="730">
        <v>38563000</v>
      </c>
      <c r="D204" s="730">
        <v>34534276.448100001</v>
      </c>
      <c r="E204" s="730">
        <v>13544056.70724</v>
      </c>
    </row>
    <row r="205" spans="1:5">
      <c r="A205" s="726" t="s">
        <v>104</v>
      </c>
      <c r="B205" s="730">
        <v>3</v>
      </c>
      <c r="C205" s="730">
        <v>14370114</v>
      </c>
      <c r="D205" s="730">
        <v>13997106.431680001</v>
      </c>
      <c r="E205" s="730">
        <v>13003311.762150001</v>
      </c>
    </row>
    <row r="206" spans="1:5">
      <c r="A206" s="726" t="s">
        <v>294</v>
      </c>
      <c r="B206" s="730">
        <v>1</v>
      </c>
      <c r="C206" s="730">
        <v>548554</v>
      </c>
      <c r="D206" s="730"/>
      <c r="E206" s="730"/>
    </row>
    <row r="207" spans="1:5">
      <c r="A207" s="726" t="s">
        <v>295</v>
      </c>
      <c r="B207" s="730">
        <v>3</v>
      </c>
      <c r="C207" s="730">
        <v>5895885</v>
      </c>
      <c r="D207" s="730">
        <v>5520778.6764400005</v>
      </c>
      <c r="E207" s="730">
        <v>3033166</v>
      </c>
    </row>
    <row r="208" spans="1:5">
      <c r="A208" s="726" t="s">
        <v>296</v>
      </c>
      <c r="B208" s="730">
        <v>9</v>
      </c>
      <c r="C208" s="730">
        <v>15173068</v>
      </c>
      <c r="D208" s="730"/>
      <c r="E208" s="730">
        <v>12295364.03413</v>
      </c>
    </row>
    <row r="209" spans="1:5">
      <c r="A209" s="726" t="s">
        <v>297</v>
      </c>
      <c r="B209" s="730">
        <v>5</v>
      </c>
      <c r="C209" s="730">
        <v>23568000</v>
      </c>
      <c r="D209" s="730">
        <v>18496485.1041</v>
      </c>
      <c r="E209" s="730">
        <v>17545854.787450001</v>
      </c>
    </row>
    <row r="210" spans="1:5">
      <c r="A210" s="726" t="s">
        <v>298</v>
      </c>
      <c r="B210" s="730">
        <v>1</v>
      </c>
      <c r="C210" s="730">
        <v>2000000</v>
      </c>
      <c r="D210" s="730">
        <v>1517700</v>
      </c>
      <c r="E210" s="730">
        <v>1428287</v>
      </c>
    </row>
    <row r="211" spans="1:5">
      <c r="A211" s="726" t="s">
        <v>300</v>
      </c>
      <c r="B211" s="730">
        <v>2</v>
      </c>
      <c r="C211" s="730">
        <v>2720000</v>
      </c>
      <c r="D211" s="730">
        <v>2576760.50379</v>
      </c>
      <c r="E211" s="730">
        <v>1707232.7605400002</v>
      </c>
    </row>
    <row r="212" spans="1:5">
      <c r="A212" s="726" t="s">
        <v>302</v>
      </c>
      <c r="B212" s="730">
        <v>1</v>
      </c>
      <c r="C212" s="730">
        <v>1100000</v>
      </c>
      <c r="D212" s="730"/>
      <c r="E212" s="730">
        <v>1058042</v>
      </c>
    </row>
    <row r="213" spans="1:5">
      <c r="A213" s="726" t="s">
        <v>303</v>
      </c>
      <c r="B213" s="730">
        <v>6</v>
      </c>
      <c r="C213" s="730">
        <v>22090413</v>
      </c>
      <c r="D213" s="730">
        <v>19616379.342430003</v>
      </c>
      <c r="E213" s="730">
        <v>15357755.436649999</v>
      </c>
    </row>
    <row r="214" spans="1:5">
      <c r="A214" s="726" t="s">
        <v>305</v>
      </c>
      <c r="B214" s="730">
        <v>5</v>
      </c>
      <c r="C214" s="730">
        <v>14500000</v>
      </c>
      <c r="D214" s="730">
        <v>13108066.00826</v>
      </c>
      <c r="E214" s="730">
        <v>10957744.6152</v>
      </c>
    </row>
    <row r="215" spans="1:5">
      <c r="A215" s="726" t="s">
        <v>306</v>
      </c>
      <c r="B215" s="730">
        <v>1</v>
      </c>
      <c r="C215" s="730">
        <v>470200</v>
      </c>
      <c r="D215" s="730">
        <v>470083</v>
      </c>
      <c r="E215" s="730">
        <v>469836</v>
      </c>
    </row>
    <row r="216" spans="1:5">
      <c r="A216" s="726" t="s">
        <v>307</v>
      </c>
      <c r="B216" s="730">
        <v>1</v>
      </c>
      <c r="C216" s="730">
        <v>1200000</v>
      </c>
      <c r="D216" s="730">
        <v>633963</v>
      </c>
      <c r="E216" s="730">
        <v>0</v>
      </c>
    </row>
    <row r="217" spans="1:5">
      <c r="A217" s="726" t="s">
        <v>308</v>
      </c>
      <c r="B217" s="730">
        <v>9</v>
      </c>
      <c r="C217" s="730">
        <v>78588408</v>
      </c>
      <c r="D217" s="730">
        <v>58719264</v>
      </c>
      <c r="E217" s="730">
        <v>12813400</v>
      </c>
    </row>
    <row r="218" spans="1:5">
      <c r="A218" s="726" t="s">
        <v>310</v>
      </c>
      <c r="B218" s="730">
        <v>1</v>
      </c>
      <c r="C218" s="730">
        <v>1082000</v>
      </c>
      <c r="D218" s="730">
        <v>0</v>
      </c>
      <c r="E218" s="730">
        <v>0</v>
      </c>
    </row>
    <row r="219" spans="1:5">
      <c r="A219" s="726" t="s">
        <v>311</v>
      </c>
      <c r="B219" s="730">
        <v>2</v>
      </c>
      <c r="C219" s="730">
        <v>2280000</v>
      </c>
      <c r="D219" s="730">
        <v>376850</v>
      </c>
      <c r="E219" s="730">
        <v>55816</v>
      </c>
    </row>
    <row r="220" spans="1:5">
      <c r="A220" s="726" t="s">
        <v>312</v>
      </c>
      <c r="B220" s="730">
        <v>7</v>
      </c>
      <c r="C220" s="730">
        <v>20773340</v>
      </c>
      <c r="D220" s="730">
        <v>15291473</v>
      </c>
      <c r="E220" s="730">
        <v>7238700</v>
      </c>
    </row>
    <row r="221" spans="1:5">
      <c r="A221" s="726" t="s">
        <v>313</v>
      </c>
      <c r="B221" s="730">
        <v>2</v>
      </c>
      <c r="C221" s="730">
        <v>3385000</v>
      </c>
      <c r="D221" s="730">
        <v>1898529</v>
      </c>
      <c r="E221" s="730">
        <v>423981</v>
      </c>
    </row>
    <row r="222" spans="1:5">
      <c r="A222" s="726" t="s">
        <v>314</v>
      </c>
      <c r="B222" s="730">
        <v>11</v>
      </c>
      <c r="C222" s="730">
        <v>17494000</v>
      </c>
      <c r="D222" s="730">
        <v>3973277</v>
      </c>
      <c r="E222" s="730">
        <v>337348</v>
      </c>
    </row>
    <row r="223" spans="1:5">
      <c r="A223" s="726" t="s">
        <v>315</v>
      </c>
      <c r="B223" s="730">
        <v>3</v>
      </c>
      <c r="C223" s="730">
        <v>4222868</v>
      </c>
      <c r="D223" s="730">
        <v>3508008</v>
      </c>
      <c r="E223" s="730">
        <v>2064426</v>
      </c>
    </row>
    <row r="224" spans="1:5">
      <c r="A224" s="726" t="s">
        <v>316</v>
      </c>
      <c r="B224" s="730">
        <v>5</v>
      </c>
      <c r="C224" s="730">
        <v>9014186</v>
      </c>
      <c r="D224" s="730">
        <v>5231187</v>
      </c>
      <c r="E224" s="730">
        <v>311067</v>
      </c>
    </row>
    <row r="225" spans="1:5">
      <c r="A225" s="726" t="s">
        <v>277</v>
      </c>
      <c r="B225" s="730">
        <v>4</v>
      </c>
      <c r="C225" s="730">
        <v>16850000</v>
      </c>
      <c r="D225" s="730">
        <v>16716458.725259999</v>
      </c>
      <c r="E225" s="730">
        <v>16076419.822079998</v>
      </c>
    </row>
    <row r="226" spans="1:5" ht="16">
      <c r="A226" s="731" t="s">
        <v>2709</v>
      </c>
      <c r="B226" s="730">
        <v>2</v>
      </c>
      <c r="C226" s="730">
        <v>50200000</v>
      </c>
      <c r="D226" s="730">
        <v>513.66891999999996</v>
      </c>
      <c r="E226" s="730">
        <v>38500513.71892</v>
      </c>
    </row>
    <row r="227" spans="1:5">
      <c r="A227" s="726" t="s">
        <v>291</v>
      </c>
      <c r="B227" s="730">
        <v>1</v>
      </c>
      <c r="C227" s="730">
        <v>50000000</v>
      </c>
      <c r="D227" s="730"/>
      <c r="E227" s="730">
        <v>38500000</v>
      </c>
    </row>
    <row r="228" spans="1:5">
      <c r="A228" s="726" t="s">
        <v>277</v>
      </c>
      <c r="B228" s="730">
        <v>1</v>
      </c>
      <c r="C228" s="730">
        <v>200000</v>
      </c>
      <c r="D228" s="730">
        <v>513.66891999999996</v>
      </c>
      <c r="E228" s="730">
        <v>513.71892000000003</v>
      </c>
    </row>
    <row r="229" spans="1:5" ht="16">
      <c r="A229" s="731" t="s">
        <v>2710</v>
      </c>
      <c r="B229" s="730">
        <v>4</v>
      </c>
      <c r="C229" s="730">
        <v>1411000</v>
      </c>
      <c r="D229" s="730">
        <v>643211.96038999991</v>
      </c>
      <c r="E229" s="730">
        <v>161599.66824999999</v>
      </c>
    </row>
    <row r="230" spans="1:5">
      <c r="A230" s="726" t="s">
        <v>298</v>
      </c>
      <c r="B230" s="730">
        <v>1</v>
      </c>
      <c r="C230" s="730">
        <v>561000</v>
      </c>
      <c r="D230" s="730">
        <v>297670</v>
      </c>
      <c r="E230" s="730">
        <v>161083</v>
      </c>
    </row>
    <row r="231" spans="1:5">
      <c r="A231" s="726" t="s">
        <v>277</v>
      </c>
      <c r="B231" s="730">
        <v>3</v>
      </c>
      <c r="C231" s="730">
        <v>850000</v>
      </c>
      <c r="D231" s="730">
        <v>345541.96039000002</v>
      </c>
      <c r="E231" s="730">
        <v>516.66824999999994</v>
      </c>
    </row>
    <row r="232" spans="1:5" ht="16">
      <c r="A232" s="731" t="s">
        <v>2711</v>
      </c>
      <c r="B232" s="730">
        <v>96</v>
      </c>
      <c r="C232" s="730">
        <v>6884154167</v>
      </c>
      <c r="D232" s="730">
        <v>151196229.83420998</v>
      </c>
      <c r="E232" s="730">
        <v>98052514.701230004</v>
      </c>
    </row>
    <row r="233" spans="1:5">
      <c r="A233" s="726" t="s">
        <v>266</v>
      </c>
      <c r="B233" s="730">
        <v>1</v>
      </c>
      <c r="C233" s="730">
        <v>1819150</v>
      </c>
      <c r="D233" s="730">
        <v>1413716</v>
      </c>
      <c r="E233" s="730">
        <v>1990350</v>
      </c>
    </row>
    <row r="234" spans="1:5">
      <c r="A234" s="726" t="s">
        <v>267</v>
      </c>
      <c r="B234" s="730">
        <v>4</v>
      </c>
      <c r="C234" s="730">
        <v>16590200</v>
      </c>
      <c r="D234" s="730">
        <v>15432668.19734</v>
      </c>
      <c r="E234" s="730">
        <v>10701760.80759</v>
      </c>
    </row>
    <row r="235" spans="1:5">
      <c r="A235" s="726" t="s">
        <v>56</v>
      </c>
      <c r="B235" s="730">
        <v>4</v>
      </c>
      <c r="C235" s="730">
        <v>16049300</v>
      </c>
      <c r="D235" s="730"/>
      <c r="E235" s="730"/>
    </row>
    <row r="236" spans="1:5">
      <c r="A236" s="726" t="s">
        <v>268</v>
      </c>
      <c r="B236" s="730">
        <v>3</v>
      </c>
      <c r="C236" s="730">
        <v>9318969</v>
      </c>
      <c r="D236" s="730"/>
      <c r="E236" s="730">
        <v>5637595</v>
      </c>
    </row>
    <row r="237" spans="1:5">
      <c r="A237" s="726" t="s">
        <v>271</v>
      </c>
      <c r="B237" s="730">
        <v>10</v>
      </c>
      <c r="C237" s="730">
        <v>18338983</v>
      </c>
      <c r="D237" s="730">
        <v>8068987</v>
      </c>
      <c r="E237" s="730">
        <v>3958151</v>
      </c>
    </row>
    <row r="238" spans="1:5">
      <c r="A238" s="726" t="s">
        <v>272</v>
      </c>
      <c r="B238" s="730">
        <v>4</v>
      </c>
      <c r="C238" s="730">
        <v>28382000</v>
      </c>
      <c r="D238" s="730">
        <v>5537158</v>
      </c>
      <c r="E238" s="730">
        <v>4800988</v>
      </c>
    </row>
    <row r="239" spans="1:5">
      <c r="A239" s="726" t="s">
        <v>166</v>
      </c>
      <c r="B239" s="730">
        <v>1</v>
      </c>
      <c r="C239" s="730">
        <v>250000</v>
      </c>
      <c r="D239" s="730">
        <v>27688</v>
      </c>
      <c r="E239" s="730">
        <v>478</v>
      </c>
    </row>
    <row r="240" spans="1:5">
      <c r="A240" s="726" t="s">
        <v>144</v>
      </c>
      <c r="B240" s="730">
        <v>4</v>
      </c>
      <c r="C240" s="730">
        <v>12578000</v>
      </c>
      <c r="D240" s="730">
        <v>5758003.87103</v>
      </c>
      <c r="E240" s="730">
        <v>2229745.3779000002</v>
      </c>
    </row>
    <row r="241" spans="1:5">
      <c r="A241" s="726" t="s">
        <v>273</v>
      </c>
      <c r="B241" s="730">
        <v>2</v>
      </c>
      <c r="C241" s="730">
        <v>9408457</v>
      </c>
      <c r="D241" s="730">
        <v>9070821</v>
      </c>
      <c r="E241" s="730">
        <v>7856744</v>
      </c>
    </row>
    <row r="242" spans="1:5">
      <c r="A242" s="726" t="s">
        <v>274</v>
      </c>
      <c r="B242" s="730">
        <v>3</v>
      </c>
      <c r="C242" s="730">
        <v>3017430</v>
      </c>
      <c r="D242" s="730"/>
      <c r="E242" s="730">
        <v>1240957</v>
      </c>
    </row>
    <row r="243" spans="1:5">
      <c r="A243" s="726" t="s">
        <v>92</v>
      </c>
      <c r="B243" s="730">
        <v>1</v>
      </c>
      <c r="C243" s="730">
        <v>26300000</v>
      </c>
      <c r="D243" s="730"/>
      <c r="E243" s="730">
        <v>0</v>
      </c>
    </row>
    <row r="244" spans="1:5">
      <c r="A244" s="726" t="s">
        <v>280</v>
      </c>
      <c r="B244" s="730">
        <v>4</v>
      </c>
      <c r="C244" s="730">
        <v>4943000</v>
      </c>
      <c r="D244" s="730"/>
      <c r="E244" s="730">
        <v>1022125.92956</v>
      </c>
    </row>
    <row r="245" spans="1:5">
      <c r="A245" s="726" t="s">
        <v>281</v>
      </c>
      <c r="B245" s="730"/>
      <c r="C245" s="730"/>
      <c r="D245" s="730"/>
      <c r="E245" s="730"/>
    </row>
    <row r="246" spans="1:5">
      <c r="A246" s="726" t="s">
        <v>74</v>
      </c>
      <c r="B246" s="730">
        <v>2</v>
      </c>
      <c r="C246" s="730">
        <v>8750000</v>
      </c>
      <c r="D246" s="730">
        <v>8365376.96196</v>
      </c>
      <c r="E246" s="730">
        <v>4307944.8654500004</v>
      </c>
    </row>
    <row r="247" spans="1:5">
      <c r="A247" s="726" t="s">
        <v>288</v>
      </c>
      <c r="B247" s="730">
        <v>2</v>
      </c>
      <c r="C247" s="730">
        <v>6563237000</v>
      </c>
      <c r="D247" s="730"/>
      <c r="E247" s="730"/>
    </row>
    <row r="248" spans="1:5">
      <c r="A248" s="726" t="s">
        <v>289</v>
      </c>
      <c r="B248" s="730">
        <v>3</v>
      </c>
      <c r="C248" s="730">
        <v>29094162</v>
      </c>
      <c r="D248" s="730">
        <v>26715472.59843</v>
      </c>
      <c r="E248" s="730">
        <v>4635436.0984299993</v>
      </c>
    </row>
    <row r="249" spans="1:5">
      <c r="A249" s="726" t="s">
        <v>291</v>
      </c>
      <c r="B249" s="730">
        <v>4</v>
      </c>
      <c r="C249" s="730">
        <v>15504600</v>
      </c>
      <c r="D249" s="730">
        <v>11296632</v>
      </c>
      <c r="E249" s="730">
        <v>4287016</v>
      </c>
    </row>
    <row r="250" spans="1:5">
      <c r="A250" s="726" t="s">
        <v>292</v>
      </c>
      <c r="B250" s="730">
        <v>4</v>
      </c>
      <c r="C250" s="730">
        <v>8703836</v>
      </c>
      <c r="D250" s="730">
        <v>7880249</v>
      </c>
      <c r="E250" s="730">
        <v>4861236</v>
      </c>
    </row>
    <row r="251" spans="1:5">
      <c r="A251" s="726" t="s">
        <v>104</v>
      </c>
      <c r="B251" s="730">
        <v>6</v>
      </c>
      <c r="C251" s="730">
        <v>15573638</v>
      </c>
      <c r="D251" s="730">
        <v>8594732.0117800012</v>
      </c>
      <c r="E251" s="730">
        <v>3893202.1981200003</v>
      </c>
    </row>
    <row r="252" spans="1:5">
      <c r="A252" s="726" t="s">
        <v>295</v>
      </c>
      <c r="B252" s="730">
        <v>2</v>
      </c>
      <c r="C252" s="730">
        <v>5998485</v>
      </c>
      <c r="D252" s="730">
        <v>36318.762000000002</v>
      </c>
      <c r="E252" s="730">
        <v>1347.913</v>
      </c>
    </row>
    <row r="253" spans="1:5">
      <c r="A253" s="726" t="s">
        <v>296</v>
      </c>
      <c r="B253" s="730">
        <v>3</v>
      </c>
      <c r="C253" s="730">
        <v>12240000</v>
      </c>
      <c r="D253" s="730">
        <v>0</v>
      </c>
      <c r="E253" s="730">
        <v>890339.15282000008</v>
      </c>
    </row>
    <row r="254" spans="1:5">
      <c r="A254" s="726" t="s">
        <v>297</v>
      </c>
      <c r="B254" s="730">
        <v>3</v>
      </c>
      <c r="C254" s="730">
        <v>7385000</v>
      </c>
      <c r="D254" s="730">
        <v>5854875</v>
      </c>
      <c r="E254" s="730">
        <v>4479271.6641099993</v>
      </c>
    </row>
    <row r="255" spans="1:5">
      <c r="A255" s="726" t="s">
        <v>298</v>
      </c>
      <c r="B255" s="730">
        <v>2</v>
      </c>
      <c r="C255" s="730">
        <v>1600000</v>
      </c>
      <c r="D255" s="730">
        <v>560718</v>
      </c>
      <c r="E255" s="730">
        <v>208467</v>
      </c>
    </row>
    <row r="256" spans="1:5">
      <c r="A256" s="726" t="s">
        <v>299</v>
      </c>
      <c r="B256" s="730">
        <v>4</v>
      </c>
      <c r="C256" s="730">
        <v>9120000</v>
      </c>
      <c r="D256" s="730"/>
      <c r="E256" s="730">
        <v>985531</v>
      </c>
    </row>
    <row r="257" spans="1:5">
      <c r="A257" s="726" t="s">
        <v>300</v>
      </c>
      <c r="B257" s="730">
        <v>1</v>
      </c>
      <c r="C257" s="730">
        <v>600000</v>
      </c>
      <c r="D257" s="730">
        <v>10287.59669</v>
      </c>
      <c r="E257" s="730">
        <v>8455.3536899999999</v>
      </c>
    </row>
    <row r="258" spans="1:5">
      <c r="A258" s="726" t="s">
        <v>302</v>
      </c>
      <c r="B258" s="730">
        <v>1</v>
      </c>
      <c r="C258" s="730">
        <v>7490000</v>
      </c>
      <c r="D258" s="730"/>
      <c r="E258" s="730">
        <v>7118021</v>
      </c>
    </row>
    <row r="259" spans="1:5">
      <c r="A259" s="726" t="s">
        <v>305</v>
      </c>
      <c r="B259" s="730">
        <v>4</v>
      </c>
      <c r="C259" s="730">
        <v>15219787</v>
      </c>
      <c r="D259" s="730">
        <v>14434823.61314</v>
      </c>
      <c r="E259" s="730">
        <v>13612722.133959999</v>
      </c>
    </row>
    <row r="260" spans="1:5">
      <c r="A260" s="726" t="s">
        <v>307</v>
      </c>
      <c r="B260" s="730">
        <v>1</v>
      </c>
      <c r="C260" s="730">
        <v>1630850</v>
      </c>
      <c r="D260" s="730">
        <v>1206759</v>
      </c>
      <c r="E260" s="730">
        <v>905796</v>
      </c>
    </row>
    <row r="261" spans="1:5">
      <c r="A261" s="726" t="s">
        <v>309</v>
      </c>
      <c r="B261" s="730">
        <v>2</v>
      </c>
      <c r="C261" s="730">
        <v>5606617</v>
      </c>
      <c r="D261" s="730">
        <v>374562.60849999997</v>
      </c>
      <c r="E261" s="730">
        <v>0</v>
      </c>
    </row>
    <row r="262" spans="1:5">
      <c r="A262" s="726" t="s">
        <v>311</v>
      </c>
      <c r="B262" s="730">
        <v>1</v>
      </c>
      <c r="C262" s="730">
        <v>7098532</v>
      </c>
      <c r="D262" s="730">
        <v>3582369</v>
      </c>
      <c r="E262" s="730">
        <v>2875349</v>
      </c>
    </row>
    <row r="263" spans="1:5">
      <c r="A263" s="726" t="s">
        <v>312</v>
      </c>
      <c r="B263" s="730">
        <v>2</v>
      </c>
      <c r="C263" s="730">
        <v>5318431</v>
      </c>
      <c r="D263" s="730">
        <v>4343057</v>
      </c>
      <c r="E263" s="730">
        <v>2271446</v>
      </c>
    </row>
    <row r="264" spans="1:5">
      <c r="A264" s="726" t="s">
        <v>313</v>
      </c>
      <c r="B264" s="730">
        <v>2</v>
      </c>
      <c r="C264" s="730">
        <v>2829583</v>
      </c>
      <c r="D264" s="730">
        <v>2475529</v>
      </c>
      <c r="E264" s="730">
        <v>1487705</v>
      </c>
    </row>
    <row r="265" spans="1:5">
      <c r="A265" s="726" t="s">
        <v>314</v>
      </c>
      <c r="B265" s="730">
        <v>1</v>
      </c>
      <c r="C265" s="730">
        <v>2300000</v>
      </c>
      <c r="D265" s="730">
        <v>2078467</v>
      </c>
      <c r="E265" s="730">
        <v>2091</v>
      </c>
    </row>
    <row r="266" spans="1:5">
      <c r="A266" s="726" t="s">
        <v>315</v>
      </c>
      <c r="B266" s="730">
        <v>1</v>
      </c>
      <c r="C266" s="730">
        <v>2749275</v>
      </c>
      <c r="D266" s="730">
        <v>1661774</v>
      </c>
      <c r="E266" s="730">
        <v>631367</v>
      </c>
    </row>
    <row r="267" spans="1:5">
      <c r="A267" s="726" t="s">
        <v>277</v>
      </c>
      <c r="B267" s="730">
        <v>4</v>
      </c>
      <c r="C267" s="730">
        <v>9108882</v>
      </c>
      <c r="D267" s="730">
        <v>6415184.6133400006</v>
      </c>
      <c r="E267" s="730">
        <v>1150875.2065999999</v>
      </c>
    </row>
    <row r="268" spans="1:5" ht="16">
      <c r="A268" s="731" t="s">
        <v>2714</v>
      </c>
      <c r="B268" s="730">
        <v>1</v>
      </c>
      <c r="C268" s="730">
        <v>3500000</v>
      </c>
      <c r="D268" s="730">
        <v>0</v>
      </c>
      <c r="E268" s="730">
        <v>0</v>
      </c>
    </row>
    <row r="269" spans="1:5">
      <c r="A269" s="726" t="s">
        <v>295</v>
      </c>
      <c r="B269" s="730">
        <v>1</v>
      </c>
      <c r="C269" s="730">
        <v>3500000</v>
      </c>
      <c r="D269" s="730">
        <v>0</v>
      </c>
      <c r="E269" s="730">
        <v>0</v>
      </c>
    </row>
    <row r="270" spans="1:5" ht="16">
      <c r="A270" s="731" t="s">
        <v>2716</v>
      </c>
      <c r="B270" s="730">
        <v>83</v>
      </c>
      <c r="C270" s="730">
        <v>34179622066.188999</v>
      </c>
      <c r="D270" s="730">
        <v>138414674.52415997</v>
      </c>
      <c r="E270" s="730">
        <v>160975542.98980004</v>
      </c>
    </row>
    <row r="271" spans="1:5">
      <c r="A271" s="726" t="s">
        <v>266</v>
      </c>
      <c r="B271" s="730">
        <v>2</v>
      </c>
      <c r="C271" s="730">
        <v>5999035</v>
      </c>
      <c r="D271" s="730">
        <v>4486348</v>
      </c>
      <c r="E271" s="730">
        <v>3873676</v>
      </c>
    </row>
    <row r="272" spans="1:5">
      <c r="A272" s="726" t="s">
        <v>267</v>
      </c>
      <c r="B272" s="730">
        <v>4</v>
      </c>
      <c r="C272" s="730">
        <v>7600000</v>
      </c>
      <c r="D272" s="730">
        <v>4139221.5584</v>
      </c>
      <c r="E272" s="730">
        <v>1759013.3883599997</v>
      </c>
    </row>
    <row r="273" spans="1:5">
      <c r="A273" s="726" t="s">
        <v>56</v>
      </c>
      <c r="B273" s="730">
        <v>1</v>
      </c>
      <c r="C273" s="730">
        <v>2550000</v>
      </c>
      <c r="D273" s="730"/>
      <c r="E273" s="730"/>
    </row>
    <row r="274" spans="1:5">
      <c r="A274" s="726" t="s">
        <v>268</v>
      </c>
      <c r="B274" s="730">
        <v>2</v>
      </c>
      <c r="C274" s="730">
        <v>4233000</v>
      </c>
      <c r="D274" s="730"/>
      <c r="E274" s="730">
        <v>3156</v>
      </c>
    </row>
    <row r="275" spans="1:5">
      <c r="A275" s="726" t="s">
        <v>271</v>
      </c>
      <c r="B275" s="730">
        <v>3</v>
      </c>
      <c r="C275" s="730">
        <v>9666330</v>
      </c>
      <c r="D275" s="730">
        <v>7605146</v>
      </c>
      <c r="E275" s="730">
        <v>2567406</v>
      </c>
    </row>
    <row r="276" spans="1:5">
      <c r="A276" s="726" t="s">
        <v>272</v>
      </c>
      <c r="B276" s="730">
        <v>5</v>
      </c>
      <c r="C276" s="730">
        <v>44990000</v>
      </c>
      <c r="D276" s="730">
        <v>5803840</v>
      </c>
      <c r="E276" s="730">
        <v>27454920</v>
      </c>
    </row>
    <row r="277" spans="1:5">
      <c r="A277" s="726" t="s">
        <v>166</v>
      </c>
      <c r="B277" s="730">
        <v>6</v>
      </c>
      <c r="C277" s="730">
        <v>15294000</v>
      </c>
      <c r="D277" s="730">
        <v>1103685</v>
      </c>
      <c r="E277" s="730">
        <v>894426</v>
      </c>
    </row>
    <row r="278" spans="1:5">
      <c r="A278" s="726" t="s">
        <v>144</v>
      </c>
      <c r="B278" s="730">
        <v>3</v>
      </c>
      <c r="C278" s="730">
        <v>4600000</v>
      </c>
      <c r="D278" s="730">
        <v>4545174.6483800001</v>
      </c>
      <c r="E278" s="730">
        <v>2751633.9439300001</v>
      </c>
    </row>
    <row r="279" spans="1:5">
      <c r="A279" s="726" t="s">
        <v>273</v>
      </c>
      <c r="B279" s="730">
        <v>2</v>
      </c>
      <c r="C279" s="730">
        <v>4500000</v>
      </c>
      <c r="D279" s="730">
        <v>3713038</v>
      </c>
      <c r="E279" s="730">
        <v>348157</v>
      </c>
    </row>
    <row r="280" spans="1:5">
      <c r="A280" s="726" t="s">
        <v>274</v>
      </c>
      <c r="B280" s="730">
        <v>3</v>
      </c>
      <c r="C280" s="730">
        <v>2000000</v>
      </c>
      <c r="D280" s="730"/>
      <c r="E280" s="730">
        <v>768178.33844999992</v>
      </c>
    </row>
    <row r="281" spans="1:5">
      <c r="A281" s="726" t="s">
        <v>92</v>
      </c>
      <c r="B281" s="730">
        <v>2</v>
      </c>
      <c r="C281" s="730">
        <v>44769752.188999996</v>
      </c>
      <c r="D281" s="730"/>
      <c r="E281" s="730">
        <v>23524980</v>
      </c>
    </row>
    <row r="282" spans="1:5">
      <c r="A282" s="726" t="s">
        <v>46</v>
      </c>
      <c r="B282" s="730">
        <v>1</v>
      </c>
      <c r="C282" s="730">
        <v>48980888</v>
      </c>
      <c r="D282" s="730">
        <v>48561355.460129999</v>
      </c>
      <c r="E282" s="730">
        <v>46595777.233440004</v>
      </c>
    </row>
    <row r="283" spans="1:5">
      <c r="A283" s="726" t="s">
        <v>280</v>
      </c>
      <c r="B283" s="730">
        <v>1</v>
      </c>
      <c r="C283" s="730">
        <v>3005000</v>
      </c>
      <c r="D283" s="730"/>
      <c r="E283" s="730">
        <v>2649907.60348</v>
      </c>
    </row>
    <row r="284" spans="1:5">
      <c r="A284" s="726" t="s">
        <v>281</v>
      </c>
      <c r="B284" s="730"/>
      <c r="C284" s="730"/>
      <c r="D284" s="730"/>
      <c r="E284" s="730"/>
    </row>
    <row r="285" spans="1:5">
      <c r="A285" s="726" t="s">
        <v>282</v>
      </c>
      <c r="B285" s="730">
        <v>1</v>
      </c>
      <c r="C285" s="730">
        <v>62000000</v>
      </c>
      <c r="D285" s="730"/>
      <c r="E285" s="730">
        <v>4813054.1864999998</v>
      </c>
    </row>
    <row r="286" spans="1:5">
      <c r="A286" s="726" t="s">
        <v>74</v>
      </c>
      <c r="B286" s="730">
        <v>1</v>
      </c>
      <c r="C286" s="730">
        <v>2800000</v>
      </c>
      <c r="D286" s="730">
        <v>1987035.7790999999</v>
      </c>
      <c r="E286" s="730">
        <v>296331.09010000003</v>
      </c>
    </row>
    <row r="287" spans="1:5">
      <c r="A287" s="726" t="s">
        <v>288</v>
      </c>
      <c r="B287" s="730">
        <v>5</v>
      </c>
      <c r="C287" s="730">
        <v>33750000000</v>
      </c>
      <c r="D287" s="730"/>
      <c r="E287" s="730"/>
    </row>
    <row r="288" spans="1:5">
      <c r="A288" s="726" t="s">
        <v>289</v>
      </c>
      <c r="B288" s="730">
        <v>1</v>
      </c>
      <c r="C288" s="730">
        <v>1400000</v>
      </c>
      <c r="D288" s="730">
        <v>1383159.6507000001</v>
      </c>
      <c r="E288" s="730">
        <v>1061921.2086199999</v>
      </c>
    </row>
    <row r="289" spans="1:5">
      <c r="A289" s="726" t="s">
        <v>292</v>
      </c>
      <c r="B289" s="730">
        <v>2</v>
      </c>
      <c r="C289" s="730">
        <v>5300000</v>
      </c>
      <c r="D289" s="730">
        <v>2106112</v>
      </c>
      <c r="E289" s="730">
        <v>2081867</v>
      </c>
    </row>
    <row r="290" spans="1:5">
      <c r="A290" s="726" t="s">
        <v>104</v>
      </c>
      <c r="B290" s="730">
        <v>6</v>
      </c>
      <c r="C290" s="730">
        <v>37627000</v>
      </c>
      <c r="D290" s="730">
        <v>6211175.6439800002</v>
      </c>
      <c r="E290" s="730">
        <v>5963084.21471</v>
      </c>
    </row>
    <row r="291" spans="1:5">
      <c r="A291" s="726" t="s">
        <v>294</v>
      </c>
      <c r="B291" s="730">
        <v>8</v>
      </c>
      <c r="C291" s="730">
        <v>63892709</v>
      </c>
      <c r="D291" s="730"/>
      <c r="E291" s="730">
        <v>0</v>
      </c>
    </row>
    <row r="292" spans="1:5">
      <c r="A292" s="726" t="s">
        <v>295</v>
      </c>
      <c r="B292" s="730">
        <v>1</v>
      </c>
      <c r="C292" s="730">
        <v>1800000</v>
      </c>
      <c r="D292" s="730">
        <v>1777648.38674</v>
      </c>
      <c r="E292" s="730">
        <v>1657587</v>
      </c>
    </row>
    <row r="293" spans="1:5">
      <c r="A293" s="726" t="s">
        <v>296</v>
      </c>
      <c r="B293" s="730">
        <v>2</v>
      </c>
      <c r="C293" s="730">
        <v>2224200</v>
      </c>
      <c r="D293" s="730"/>
      <c r="E293" s="730">
        <v>1724842.7585900002</v>
      </c>
    </row>
    <row r="294" spans="1:5">
      <c r="A294" s="726" t="s">
        <v>297</v>
      </c>
      <c r="B294" s="730">
        <v>1</v>
      </c>
      <c r="C294" s="730">
        <v>3000000</v>
      </c>
      <c r="D294" s="730">
        <v>2998296.4255500003</v>
      </c>
      <c r="E294" s="730">
        <v>2968839.0585500002</v>
      </c>
    </row>
    <row r="295" spans="1:5">
      <c r="A295" s="726" t="s">
        <v>298</v>
      </c>
      <c r="B295" s="730">
        <v>3</v>
      </c>
      <c r="C295" s="730">
        <v>8990000</v>
      </c>
      <c r="D295" s="730">
        <v>7138645</v>
      </c>
      <c r="E295" s="730">
        <v>1239173</v>
      </c>
    </row>
    <row r="296" spans="1:5">
      <c r="A296" s="726" t="s">
        <v>300</v>
      </c>
      <c r="B296" s="730">
        <v>2</v>
      </c>
      <c r="C296" s="730">
        <v>4500000</v>
      </c>
      <c r="D296" s="730">
        <v>3942245.3214400001</v>
      </c>
      <c r="E296" s="730">
        <v>1957860.5406499999</v>
      </c>
    </row>
    <row r="297" spans="1:5">
      <c r="A297" s="726" t="s">
        <v>303</v>
      </c>
      <c r="B297" s="730">
        <v>1</v>
      </c>
      <c r="C297" s="730">
        <v>1000000</v>
      </c>
      <c r="D297" s="730">
        <v>755666.29110000003</v>
      </c>
      <c r="E297" s="730">
        <v>332657.05060000002</v>
      </c>
    </row>
    <row r="298" spans="1:5">
      <c r="A298" s="726" t="s">
        <v>305</v>
      </c>
      <c r="B298" s="730">
        <v>4</v>
      </c>
      <c r="C298" s="730">
        <v>6630000</v>
      </c>
      <c r="D298" s="730">
        <v>5130173.7947299993</v>
      </c>
      <c r="E298" s="730">
        <v>3547424.8441099999</v>
      </c>
    </row>
    <row r="299" spans="1:5">
      <c r="A299" s="726" t="s">
        <v>306</v>
      </c>
      <c r="B299" s="730">
        <v>3</v>
      </c>
      <c r="C299" s="730">
        <v>18654000</v>
      </c>
      <c r="D299" s="730">
        <v>17936464</v>
      </c>
      <c r="E299" s="730">
        <v>17331725</v>
      </c>
    </row>
    <row r="300" spans="1:5">
      <c r="A300" s="726" t="s">
        <v>308</v>
      </c>
      <c r="B300" s="730">
        <v>1</v>
      </c>
      <c r="C300" s="730">
        <v>1092152</v>
      </c>
      <c r="D300" s="730">
        <v>912990</v>
      </c>
      <c r="E300" s="730">
        <v>225847</v>
      </c>
    </row>
    <row r="301" spans="1:5">
      <c r="A301" s="726" t="s">
        <v>309</v>
      </c>
      <c r="B301" s="730">
        <v>2</v>
      </c>
      <c r="C301" s="730">
        <v>6280000</v>
      </c>
      <c r="D301" s="730">
        <v>3410044.4959</v>
      </c>
      <c r="E301" s="730">
        <v>0</v>
      </c>
    </row>
    <row r="302" spans="1:5">
      <c r="A302" s="726" t="s">
        <v>312</v>
      </c>
      <c r="B302" s="730">
        <v>1</v>
      </c>
      <c r="C302" s="730">
        <v>1234000</v>
      </c>
      <c r="D302" s="730">
        <v>992738</v>
      </c>
      <c r="E302" s="730">
        <v>872769</v>
      </c>
    </row>
    <row r="303" spans="1:5">
      <c r="A303" s="726" t="s">
        <v>314</v>
      </c>
      <c r="B303" s="730">
        <v>1</v>
      </c>
      <c r="C303" s="730">
        <v>1200000</v>
      </c>
      <c r="D303" s="730">
        <v>1762</v>
      </c>
      <c r="E303" s="730">
        <v>1762</v>
      </c>
    </row>
    <row r="304" spans="1:5">
      <c r="A304" s="726" t="s">
        <v>277</v>
      </c>
      <c r="B304" s="730">
        <v>2</v>
      </c>
      <c r="C304" s="730">
        <v>1810000</v>
      </c>
      <c r="D304" s="730">
        <v>1772709.06801</v>
      </c>
      <c r="E304" s="730">
        <v>1707566.5297099999</v>
      </c>
    </row>
    <row r="305" spans="1:5" ht="16">
      <c r="A305" s="731" t="s">
        <v>3094</v>
      </c>
      <c r="B305" s="730">
        <v>43</v>
      </c>
      <c r="C305" s="730">
        <v>158035315.42399999</v>
      </c>
      <c r="D305" s="730">
        <v>130056967.51612999</v>
      </c>
      <c r="E305" s="730">
        <v>38605480.933030002</v>
      </c>
    </row>
    <row r="306" spans="1:5">
      <c r="A306" s="726" t="s">
        <v>266</v>
      </c>
      <c r="B306" s="730">
        <v>5</v>
      </c>
      <c r="C306" s="730">
        <v>53178047</v>
      </c>
      <c r="D306" s="730">
        <v>38359301</v>
      </c>
      <c r="E306" s="730">
        <v>14266339</v>
      </c>
    </row>
    <row r="307" spans="1:5">
      <c r="A307" s="726" t="s">
        <v>272</v>
      </c>
      <c r="B307" s="730">
        <v>1</v>
      </c>
      <c r="C307" s="730">
        <v>3500000</v>
      </c>
      <c r="D307" s="730">
        <v>1695626</v>
      </c>
      <c r="E307" s="730">
        <v>1183893</v>
      </c>
    </row>
    <row r="308" spans="1:5">
      <c r="A308" s="726" t="s">
        <v>276</v>
      </c>
      <c r="B308" s="730">
        <v>30</v>
      </c>
      <c r="C308" s="730">
        <v>64972683</v>
      </c>
      <c r="D308" s="730">
        <v>58467097.53715001</v>
      </c>
      <c r="E308" s="730"/>
    </row>
    <row r="309" spans="1:5">
      <c r="A309" s="726" t="s">
        <v>295</v>
      </c>
      <c r="B309" s="730">
        <v>2</v>
      </c>
      <c r="C309" s="730">
        <v>9895885</v>
      </c>
      <c r="D309" s="730">
        <v>7035502.0136599997</v>
      </c>
      <c r="E309" s="730">
        <v>3649100.4671900002</v>
      </c>
    </row>
    <row r="310" spans="1:5">
      <c r="A310" s="726" t="s">
        <v>303</v>
      </c>
      <c r="B310" s="730">
        <v>5</v>
      </c>
      <c r="C310" s="730">
        <v>26488700.423999999</v>
      </c>
      <c r="D310" s="730">
        <v>24499440.965320002</v>
      </c>
      <c r="E310" s="730">
        <v>19506148.465839997</v>
      </c>
    </row>
    <row r="311" spans="1:5">
      <c r="A311" s="733" t="s">
        <v>222</v>
      </c>
      <c r="B311" s="734">
        <v>732</v>
      </c>
      <c r="C311" s="734">
        <v>92569549220.211014</v>
      </c>
      <c r="D311" s="734">
        <v>1354528114.3107491</v>
      </c>
      <c r="E311" s="734">
        <v>1124772792.0956707</v>
      </c>
    </row>
    <row r="312" spans="1:5">
      <c r="B312"/>
    </row>
    <row r="313" spans="1:5" ht="16" thickBot="1">
      <c r="B313"/>
    </row>
    <row r="314" spans="1:5" ht="16" thickBot="1">
      <c r="B314"/>
    </row>
    <row r="315" spans="1:5">
      <c r="B315"/>
    </row>
    <row r="316" spans="1:5">
      <c r="B316"/>
    </row>
    <row r="317" spans="1:5">
      <c r="B317"/>
    </row>
    <row r="318" spans="1:5">
      <c r="B318"/>
    </row>
    <row r="319" spans="1:5">
      <c r="B319"/>
    </row>
    <row r="320" spans="1:5">
      <c r="B320"/>
    </row>
    <row r="321" spans="2:2">
      <c r="B321"/>
    </row>
    <row r="322" spans="2:2">
      <c r="B322"/>
    </row>
    <row r="323" spans="2:2">
      <c r="B323"/>
    </row>
    <row r="324" spans="2:2">
      <c r="B324"/>
    </row>
    <row r="325" spans="2:2">
      <c r="B325"/>
    </row>
    <row r="326" spans="2:2">
      <c r="B326"/>
    </row>
    <row r="327" spans="2:2">
      <c r="B327"/>
    </row>
    <row r="328" spans="2:2">
      <c r="B328"/>
    </row>
    <row r="329" spans="2:2">
      <c r="B329"/>
    </row>
    <row r="330" spans="2:2">
      <c r="B330"/>
    </row>
    <row r="331" spans="2:2">
      <c r="B331"/>
    </row>
    <row r="332" spans="2:2">
      <c r="B332"/>
    </row>
    <row r="333" spans="2:2">
      <c r="B333"/>
    </row>
    <row r="334" spans="2:2">
      <c r="B334"/>
    </row>
    <row r="335" spans="2:2">
      <c r="B335"/>
    </row>
    <row r="336" spans="2:2">
      <c r="B336"/>
    </row>
    <row r="337" spans="2:2">
      <c r="B337"/>
    </row>
    <row r="338" spans="2:2">
      <c r="B338"/>
    </row>
    <row r="339" spans="2:2">
      <c r="B339"/>
    </row>
    <row r="340" spans="2:2">
      <c r="B340"/>
    </row>
    <row r="341" spans="2:2">
      <c r="B341"/>
    </row>
    <row r="342" spans="2:2">
      <c r="B342"/>
    </row>
    <row r="343" spans="2:2">
      <c r="B343"/>
    </row>
    <row r="344" spans="2:2">
      <c r="B344"/>
    </row>
    <row r="345" spans="2:2">
      <c r="B345"/>
    </row>
    <row r="346" spans="2:2">
      <c r="B346"/>
    </row>
    <row r="347" spans="2:2">
      <c r="B347"/>
    </row>
    <row r="348" spans="2:2">
      <c r="B348"/>
    </row>
    <row r="349" spans="2:2">
      <c r="B349"/>
    </row>
    <row r="350" spans="2:2">
      <c r="B350"/>
    </row>
    <row r="351" spans="2:2">
      <c r="B351"/>
    </row>
    <row r="352" spans="2:2">
      <c r="B352"/>
    </row>
    <row r="353" spans="2:2">
      <c r="B353"/>
    </row>
    <row r="354" spans="2:2">
      <c r="B354"/>
    </row>
    <row r="355" spans="2:2">
      <c r="B355"/>
    </row>
    <row r="356" spans="2:2">
      <c r="B356"/>
    </row>
    <row r="357" spans="2:2">
      <c r="B357"/>
    </row>
    <row r="358" spans="2:2">
      <c r="B358"/>
    </row>
    <row r="359" spans="2:2">
      <c r="B359"/>
    </row>
    <row r="360" spans="2:2">
      <c r="B360"/>
    </row>
    <row r="361" spans="2:2">
      <c r="B361"/>
    </row>
    <row r="362" spans="2:2">
      <c r="B362"/>
    </row>
    <row r="363" spans="2:2">
      <c r="B363"/>
    </row>
    <row r="364" spans="2:2">
      <c r="B364"/>
    </row>
    <row r="365" spans="2:2">
      <c r="B365"/>
    </row>
    <row r="366" spans="2:2">
      <c r="B366"/>
    </row>
    <row r="367" spans="2:2">
      <c r="B367"/>
    </row>
    <row r="368" spans="2:2">
      <c r="B368"/>
    </row>
    <row r="369" spans="2:2">
      <c r="B369"/>
    </row>
    <row r="370" spans="2:2">
      <c r="B370"/>
    </row>
    <row r="371" spans="2:2">
      <c r="B371"/>
    </row>
    <row r="372" spans="2:2">
      <c r="B372"/>
    </row>
    <row r="373" spans="2:2">
      <c r="B373"/>
    </row>
    <row r="374" spans="2:2">
      <c r="B374"/>
    </row>
    <row r="375" spans="2:2">
      <c r="B375"/>
    </row>
    <row r="376" spans="2:2">
      <c r="B376"/>
    </row>
    <row r="377" spans="2:2">
      <c r="B377"/>
    </row>
    <row r="378" spans="2:2">
      <c r="B378"/>
    </row>
    <row r="379" spans="2:2">
      <c r="B379"/>
    </row>
    <row r="380" spans="2:2">
      <c r="B380"/>
    </row>
    <row r="381" spans="2:2">
      <c r="B381"/>
    </row>
    <row r="382" spans="2:2">
      <c r="B382"/>
    </row>
    <row r="383" spans="2:2">
      <c r="B383"/>
    </row>
    <row r="384" spans="2:2">
      <c r="B384"/>
    </row>
    <row r="385" spans="2:2">
      <c r="B385"/>
    </row>
    <row r="386" spans="2:2">
      <c r="B386"/>
    </row>
    <row r="387" spans="2:2">
      <c r="B387"/>
    </row>
    <row r="388" spans="2:2">
      <c r="B388"/>
    </row>
    <row r="389" spans="2:2">
      <c r="B389"/>
    </row>
    <row r="390" spans="2:2">
      <c r="B390"/>
    </row>
    <row r="391" spans="2:2">
      <c r="B391"/>
    </row>
    <row r="392" spans="2:2">
      <c r="B392"/>
    </row>
    <row r="393" spans="2:2">
      <c r="B393"/>
    </row>
    <row r="394" spans="2:2">
      <c r="B394"/>
    </row>
    <row r="395" spans="2:2">
      <c r="B395"/>
    </row>
    <row r="396" spans="2:2">
      <c r="B396"/>
    </row>
    <row r="397" spans="2:2">
      <c r="B397"/>
    </row>
    <row r="398" spans="2:2">
      <c r="B398"/>
    </row>
    <row r="399" spans="2:2">
      <c r="B399"/>
    </row>
    <row r="400" spans="2:2">
      <c r="B400"/>
    </row>
    <row r="401" spans="2:2">
      <c r="B401"/>
    </row>
    <row r="402" spans="2:2">
      <c r="B402"/>
    </row>
    <row r="403" spans="2:2">
      <c r="B403"/>
    </row>
    <row r="404" spans="2:2">
      <c r="B404"/>
    </row>
    <row r="405" spans="2:2">
      <c r="B405"/>
    </row>
    <row r="406" spans="2:2">
      <c r="B406"/>
    </row>
    <row r="407" spans="2:2">
      <c r="B407"/>
    </row>
    <row r="408" spans="2:2">
      <c r="B408"/>
    </row>
    <row r="409" spans="2:2">
      <c r="B409"/>
    </row>
    <row r="410" spans="2:2">
      <c r="B410"/>
    </row>
    <row r="411" spans="2:2">
      <c r="B411"/>
    </row>
    <row r="412" spans="2:2">
      <c r="B412"/>
    </row>
    <row r="413" spans="2:2">
      <c r="B413"/>
    </row>
    <row r="414" spans="2:2">
      <c r="B414"/>
    </row>
    <row r="415" spans="2:2">
      <c r="B415"/>
    </row>
    <row r="416" spans="2:2">
      <c r="B416"/>
    </row>
    <row r="417" spans="2:2">
      <c r="B417"/>
    </row>
    <row r="418" spans="2:2">
      <c r="B418"/>
    </row>
    <row r="419" spans="2:2">
      <c r="B419"/>
    </row>
    <row r="420" spans="2:2">
      <c r="B420"/>
    </row>
    <row r="421" spans="2:2">
      <c r="B421"/>
    </row>
    <row r="422" spans="2:2">
      <c r="B422"/>
    </row>
    <row r="423" spans="2:2">
      <c r="B423"/>
    </row>
    <row r="424" spans="2:2">
      <c r="B424"/>
    </row>
    <row r="425" spans="2:2">
      <c r="B425"/>
    </row>
    <row r="426" spans="2:2">
      <c r="B426"/>
    </row>
    <row r="427" spans="2:2">
      <c r="B427"/>
    </row>
    <row r="428" spans="2:2">
      <c r="B428"/>
    </row>
    <row r="429" spans="2:2">
      <c r="B429"/>
    </row>
    <row r="430" spans="2:2">
      <c r="B430"/>
    </row>
    <row r="431" spans="2:2">
      <c r="B431"/>
    </row>
    <row r="432" spans="2:2">
      <c r="B432"/>
    </row>
    <row r="433" spans="2:2">
      <c r="B433"/>
    </row>
    <row r="434" spans="2:2">
      <c r="B434"/>
    </row>
    <row r="435" spans="2:2">
      <c r="B435"/>
    </row>
    <row r="436" spans="2:2">
      <c r="B436"/>
    </row>
    <row r="437" spans="2:2">
      <c r="B437"/>
    </row>
    <row r="438" spans="2:2">
      <c r="B438"/>
    </row>
    <row r="439" spans="2:2">
      <c r="B439"/>
    </row>
    <row r="440" spans="2:2">
      <c r="B440"/>
    </row>
    <row r="441" spans="2:2">
      <c r="B441"/>
    </row>
    <row r="442" spans="2:2">
      <c r="B442"/>
    </row>
    <row r="443" spans="2:2">
      <c r="B443"/>
    </row>
    <row r="444" spans="2:2">
      <c r="B444"/>
    </row>
    <row r="445" spans="2:2">
      <c r="B445"/>
    </row>
    <row r="446" spans="2:2">
      <c r="B446"/>
    </row>
    <row r="447" spans="2:2">
      <c r="B447"/>
    </row>
    <row r="448" spans="2:2">
      <c r="B448"/>
    </row>
    <row r="449" spans="2:2">
      <c r="B449"/>
    </row>
    <row r="450" spans="2:2">
      <c r="B450"/>
    </row>
    <row r="451" spans="2:2">
      <c r="B451"/>
    </row>
    <row r="452" spans="2:2">
      <c r="B452"/>
    </row>
    <row r="453" spans="2:2">
      <c r="B453"/>
    </row>
    <row r="454" spans="2:2">
      <c r="B454"/>
    </row>
    <row r="455" spans="2:2">
      <c r="B455"/>
    </row>
    <row r="456" spans="2:2">
      <c r="B456"/>
    </row>
    <row r="457" spans="2:2">
      <c r="B457"/>
    </row>
    <row r="458" spans="2:2">
      <c r="B458"/>
    </row>
    <row r="459" spans="2:2">
      <c r="B459"/>
    </row>
    <row r="460" spans="2:2">
      <c r="B460"/>
    </row>
    <row r="461" spans="2:2">
      <c r="B461"/>
    </row>
    <row r="462" spans="2:2">
      <c r="B462"/>
    </row>
    <row r="463" spans="2:2">
      <c r="B463"/>
    </row>
    <row r="464" spans="2:2">
      <c r="B464"/>
    </row>
    <row r="465" spans="2:2">
      <c r="B465"/>
    </row>
    <row r="466" spans="2:2">
      <c r="B466"/>
    </row>
    <row r="467" spans="2:2">
      <c r="B467"/>
    </row>
    <row r="468" spans="2:2">
      <c r="B468"/>
    </row>
    <row r="469" spans="2:2">
      <c r="B469"/>
    </row>
    <row r="470" spans="2:2">
      <c r="B470"/>
    </row>
    <row r="471" spans="2:2">
      <c r="B471"/>
    </row>
    <row r="472" spans="2:2">
      <c r="B472"/>
    </row>
    <row r="473" spans="2:2">
      <c r="B473"/>
    </row>
    <row r="474" spans="2:2">
      <c r="B474"/>
    </row>
    <row r="475" spans="2:2">
      <c r="B475"/>
    </row>
    <row r="476" spans="2:2">
      <c r="B476"/>
    </row>
    <row r="477" spans="2:2">
      <c r="B477"/>
    </row>
    <row r="478" spans="2:2">
      <c r="B478"/>
    </row>
    <row r="479" spans="2:2">
      <c r="B479"/>
    </row>
    <row r="480" spans="2:2">
      <c r="B480"/>
    </row>
    <row r="481" spans="2:2">
      <c r="B481"/>
    </row>
    <row r="482" spans="2:2">
      <c r="B482"/>
    </row>
    <row r="483" spans="2:2">
      <c r="B483"/>
    </row>
    <row r="484" spans="2:2">
      <c r="B484"/>
    </row>
    <row r="485" spans="2:2">
      <c r="B485"/>
    </row>
    <row r="486" spans="2:2">
      <c r="B486"/>
    </row>
    <row r="487" spans="2:2">
      <c r="B487"/>
    </row>
    <row r="488" spans="2:2">
      <c r="B488"/>
    </row>
    <row r="489" spans="2:2">
      <c r="B489"/>
    </row>
    <row r="490" spans="2:2">
      <c r="B490"/>
    </row>
    <row r="491" spans="2:2">
      <c r="B491"/>
    </row>
    <row r="492" spans="2:2">
      <c r="B492"/>
    </row>
    <row r="493" spans="2:2">
      <c r="B493"/>
    </row>
    <row r="494" spans="2:2">
      <c r="B494"/>
    </row>
    <row r="495" spans="2:2">
      <c r="B495"/>
    </row>
    <row r="496" spans="2:2">
      <c r="B496"/>
    </row>
    <row r="497" spans="2:2">
      <c r="B497"/>
    </row>
    <row r="498" spans="2:2">
      <c r="B498"/>
    </row>
    <row r="499" spans="2:2">
      <c r="B499"/>
    </row>
    <row r="500" spans="2:2">
      <c r="B500"/>
    </row>
    <row r="501" spans="2:2">
      <c r="B501"/>
    </row>
    <row r="502" spans="2:2">
      <c r="B502"/>
    </row>
    <row r="503" spans="2:2">
      <c r="B503"/>
    </row>
    <row r="504" spans="2:2">
      <c r="B504"/>
    </row>
    <row r="505" spans="2:2">
      <c r="B505"/>
    </row>
    <row r="506" spans="2:2">
      <c r="B506"/>
    </row>
    <row r="507" spans="2:2">
      <c r="B507"/>
    </row>
    <row r="508" spans="2:2">
      <c r="B508"/>
    </row>
    <row r="509" spans="2:2">
      <c r="B509"/>
    </row>
    <row r="510" spans="2:2">
      <c r="B510"/>
    </row>
    <row r="511" spans="2:2">
      <c r="B511"/>
    </row>
    <row r="512" spans="2:2">
      <c r="B512"/>
    </row>
    <row r="513" spans="2:2">
      <c r="B513"/>
    </row>
    <row r="514" spans="2:2">
      <c r="B514"/>
    </row>
    <row r="515" spans="2:2">
      <c r="B515"/>
    </row>
    <row r="516" spans="2:2">
      <c r="B516"/>
    </row>
    <row r="517" spans="2:2">
      <c r="B517"/>
    </row>
    <row r="518" spans="2:2">
      <c r="B518"/>
    </row>
    <row r="519" spans="2:2">
      <c r="B519"/>
    </row>
    <row r="520" spans="2:2">
      <c r="B520"/>
    </row>
    <row r="521" spans="2:2">
      <c r="B521"/>
    </row>
    <row r="522" spans="2:2">
      <c r="B522"/>
    </row>
    <row r="523" spans="2:2">
      <c r="B523"/>
    </row>
    <row r="524" spans="2:2">
      <c r="B524"/>
    </row>
    <row r="525" spans="2:2">
      <c r="B525"/>
    </row>
    <row r="526" spans="2:2">
      <c r="B526"/>
    </row>
    <row r="527" spans="2:2">
      <c r="B527"/>
    </row>
    <row r="528" spans="2:2">
      <c r="B528"/>
    </row>
    <row r="529" spans="2:2">
      <c r="B529"/>
    </row>
    <row r="530" spans="2:2">
      <c r="B530"/>
    </row>
    <row r="531" spans="2:2">
      <c r="B531"/>
    </row>
    <row r="532" spans="2:2">
      <c r="B532"/>
    </row>
    <row r="533" spans="2:2">
      <c r="B533"/>
    </row>
    <row r="534" spans="2:2">
      <c r="B534"/>
    </row>
    <row r="535" spans="2:2">
      <c r="B535"/>
    </row>
    <row r="536" spans="2:2">
      <c r="B536"/>
    </row>
    <row r="537" spans="2:2">
      <c r="B537"/>
    </row>
    <row r="538" spans="2:2">
      <c r="B538"/>
    </row>
    <row r="539" spans="2:2">
      <c r="B539"/>
    </row>
    <row r="540" spans="2:2">
      <c r="B540"/>
    </row>
    <row r="541" spans="2:2">
      <c r="B541"/>
    </row>
    <row r="542" spans="2:2">
      <c r="B542"/>
    </row>
    <row r="543" spans="2:2">
      <c r="B543"/>
    </row>
    <row r="544" spans="2:2">
      <c r="B544"/>
    </row>
    <row r="545" spans="2:2">
      <c r="B545"/>
    </row>
    <row r="546" spans="2:2">
      <c r="B546"/>
    </row>
    <row r="547" spans="2:2">
      <c r="B547"/>
    </row>
    <row r="548" spans="2:2">
      <c r="B548"/>
    </row>
    <row r="549" spans="2:2">
      <c r="B549"/>
    </row>
    <row r="550" spans="2:2">
      <c r="B550"/>
    </row>
    <row r="551" spans="2:2">
      <c r="B551"/>
    </row>
    <row r="552" spans="2:2">
      <c r="B552"/>
    </row>
    <row r="553" spans="2:2">
      <c r="B553"/>
    </row>
    <row r="554" spans="2:2" ht="16" thickBot="1">
      <c r="B554"/>
    </row>
    <row r="555" spans="2:2" ht="16" thickBot="1">
      <c r="B555"/>
    </row>
  </sheetData>
  <mergeCells count="1">
    <mergeCell ref="A1:E1"/>
  </mergeCells>
  <pageMargins left="0.31496062992125984" right="0" top="0" bottom="0" header="0" footer="0"/>
  <pageSetup paperSize="9" scale="92" orientation="portrait" horizontalDpi="4294967292" r:id="rId2"/>
  <headerFooter>
    <oddFooter>&amp;C&amp;P/&amp;N</oddFooter>
  </headerFooter>
  <rowBreaks count="5" manualBreakCount="5">
    <brk id="103" max="16383" man="1"/>
    <brk id="149" max="16383" man="1"/>
    <brk id="178" max="16383" man="1"/>
    <brk id="231" max="16383" man="1"/>
    <brk id="269" max="16383" man="1"/>
  </rowBreak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1A9A0D9-5545-8F4C-9C43-3CFBC048CC7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30</vt:i4>
      </vt:variant>
      <vt:variant>
        <vt:lpstr>Named Ranges</vt:lpstr>
      </vt:variant>
      <vt:variant>
        <vt:i4>19</vt:i4>
      </vt:variant>
    </vt:vector>
  </HeadingPairs>
  <TitlesOfParts>
    <vt:vector size="49" baseType="lpstr">
      <vt:lpstr>liste</vt:lpstr>
      <vt:lpstr>Alger</vt:lpstr>
      <vt:lpstr>Feuil2</vt:lpstr>
      <vt:lpstr>béchar</vt:lpstr>
      <vt:lpstr>CHELEF</vt:lpstr>
      <vt:lpstr>ouargla</vt:lpstr>
      <vt:lpstr>Annaba</vt:lpstr>
      <vt:lpstr>Oran</vt:lpstr>
      <vt:lpstr>détail des opérations</vt:lpstr>
      <vt:lpstr>récap-wila </vt:lpstr>
      <vt:lpstr>ministère  </vt:lpstr>
      <vt:lpstr>DRB d'Annaba</vt:lpstr>
      <vt:lpstr>DRB d'Alger</vt:lpstr>
      <vt:lpstr>Opérations</vt:lpstr>
      <vt:lpstr>Code + Sous Programmes</vt:lpstr>
      <vt:lpstr>Code + Programmes</vt:lpstr>
      <vt:lpstr>Code + Portefeuilles</vt:lpstr>
      <vt:lpstr>Structure par Activité</vt:lpstr>
      <vt:lpstr>Wilayas</vt:lpstr>
      <vt:lpstr>DRB de Chlef</vt:lpstr>
      <vt:lpstr>DRB d'Ouargla</vt:lpstr>
      <vt:lpstr>DRB de Bechar</vt:lpstr>
      <vt:lpstr>DRB d'Oran</vt:lpstr>
      <vt:lpstr>Situation DRBs</vt:lpstr>
      <vt:lpstr>Recap-Wil_Min</vt:lpstr>
      <vt:lpstr>Recap-Ministère</vt:lpstr>
      <vt:lpstr>Recap-Wilayas</vt:lpstr>
      <vt:lpstr>BD-GP</vt:lpstr>
      <vt:lpstr>récap-wila</vt:lpstr>
      <vt:lpstr>ministère</vt:lpstr>
      <vt:lpstr>Alger!Print_Area</vt:lpstr>
      <vt:lpstr>'BD-GP'!Print_Area</vt:lpstr>
      <vt:lpstr>CHELEF!Print_Area</vt:lpstr>
      <vt:lpstr>'détail des opérations'!Print_Area</vt:lpstr>
      <vt:lpstr>Feuil2!Print_Area</vt:lpstr>
      <vt:lpstr>'ministère  '!Print_Area</vt:lpstr>
      <vt:lpstr>Oran!Print_Area</vt:lpstr>
      <vt:lpstr>ouargla!Print_Area</vt:lpstr>
      <vt:lpstr>'BD-GP'!Print_Titles</vt:lpstr>
      <vt:lpstr>CHELEF!Print_Titles</vt:lpstr>
      <vt:lpstr>'détail des opérations'!Print_Titles</vt:lpstr>
      <vt:lpstr>Feuil2!Print_Titles</vt:lpstr>
      <vt:lpstr>ministère!Print_Titles</vt:lpstr>
      <vt:lpstr>'ministère  '!Print_Titles</vt:lpstr>
      <vt:lpstr>Oran!Print_Titles</vt:lpstr>
      <vt:lpstr>ouargla!Print_Titles</vt:lpstr>
      <vt:lpstr>'BD-GP'!résultat.DB_262</vt:lpstr>
      <vt:lpstr>'détail des opérations'!résultat.DB_262</vt:lpstr>
      <vt:lpstr>ouargla!résultat.DB_262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AMARI Ali</dc:creator>
  <cp:lastModifiedBy>FreeDjoe</cp:lastModifiedBy>
  <cp:lastPrinted>2025-04-20T11:50:32Z</cp:lastPrinted>
  <dcterms:created xsi:type="dcterms:W3CDTF">2025-04-03T17:34:49Z</dcterms:created>
  <dcterms:modified xsi:type="dcterms:W3CDTF">2025-05-02T22:13:16Z</dcterms:modified>
</cp:coreProperties>
</file>